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Users\mauord\Documents\RIESGOS\2023\"/>
    </mc:Choice>
  </mc:AlternateContent>
  <xr:revisionPtr revIDLastSave="0" documentId="13_ncr:1_{2842B464-5052-4461-B214-B42E16B9702B}" xr6:coauthVersionLast="47" xr6:coauthVersionMax="47" xr10:uidLastSave="{00000000-0000-0000-0000-000000000000}"/>
  <bookViews>
    <workbookView xWindow="-120" yWindow="-120" windowWidth="29040" windowHeight="15840" tabRatio="859" firstSheet="1" activeTab="1" xr2:uid="{00000000-000D-0000-FFFF-FFFF00000000}"/>
  </bookViews>
  <sheets>
    <sheet name="Listados" sheetId="7" state="hidden" r:id="rId1"/>
    <sheet name="Matriz Riesgos Gestión" sheetId="10" r:id="rId2"/>
    <sheet name="Matriz Riesgos Corrupción" sheetId="6" state="hidden" r:id="rId3"/>
    <sheet name="Matriz Riesgos Seg. Información" sheetId="12" state="hidden" r:id="rId4"/>
    <sheet name="Seguridad Información" sheetId="13" state="hidden" r:id="rId5"/>
    <sheet name="Probabilidad Seguridad Informac" sheetId="14" state="hidden" r:id="rId6"/>
    <sheet name="Riesgo Corrupción" sheetId="9" state="hidden" r:id="rId7"/>
    <sheet name="Corrupción" sheetId="5" state="hidden" r:id="rId8"/>
    <sheet name="CONTROLES" sheetId="11" state="hidden" r:id="rId9"/>
    <sheet name="Matriz de calificación" sheetId="4" state="hidden" r:id="rId10"/>
    <sheet name="Matriz de calificación (2)" sheetId="15"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2" hidden="1">'Matriz Riesgos Corrupción'!$B$6:$BK$6</definedName>
    <definedName name="_xlnm._FilterDatabase" localSheetId="1" hidden="1">'Matriz Riesgos Gestión'!$A$6:$AU$324</definedName>
    <definedName name="_xlnm._FilterDatabase" localSheetId="3" hidden="1">'Matriz Riesgos Seg. Información'!$B$6:$BI$6</definedName>
    <definedName name="_xlnm.Print_Area" localSheetId="2">'Matriz Riesgos Corrupción'!$A$1:$BK$13</definedName>
    <definedName name="_xlnm.Print_Area" localSheetId="1">'Matriz Riesgos Gestión'!$A$1:$AU$13</definedName>
    <definedName name="_xlnm.Print_Area" localSheetId="3">'Matriz Riesgos Seg. Información'!$A$1:$BI$13</definedName>
    <definedName name="CD">'Seguridad Información'!$H$3</definedName>
    <definedName name="CI">'Seguridad Información'!$I$3:$I$5</definedName>
    <definedName name="CID">'Seguridad Información'!$J$3:$J$10</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trol_Existente">[1]Hoja4!$H$3:$H$4</definedName>
    <definedName name="Disponibilidad">'Seguridad Información'!$K$3:$K$18</definedName>
    <definedName name="DISPONIBILIDAD.">'Seguridad Información'!$D$20:$D$33</definedName>
    <definedName name="DISPONIBILIDAD_">'Seguridad Información'!$D$14:$D$16</definedName>
    <definedName name="Impacto">[1]Hoja4!$F$3:$F$7</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Probabilidad">[1]Hoja4!$E$3:$E$7</definedName>
    <definedName name="TIPO">'[2]Base de Datos'!$A$4:$A$8</definedName>
    <definedName name="Tipo_de_Riesgo">[1]Hoja4!$D$3:$D$9</definedName>
    <definedName name="_xlnm.Print_Titles" localSheetId="2">'Matriz Riesgos Corrupción'!$1:$6</definedName>
    <definedName name="_xlnm.Print_Titles" localSheetId="1">'Matriz Riesgos Gestión'!$1:$6</definedName>
    <definedName name="_xlnm.Print_Titles" localSheetId="3">'Matriz Riesgos Seg. Información'!$1:$6</definedName>
    <definedName name="Z_795C8354_6623_430F_B16F_866AD45BC174_.wvu.FilterData" localSheetId="2" hidden="1">'Matriz Riesgos Corrupción'!$B$6:$BK$6</definedName>
    <definedName name="Z_795C8354_6623_430F_B16F_866AD45BC174_.wvu.FilterData" localSheetId="1" hidden="1">'Matriz Riesgos Gestión'!$B$6:$AU$6</definedName>
    <definedName name="Z_795C8354_6623_430F_B16F_866AD45BC174_.wvu.FilterData" localSheetId="3" hidden="1">'Matriz Riesgos Seg. Información'!$B$6:$BI$6</definedName>
    <definedName name="Z_795C8354_6623_430F_B16F_866AD45BC174_.wvu.PrintArea" localSheetId="2" hidden="1">'Matriz Riesgos Corrupción'!$A$1:$BK$13</definedName>
    <definedName name="Z_795C8354_6623_430F_B16F_866AD45BC174_.wvu.PrintArea" localSheetId="1" hidden="1">'Matriz Riesgos Gestión'!$A$1:$AU$13</definedName>
    <definedName name="Z_795C8354_6623_430F_B16F_866AD45BC174_.wvu.PrintArea" localSheetId="3" hidden="1">'Matriz Riesgos Seg. Información'!$A$1:$BI$13</definedName>
    <definedName name="Z_795C8354_6623_430F_B16F_866AD45BC174_.wvu.PrintTitles" localSheetId="2" hidden="1">'Matriz Riesgos Corrupción'!$1:$6</definedName>
    <definedName name="Z_795C8354_6623_430F_B16F_866AD45BC174_.wvu.PrintTitles" localSheetId="1" hidden="1">'Matriz Riesgos Gestión'!$1:$6</definedName>
    <definedName name="Z_795C8354_6623_430F_B16F_866AD45BC174_.wvu.PrintTitles" localSheetId="3" hidden="1">'Matriz Riesgos Seg. Información'!$1:$6</definedName>
    <definedName name="Z_82BC0C9B_70E2_44EC_8408_64CC9B36E280_.wvu.FilterData" localSheetId="2" hidden="1">'Matriz Riesgos Corrupción'!$B$6:$BK$6</definedName>
    <definedName name="Z_82BC0C9B_70E2_44EC_8408_64CC9B36E280_.wvu.FilterData" localSheetId="1" hidden="1">'Matriz Riesgos Gestión'!$B$6:$AU$6</definedName>
    <definedName name="Z_82BC0C9B_70E2_44EC_8408_64CC9B36E280_.wvu.FilterData" localSheetId="3" hidden="1">'Matriz Riesgos Seg. Información'!$B$6:$BI$6</definedName>
    <definedName name="Z_82BC0C9B_70E2_44EC_8408_64CC9B36E280_.wvu.PrintArea" localSheetId="2" hidden="1">'Matriz Riesgos Corrupción'!$A$1:$BK$13</definedName>
    <definedName name="Z_82BC0C9B_70E2_44EC_8408_64CC9B36E280_.wvu.PrintArea" localSheetId="1" hidden="1">'Matriz Riesgos Gestión'!$A$1:$AU$13</definedName>
    <definedName name="Z_82BC0C9B_70E2_44EC_8408_64CC9B36E280_.wvu.PrintArea" localSheetId="3" hidden="1">'Matriz Riesgos Seg. Información'!$A$1:$BI$13</definedName>
    <definedName name="Z_82BC0C9B_70E2_44EC_8408_64CC9B36E280_.wvu.PrintTitles" localSheetId="2" hidden="1">'Matriz Riesgos Corrupción'!$1:$6</definedName>
    <definedName name="Z_82BC0C9B_70E2_44EC_8408_64CC9B36E280_.wvu.PrintTitles" localSheetId="1" hidden="1">'Matriz Riesgos Gestión'!$1:$6</definedName>
    <definedName name="Z_82BC0C9B_70E2_44EC_8408_64CC9B36E280_.wvu.PrintTitles" localSheetId="3" hidden="1">'Matriz Riesgos Seg. Información'!$1:$6</definedName>
    <definedName name="Z_F8FDF2EC_A9AD_41AC_8138_AA3657B53E6D_.wvu.FilterData" localSheetId="2" hidden="1">'Matriz Riesgos Corrupción'!$B$6:$BK$6</definedName>
    <definedName name="Z_F8FDF2EC_A9AD_41AC_8138_AA3657B53E6D_.wvu.FilterData" localSheetId="1" hidden="1">'Matriz Riesgos Gestión'!$B$6:$AU$6</definedName>
    <definedName name="Z_F8FDF2EC_A9AD_41AC_8138_AA3657B53E6D_.wvu.FilterData" localSheetId="3" hidden="1">'Matriz Riesgos Seg. Información'!$B$6:$BI$6</definedName>
    <definedName name="Z_F8FDF2EC_A9AD_41AC_8138_AA3657B53E6D_.wvu.PrintArea" localSheetId="2" hidden="1">'Matriz Riesgos Corrupción'!$A$1:$BK$13</definedName>
    <definedName name="Z_F8FDF2EC_A9AD_41AC_8138_AA3657B53E6D_.wvu.PrintArea" localSheetId="1" hidden="1">'Matriz Riesgos Gestión'!$A$1:$AU$13</definedName>
    <definedName name="Z_F8FDF2EC_A9AD_41AC_8138_AA3657B53E6D_.wvu.PrintArea" localSheetId="3" hidden="1">'Matriz Riesgos Seg. Información'!$A$1:$BI$13</definedName>
    <definedName name="Z_F8FDF2EC_A9AD_41AC_8138_AA3657B53E6D_.wvu.PrintTitles" localSheetId="2" hidden="1">'Matriz Riesgos Corrupción'!$1:$6</definedName>
    <definedName name="Z_F8FDF2EC_A9AD_41AC_8138_AA3657B53E6D_.wvu.PrintTitles" localSheetId="1" hidden="1">'Matriz Riesgos Gestión'!$1:$6</definedName>
    <definedName name="Z_F8FDF2EC_A9AD_41AC_8138_AA3657B53E6D_.wvu.PrintTitles" localSheetId="3" hidden="1">'Matriz Riesgos Seg. Información'!$1:$6</definedName>
  </definedNames>
  <calcPr calcId="191029"/>
  <customWorkbookViews>
    <customWorkbookView name="LUCY MARGARITA OSORIO MASTRODOMÉNICO - Vista personalizada" guid="{82BC0C9B-70E2-44EC-8408-64CC9B36E280}" mergeInterval="0" personalView="1" maximized="1" xWindow="-8" yWindow="-8" windowWidth="1616" windowHeight="876" tabRatio="859" activeSheetId="1"/>
    <customWorkbookView name="MAURICIO ORDOÑEZ GUTIERREZ - Vista personalizada" guid="{795C8354-6623-430F-B16F-866AD45BC174}" mergeInterval="0" personalView="1" maximized="1" xWindow="-8" yWindow="-8" windowWidth="1616" windowHeight="876" tabRatio="859" activeSheetId="1"/>
    <customWorkbookView name="DIEGO ORLANDO BUSTOS FORERO - Vista personalizada" guid="{F8FDF2EC-A9AD-41AC-8138-AA3657B53E6D}" mergeInterval="0" personalView="1" maximized="1" xWindow="-8" yWindow="-8" windowWidth="1936" windowHeight="1056" tabRatio="85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87" i="10" l="1"/>
  <c r="AA287" i="10"/>
  <c r="Y287" i="10"/>
  <c r="W287" i="10"/>
  <c r="U287" i="10"/>
  <c r="S287" i="10"/>
  <c r="AC286" i="10"/>
  <c r="AA286" i="10"/>
  <c r="Y286" i="10"/>
  <c r="W286" i="10"/>
  <c r="U286" i="10"/>
  <c r="S286" i="10"/>
  <c r="AC320" i="10" l="1"/>
  <c r="AA320" i="10"/>
  <c r="Y320" i="10"/>
  <c r="W320" i="10"/>
  <c r="U320" i="10"/>
  <c r="S320" i="10"/>
  <c r="C217" i="10" l="1"/>
  <c r="S322" i="10" l="1"/>
  <c r="U322" i="10"/>
  <c r="W322" i="10"/>
  <c r="Y322" i="10"/>
  <c r="AA322" i="10"/>
  <c r="AC322" i="10"/>
  <c r="AE322" i="10"/>
  <c r="AF322" i="10"/>
  <c r="AG322" i="10" s="1"/>
  <c r="AJ322" i="10" s="1"/>
  <c r="AK322" i="10" s="1"/>
  <c r="AI322" i="10"/>
  <c r="S323" i="10"/>
  <c r="AF323" i="10" s="1"/>
  <c r="AG323" i="10" s="1"/>
  <c r="AJ323" i="10" s="1"/>
  <c r="AK323" i="10" s="1"/>
  <c r="U323" i="10"/>
  <c r="W323" i="10"/>
  <c r="Y323" i="10"/>
  <c r="AA323" i="10"/>
  <c r="AC323" i="10"/>
  <c r="AE323" i="10"/>
  <c r="AI323" i="10"/>
  <c r="S324" i="10"/>
  <c r="U324" i="10"/>
  <c r="W324" i="10"/>
  <c r="Y324" i="10"/>
  <c r="AA324" i="10"/>
  <c r="AC324" i="10"/>
  <c r="AE324" i="10"/>
  <c r="AF324" i="10"/>
  <c r="AG324" i="10" s="1"/>
  <c r="AJ324" i="10" s="1"/>
  <c r="AK324" i="10" s="1"/>
  <c r="AI324" i="10"/>
  <c r="S10" i="10" l="1"/>
  <c r="U10" i="10"/>
  <c r="W10" i="10"/>
  <c r="Y10" i="10"/>
  <c r="AA10" i="10"/>
  <c r="AC10" i="10"/>
  <c r="AE10" i="10"/>
  <c r="S11" i="10"/>
  <c r="U11" i="10"/>
  <c r="W11" i="10"/>
  <c r="Y11" i="10"/>
  <c r="AA11" i="10"/>
  <c r="AC11" i="10"/>
  <c r="AE11" i="10"/>
  <c r="S12" i="10"/>
  <c r="U12" i="10"/>
  <c r="W12" i="10"/>
  <c r="Y12" i="10"/>
  <c r="AA12" i="10"/>
  <c r="AC12" i="10"/>
  <c r="AE12" i="10"/>
  <c r="S319" i="10"/>
  <c r="U319" i="10"/>
  <c r="W319" i="10"/>
  <c r="Y319" i="10"/>
  <c r="AA319" i="10"/>
  <c r="AC319" i="10"/>
  <c r="AF10" i="10" l="1"/>
  <c r="AG10" i="10" s="1"/>
  <c r="AF12" i="10"/>
  <c r="AG12" i="10" s="1"/>
  <c r="AF11" i="10"/>
  <c r="AG11" i="10" s="1"/>
  <c r="AC13" i="10"/>
  <c r="AA13" i="10"/>
  <c r="Y13" i="10"/>
  <c r="W13" i="10"/>
  <c r="U13" i="10"/>
  <c r="S13" i="10"/>
  <c r="AE13" i="10"/>
  <c r="AC146" i="10" l="1"/>
  <c r="AA146" i="10"/>
  <c r="Y146" i="10"/>
  <c r="W146" i="10"/>
  <c r="U146" i="10"/>
  <c r="S146" i="10"/>
  <c r="C115" i="10" l="1"/>
  <c r="Y160" i="10" l="1"/>
  <c r="Y159" i="10"/>
  <c r="K97" i="10" l="1"/>
  <c r="K91" i="10"/>
  <c r="AC87" i="10" l="1"/>
  <c r="AA87" i="10"/>
  <c r="Y87" i="10"/>
  <c r="W87" i="10"/>
  <c r="U87" i="10"/>
  <c r="S87" i="10"/>
  <c r="AC296" i="10"/>
  <c r="AA296" i="10"/>
  <c r="Y296" i="10"/>
  <c r="W296" i="10"/>
  <c r="U296" i="10"/>
  <c r="S296" i="10"/>
  <c r="AC295" i="10"/>
  <c r="AA295" i="10"/>
  <c r="Y295" i="10"/>
  <c r="W295" i="10"/>
  <c r="U295" i="10"/>
  <c r="S295" i="10"/>
  <c r="AC290" i="10"/>
  <c r="AA290" i="10"/>
  <c r="Y290" i="10"/>
  <c r="W290" i="10"/>
  <c r="U290" i="10"/>
  <c r="S290" i="10"/>
  <c r="AC289" i="10"/>
  <c r="AA289" i="10"/>
  <c r="Y289" i="10"/>
  <c r="W289" i="10"/>
  <c r="U289" i="10"/>
  <c r="S289" i="10"/>
  <c r="AC285" i="10"/>
  <c r="AA285" i="10"/>
  <c r="Y285" i="10"/>
  <c r="W285" i="10"/>
  <c r="U285" i="10"/>
  <c r="S285" i="10"/>
  <c r="AC284" i="10"/>
  <c r="AA284" i="10"/>
  <c r="Y284" i="10"/>
  <c r="W284" i="10"/>
  <c r="U284" i="10"/>
  <c r="S284" i="10"/>
  <c r="AC283" i="10"/>
  <c r="AA283" i="10"/>
  <c r="Y283" i="10"/>
  <c r="W283" i="10"/>
  <c r="U283" i="10"/>
  <c r="S283" i="10"/>
  <c r="AC279" i="10"/>
  <c r="AA279" i="10"/>
  <c r="Y279" i="10"/>
  <c r="W279" i="10"/>
  <c r="U279" i="10"/>
  <c r="S279" i="10"/>
  <c r="AC278" i="10"/>
  <c r="AA278" i="10"/>
  <c r="Y278" i="10"/>
  <c r="W278" i="10"/>
  <c r="U278" i="10"/>
  <c r="S278" i="10"/>
  <c r="AC277" i="10"/>
  <c r="AA277" i="10"/>
  <c r="Y277" i="10"/>
  <c r="W277" i="10"/>
  <c r="U277" i="10"/>
  <c r="S277" i="10"/>
  <c r="AC272" i="10"/>
  <c r="AA272" i="10"/>
  <c r="Y272" i="10"/>
  <c r="W272" i="10"/>
  <c r="U272" i="10"/>
  <c r="S272" i="10"/>
  <c r="AC271" i="10"/>
  <c r="AA271" i="10"/>
  <c r="Y271" i="10"/>
  <c r="W271" i="10"/>
  <c r="U271" i="10"/>
  <c r="S271" i="10"/>
  <c r="AC265" i="10"/>
  <c r="AA265" i="10"/>
  <c r="Y265" i="10"/>
  <c r="W265" i="10"/>
  <c r="U265" i="10"/>
  <c r="S265" i="10"/>
  <c r="AC261" i="10"/>
  <c r="AA261" i="10"/>
  <c r="Y261" i="10"/>
  <c r="W261" i="10"/>
  <c r="U261" i="10"/>
  <c r="S261" i="10"/>
  <c r="AC260" i="10"/>
  <c r="AA260" i="10"/>
  <c r="Y260" i="10"/>
  <c r="W260" i="10"/>
  <c r="U260" i="10"/>
  <c r="S260" i="10"/>
  <c r="AC259" i="10"/>
  <c r="AA259" i="10"/>
  <c r="Y259" i="10"/>
  <c r="W259" i="10"/>
  <c r="U259" i="10"/>
  <c r="S259" i="10"/>
  <c r="AC254" i="10"/>
  <c r="AA254" i="10"/>
  <c r="Y254" i="10"/>
  <c r="W254" i="10"/>
  <c r="U254" i="10"/>
  <c r="S254" i="10"/>
  <c r="AC253" i="10"/>
  <c r="AA253" i="10"/>
  <c r="Y253" i="10"/>
  <c r="W253" i="10"/>
  <c r="U253" i="10"/>
  <c r="S253" i="10"/>
  <c r="AC248" i="10"/>
  <c r="AA248" i="10"/>
  <c r="Y248" i="10"/>
  <c r="W248" i="10"/>
  <c r="U248" i="10"/>
  <c r="S248" i="10"/>
  <c r="AC247" i="10"/>
  <c r="AA247" i="10"/>
  <c r="Y247" i="10"/>
  <c r="W247" i="10"/>
  <c r="U247" i="10"/>
  <c r="S247" i="10"/>
  <c r="AC243" i="10"/>
  <c r="AA243" i="10"/>
  <c r="Y243" i="10"/>
  <c r="W243" i="10"/>
  <c r="U243" i="10"/>
  <c r="S243" i="10"/>
  <c r="AC242" i="10"/>
  <c r="AA242" i="10"/>
  <c r="Y242" i="10"/>
  <c r="W242" i="10"/>
  <c r="U242" i="10"/>
  <c r="S242" i="10"/>
  <c r="AC241" i="10"/>
  <c r="AA241" i="10"/>
  <c r="Y241" i="10"/>
  <c r="W241" i="10"/>
  <c r="U241" i="10"/>
  <c r="S241" i="10"/>
  <c r="AC238" i="10"/>
  <c r="AA238" i="10"/>
  <c r="Y238" i="10"/>
  <c r="W238" i="10"/>
  <c r="U238" i="10"/>
  <c r="S238" i="10"/>
  <c r="AC237" i="10"/>
  <c r="AA237" i="10"/>
  <c r="Y237" i="10"/>
  <c r="W237" i="10"/>
  <c r="U237" i="10"/>
  <c r="S237" i="10"/>
  <c r="AC236" i="10"/>
  <c r="AA236" i="10"/>
  <c r="Y236" i="10"/>
  <c r="W236" i="10"/>
  <c r="U236" i="10"/>
  <c r="S236" i="10"/>
  <c r="AC235" i="10"/>
  <c r="AA235" i="10"/>
  <c r="Y235" i="10"/>
  <c r="W235" i="10"/>
  <c r="U235" i="10"/>
  <c r="S235" i="10"/>
  <c r="AC232" i="10"/>
  <c r="AA232" i="10"/>
  <c r="Y232" i="10"/>
  <c r="W232" i="10"/>
  <c r="U232" i="10"/>
  <c r="S232" i="10"/>
  <c r="AC231" i="10"/>
  <c r="AA231" i="10"/>
  <c r="Y231" i="10"/>
  <c r="W231" i="10"/>
  <c r="U231" i="10"/>
  <c r="S231" i="10"/>
  <c r="AC230" i="10"/>
  <c r="AA230" i="10"/>
  <c r="Y230" i="10"/>
  <c r="W230" i="10"/>
  <c r="U230" i="10"/>
  <c r="S230" i="10"/>
  <c r="AC229" i="10"/>
  <c r="AA229" i="10"/>
  <c r="Y229" i="10"/>
  <c r="W229" i="10"/>
  <c r="U229" i="10"/>
  <c r="S229" i="10"/>
  <c r="AC224" i="10"/>
  <c r="AA224" i="10"/>
  <c r="Y224" i="10"/>
  <c r="W224" i="10"/>
  <c r="U224" i="10"/>
  <c r="S224" i="10"/>
  <c r="AC223" i="10"/>
  <c r="AA223" i="10"/>
  <c r="Y223" i="10"/>
  <c r="W223" i="10"/>
  <c r="U223" i="10"/>
  <c r="S223" i="10"/>
  <c r="AC218" i="10"/>
  <c r="AA218" i="10"/>
  <c r="Y218" i="10"/>
  <c r="W218" i="10"/>
  <c r="U218" i="10"/>
  <c r="S218" i="10"/>
  <c r="AC217" i="10"/>
  <c r="AA217" i="10"/>
  <c r="Y217" i="10"/>
  <c r="W217" i="10"/>
  <c r="U217" i="10"/>
  <c r="S217" i="10"/>
  <c r="AC212" i="10"/>
  <c r="AA212" i="10"/>
  <c r="Y212" i="10"/>
  <c r="W212" i="10"/>
  <c r="U212" i="10"/>
  <c r="S212" i="10"/>
  <c r="AC211" i="10"/>
  <c r="AA211" i="10"/>
  <c r="Y211" i="10"/>
  <c r="W211" i="10"/>
  <c r="U211" i="10"/>
  <c r="S211" i="10"/>
  <c r="AC208" i="10"/>
  <c r="AA208" i="10"/>
  <c r="Y208" i="10"/>
  <c r="W208" i="10"/>
  <c r="U208" i="10"/>
  <c r="S208" i="10"/>
  <c r="AC207" i="10"/>
  <c r="AA207" i="10"/>
  <c r="Y207" i="10"/>
  <c r="W207" i="10"/>
  <c r="U207" i="10"/>
  <c r="S207" i="10"/>
  <c r="AC206" i="10"/>
  <c r="AA206" i="10"/>
  <c r="Y206" i="10"/>
  <c r="W206" i="10"/>
  <c r="U206" i="10"/>
  <c r="S206" i="10"/>
  <c r="AC205" i="10"/>
  <c r="AA205" i="10"/>
  <c r="Y205" i="10"/>
  <c r="W205" i="10"/>
  <c r="U205" i="10"/>
  <c r="S205" i="10"/>
  <c r="AC199" i="10"/>
  <c r="AA199" i="10"/>
  <c r="Y199" i="10"/>
  <c r="W199" i="10"/>
  <c r="U199" i="10"/>
  <c r="S199" i="10"/>
  <c r="AC196" i="10"/>
  <c r="AA196" i="10"/>
  <c r="Y196" i="10"/>
  <c r="W196" i="10"/>
  <c r="U196" i="10"/>
  <c r="S196" i="10"/>
  <c r="AC195" i="10"/>
  <c r="AA195" i="10"/>
  <c r="Y195" i="10"/>
  <c r="W195" i="10"/>
  <c r="U195" i="10"/>
  <c r="S195" i="10"/>
  <c r="AC194" i="10"/>
  <c r="AA194" i="10"/>
  <c r="Y194" i="10"/>
  <c r="W194" i="10"/>
  <c r="U194" i="10"/>
  <c r="S194" i="10"/>
  <c r="AC193" i="10"/>
  <c r="AA193" i="10"/>
  <c r="Y193" i="10"/>
  <c r="W193" i="10"/>
  <c r="U193" i="10"/>
  <c r="S193" i="10"/>
  <c r="AC190" i="10"/>
  <c r="AA190" i="10"/>
  <c r="Y190" i="10"/>
  <c r="W190" i="10"/>
  <c r="U190" i="10"/>
  <c r="S190" i="10"/>
  <c r="AC189" i="10"/>
  <c r="AA189" i="10"/>
  <c r="Y189" i="10"/>
  <c r="W189" i="10"/>
  <c r="U189" i="10"/>
  <c r="S189" i="10"/>
  <c r="AC188" i="10"/>
  <c r="AA188" i="10"/>
  <c r="Y188" i="10"/>
  <c r="W188" i="10"/>
  <c r="U188" i="10"/>
  <c r="S188" i="10"/>
  <c r="AC187" i="10"/>
  <c r="AA187" i="10"/>
  <c r="Y187" i="10"/>
  <c r="W187" i="10"/>
  <c r="U187" i="10"/>
  <c r="S187" i="10"/>
  <c r="AC181" i="10"/>
  <c r="AA181" i="10"/>
  <c r="Y181" i="10"/>
  <c r="W181" i="10"/>
  <c r="U181" i="10"/>
  <c r="S181" i="10"/>
  <c r="AC177" i="10"/>
  <c r="AA177" i="10"/>
  <c r="Y177" i="10"/>
  <c r="W177" i="10"/>
  <c r="U177" i="10"/>
  <c r="S177" i="10"/>
  <c r="AC176" i="10"/>
  <c r="AA176" i="10"/>
  <c r="Y176" i="10"/>
  <c r="W176" i="10"/>
  <c r="U176" i="10"/>
  <c r="S176" i="10"/>
  <c r="AC175" i="10"/>
  <c r="AA175" i="10"/>
  <c r="Y175" i="10"/>
  <c r="W175" i="10"/>
  <c r="U175" i="10"/>
  <c r="S175" i="10"/>
  <c r="AC170" i="10"/>
  <c r="AA170" i="10"/>
  <c r="Y170" i="10"/>
  <c r="W170" i="10"/>
  <c r="U170" i="10"/>
  <c r="S170" i="10"/>
  <c r="AC169" i="10"/>
  <c r="AA169" i="10"/>
  <c r="Y169" i="10"/>
  <c r="W169" i="10"/>
  <c r="U169" i="10"/>
  <c r="S169" i="10"/>
  <c r="AC164" i="10"/>
  <c r="AA164" i="10"/>
  <c r="Y164" i="10"/>
  <c r="W164" i="10"/>
  <c r="U164" i="10"/>
  <c r="S164" i="10"/>
  <c r="AC163" i="10"/>
  <c r="AA163" i="10"/>
  <c r="Y163" i="10"/>
  <c r="W163" i="10"/>
  <c r="U163" i="10"/>
  <c r="S163" i="10"/>
  <c r="AC158" i="10"/>
  <c r="AA158" i="10"/>
  <c r="Y158" i="10"/>
  <c r="W158" i="10"/>
  <c r="U158" i="10"/>
  <c r="S158" i="10"/>
  <c r="AC157" i="10"/>
  <c r="AA157" i="10"/>
  <c r="Y157" i="10"/>
  <c r="W157" i="10"/>
  <c r="U157" i="10"/>
  <c r="S157" i="10"/>
  <c r="AC152" i="10"/>
  <c r="AA152" i="10"/>
  <c r="Y152" i="10"/>
  <c r="W152" i="10"/>
  <c r="U152" i="10"/>
  <c r="S152" i="10"/>
  <c r="AC151" i="10"/>
  <c r="AA151" i="10"/>
  <c r="Y151" i="10"/>
  <c r="W151" i="10"/>
  <c r="U151" i="10"/>
  <c r="S151" i="10"/>
  <c r="AC145" i="10"/>
  <c r="AA145" i="10"/>
  <c r="Y145" i="10"/>
  <c r="W145" i="10"/>
  <c r="U145" i="10"/>
  <c r="S145" i="10"/>
  <c r="AC141" i="10"/>
  <c r="AA141" i="10"/>
  <c r="Y141" i="10"/>
  <c r="W141" i="10"/>
  <c r="U141" i="10"/>
  <c r="S141" i="10"/>
  <c r="AC140" i="10"/>
  <c r="AA140" i="10"/>
  <c r="Y140" i="10"/>
  <c r="W140" i="10"/>
  <c r="U140" i="10"/>
  <c r="S140" i="10"/>
  <c r="AC139" i="10"/>
  <c r="AA139" i="10"/>
  <c r="Y139" i="10"/>
  <c r="W139" i="10"/>
  <c r="U139" i="10"/>
  <c r="S139" i="10"/>
  <c r="AC134" i="10"/>
  <c r="AA134" i="10"/>
  <c r="Y134" i="10"/>
  <c r="W134" i="10"/>
  <c r="U134" i="10"/>
  <c r="S134" i="10"/>
  <c r="AC133" i="10"/>
  <c r="AA133" i="10"/>
  <c r="Y133" i="10"/>
  <c r="W133" i="10"/>
  <c r="U133" i="10"/>
  <c r="S133" i="10"/>
  <c r="AC130" i="10"/>
  <c r="AA130" i="10"/>
  <c r="Y130" i="10"/>
  <c r="W130" i="10"/>
  <c r="U130" i="10"/>
  <c r="S130" i="10"/>
  <c r="AC129" i="10"/>
  <c r="AA129" i="10"/>
  <c r="Y129" i="10"/>
  <c r="W129" i="10"/>
  <c r="U129" i="10"/>
  <c r="S129" i="10"/>
  <c r="AC128" i="10"/>
  <c r="AA128" i="10"/>
  <c r="Y128" i="10"/>
  <c r="W128" i="10"/>
  <c r="U128" i="10"/>
  <c r="S128" i="10"/>
  <c r="AC127" i="10"/>
  <c r="AA127" i="10"/>
  <c r="Y127" i="10"/>
  <c r="W127" i="10"/>
  <c r="U127" i="10"/>
  <c r="S127" i="10"/>
  <c r="AC123" i="10"/>
  <c r="AA123" i="10"/>
  <c r="Y123" i="10"/>
  <c r="W123" i="10"/>
  <c r="U123" i="10"/>
  <c r="S123" i="10"/>
  <c r="AC122" i="10"/>
  <c r="AA122" i="10"/>
  <c r="Y122" i="10"/>
  <c r="W122" i="10"/>
  <c r="U122" i="10"/>
  <c r="S122" i="10"/>
  <c r="AC121" i="10"/>
  <c r="AA121" i="10"/>
  <c r="Y121" i="10"/>
  <c r="W121" i="10"/>
  <c r="U121" i="10"/>
  <c r="S121" i="10"/>
  <c r="AC118" i="10"/>
  <c r="AA118" i="10"/>
  <c r="Y118" i="10"/>
  <c r="W118" i="10"/>
  <c r="U118" i="10"/>
  <c r="S118" i="10"/>
  <c r="AC117" i="10"/>
  <c r="AA117" i="10"/>
  <c r="Y117" i="10"/>
  <c r="W117" i="10"/>
  <c r="U117" i="10"/>
  <c r="S117" i="10"/>
  <c r="AC116" i="10"/>
  <c r="AA116" i="10"/>
  <c r="Y116" i="10"/>
  <c r="W116" i="10"/>
  <c r="U116" i="10"/>
  <c r="S116" i="10"/>
  <c r="AC115" i="10"/>
  <c r="AA115" i="10"/>
  <c r="Y115" i="10"/>
  <c r="W115" i="10"/>
  <c r="U115" i="10"/>
  <c r="S115" i="10"/>
  <c r="AC111" i="10"/>
  <c r="AA111" i="10"/>
  <c r="Y111" i="10"/>
  <c r="W111" i="10"/>
  <c r="U111" i="10"/>
  <c r="S111" i="10"/>
  <c r="AC110" i="10"/>
  <c r="AA110" i="10"/>
  <c r="Y110" i="10"/>
  <c r="W110" i="10"/>
  <c r="U110" i="10"/>
  <c r="S110" i="10"/>
  <c r="AC109" i="10"/>
  <c r="AA109" i="10"/>
  <c r="Y109" i="10"/>
  <c r="W109" i="10"/>
  <c r="U109" i="10"/>
  <c r="S109" i="10"/>
  <c r="AC105" i="10"/>
  <c r="AA105" i="10"/>
  <c r="Y105" i="10"/>
  <c r="W105" i="10"/>
  <c r="U105" i="10"/>
  <c r="S105" i="10"/>
  <c r="AC104" i="10"/>
  <c r="AA104" i="10"/>
  <c r="Y104" i="10"/>
  <c r="W104" i="10"/>
  <c r="U104" i="10"/>
  <c r="S104" i="10"/>
  <c r="AC103" i="10"/>
  <c r="AA103" i="10"/>
  <c r="Y103" i="10"/>
  <c r="W103" i="10"/>
  <c r="U103" i="10"/>
  <c r="S103" i="10"/>
  <c r="AC99" i="10"/>
  <c r="AA99" i="10"/>
  <c r="Y99" i="10"/>
  <c r="W99" i="10"/>
  <c r="U99" i="10"/>
  <c r="S99" i="10"/>
  <c r="AC98" i="10"/>
  <c r="AA98" i="10"/>
  <c r="Y98" i="10"/>
  <c r="W98" i="10"/>
  <c r="U98" i="10"/>
  <c r="S98" i="10"/>
  <c r="AC97" i="10"/>
  <c r="AA97" i="10"/>
  <c r="Y97" i="10"/>
  <c r="W97" i="10"/>
  <c r="U97" i="10"/>
  <c r="S97" i="10"/>
  <c r="AC93" i="10"/>
  <c r="AA93" i="10"/>
  <c r="Y93" i="10"/>
  <c r="W93" i="10"/>
  <c r="U93" i="10"/>
  <c r="S93" i="10"/>
  <c r="AC92" i="10"/>
  <c r="AA92" i="10"/>
  <c r="Y92" i="10"/>
  <c r="W92" i="10"/>
  <c r="U92" i="10"/>
  <c r="S92" i="10"/>
  <c r="AC91" i="10"/>
  <c r="AA91" i="10"/>
  <c r="Y91" i="10"/>
  <c r="W91" i="10"/>
  <c r="U91" i="10"/>
  <c r="S91" i="10"/>
  <c r="AC74" i="10"/>
  <c r="AA74" i="10"/>
  <c r="Y74" i="10"/>
  <c r="W74" i="10"/>
  <c r="U74" i="10"/>
  <c r="S74" i="10"/>
  <c r="AC73" i="10"/>
  <c r="AA73" i="10"/>
  <c r="Y73" i="10"/>
  <c r="W73" i="10"/>
  <c r="U73" i="10"/>
  <c r="S73" i="10"/>
  <c r="AC69" i="10"/>
  <c r="AA69" i="10"/>
  <c r="Y69" i="10"/>
  <c r="W69" i="10"/>
  <c r="U69" i="10"/>
  <c r="S69" i="10"/>
  <c r="AC68" i="10"/>
  <c r="AA68" i="10"/>
  <c r="Y68" i="10"/>
  <c r="W68" i="10"/>
  <c r="U68" i="10"/>
  <c r="S68" i="10"/>
  <c r="AC67" i="10"/>
  <c r="AA67" i="10"/>
  <c r="Y67" i="10"/>
  <c r="W67" i="10"/>
  <c r="U67" i="10"/>
  <c r="S67" i="10"/>
  <c r="AC64" i="10"/>
  <c r="AA64" i="10"/>
  <c r="Y64" i="10"/>
  <c r="W64" i="10"/>
  <c r="U64" i="10"/>
  <c r="S64" i="10"/>
  <c r="AC63" i="10"/>
  <c r="AA63" i="10"/>
  <c r="Y63" i="10"/>
  <c r="W63" i="10"/>
  <c r="U63" i="10"/>
  <c r="S63" i="10"/>
  <c r="AC62" i="10"/>
  <c r="AA62" i="10"/>
  <c r="Y62" i="10"/>
  <c r="W62" i="10"/>
  <c r="U62" i="10"/>
  <c r="S62" i="10"/>
  <c r="AC61" i="10"/>
  <c r="AA61" i="10"/>
  <c r="Y61" i="10"/>
  <c r="W61" i="10"/>
  <c r="U61" i="10"/>
  <c r="S61" i="10"/>
  <c r="AC60" i="10"/>
  <c r="AA60" i="10"/>
  <c r="Y60" i="10"/>
  <c r="W60" i="10"/>
  <c r="U60" i="10"/>
  <c r="S60" i="10"/>
  <c r="AC59" i="10"/>
  <c r="AA59" i="10"/>
  <c r="Y59" i="10"/>
  <c r="W59" i="10"/>
  <c r="U59" i="10"/>
  <c r="S59" i="10"/>
  <c r="AC58" i="10"/>
  <c r="AA58" i="10"/>
  <c r="Y58" i="10"/>
  <c r="W58" i="10"/>
  <c r="U58" i="10"/>
  <c r="S58" i="10"/>
  <c r="AC57" i="10"/>
  <c r="AA57" i="10"/>
  <c r="Y57" i="10"/>
  <c r="W57" i="10"/>
  <c r="U57" i="10"/>
  <c r="S57" i="10"/>
  <c r="AC56" i="10"/>
  <c r="AA56" i="10"/>
  <c r="Y56" i="10"/>
  <c r="W56" i="10"/>
  <c r="U56" i="10"/>
  <c r="S56" i="10"/>
  <c r="AC55" i="10"/>
  <c r="AA55" i="10"/>
  <c r="Y55" i="10"/>
  <c r="W55" i="10"/>
  <c r="U55" i="10"/>
  <c r="S55" i="10"/>
  <c r="AC50" i="10"/>
  <c r="AA50" i="10"/>
  <c r="Y50" i="10"/>
  <c r="W50" i="10"/>
  <c r="U50" i="10"/>
  <c r="S50" i="10"/>
  <c r="AC49" i="10"/>
  <c r="AA49" i="10"/>
  <c r="Y49" i="10"/>
  <c r="W49" i="10"/>
  <c r="U49" i="10"/>
  <c r="S49" i="10"/>
  <c r="AC46" i="10"/>
  <c r="AA46" i="10"/>
  <c r="Y46" i="10"/>
  <c r="W46" i="10"/>
  <c r="U46" i="10"/>
  <c r="S46" i="10"/>
  <c r="AC45" i="10"/>
  <c r="AA45" i="10"/>
  <c r="Y45" i="10"/>
  <c r="W45" i="10"/>
  <c r="U45" i="10"/>
  <c r="S45" i="10"/>
  <c r="AC44" i="10"/>
  <c r="AA44" i="10"/>
  <c r="Y44" i="10"/>
  <c r="W44" i="10"/>
  <c r="U44" i="10"/>
  <c r="S44" i="10"/>
  <c r="AC43" i="10"/>
  <c r="AA43" i="10"/>
  <c r="Y43" i="10"/>
  <c r="W43" i="10"/>
  <c r="U43" i="10"/>
  <c r="S43" i="10"/>
  <c r="AC41" i="10"/>
  <c r="AA41" i="10"/>
  <c r="Y41" i="10"/>
  <c r="W41" i="10"/>
  <c r="U41" i="10"/>
  <c r="S41" i="10"/>
  <c r="AC40" i="10"/>
  <c r="AA40" i="10"/>
  <c r="Y40" i="10"/>
  <c r="W40" i="10"/>
  <c r="U40" i="10"/>
  <c r="S40" i="10"/>
  <c r="AC39" i="10"/>
  <c r="AA39" i="10"/>
  <c r="Y39" i="10"/>
  <c r="W39" i="10"/>
  <c r="U39" i="10"/>
  <c r="S39" i="10"/>
  <c r="AC38" i="10"/>
  <c r="AA38" i="10"/>
  <c r="Y38" i="10"/>
  <c r="W38" i="10"/>
  <c r="U38" i="10"/>
  <c r="S38" i="10"/>
  <c r="AC37" i="10"/>
  <c r="AA37" i="10"/>
  <c r="Y37" i="10"/>
  <c r="W37" i="10"/>
  <c r="U37" i="10"/>
  <c r="S37" i="10"/>
  <c r="AC34" i="10"/>
  <c r="AA34" i="10"/>
  <c r="Y34" i="10"/>
  <c r="W34" i="10"/>
  <c r="U34" i="10"/>
  <c r="S34" i="10"/>
  <c r="AC33" i="10"/>
  <c r="AA33" i="10"/>
  <c r="Y33" i="10"/>
  <c r="W33" i="10"/>
  <c r="U33" i="10"/>
  <c r="S33" i="10"/>
  <c r="AC32" i="10"/>
  <c r="AA32" i="10"/>
  <c r="Y32" i="10"/>
  <c r="W32" i="10"/>
  <c r="U32" i="10"/>
  <c r="S32" i="10"/>
  <c r="AC31" i="10"/>
  <c r="AA31" i="10"/>
  <c r="Y31" i="10"/>
  <c r="W31" i="10"/>
  <c r="U31" i="10"/>
  <c r="S31" i="10"/>
  <c r="AC28" i="10"/>
  <c r="AA28" i="10"/>
  <c r="Y28" i="10"/>
  <c r="W28" i="10"/>
  <c r="U28" i="10"/>
  <c r="S28" i="10"/>
  <c r="AC27" i="10"/>
  <c r="AA27" i="10"/>
  <c r="Y27" i="10"/>
  <c r="W27" i="10"/>
  <c r="U27" i="10"/>
  <c r="S27" i="10"/>
  <c r="AC26" i="10"/>
  <c r="AA26" i="10"/>
  <c r="Y26" i="10"/>
  <c r="W26" i="10"/>
  <c r="U26" i="10"/>
  <c r="S26" i="10"/>
  <c r="AC25" i="10"/>
  <c r="AA25" i="10"/>
  <c r="Y25" i="10"/>
  <c r="W25" i="10"/>
  <c r="U25" i="10"/>
  <c r="S25" i="10"/>
  <c r="AC20" i="10"/>
  <c r="AA20" i="10"/>
  <c r="Y20" i="10"/>
  <c r="W20" i="10"/>
  <c r="U20" i="10"/>
  <c r="S20" i="10"/>
  <c r="AC19" i="10"/>
  <c r="AA19" i="10"/>
  <c r="Y19" i="10"/>
  <c r="W19" i="10"/>
  <c r="U19" i="10"/>
  <c r="S19" i="10"/>
  <c r="AC14" i="10"/>
  <c r="AA14" i="10"/>
  <c r="Y14" i="10"/>
  <c r="W14" i="10"/>
  <c r="U14" i="10"/>
  <c r="S14" i="10"/>
  <c r="AU32" i="6" l="1"/>
  <c r="AS32" i="6"/>
  <c r="AQ32" i="6"/>
  <c r="AO32" i="6"/>
  <c r="AM32" i="6"/>
  <c r="AK32" i="6"/>
  <c r="AU31" i="6"/>
  <c r="AS31" i="6"/>
  <c r="AQ31" i="6"/>
  <c r="AO31" i="6"/>
  <c r="AM31" i="6"/>
  <c r="AK31" i="6"/>
  <c r="AA88" i="10"/>
  <c r="Y88" i="10"/>
  <c r="W88" i="10"/>
  <c r="U88" i="10"/>
  <c r="S88" i="10"/>
  <c r="AA86" i="10"/>
  <c r="Y86" i="10"/>
  <c r="W86" i="10"/>
  <c r="U86" i="10"/>
  <c r="S86" i="10"/>
  <c r="AA85" i="10"/>
  <c r="Y85" i="10"/>
  <c r="W85" i="10"/>
  <c r="U85" i="10"/>
  <c r="S85" i="10"/>
  <c r="AC81" i="10"/>
  <c r="AA81" i="10"/>
  <c r="Y81" i="10"/>
  <c r="W81" i="10"/>
  <c r="U81" i="10"/>
  <c r="S81" i="10"/>
  <c r="AC80" i="10"/>
  <c r="AA80" i="10"/>
  <c r="Y80" i="10"/>
  <c r="W80" i="10"/>
  <c r="U80" i="10"/>
  <c r="S80" i="10"/>
  <c r="AC79" i="10"/>
  <c r="AA79" i="10"/>
  <c r="Y79" i="10"/>
  <c r="W79" i="10"/>
  <c r="U79" i="10"/>
  <c r="S79" i="10"/>
  <c r="C79" i="6" l="1"/>
  <c r="C73" i="6"/>
  <c r="C67" i="6"/>
  <c r="C61" i="6"/>
  <c r="C55" i="6"/>
  <c r="C49" i="6"/>
  <c r="C43" i="6"/>
  <c r="AQ8" i="6" l="1"/>
  <c r="AQ9" i="6"/>
  <c r="AQ10" i="6"/>
  <c r="AQ11" i="6"/>
  <c r="AQ12" i="6"/>
  <c r="AQ13" i="6"/>
  <c r="AQ14" i="6"/>
  <c r="AQ15" i="6"/>
  <c r="AQ16" i="6"/>
  <c r="AQ17" i="6"/>
  <c r="AQ18" i="6"/>
  <c r="AQ19" i="6"/>
  <c r="AQ20" i="6"/>
  <c r="AQ21" i="6"/>
  <c r="AQ22" i="6"/>
  <c r="AQ23" i="6"/>
  <c r="AQ24" i="6"/>
  <c r="AQ25" i="6"/>
  <c r="AQ26" i="6"/>
  <c r="AQ27" i="6"/>
  <c r="AQ28" i="6"/>
  <c r="AQ29" i="6"/>
  <c r="AQ30" i="6"/>
  <c r="AQ34" i="6"/>
  <c r="AQ35" i="6"/>
  <c r="AQ36" i="6"/>
  <c r="AQ37" i="6"/>
  <c r="AQ38" i="6"/>
  <c r="AQ39" i="6"/>
  <c r="AQ40" i="6"/>
  <c r="AQ41" i="6"/>
  <c r="AQ42" i="6"/>
  <c r="AQ43" i="6"/>
  <c r="AQ44" i="6"/>
  <c r="AQ45" i="6"/>
  <c r="AQ46" i="6"/>
  <c r="AQ47" i="6"/>
  <c r="AQ48" i="6"/>
  <c r="AQ49" i="6"/>
  <c r="AQ50" i="6"/>
  <c r="AQ51" i="6"/>
  <c r="AQ52" i="6"/>
  <c r="AQ53" i="6"/>
  <c r="AQ54" i="6"/>
  <c r="AQ55" i="6"/>
  <c r="AQ56" i="6"/>
  <c r="AQ57" i="6"/>
  <c r="AQ58" i="6"/>
  <c r="AQ59" i="6"/>
  <c r="AQ60" i="6"/>
  <c r="AQ61" i="6"/>
  <c r="AQ62" i="6"/>
  <c r="AQ63" i="6"/>
  <c r="AQ64" i="6"/>
  <c r="AQ65" i="6"/>
  <c r="AQ66" i="6"/>
  <c r="AQ67" i="6"/>
  <c r="AQ68" i="6"/>
  <c r="AQ69" i="6"/>
  <c r="AQ70" i="6"/>
  <c r="AQ71" i="6"/>
  <c r="AQ72" i="6"/>
  <c r="AQ73" i="6"/>
  <c r="AQ74" i="6"/>
  <c r="AQ75" i="6"/>
  <c r="AQ76" i="6"/>
  <c r="AQ77" i="6"/>
  <c r="AQ78" i="6"/>
  <c r="AQ79" i="6"/>
  <c r="AQ80" i="6"/>
  <c r="AQ81" i="6"/>
  <c r="AQ82" i="6"/>
  <c r="AQ83" i="6"/>
  <c r="AQ84" i="6"/>
  <c r="AQ85" i="6"/>
  <c r="AQ86" i="6"/>
  <c r="AQ87" i="6"/>
  <c r="AQ88" i="6"/>
  <c r="AQ89" i="6"/>
  <c r="AQ90" i="6"/>
  <c r="AQ91" i="6"/>
  <c r="AQ92" i="6"/>
  <c r="AQ93" i="6"/>
  <c r="AQ94" i="6"/>
  <c r="AQ95" i="6"/>
  <c r="AQ96" i="6"/>
  <c r="AQ97" i="6"/>
  <c r="AQ98" i="6"/>
  <c r="AQ99" i="6"/>
  <c r="AQ100" i="6"/>
  <c r="AQ101" i="6"/>
  <c r="AQ102" i="6"/>
  <c r="AQ103" i="6"/>
  <c r="AQ104" i="6"/>
  <c r="AQ105" i="6"/>
  <c r="AQ106" i="6"/>
  <c r="AQ107" i="6"/>
  <c r="AQ108" i="6"/>
  <c r="AQ109" i="6"/>
  <c r="AQ110" i="6"/>
  <c r="AQ111" i="6"/>
  <c r="AQ112" i="6"/>
  <c r="AQ113" i="6"/>
  <c r="AQ114" i="6"/>
  <c r="AQ115" i="6"/>
  <c r="AQ116" i="6"/>
  <c r="AQ117" i="6"/>
  <c r="AQ118" i="6"/>
  <c r="AQ119" i="6"/>
  <c r="AQ120" i="6"/>
  <c r="AQ121" i="6"/>
  <c r="AQ122" i="6"/>
  <c r="AQ123" i="6"/>
  <c r="AQ124" i="6"/>
  <c r="AQ125" i="6"/>
  <c r="AQ126" i="6"/>
  <c r="AQ127" i="6"/>
  <c r="AQ128" i="6"/>
  <c r="AQ129" i="6"/>
  <c r="AQ130" i="6"/>
  <c r="AQ131" i="6"/>
  <c r="AQ132" i="6"/>
  <c r="AQ133" i="6"/>
  <c r="AQ134" i="6"/>
  <c r="AQ135" i="6"/>
  <c r="AQ136" i="6"/>
  <c r="AQ137" i="6"/>
  <c r="AQ138" i="6"/>
  <c r="AQ139" i="6"/>
  <c r="AQ140" i="6"/>
  <c r="AQ141" i="6"/>
  <c r="AQ142" i="6"/>
  <c r="AQ143" i="6"/>
  <c r="AQ144" i="6"/>
  <c r="AQ145" i="6"/>
  <c r="AQ146" i="6"/>
  <c r="AQ147" i="6"/>
  <c r="AQ148" i="6"/>
  <c r="AQ149" i="6"/>
  <c r="AQ150" i="6"/>
  <c r="AQ151" i="6"/>
  <c r="AQ152" i="6"/>
  <c r="AQ153" i="6"/>
  <c r="AQ154" i="6"/>
  <c r="AQ155" i="6"/>
  <c r="AQ156" i="6"/>
  <c r="AQ157" i="6"/>
  <c r="AQ158" i="6"/>
  <c r="AQ159" i="6"/>
  <c r="AQ160" i="6"/>
  <c r="AQ161" i="6"/>
  <c r="AQ162" i="6"/>
  <c r="AQ163" i="6"/>
  <c r="AQ164" i="6"/>
  <c r="AQ165" i="6"/>
  <c r="AQ166" i="6"/>
  <c r="AQ167" i="6"/>
  <c r="AQ168" i="6"/>
  <c r="AQ169" i="6"/>
  <c r="AQ170" i="6"/>
  <c r="AQ171" i="6"/>
  <c r="AQ172" i="6"/>
  <c r="AQ173" i="6"/>
  <c r="AQ174" i="6"/>
  <c r="AQ175" i="6"/>
  <c r="AQ176" i="6"/>
  <c r="AQ177" i="6"/>
  <c r="AQ178" i="6"/>
  <c r="AQ179" i="6"/>
  <c r="AQ180" i="6"/>
  <c r="AQ181" i="6"/>
  <c r="AQ182" i="6"/>
  <c r="AQ183" i="6"/>
  <c r="AQ184" i="6"/>
  <c r="AQ185" i="6"/>
  <c r="AQ186" i="6"/>
  <c r="AQ187" i="6"/>
  <c r="AQ188" i="6"/>
  <c r="AQ189" i="6"/>
  <c r="AQ190" i="6"/>
  <c r="AQ191" i="6"/>
  <c r="AQ192" i="6"/>
  <c r="AQ193" i="6"/>
  <c r="AQ194" i="6"/>
  <c r="AQ195" i="6"/>
  <c r="AQ196" i="6"/>
  <c r="AQ197" i="6"/>
  <c r="AQ198" i="6"/>
  <c r="AQ199" i="6"/>
  <c r="AQ200" i="6"/>
  <c r="AQ201" i="6"/>
  <c r="AQ202" i="6"/>
  <c r="AQ203" i="6"/>
  <c r="AQ204" i="6"/>
  <c r="AQ205" i="6"/>
  <c r="AQ206" i="6"/>
  <c r="AQ207" i="6"/>
  <c r="AQ208" i="6"/>
  <c r="AQ209" i="6"/>
  <c r="AQ210" i="6"/>
  <c r="AQ211" i="6"/>
  <c r="AQ212" i="6"/>
  <c r="AQ213" i="6"/>
  <c r="AQ214" i="6"/>
  <c r="AQ215" i="6"/>
  <c r="AQ216" i="6"/>
  <c r="AQ217" i="6"/>
  <c r="AQ218" i="6"/>
  <c r="AQ219" i="6"/>
  <c r="AQ220" i="6"/>
  <c r="AQ221" i="6"/>
  <c r="AQ222" i="6"/>
  <c r="AQ223" i="6"/>
  <c r="AQ224" i="6"/>
  <c r="AQ225" i="6"/>
  <c r="AQ226" i="6"/>
  <c r="AQ227" i="6"/>
  <c r="AQ228" i="6"/>
  <c r="AQ229" i="6"/>
  <c r="AQ230" i="6"/>
  <c r="AQ231" i="6"/>
  <c r="AQ232" i="6"/>
  <c r="AQ233" i="6"/>
  <c r="AQ234" i="6"/>
  <c r="AQ235" i="6"/>
  <c r="AQ236" i="6"/>
  <c r="AQ237" i="6"/>
  <c r="AQ238" i="6"/>
  <c r="AQ239" i="6"/>
  <c r="AQ240" i="6"/>
  <c r="AQ241" i="6"/>
  <c r="AQ242" i="6"/>
  <c r="AQ243" i="6"/>
  <c r="AQ244" i="6"/>
  <c r="AQ245" i="6"/>
  <c r="AQ246" i="6"/>
  <c r="AQ247" i="6"/>
  <c r="AQ248" i="6"/>
  <c r="AQ249" i="6"/>
  <c r="AQ250" i="6"/>
  <c r="AQ251" i="6"/>
  <c r="AQ252" i="6"/>
  <c r="AQ253" i="6"/>
  <c r="AQ254" i="6"/>
  <c r="AQ255" i="6"/>
  <c r="AQ256" i="6"/>
  <c r="AQ257" i="6"/>
  <c r="AQ258" i="6"/>
  <c r="AQ259" i="6"/>
  <c r="AQ260" i="6"/>
  <c r="AQ261" i="6"/>
  <c r="AQ262" i="6"/>
  <c r="AQ263" i="6"/>
  <c r="AQ264" i="6"/>
  <c r="AQ265" i="6"/>
  <c r="AQ266" i="6"/>
  <c r="AQ267" i="6"/>
  <c r="AQ268" i="6"/>
  <c r="AQ269" i="6"/>
  <c r="AQ270" i="6"/>
  <c r="AQ271" i="6"/>
  <c r="AQ272" i="6"/>
  <c r="AQ273" i="6"/>
  <c r="AQ274" i="6"/>
  <c r="AQ275" i="6"/>
  <c r="AQ276" i="6"/>
  <c r="AQ277" i="6"/>
  <c r="AQ278" i="6"/>
  <c r="AQ279" i="6"/>
  <c r="AQ280" i="6"/>
  <c r="AQ281" i="6"/>
  <c r="AQ282" i="6"/>
  <c r="AQ283" i="6"/>
  <c r="AQ284" i="6"/>
  <c r="AQ285" i="6"/>
  <c r="AQ286" i="6"/>
  <c r="AQ287" i="6"/>
  <c r="AQ288" i="6"/>
  <c r="AQ289" i="6"/>
  <c r="AQ290" i="6"/>
  <c r="AQ291" i="6"/>
  <c r="AQ292" i="6"/>
  <c r="AQ293" i="6"/>
  <c r="AQ294" i="6"/>
  <c r="AQ295" i="6"/>
  <c r="AQ296" i="6"/>
  <c r="AQ297" i="6"/>
  <c r="AQ298" i="6"/>
  <c r="AQ299" i="6"/>
  <c r="AQ300" i="6"/>
  <c r="AQ301" i="6"/>
  <c r="AQ302" i="6"/>
  <c r="AQ303" i="6"/>
  <c r="AQ304" i="6"/>
  <c r="AQ305" i="6"/>
  <c r="AQ306" i="6"/>
  <c r="AQ307" i="6"/>
  <c r="AQ308" i="6"/>
  <c r="AQ309" i="6"/>
  <c r="AQ310" i="6"/>
  <c r="AQ311" i="6"/>
  <c r="AQ312" i="6"/>
  <c r="AQ313" i="6"/>
  <c r="AQ314" i="6"/>
  <c r="AQ315" i="6"/>
  <c r="AQ316" i="6"/>
  <c r="AQ317" i="6"/>
  <c r="AQ318" i="6"/>
  <c r="AQ319" i="6"/>
  <c r="AQ320" i="6"/>
  <c r="AQ321" i="6"/>
  <c r="AQ322" i="6"/>
  <c r="AQ323" i="6"/>
  <c r="AQ324" i="6"/>
  <c r="AQ325" i="6"/>
  <c r="AQ326" i="6"/>
  <c r="AQ327" i="6"/>
  <c r="AQ328" i="6"/>
  <c r="AQ329" i="6"/>
  <c r="AQ330" i="6"/>
  <c r="AQ331" i="6"/>
  <c r="AQ332" i="6"/>
  <c r="AQ333" i="6"/>
  <c r="AQ334" i="6"/>
  <c r="AQ335" i="6"/>
  <c r="AQ336" i="6"/>
  <c r="AQ337" i="6"/>
  <c r="AQ338" i="6"/>
  <c r="AQ339" i="6"/>
  <c r="AQ340" i="6"/>
  <c r="AQ341" i="6"/>
  <c r="AQ342" i="6"/>
  <c r="AQ343" i="6"/>
  <c r="AQ344" i="6"/>
  <c r="AQ345" i="6"/>
  <c r="AQ346" i="6"/>
  <c r="AQ347" i="6"/>
  <c r="AQ348" i="6"/>
  <c r="AQ349" i="6"/>
  <c r="AQ350" i="6"/>
  <c r="AQ351" i="6"/>
  <c r="AQ352" i="6"/>
  <c r="AQ353" i="6"/>
  <c r="AQ354" i="6"/>
  <c r="AQ355" i="6"/>
  <c r="AQ356" i="6"/>
  <c r="AQ357" i="6"/>
  <c r="AQ358" i="6"/>
  <c r="AQ359" i="6"/>
  <c r="AQ360" i="6"/>
  <c r="AQ361" i="6"/>
  <c r="AQ362" i="6"/>
  <c r="AQ363" i="6"/>
  <c r="AQ364" i="6"/>
  <c r="AQ365" i="6"/>
  <c r="AQ366" i="6"/>
  <c r="AQ7" i="6"/>
  <c r="Y8" i="10"/>
  <c r="Y9" i="10"/>
  <c r="Y17" i="10"/>
  <c r="Y18" i="10"/>
  <c r="Y21" i="10"/>
  <c r="Y22" i="10"/>
  <c r="Y23" i="10"/>
  <c r="Y24" i="10"/>
  <c r="Y29" i="10"/>
  <c r="Y30" i="10"/>
  <c r="Y35" i="10"/>
  <c r="Y36" i="10"/>
  <c r="Y42" i="10"/>
  <c r="Y47" i="10"/>
  <c r="Y48" i="10"/>
  <c r="Y51" i="10"/>
  <c r="Y52" i="10"/>
  <c r="Y53" i="10"/>
  <c r="Y54" i="10"/>
  <c r="Y65" i="10"/>
  <c r="Y66" i="10"/>
  <c r="Y70" i="10"/>
  <c r="Y71" i="10"/>
  <c r="Y72" i="10"/>
  <c r="Y75" i="10"/>
  <c r="Y76" i="10"/>
  <c r="Y77" i="10"/>
  <c r="Y78" i="10"/>
  <c r="Y82" i="10"/>
  <c r="Y83" i="10"/>
  <c r="Y84" i="10"/>
  <c r="Y89" i="10"/>
  <c r="Y90" i="10"/>
  <c r="Y94" i="10"/>
  <c r="Y95" i="10"/>
  <c r="Y96" i="10"/>
  <c r="Y100" i="10"/>
  <c r="Y101" i="10"/>
  <c r="Y102" i="10"/>
  <c r="Y106" i="10"/>
  <c r="Y107" i="10"/>
  <c r="Y108" i="10"/>
  <c r="Y112" i="10"/>
  <c r="Y113" i="10"/>
  <c r="Y114" i="10"/>
  <c r="Y119" i="10"/>
  <c r="Y120" i="10"/>
  <c r="Y124" i="10"/>
  <c r="Y125" i="10"/>
  <c r="Y126" i="10"/>
  <c r="Y131" i="10"/>
  <c r="Y132" i="10"/>
  <c r="Y135" i="10"/>
  <c r="Y136" i="10"/>
  <c r="Y137" i="10"/>
  <c r="Y138" i="10"/>
  <c r="Y142" i="10"/>
  <c r="Y143" i="10"/>
  <c r="Y144" i="10"/>
  <c r="Y149" i="10"/>
  <c r="Y150" i="10"/>
  <c r="Y154" i="10"/>
  <c r="Y155" i="10"/>
  <c r="Y156" i="10"/>
  <c r="Y161" i="10"/>
  <c r="Y162" i="10"/>
  <c r="Y165" i="10"/>
  <c r="Y166" i="10"/>
  <c r="Y167" i="10"/>
  <c r="Y168" i="10"/>
  <c r="Y171" i="10"/>
  <c r="Y172" i="10"/>
  <c r="Y173" i="10"/>
  <c r="Y174" i="10"/>
  <c r="Y178" i="10"/>
  <c r="Y179" i="10"/>
  <c r="Y180" i="10"/>
  <c r="Y182" i="10"/>
  <c r="Y183" i="10"/>
  <c r="Y184" i="10"/>
  <c r="Y185" i="10"/>
  <c r="Y186" i="10"/>
  <c r="Y191" i="10"/>
  <c r="Y192" i="10"/>
  <c r="Y197" i="10"/>
  <c r="Y198" i="10"/>
  <c r="Y200" i="10"/>
  <c r="Y201" i="10"/>
  <c r="Y202" i="10"/>
  <c r="Y203" i="10"/>
  <c r="Y204" i="10"/>
  <c r="Y209" i="10"/>
  <c r="Y210" i="10"/>
  <c r="Y213" i="10"/>
  <c r="Y214" i="10"/>
  <c r="Y215" i="10"/>
  <c r="Y216" i="10"/>
  <c r="Y219" i="10"/>
  <c r="Y220" i="10"/>
  <c r="Y221" i="10"/>
  <c r="Y222" i="10"/>
  <c r="Y225" i="10"/>
  <c r="Y226" i="10"/>
  <c r="Y227" i="10"/>
  <c r="Y228" i="10"/>
  <c r="Y233" i="10"/>
  <c r="Y234" i="10"/>
  <c r="Y239" i="10"/>
  <c r="Y240" i="10"/>
  <c r="Y244" i="10"/>
  <c r="Y245" i="10"/>
  <c r="Y246" i="10"/>
  <c r="Y249" i="10"/>
  <c r="Y250" i="10"/>
  <c r="Y251" i="10"/>
  <c r="Y252" i="10"/>
  <c r="Y255" i="10"/>
  <c r="Y256" i="10"/>
  <c r="Y257" i="10"/>
  <c r="Y258" i="10"/>
  <c r="Y262" i="10"/>
  <c r="Y263" i="10"/>
  <c r="Y264" i="10"/>
  <c r="Y266" i="10"/>
  <c r="Y267" i="10"/>
  <c r="Y268" i="10"/>
  <c r="Y269" i="10"/>
  <c r="Y270" i="10"/>
  <c r="Y273" i="10"/>
  <c r="Y274" i="10"/>
  <c r="Y275" i="10"/>
  <c r="Y276" i="10"/>
  <c r="Y280" i="10"/>
  <c r="Y281" i="10"/>
  <c r="Y282" i="10"/>
  <c r="Y288" i="10"/>
  <c r="Y291" i="10"/>
  <c r="Y292" i="10"/>
  <c r="Y293" i="10"/>
  <c r="Y294" i="10"/>
  <c r="Y297" i="10"/>
  <c r="Y298" i="10"/>
  <c r="Y299" i="10"/>
  <c r="Y300" i="10"/>
  <c r="Y301" i="10"/>
  <c r="Y302" i="10"/>
  <c r="Y303" i="10"/>
  <c r="Y304" i="10"/>
  <c r="Y305" i="10"/>
  <c r="Y306" i="10"/>
  <c r="Y307" i="10"/>
  <c r="Y308" i="10"/>
  <c r="Y309" i="10"/>
  <c r="Y310" i="10"/>
  <c r="Y311" i="10"/>
  <c r="Y312" i="10"/>
  <c r="Y313" i="10"/>
  <c r="Y314" i="10"/>
  <c r="Y315" i="10"/>
  <c r="Y316" i="10"/>
  <c r="Y317" i="10"/>
  <c r="Y318" i="10"/>
  <c r="Y321" i="10"/>
  <c r="Y7" i="10"/>
  <c r="C181" i="10" l="1"/>
  <c r="C175" i="10"/>
  <c r="C169" i="10"/>
  <c r="C163" i="10"/>
  <c r="C157" i="10"/>
  <c r="K253" i="10" l="1"/>
  <c r="K247" i="10" l="1"/>
  <c r="K241" i="10"/>
  <c r="K235" i="10" l="1"/>
  <c r="C235" i="10"/>
  <c r="K229" i="10"/>
  <c r="C229" i="10"/>
  <c r="K223" i="10"/>
  <c r="C223" i="10"/>
  <c r="K79" i="10" l="1"/>
  <c r="BA30" i="6" l="1"/>
  <c r="BA29" i="6"/>
  <c r="BA28" i="6"/>
  <c r="BA27" i="6"/>
  <c r="BA26" i="6"/>
  <c r="BA25" i="6"/>
  <c r="AU25" i="6"/>
  <c r="AS25" i="6"/>
  <c r="AO25" i="6"/>
  <c r="AM25" i="6"/>
  <c r="AK25" i="6"/>
  <c r="AD24" i="6" l="1"/>
  <c r="AD23" i="6"/>
  <c r="AD22" i="6"/>
  <c r="AD21" i="6"/>
  <c r="AD20" i="6"/>
  <c r="C13" i="10" l="1"/>
  <c r="K19" i="10"/>
  <c r="K13" i="10" l="1"/>
  <c r="M13" i="10"/>
  <c r="N13" i="10"/>
  <c r="AU8" i="12" l="1"/>
  <c r="AU9" i="12"/>
  <c r="AU10" i="12"/>
  <c r="AU11" i="12"/>
  <c r="AU12" i="12"/>
  <c r="AU13" i="12"/>
  <c r="AU14" i="12"/>
  <c r="AU15" i="12"/>
  <c r="AU16" i="12"/>
  <c r="AU17" i="12"/>
  <c r="AU18" i="12"/>
  <c r="AU19" i="12"/>
  <c r="AU20" i="12"/>
  <c r="AU21" i="12"/>
  <c r="AU22" i="12"/>
  <c r="AU23" i="12"/>
  <c r="AU24" i="12"/>
  <c r="AU25" i="12"/>
  <c r="AU26" i="12"/>
  <c r="AU27" i="12"/>
  <c r="AU28" i="12"/>
  <c r="AU29" i="12"/>
  <c r="AU30" i="12"/>
  <c r="AU31" i="12"/>
  <c r="AU32" i="12"/>
  <c r="AU33" i="12"/>
  <c r="AU34" i="12"/>
  <c r="AU35" i="12"/>
  <c r="AU36" i="12"/>
  <c r="AU37" i="12"/>
  <c r="AU38" i="12"/>
  <c r="AU39" i="12"/>
  <c r="AU40" i="12"/>
  <c r="AU41" i="12"/>
  <c r="AU42" i="12"/>
  <c r="AU43" i="12"/>
  <c r="AU44" i="12"/>
  <c r="AU45" i="12"/>
  <c r="AU46" i="12"/>
  <c r="AU47" i="12"/>
  <c r="AU48" i="12"/>
  <c r="AU49" i="12"/>
  <c r="AU50" i="12"/>
  <c r="AU51" i="12"/>
  <c r="AU52" i="12"/>
  <c r="AU53" i="12"/>
  <c r="AU54" i="12"/>
  <c r="AU55" i="12"/>
  <c r="AU56" i="12"/>
  <c r="AU57" i="12"/>
  <c r="AU58" i="12"/>
  <c r="AU59" i="12"/>
  <c r="AU60" i="12"/>
  <c r="AU61" i="12"/>
  <c r="AU62" i="12"/>
  <c r="AU63" i="12"/>
  <c r="AU64" i="12"/>
  <c r="AU65" i="12"/>
  <c r="AU66" i="12"/>
  <c r="AU67" i="12"/>
  <c r="AU68" i="12"/>
  <c r="AU69" i="12"/>
  <c r="AU70" i="12"/>
  <c r="AU71" i="12"/>
  <c r="AU72" i="12"/>
  <c r="AU73" i="12"/>
  <c r="AU74" i="12"/>
  <c r="AU75" i="12"/>
  <c r="AU76" i="12"/>
  <c r="AU77" i="12"/>
  <c r="AU78" i="12"/>
  <c r="AU79" i="12"/>
  <c r="AU80" i="12"/>
  <c r="AU81" i="12"/>
  <c r="AU82" i="12"/>
  <c r="AU83" i="12"/>
  <c r="AU84" i="12"/>
  <c r="AU85" i="12"/>
  <c r="AU86" i="12"/>
  <c r="AU87" i="12"/>
  <c r="AU88" i="12"/>
  <c r="AU89" i="12"/>
  <c r="AU90" i="12"/>
  <c r="AU91" i="12"/>
  <c r="AU92" i="12"/>
  <c r="AU93" i="12"/>
  <c r="AU94" i="12"/>
  <c r="AU95" i="12"/>
  <c r="AU96" i="12"/>
  <c r="AU97" i="12"/>
  <c r="AU98" i="12"/>
  <c r="AU99" i="12"/>
  <c r="AU100" i="12"/>
  <c r="AU101" i="12"/>
  <c r="AU102" i="12"/>
  <c r="AU103" i="12"/>
  <c r="AU104" i="12"/>
  <c r="AU105" i="12"/>
  <c r="AU106" i="12"/>
  <c r="AU107" i="12"/>
  <c r="AU108" i="12"/>
  <c r="AU109" i="12"/>
  <c r="AU110" i="12"/>
  <c r="AU111" i="12"/>
  <c r="AU112" i="12"/>
  <c r="AU113" i="12"/>
  <c r="AU114" i="12"/>
  <c r="AU115" i="12"/>
  <c r="AU116" i="12"/>
  <c r="AU117" i="12"/>
  <c r="AU118" i="12"/>
  <c r="AU119" i="12"/>
  <c r="AU120" i="12"/>
  <c r="AU121" i="12"/>
  <c r="AU122" i="12"/>
  <c r="AU123" i="12"/>
  <c r="AU124" i="12"/>
  <c r="AU125" i="12"/>
  <c r="AU126" i="12"/>
  <c r="AU127" i="12"/>
  <c r="AU128" i="12"/>
  <c r="AU129" i="12"/>
  <c r="AU130" i="12"/>
  <c r="AU131" i="12"/>
  <c r="AU132" i="12"/>
  <c r="AU133" i="12"/>
  <c r="AU134" i="12"/>
  <c r="AU135" i="12"/>
  <c r="AU136" i="12"/>
  <c r="AU137" i="12"/>
  <c r="AU138" i="12"/>
  <c r="AU139" i="12"/>
  <c r="AU140" i="12"/>
  <c r="AU141" i="12"/>
  <c r="AU142" i="12"/>
  <c r="AU143" i="12"/>
  <c r="AU144" i="12"/>
  <c r="AU145" i="12"/>
  <c r="AU146" i="12"/>
  <c r="AU147" i="12"/>
  <c r="AU148" i="12"/>
  <c r="AU149" i="12"/>
  <c r="AU150" i="12"/>
  <c r="AU151" i="12"/>
  <c r="AU152" i="12"/>
  <c r="AU153" i="12"/>
  <c r="AU154" i="12"/>
  <c r="AU155" i="12"/>
  <c r="AU156" i="12"/>
  <c r="AU157" i="12"/>
  <c r="AU158" i="12"/>
  <c r="AU159" i="12"/>
  <c r="AU160" i="12"/>
  <c r="AU161" i="12"/>
  <c r="AU162" i="12"/>
  <c r="AU163" i="12"/>
  <c r="AU164" i="12"/>
  <c r="AU165" i="12"/>
  <c r="AU166" i="12"/>
  <c r="AU167" i="12"/>
  <c r="AU168" i="12"/>
  <c r="AU169" i="12"/>
  <c r="AU170" i="12"/>
  <c r="AU171" i="12"/>
  <c r="AU172" i="12"/>
  <c r="AU173" i="12"/>
  <c r="AU174" i="12"/>
  <c r="AU175" i="12"/>
  <c r="AU176" i="12"/>
  <c r="AU177" i="12"/>
  <c r="AU178" i="12"/>
  <c r="AU179" i="12"/>
  <c r="AU180" i="12"/>
  <c r="AU181" i="12"/>
  <c r="AU182" i="12"/>
  <c r="AU183" i="12"/>
  <c r="AU184" i="12"/>
  <c r="AU185" i="12"/>
  <c r="AU186" i="12"/>
  <c r="AU187" i="12"/>
  <c r="AU188" i="12"/>
  <c r="AU189" i="12"/>
  <c r="AU190" i="12"/>
  <c r="AU191" i="12"/>
  <c r="AU192" i="12"/>
  <c r="AU193" i="12"/>
  <c r="AU194" i="12"/>
  <c r="AU195" i="12"/>
  <c r="AU196" i="12"/>
  <c r="AU197" i="12"/>
  <c r="AU198" i="12"/>
  <c r="AU199" i="12"/>
  <c r="AU200" i="12"/>
  <c r="AU201" i="12"/>
  <c r="AU202" i="12"/>
  <c r="AU203" i="12"/>
  <c r="AU204" i="12"/>
  <c r="AU205" i="12"/>
  <c r="AU206" i="12"/>
  <c r="AU207" i="12"/>
  <c r="AU208" i="12"/>
  <c r="AU209" i="12"/>
  <c r="AU210" i="12"/>
  <c r="AU211" i="12"/>
  <c r="AU212" i="12"/>
  <c r="AU213" i="12"/>
  <c r="AU214" i="12"/>
  <c r="AU215" i="12"/>
  <c r="AU216" i="12"/>
  <c r="AU217" i="12"/>
  <c r="AU218" i="12"/>
  <c r="AU219" i="12"/>
  <c r="AU220" i="12"/>
  <c r="AU221" i="12"/>
  <c r="AU222" i="12"/>
  <c r="AU223" i="12"/>
  <c r="AU224" i="12"/>
  <c r="AU225" i="12"/>
  <c r="AU226" i="12"/>
  <c r="AU227" i="12"/>
  <c r="AU228" i="12"/>
  <c r="AU229" i="12"/>
  <c r="AU230" i="12"/>
  <c r="AU231" i="12"/>
  <c r="AU232" i="12"/>
  <c r="AU233" i="12"/>
  <c r="AU234" i="12"/>
  <c r="AU235" i="12"/>
  <c r="AU236" i="12"/>
  <c r="AU237" i="12"/>
  <c r="AU238" i="12"/>
  <c r="AU239" i="12"/>
  <c r="AU240" i="12"/>
  <c r="AU241" i="12"/>
  <c r="AU242" i="12"/>
  <c r="AU243" i="12"/>
  <c r="AU244" i="12"/>
  <c r="AU245" i="12"/>
  <c r="AU246" i="12"/>
  <c r="AU247" i="12"/>
  <c r="AU248" i="12"/>
  <c r="AU249" i="12"/>
  <c r="AU250" i="12"/>
  <c r="AU251" i="12"/>
  <c r="AU252" i="12"/>
  <c r="AU253" i="12"/>
  <c r="AU254" i="12"/>
  <c r="AU255" i="12"/>
  <c r="AU256" i="12"/>
  <c r="AU257" i="12"/>
  <c r="AU258" i="12"/>
  <c r="AU259" i="12"/>
  <c r="AU260" i="12"/>
  <c r="AU261" i="12"/>
  <c r="AU262" i="12"/>
  <c r="AU263" i="12"/>
  <c r="AU264" i="12"/>
  <c r="AU265" i="12"/>
  <c r="AU266" i="12"/>
  <c r="AU267" i="12"/>
  <c r="AU268" i="12"/>
  <c r="AU269" i="12"/>
  <c r="AU270" i="12"/>
  <c r="AU271" i="12"/>
  <c r="AU272" i="12"/>
  <c r="AU273" i="12"/>
  <c r="AU274" i="12"/>
  <c r="AU275" i="12"/>
  <c r="AU276" i="12"/>
  <c r="AU277" i="12"/>
  <c r="AU278" i="12"/>
  <c r="AU279" i="12"/>
  <c r="AU280" i="12"/>
  <c r="AU281" i="12"/>
  <c r="AU282" i="12"/>
  <c r="AU283" i="12"/>
  <c r="AU284" i="12"/>
  <c r="AU285" i="12"/>
  <c r="AU286" i="12"/>
  <c r="AU287" i="12"/>
  <c r="AU288" i="12"/>
  <c r="AU289" i="12"/>
  <c r="AU290" i="12"/>
  <c r="AU291" i="12"/>
  <c r="AU292" i="12"/>
  <c r="AU293" i="12"/>
  <c r="AU294" i="12"/>
  <c r="AU295" i="12"/>
  <c r="AU296" i="12"/>
  <c r="AU297" i="12"/>
  <c r="AU298" i="12"/>
  <c r="AU299" i="12"/>
  <c r="AU300" i="12"/>
  <c r="AU301" i="12"/>
  <c r="AU302" i="12"/>
  <c r="AU303" i="12"/>
  <c r="AU304" i="12"/>
  <c r="AU305" i="12"/>
  <c r="AU306" i="12"/>
  <c r="AU307" i="12"/>
  <c r="AU308" i="12"/>
  <c r="AU309" i="12"/>
  <c r="AU310" i="12"/>
  <c r="AU311" i="12"/>
  <c r="AU312" i="12"/>
  <c r="AU313" i="12"/>
  <c r="AU314" i="12"/>
  <c r="AU315" i="12"/>
  <c r="AU316" i="12"/>
  <c r="AU317" i="12"/>
  <c r="AU318" i="12"/>
  <c r="AU319" i="12"/>
  <c r="AU320" i="12"/>
  <c r="AU321" i="12"/>
  <c r="AU322" i="12"/>
  <c r="AU323" i="12"/>
  <c r="AU324" i="12"/>
  <c r="AU325" i="12"/>
  <c r="AU326" i="12"/>
  <c r="AU327" i="12"/>
  <c r="AU328" i="12"/>
  <c r="AU329" i="12"/>
  <c r="AU330" i="12"/>
  <c r="AU331" i="12"/>
  <c r="AU332" i="12"/>
  <c r="AU333" i="12"/>
  <c r="AU334" i="12"/>
  <c r="AU335" i="12"/>
  <c r="AU336" i="12"/>
  <c r="AU337" i="12"/>
  <c r="AU338" i="12"/>
  <c r="AU339" i="12"/>
  <c r="AU340" i="12"/>
  <c r="AU341" i="12"/>
  <c r="AU342" i="12"/>
  <c r="AU343" i="12"/>
  <c r="AU344" i="12"/>
  <c r="AU345" i="12"/>
  <c r="AU346" i="12"/>
  <c r="AU347" i="12"/>
  <c r="AU348" i="12"/>
  <c r="AU349" i="12"/>
  <c r="AU350" i="12"/>
  <c r="AU351" i="12"/>
  <c r="AU352" i="12"/>
  <c r="AU353" i="12"/>
  <c r="AU354" i="12"/>
  <c r="AU355" i="12"/>
  <c r="AU356" i="12"/>
  <c r="AU357" i="12"/>
  <c r="AU358" i="12"/>
  <c r="AU359" i="12"/>
  <c r="AU360" i="12"/>
  <c r="AU361" i="12"/>
  <c r="AU362" i="12"/>
  <c r="AU363" i="12"/>
  <c r="AU364" i="12"/>
  <c r="AU365" i="12"/>
  <c r="AU366" i="12"/>
  <c r="AU7" i="12"/>
  <c r="AW9" i="12" l="1"/>
  <c r="AX9" i="12" s="1"/>
  <c r="AW10" i="12"/>
  <c r="AX10" i="12" s="1"/>
  <c r="AW12" i="12"/>
  <c r="AX12" i="12" s="1"/>
  <c r="AW13" i="12"/>
  <c r="AX13" i="12" s="1"/>
  <c r="AW14" i="12"/>
  <c r="AX14" i="12" s="1"/>
  <c r="AW15" i="12"/>
  <c r="AX15" i="12" s="1"/>
  <c r="AW16" i="12"/>
  <c r="AX16" i="12" s="1"/>
  <c r="AW17" i="12"/>
  <c r="AX17" i="12" s="1"/>
  <c r="AW18" i="12"/>
  <c r="AX18" i="12" s="1"/>
  <c r="AW19" i="12"/>
  <c r="AX19" i="12" s="1"/>
  <c r="AW20" i="12"/>
  <c r="AX20" i="12" s="1"/>
  <c r="AW21" i="12"/>
  <c r="AX21" i="12" s="1"/>
  <c r="AW22" i="12"/>
  <c r="AX22" i="12" s="1"/>
  <c r="AW23" i="12"/>
  <c r="AX23" i="12" s="1"/>
  <c r="AW24" i="12"/>
  <c r="AX24" i="12" s="1"/>
  <c r="AW25" i="12"/>
  <c r="AX25" i="12" s="1"/>
  <c r="AW26" i="12"/>
  <c r="AX26" i="12" s="1"/>
  <c r="AW27" i="12"/>
  <c r="AX27" i="12" s="1"/>
  <c r="AW28" i="12"/>
  <c r="AX28" i="12" s="1"/>
  <c r="AW29" i="12"/>
  <c r="AX29" i="12" s="1"/>
  <c r="AW30" i="12"/>
  <c r="AX30" i="12" s="1"/>
  <c r="AW31" i="12"/>
  <c r="AX31" i="12" s="1"/>
  <c r="AW32" i="12"/>
  <c r="AX32" i="12" s="1"/>
  <c r="AW33" i="12"/>
  <c r="AX33" i="12" s="1"/>
  <c r="AW34" i="12"/>
  <c r="AX34" i="12" s="1"/>
  <c r="AW35" i="12"/>
  <c r="AX35" i="12" s="1"/>
  <c r="AW36" i="12"/>
  <c r="AX36" i="12" s="1"/>
  <c r="AW37" i="12"/>
  <c r="AX37" i="12" s="1"/>
  <c r="AW38" i="12"/>
  <c r="AX38" i="12" s="1"/>
  <c r="AW39" i="12"/>
  <c r="AX39" i="12" s="1"/>
  <c r="AW40" i="12"/>
  <c r="AX40" i="12" s="1"/>
  <c r="AW41" i="12"/>
  <c r="AX41" i="12" s="1"/>
  <c r="AW42" i="12"/>
  <c r="AX42" i="12" s="1"/>
  <c r="AW43" i="12"/>
  <c r="AX43" i="12" s="1"/>
  <c r="AW44" i="12"/>
  <c r="AX44" i="12" s="1"/>
  <c r="AW45" i="12"/>
  <c r="AX45" i="12" s="1"/>
  <c r="AW46" i="12"/>
  <c r="AX46" i="12" s="1"/>
  <c r="AW47" i="12"/>
  <c r="AX47" i="12" s="1"/>
  <c r="AW48" i="12"/>
  <c r="AX48" i="12" s="1"/>
  <c r="AW49" i="12"/>
  <c r="AX49" i="12" s="1"/>
  <c r="AW50" i="12"/>
  <c r="AX50" i="12" s="1"/>
  <c r="AW51" i="12"/>
  <c r="AX51" i="12" s="1"/>
  <c r="AW52" i="12"/>
  <c r="AX52" i="12" s="1"/>
  <c r="AW53" i="12"/>
  <c r="AX53" i="12" s="1"/>
  <c r="AW54" i="12"/>
  <c r="AX54" i="12" s="1"/>
  <c r="AW55" i="12"/>
  <c r="AX55" i="12" s="1"/>
  <c r="AW56" i="12"/>
  <c r="AX56" i="12" s="1"/>
  <c r="AW57" i="12"/>
  <c r="AX57" i="12" s="1"/>
  <c r="AW58" i="12"/>
  <c r="AX58" i="12" s="1"/>
  <c r="AW59" i="12"/>
  <c r="AX59" i="12" s="1"/>
  <c r="AW60" i="12"/>
  <c r="AX60" i="12" s="1"/>
  <c r="AW61" i="12"/>
  <c r="AX61" i="12" s="1"/>
  <c r="AW62" i="12"/>
  <c r="AX62" i="12" s="1"/>
  <c r="AW63" i="12"/>
  <c r="AX63" i="12" s="1"/>
  <c r="AW64" i="12"/>
  <c r="AX64" i="12" s="1"/>
  <c r="AW65" i="12"/>
  <c r="AX65" i="12" s="1"/>
  <c r="AW66" i="12"/>
  <c r="AX66" i="12" s="1"/>
  <c r="AW67" i="12"/>
  <c r="AX67" i="12" s="1"/>
  <c r="AW68" i="12"/>
  <c r="AX68" i="12" s="1"/>
  <c r="AW69" i="12"/>
  <c r="AX69" i="12" s="1"/>
  <c r="AW70" i="12"/>
  <c r="AX70" i="12" s="1"/>
  <c r="AW71" i="12"/>
  <c r="AX71" i="12" s="1"/>
  <c r="AW72" i="12"/>
  <c r="AX72" i="12" s="1"/>
  <c r="AW73" i="12"/>
  <c r="AX73" i="12" s="1"/>
  <c r="AW74" i="12"/>
  <c r="AX74" i="12" s="1"/>
  <c r="AW75" i="12"/>
  <c r="AX75" i="12" s="1"/>
  <c r="AW76" i="12"/>
  <c r="AX76" i="12" s="1"/>
  <c r="AW77" i="12"/>
  <c r="AX77" i="12" s="1"/>
  <c r="AW78" i="12"/>
  <c r="AX78" i="12" s="1"/>
  <c r="AW79" i="12"/>
  <c r="AX79" i="12" s="1"/>
  <c r="AW80" i="12"/>
  <c r="AX80" i="12" s="1"/>
  <c r="AW81" i="12"/>
  <c r="AX81" i="12" s="1"/>
  <c r="AW82" i="12"/>
  <c r="AX82" i="12" s="1"/>
  <c r="AW83" i="12"/>
  <c r="AX83" i="12" s="1"/>
  <c r="AW84" i="12"/>
  <c r="AX84" i="12" s="1"/>
  <c r="AW85" i="12"/>
  <c r="AX85" i="12" s="1"/>
  <c r="AW86" i="12"/>
  <c r="AX86" i="12" s="1"/>
  <c r="AW87" i="12"/>
  <c r="AX87" i="12" s="1"/>
  <c r="AW88" i="12"/>
  <c r="AX88" i="12" s="1"/>
  <c r="AW89" i="12"/>
  <c r="AX89" i="12" s="1"/>
  <c r="AW90" i="12"/>
  <c r="AX90" i="12" s="1"/>
  <c r="AW91" i="12"/>
  <c r="AX91" i="12" s="1"/>
  <c r="AW92" i="12"/>
  <c r="AX92" i="12" s="1"/>
  <c r="AW93" i="12"/>
  <c r="AX93" i="12" s="1"/>
  <c r="AW94" i="12"/>
  <c r="AX94" i="12" s="1"/>
  <c r="AW95" i="12"/>
  <c r="AX95" i="12" s="1"/>
  <c r="AW96" i="12"/>
  <c r="AX96" i="12" s="1"/>
  <c r="AW97" i="12"/>
  <c r="AX97" i="12" s="1"/>
  <c r="AW98" i="12"/>
  <c r="AX98" i="12" s="1"/>
  <c r="AW99" i="12"/>
  <c r="AX99" i="12" s="1"/>
  <c r="AW100" i="12"/>
  <c r="AX100" i="12" s="1"/>
  <c r="AW101" i="12"/>
  <c r="AX101" i="12" s="1"/>
  <c r="AW102" i="12"/>
  <c r="AX102" i="12" s="1"/>
  <c r="AW103" i="12"/>
  <c r="AX103" i="12" s="1"/>
  <c r="AW104" i="12"/>
  <c r="AX104" i="12" s="1"/>
  <c r="AW105" i="12"/>
  <c r="AX105" i="12" s="1"/>
  <c r="AW106" i="12"/>
  <c r="AX106" i="12" s="1"/>
  <c r="AW107" i="12"/>
  <c r="AX107" i="12" s="1"/>
  <c r="AW108" i="12"/>
  <c r="AX108" i="12" s="1"/>
  <c r="AW109" i="12"/>
  <c r="AX109" i="12" s="1"/>
  <c r="AW110" i="12"/>
  <c r="AX110" i="12" s="1"/>
  <c r="AW111" i="12"/>
  <c r="AX111" i="12" s="1"/>
  <c r="AW112" i="12"/>
  <c r="AX112" i="12" s="1"/>
  <c r="AW113" i="12"/>
  <c r="AX113" i="12" s="1"/>
  <c r="AW114" i="12"/>
  <c r="AX114" i="12" s="1"/>
  <c r="AW115" i="12"/>
  <c r="AX115" i="12" s="1"/>
  <c r="AW116" i="12"/>
  <c r="AX116" i="12" s="1"/>
  <c r="AW117" i="12"/>
  <c r="AX117" i="12" s="1"/>
  <c r="AW118" i="12"/>
  <c r="AX118" i="12" s="1"/>
  <c r="AW119" i="12"/>
  <c r="AX119" i="12" s="1"/>
  <c r="AW120" i="12"/>
  <c r="AX120" i="12" s="1"/>
  <c r="AW121" i="12"/>
  <c r="AX121" i="12" s="1"/>
  <c r="AW122" i="12"/>
  <c r="AX122" i="12" s="1"/>
  <c r="AW123" i="12"/>
  <c r="AX123" i="12" s="1"/>
  <c r="AW124" i="12"/>
  <c r="AX124" i="12" s="1"/>
  <c r="AW125" i="12"/>
  <c r="AX125" i="12" s="1"/>
  <c r="AW126" i="12"/>
  <c r="AX126" i="12" s="1"/>
  <c r="AW127" i="12"/>
  <c r="AX127" i="12" s="1"/>
  <c r="AW128" i="12"/>
  <c r="AX128" i="12" s="1"/>
  <c r="AW129" i="12"/>
  <c r="AX129" i="12" s="1"/>
  <c r="AW130" i="12"/>
  <c r="AX130" i="12" s="1"/>
  <c r="AW131" i="12"/>
  <c r="AX131" i="12" s="1"/>
  <c r="AW132" i="12"/>
  <c r="AX132" i="12" s="1"/>
  <c r="AW133" i="12"/>
  <c r="AX133" i="12" s="1"/>
  <c r="AW134" i="12"/>
  <c r="AX134" i="12" s="1"/>
  <c r="AW135" i="12"/>
  <c r="AX135" i="12" s="1"/>
  <c r="AW136" i="12"/>
  <c r="AX136" i="12" s="1"/>
  <c r="AW137" i="12"/>
  <c r="AX137" i="12" s="1"/>
  <c r="AW138" i="12"/>
  <c r="AX138" i="12" s="1"/>
  <c r="AW139" i="12"/>
  <c r="AX139" i="12" s="1"/>
  <c r="AW140" i="12"/>
  <c r="AX140" i="12" s="1"/>
  <c r="AW141" i="12"/>
  <c r="AX141" i="12" s="1"/>
  <c r="AW142" i="12"/>
  <c r="AX142" i="12" s="1"/>
  <c r="AW143" i="12"/>
  <c r="AX143" i="12" s="1"/>
  <c r="AW144" i="12"/>
  <c r="AX144" i="12" s="1"/>
  <c r="AW145" i="12"/>
  <c r="AX145" i="12" s="1"/>
  <c r="AW146" i="12"/>
  <c r="AX146" i="12" s="1"/>
  <c r="AW147" i="12"/>
  <c r="AX147" i="12" s="1"/>
  <c r="AW148" i="12"/>
  <c r="AX148" i="12" s="1"/>
  <c r="AW149" i="12"/>
  <c r="AX149" i="12" s="1"/>
  <c r="AW150" i="12"/>
  <c r="AX150" i="12" s="1"/>
  <c r="AW151" i="12"/>
  <c r="AX151" i="12" s="1"/>
  <c r="AW152" i="12"/>
  <c r="AX152" i="12" s="1"/>
  <c r="AW153" i="12"/>
  <c r="AX153" i="12" s="1"/>
  <c r="AW154" i="12"/>
  <c r="AX154" i="12" s="1"/>
  <c r="AW155" i="12"/>
  <c r="AX155" i="12" s="1"/>
  <c r="AW156" i="12"/>
  <c r="AX156" i="12" s="1"/>
  <c r="AW157" i="12"/>
  <c r="AX157" i="12" s="1"/>
  <c r="AW158" i="12"/>
  <c r="AX158" i="12" s="1"/>
  <c r="AW159" i="12"/>
  <c r="AX159" i="12" s="1"/>
  <c r="AW160" i="12"/>
  <c r="AX160" i="12" s="1"/>
  <c r="AW161" i="12"/>
  <c r="AX161" i="12" s="1"/>
  <c r="AW162" i="12"/>
  <c r="AX162" i="12" s="1"/>
  <c r="AW163" i="12"/>
  <c r="AX163" i="12" s="1"/>
  <c r="AW164" i="12"/>
  <c r="AX164" i="12" s="1"/>
  <c r="AW165" i="12"/>
  <c r="AX165" i="12" s="1"/>
  <c r="AW166" i="12"/>
  <c r="AX166" i="12" s="1"/>
  <c r="AW167" i="12"/>
  <c r="AX167" i="12" s="1"/>
  <c r="AW168" i="12"/>
  <c r="AX168" i="12" s="1"/>
  <c r="AW169" i="12"/>
  <c r="AX169" i="12" s="1"/>
  <c r="AW170" i="12"/>
  <c r="AX170" i="12" s="1"/>
  <c r="AW171" i="12"/>
  <c r="AX171" i="12" s="1"/>
  <c r="AW172" i="12"/>
  <c r="AX172" i="12" s="1"/>
  <c r="AW173" i="12"/>
  <c r="AX173" i="12" s="1"/>
  <c r="AW174" i="12"/>
  <c r="AX174" i="12" s="1"/>
  <c r="AW175" i="12"/>
  <c r="AX175" i="12" s="1"/>
  <c r="AW176" i="12"/>
  <c r="AX176" i="12" s="1"/>
  <c r="AW177" i="12"/>
  <c r="AX177" i="12" s="1"/>
  <c r="AW178" i="12"/>
  <c r="AX178" i="12" s="1"/>
  <c r="AW179" i="12"/>
  <c r="AX179" i="12" s="1"/>
  <c r="AW180" i="12"/>
  <c r="AX180" i="12" s="1"/>
  <c r="AW181" i="12"/>
  <c r="AX181" i="12" s="1"/>
  <c r="AW182" i="12"/>
  <c r="AX182" i="12" s="1"/>
  <c r="AW183" i="12"/>
  <c r="AX183" i="12" s="1"/>
  <c r="AW184" i="12"/>
  <c r="AX184" i="12" s="1"/>
  <c r="AW185" i="12"/>
  <c r="AX185" i="12" s="1"/>
  <c r="AW186" i="12"/>
  <c r="AX186" i="12" s="1"/>
  <c r="AW187" i="12"/>
  <c r="AX187" i="12" s="1"/>
  <c r="AW188" i="12"/>
  <c r="AX188" i="12" s="1"/>
  <c r="AW189" i="12"/>
  <c r="AX189" i="12" s="1"/>
  <c r="AW190" i="12"/>
  <c r="AX190" i="12" s="1"/>
  <c r="AW192" i="12"/>
  <c r="AX192" i="12" s="1"/>
  <c r="AW193" i="12"/>
  <c r="AX193" i="12" s="1"/>
  <c r="AW194" i="12"/>
  <c r="AX194" i="12" s="1"/>
  <c r="AW195" i="12"/>
  <c r="AX195" i="12" s="1"/>
  <c r="AW196" i="12"/>
  <c r="AX196" i="12" s="1"/>
  <c r="AW197" i="12"/>
  <c r="AX197" i="12" s="1"/>
  <c r="AW198" i="12"/>
  <c r="AX198" i="12" s="1"/>
  <c r="AW199" i="12"/>
  <c r="AX199" i="12" s="1"/>
  <c r="AW200" i="12"/>
  <c r="AX200" i="12" s="1"/>
  <c r="AW201" i="12"/>
  <c r="AX201" i="12" s="1"/>
  <c r="AW202" i="12"/>
  <c r="AX202" i="12" s="1"/>
  <c r="AW203" i="12"/>
  <c r="AX203" i="12" s="1"/>
  <c r="AW204" i="12"/>
  <c r="AX204" i="12" s="1"/>
  <c r="AW205" i="12"/>
  <c r="AX205" i="12" s="1"/>
  <c r="AW206" i="12"/>
  <c r="AX206" i="12" s="1"/>
  <c r="AW207" i="12"/>
  <c r="AX207" i="12" s="1"/>
  <c r="AW208" i="12"/>
  <c r="AX208" i="12" s="1"/>
  <c r="AW209" i="12"/>
  <c r="AX209" i="12" s="1"/>
  <c r="AW210" i="12"/>
  <c r="AX210" i="12" s="1"/>
  <c r="AW211" i="12"/>
  <c r="AX211" i="12" s="1"/>
  <c r="AW212" i="12"/>
  <c r="AX212" i="12" s="1"/>
  <c r="AW213" i="12"/>
  <c r="AX213" i="12" s="1"/>
  <c r="AW214" i="12"/>
  <c r="AX214" i="12" s="1"/>
  <c r="AW215" i="12"/>
  <c r="AX215" i="12" s="1"/>
  <c r="AW216" i="12"/>
  <c r="AX216" i="12" s="1"/>
  <c r="AW217" i="12"/>
  <c r="AX217" i="12" s="1"/>
  <c r="AW218" i="12"/>
  <c r="AX218" i="12" s="1"/>
  <c r="AW219" i="12"/>
  <c r="AX219" i="12" s="1"/>
  <c r="AW220" i="12"/>
  <c r="AX220" i="12" s="1"/>
  <c r="AW221" i="12"/>
  <c r="AX221" i="12" s="1"/>
  <c r="AW222" i="12"/>
  <c r="AX222" i="12" s="1"/>
  <c r="AW223" i="12"/>
  <c r="AX223" i="12" s="1"/>
  <c r="AW224" i="12"/>
  <c r="AX224" i="12" s="1"/>
  <c r="AW225" i="12"/>
  <c r="AX225" i="12" s="1"/>
  <c r="AW226" i="12"/>
  <c r="AX226" i="12" s="1"/>
  <c r="AW227" i="12"/>
  <c r="AX227" i="12" s="1"/>
  <c r="AW228" i="12"/>
  <c r="AX228" i="12" s="1"/>
  <c r="AW229" i="12"/>
  <c r="AX229" i="12" s="1"/>
  <c r="AW230" i="12"/>
  <c r="AX230" i="12" s="1"/>
  <c r="AW231" i="12"/>
  <c r="AX231" i="12" s="1"/>
  <c r="AW232" i="12"/>
  <c r="AX232" i="12" s="1"/>
  <c r="AW233" i="12"/>
  <c r="AX233" i="12" s="1"/>
  <c r="AW234" i="12"/>
  <c r="AX234" i="12" s="1"/>
  <c r="AW235" i="12"/>
  <c r="AX235" i="12" s="1"/>
  <c r="AW236" i="12"/>
  <c r="AX236" i="12" s="1"/>
  <c r="AW237" i="12"/>
  <c r="AX237" i="12" s="1"/>
  <c r="AW238" i="12"/>
  <c r="AX238" i="12" s="1"/>
  <c r="AW239" i="12"/>
  <c r="AX239" i="12" s="1"/>
  <c r="AW240" i="12"/>
  <c r="AX240" i="12" s="1"/>
  <c r="AW241" i="12"/>
  <c r="AX241" i="12" s="1"/>
  <c r="AW242" i="12"/>
  <c r="AX242" i="12" s="1"/>
  <c r="AW243" i="12"/>
  <c r="AX243" i="12" s="1"/>
  <c r="AW244" i="12"/>
  <c r="AX244" i="12" s="1"/>
  <c r="AW245" i="12"/>
  <c r="AX245" i="12" s="1"/>
  <c r="AW246" i="12"/>
  <c r="AX246" i="12" s="1"/>
  <c r="AW247" i="12"/>
  <c r="AX247" i="12" s="1"/>
  <c r="AW248" i="12"/>
  <c r="AX248" i="12" s="1"/>
  <c r="AW249" i="12"/>
  <c r="AX249" i="12" s="1"/>
  <c r="AW250" i="12"/>
  <c r="AX250" i="12" s="1"/>
  <c r="AW251" i="12"/>
  <c r="AX251" i="12" s="1"/>
  <c r="AW252" i="12"/>
  <c r="AX252" i="12" s="1"/>
  <c r="AW253" i="12"/>
  <c r="AX253" i="12" s="1"/>
  <c r="AW254" i="12"/>
  <c r="AX254" i="12" s="1"/>
  <c r="AW255" i="12"/>
  <c r="AX255" i="12" s="1"/>
  <c r="AW256" i="12"/>
  <c r="AX256" i="12" s="1"/>
  <c r="AW257" i="12"/>
  <c r="AX257" i="12" s="1"/>
  <c r="AW258" i="12"/>
  <c r="AX258" i="12" s="1"/>
  <c r="AW259" i="12"/>
  <c r="AX259" i="12" s="1"/>
  <c r="AW260" i="12"/>
  <c r="AX260" i="12" s="1"/>
  <c r="AW261" i="12"/>
  <c r="AX261" i="12" s="1"/>
  <c r="AW262" i="12"/>
  <c r="AX262" i="12" s="1"/>
  <c r="AW263" i="12"/>
  <c r="AX263" i="12" s="1"/>
  <c r="AW264" i="12"/>
  <c r="AX264" i="12" s="1"/>
  <c r="AW265" i="12"/>
  <c r="AX265" i="12" s="1"/>
  <c r="AW266" i="12"/>
  <c r="AX266" i="12" s="1"/>
  <c r="AW267" i="12"/>
  <c r="AX267" i="12" s="1"/>
  <c r="AW268" i="12"/>
  <c r="AX268" i="12" s="1"/>
  <c r="AW269" i="12"/>
  <c r="AX269" i="12" s="1"/>
  <c r="AW270" i="12"/>
  <c r="AX270" i="12" s="1"/>
  <c r="AW271" i="12"/>
  <c r="AX271" i="12" s="1"/>
  <c r="AW272" i="12"/>
  <c r="AX272" i="12" s="1"/>
  <c r="AW273" i="12"/>
  <c r="AX273" i="12" s="1"/>
  <c r="AW274" i="12"/>
  <c r="AX274" i="12" s="1"/>
  <c r="AW275" i="12"/>
  <c r="AX275" i="12" s="1"/>
  <c r="AW276" i="12"/>
  <c r="AX276" i="12" s="1"/>
  <c r="AW277" i="12"/>
  <c r="AX277" i="12" s="1"/>
  <c r="AW278" i="12"/>
  <c r="AX278" i="12" s="1"/>
  <c r="AW279" i="12"/>
  <c r="AX279" i="12" s="1"/>
  <c r="AW280" i="12"/>
  <c r="AX280" i="12" s="1"/>
  <c r="AW281" i="12"/>
  <c r="AX281" i="12" s="1"/>
  <c r="AW282" i="12"/>
  <c r="AX282" i="12" s="1"/>
  <c r="AW283" i="12"/>
  <c r="AX283" i="12" s="1"/>
  <c r="AW284" i="12"/>
  <c r="AX284" i="12" s="1"/>
  <c r="AW285" i="12"/>
  <c r="AX285" i="12" s="1"/>
  <c r="AW286" i="12"/>
  <c r="AX286" i="12" s="1"/>
  <c r="AW287" i="12"/>
  <c r="AX287" i="12" s="1"/>
  <c r="AW288" i="12"/>
  <c r="AX288" i="12" s="1"/>
  <c r="AW289" i="12"/>
  <c r="AX289" i="12" s="1"/>
  <c r="AW290" i="12"/>
  <c r="AX290" i="12" s="1"/>
  <c r="AW291" i="12"/>
  <c r="AX291" i="12" s="1"/>
  <c r="AW292" i="12"/>
  <c r="AX292" i="12" s="1"/>
  <c r="AW293" i="12"/>
  <c r="AX293" i="12" s="1"/>
  <c r="AW294" i="12"/>
  <c r="AX294" i="12" s="1"/>
  <c r="AW295" i="12"/>
  <c r="AX295" i="12" s="1"/>
  <c r="AW296" i="12"/>
  <c r="AX296" i="12" s="1"/>
  <c r="AW297" i="12"/>
  <c r="AX297" i="12" s="1"/>
  <c r="AW298" i="12"/>
  <c r="AX298" i="12" s="1"/>
  <c r="AW299" i="12"/>
  <c r="AX299" i="12" s="1"/>
  <c r="AW300" i="12"/>
  <c r="AX300" i="12" s="1"/>
  <c r="AW301" i="12"/>
  <c r="AX301" i="12" s="1"/>
  <c r="AW302" i="12"/>
  <c r="AX302" i="12" s="1"/>
  <c r="AW303" i="12"/>
  <c r="AX303" i="12" s="1"/>
  <c r="AW304" i="12"/>
  <c r="AX304" i="12" s="1"/>
  <c r="AW305" i="12"/>
  <c r="AX305" i="12" s="1"/>
  <c r="AW306" i="12"/>
  <c r="AX306" i="12" s="1"/>
  <c r="AW307" i="12"/>
  <c r="AX307" i="12" s="1"/>
  <c r="AW308" i="12"/>
  <c r="AX308" i="12" s="1"/>
  <c r="AW309" i="12"/>
  <c r="AX309" i="12" s="1"/>
  <c r="AW310" i="12"/>
  <c r="AX310" i="12" s="1"/>
  <c r="AW312" i="12"/>
  <c r="AX312" i="12" s="1"/>
  <c r="AW313" i="12"/>
  <c r="AX313" i="12" s="1"/>
  <c r="AW314" i="12"/>
  <c r="AX314" i="12" s="1"/>
  <c r="AW315" i="12"/>
  <c r="AX315" i="12" s="1"/>
  <c r="AW316" i="12"/>
  <c r="AX316" i="12" s="1"/>
  <c r="AW317" i="12"/>
  <c r="AX317" i="12" s="1"/>
  <c r="AW318" i="12"/>
  <c r="AX318" i="12" s="1"/>
  <c r="AW319" i="12"/>
  <c r="AX319" i="12" s="1"/>
  <c r="AW320" i="12"/>
  <c r="AX320" i="12" s="1"/>
  <c r="AW321" i="12"/>
  <c r="AX321" i="12" s="1"/>
  <c r="AW322" i="12"/>
  <c r="AX322" i="12" s="1"/>
  <c r="AW323" i="12"/>
  <c r="AX323" i="12" s="1"/>
  <c r="AW324" i="12"/>
  <c r="AX324" i="12" s="1"/>
  <c r="AW325" i="12"/>
  <c r="AX325" i="12" s="1"/>
  <c r="AW326" i="12"/>
  <c r="AX326" i="12" s="1"/>
  <c r="AW327" i="12"/>
  <c r="AX327" i="12" s="1"/>
  <c r="AW328" i="12"/>
  <c r="AX328" i="12" s="1"/>
  <c r="AW329" i="12"/>
  <c r="AX329" i="12" s="1"/>
  <c r="AW330" i="12"/>
  <c r="AX330" i="12" s="1"/>
  <c r="AW331" i="12"/>
  <c r="AX331" i="12" s="1"/>
  <c r="AW332" i="12"/>
  <c r="AX332" i="12" s="1"/>
  <c r="AW333" i="12"/>
  <c r="AX333" i="12" s="1"/>
  <c r="AW334" i="12"/>
  <c r="AX334" i="12" s="1"/>
  <c r="AW335" i="12"/>
  <c r="AX335" i="12" s="1"/>
  <c r="AW336" i="12"/>
  <c r="AX336" i="12" s="1"/>
  <c r="AW337" i="12"/>
  <c r="AX337" i="12" s="1"/>
  <c r="AW338" i="12"/>
  <c r="AX338" i="12" s="1"/>
  <c r="AW339" i="12"/>
  <c r="AX339" i="12" s="1"/>
  <c r="AW340" i="12"/>
  <c r="AX340" i="12" s="1"/>
  <c r="AW341" i="12"/>
  <c r="AX341" i="12" s="1"/>
  <c r="AW342" i="12"/>
  <c r="AX342" i="12" s="1"/>
  <c r="AW343" i="12"/>
  <c r="AX343" i="12" s="1"/>
  <c r="AW344" i="12"/>
  <c r="AX344" i="12" s="1"/>
  <c r="AW345" i="12"/>
  <c r="AX345" i="12" s="1"/>
  <c r="AW346" i="12"/>
  <c r="AX346" i="12" s="1"/>
  <c r="AW347" i="12"/>
  <c r="AX347" i="12" s="1"/>
  <c r="AW348" i="12"/>
  <c r="AX348" i="12" s="1"/>
  <c r="AW349" i="12"/>
  <c r="AX349" i="12" s="1"/>
  <c r="AW350" i="12"/>
  <c r="AX350" i="12" s="1"/>
  <c r="AW351" i="12"/>
  <c r="AX351" i="12" s="1"/>
  <c r="AW352" i="12"/>
  <c r="AX352" i="12" s="1"/>
  <c r="AW353" i="12"/>
  <c r="AX353" i="12" s="1"/>
  <c r="AW354" i="12"/>
  <c r="AX354" i="12" s="1"/>
  <c r="AW355" i="12"/>
  <c r="AX355" i="12" s="1"/>
  <c r="AW356" i="12"/>
  <c r="AX356" i="12" s="1"/>
  <c r="AW357" i="12"/>
  <c r="AX357" i="12" s="1"/>
  <c r="AW358" i="12"/>
  <c r="AX358" i="12" s="1"/>
  <c r="AW359" i="12"/>
  <c r="AX359" i="12" s="1"/>
  <c r="AW360" i="12"/>
  <c r="AX360" i="12" s="1"/>
  <c r="AW361" i="12"/>
  <c r="AX361" i="12" s="1"/>
  <c r="AW362" i="12"/>
  <c r="AX362" i="12" s="1"/>
  <c r="AW363" i="12"/>
  <c r="AX363" i="12" s="1"/>
  <c r="AW364" i="12"/>
  <c r="AX364" i="12" s="1"/>
  <c r="AW365" i="12"/>
  <c r="AX365" i="12" s="1"/>
  <c r="AW366" i="12"/>
  <c r="AX366" i="12" s="1"/>
  <c r="AW311" i="12" l="1"/>
  <c r="AX311" i="12" s="1"/>
  <c r="AW7" i="12"/>
  <c r="AX7" i="12" s="1"/>
  <c r="AW8" i="12"/>
  <c r="AX8" i="12" s="1"/>
  <c r="AW11" i="12"/>
  <c r="AX11" i="12" s="1"/>
  <c r="AW191" i="12"/>
  <c r="AX191" i="12" s="1"/>
  <c r="AK366" i="12" l="1"/>
  <c r="AI366" i="12"/>
  <c r="AG366" i="12"/>
  <c r="AE366" i="12"/>
  <c r="AC366" i="12"/>
  <c r="AA366" i="12"/>
  <c r="Y366" i="12"/>
  <c r="AK365" i="12"/>
  <c r="AI365" i="12"/>
  <c r="AG365" i="12"/>
  <c r="AE365" i="12"/>
  <c r="AC365" i="12"/>
  <c r="AA365" i="12"/>
  <c r="Y365" i="12"/>
  <c r="AK364" i="12"/>
  <c r="AI364" i="12"/>
  <c r="AG364" i="12"/>
  <c r="AE364" i="12"/>
  <c r="AC364" i="12"/>
  <c r="AA364" i="12"/>
  <c r="Y364" i="12"/>
  <c r="AK363" i="12"/>
  <c r="AI363" i="12"/>
  <c r="AG363" i="12"/>
  <c r="AE363" i="12"/>
  <c r="AC363" i="12"/>
  <c r="AA363" i="12"/>
  <c r="Y363" i="12"/>
  <c r="AK362" i="12"/>
  <c r="AI362" i="12"/>
  <c r="AG362" i="12"/>
  <c r="AE362" i="12"/>
  <c r="AC362" i="12"/>
  <c r="AA362" i="12"/>
  <c r="Y362" i="12"/>
  <c r="AK361" i="12"/>
  <c r="AI361" i="12"/>
  <c r="AG361" i="12"/>
  <c r="AE361" i="12"/>
  <c r="AC361" i="12"/>
  <c r="AA361" i="12"/>
  <c r="Y361" i="12"/>
  <c r="Q361" i="12"/>
  <c r="R361" i="12" s="1"/>
  <c r="P361" i="12"/>
  <c r="N361" i="12"/>
  <c r="C361" i="12"/>
  <c r="AK360" i="12"/>
  <c r="AI360" i="12"/>
  <c r="AG360" i="12"/>
  <c r="AE360" i="12"/>
  <c r="AC360" i="12"/>
  <c r="AA360" i="12"/>
  <c r="Y360" i="12"/>
  <c r="AK359" i="12"/>
  <c r="AI359" i="12"/>
  <c r="AG359" i="12"/>
  <c r="AE359" i="12"/>
  <c r="AC359" i="12"/>
  <c r="AA359" i="12"/>
  <c r="Y359" i="12"/>
  <c r="AK358" i="12"/>
  <c r="AI358" i="12"/>
  <c r="AG358" i="12"/>
  <c r="AE358" i="12"/>
  <c r="AC358" i="12"/>
  <c r="AA358" i="12"/>
  <c r="Y358" i="12"/>
  <c r="AK357" i="12"/>
  <c r="AI357" i="12"/>
  <c r="AG357" i="12"/>
  <c r="AE357" i="12"/>
  <c r="AC357" i="12"/>
  <c r="AA357" i="12"/>
  <c r="Y357" i="12"/>
  <c r="AK356" i="12"/>
  <c r="AI356" i="12"/>
  <c r="AG356" i="12"/>
  <c r="AE356" i="12"/>
  <c r="AC356" i="12"/>
  <c r="AA356" i="12"/>
  <c r="Y356" i="12"/>
  <c r="AK355" i="12"/>
  <c r="AI355" i="12"/>
  <c r="AG355" i="12"/>
  <c r="AE355" i="12"/>
  <c r="AC355" i="12"/>
  <c r="AA355" i="12"/>
  <c r="Y355" i="12"/>
  <c r="Q355" i="12"/>
  <c r="R355" i="12" s="1"/>
  <c r="P355" i="12"/>
  <c r="N355" i="12"/>
  <c r="C355" i="12"/>
  <c r="AK354" i="12"/>
  <c r="AI354" i="12"/>
  <c r="AG354" i="12"/>
  <c r="AE354" i="12"/>
  <c r="AC354" i="12"/>
  <c r="AA354" i="12"/>
  <c r="Y354" i="12"/>
  <c r="AK353" i="12"/>
  <c r="AI353" i="12"/>
  <c r="AG353" i="12"/>
  <c r="AE353" i="12"/>
  <c r="AC353" i="12"/>
  <c r="AA353" i="12"/>
  <c r="Y353" i="12"/>
  <c r="AK352" i="12"/>
  <c r="AI352" i="12"/>
  <c r="AG352" i="12"/>
  <c r="AE352" i="12"/>
  <c r="AC352" i="12"/>
  <c r="AA352" i="12"/>
  <c r="Y352" i="12"/>
  <c r="AK351" i="12"/>
  <c r="AI351" i="12"/>
  <c r="AG351" i="12"/>
  <c r="AE351" i="12"/>
  <c r="AC351" i="12"/>
  <c r="AA351" i="12"/>
  <c r="Y351" i="12"/>
  <c r="AK350" i="12"/>
  <c r="AI350" i="12"/>
  <c r="AG350" i="12"/>
  <c r="AE350" i="12"/>
  <c r="AC350" i="12"/>
  <c r="AA350" i="12"/>
  <c r="Y350" i="12"/>
  <c r="AK349" i="12"/>
  <c r="AI349" i="12"/>
  <c r="AG349" i="12"/>
  <c r="AE349" i="12"/>
  <c r="AC349" i="12"/>
  <c r="AA349" i="12"/>
  <c r="Y349" i="12"/>
  <c r="Q349" i="12"/>
  <c r="R349" i="12" s="1"/>
  <c r="P349" i="12"/>
  <c r="N349" i="12"/>
  <c r="C349" i="12"/>
  <c r="AK348" i="12"/>
  <c r="AI348" i="12"/>
  <c r="AG348" i="12"/>
  <c r="AE348" i="12"/>
  <c r="AC348" i="12"/>
  <c r="AA348" i="12"/>
  <c r="Y348" i="12"/>
  <c r="AK347" i="12"/>
  <c r="AI347" i="12"/>
  <c r="AG347" i="12"/>
  <c r="AE347" i="12"/>
  <c r="AC347" i="12"/>
  <c r="AA347" i="12"/>
  <c r="Y347" i="12"/>
  <c r="AK346" i="12"/>
  <c r="AI346" i="12"/>
  <c r="AG346" i="12"/>
  <c r="AE346" i="12"/>
  <c r="AC346" i="12"/>
  <c r="AA346" i="12"/>
  <c r="Y346" i="12"/>
  <c r="AK345" i="12"/>
  <c r="AI345" i="12"/>
  <c r="AG345" i="12"/>
  <c r="AE345" i="12"/>
  <c r="AC345" i="12"/>
  <c r="AA345" i="12"/>
  <c r="Y345" i="12"/>
  <c r="AK344" i="12"/>
  <c r="AI344" i="12"/>
  <c r="AG344" i="12"/>
  <c r="AE344" i="12"/>
  <c r="AC344" i="12"/>
  <c r="AA344" i="12"/>
  <c r="Y344" i="12"/>
  <c r="AK343" i="12"/>
  <c r="AI343" i="12"/>
  <c r="AG343" i="12"/>
  <c r="AE343" i="12"/>
  <c r="AC343" i="12"/>
  <c r="AA343" i="12"/>
  <c r="Y343" i="12"/>
  <c r="Q343" i="12"/>
  <c r="R343" i="12" s="1"/>
  <c r="P343" i="12"/>
  <c r="N343" i="12"/>
  <c r="C343" i="12"/>
  <c r="AK342" i="12"/>
  <c r="AI342" i="12"/>
  <c r="AG342" i="12"/>
  <c r="AE342" i="12"/>
  <c r="AC342" i="12"/>
  <c r="AA342" i="12"/>
  <c r="Y342" i="12"/>
  <c r="AK341" i="12"/>
  <c r="AI341" i="12"/>
  <c r="AG341" i="12"/>
  <c r="AE341" i="12"/>
  <c r="AC341" i="12"/>
  <c r="AA341" i="12"/>
  <c r="Y341" i="12"/>
  <c r="AK340" i="12"/>
  <c r="AI340" i="12"/>
  <c r="AG340" i="12"/>
  <c r="AE340" i="12"/>
  <c r="AC340" i="12"/>
  <c r="AA340" i="12"/>
  <c r="Y340" i="12"/>
  <c r="AK339" i="12"/>
  <c r="AI339" i="12"/>
  <c r="AG339" i="12"/>
  <c r="AE339" i="12"/>
  <c r="AC339" i="12"/>
  <c r="AA339" i="12"/>
  <c r="Y339" i="12"/>
  <c r="AK338" i="12"/>
  <c r="AI338" i="12"/>
  <c r="AG338" i="12"/>
  <c r="AE338" i="12"/>
  <c r="AC338" i="12"/>
  <c r="AA338" i="12"/>
  <c r="Y338" i="12"/>
  <c r="AK337" i="12"/>
  <c r="AI337" i="12"/>
  <c r="AG337" i="12"/>
  <c r="AE337" i="12"/>
  <c r="AC337" i="12"/>
  <c r="AA337" i="12"/>
  <c r="Y337" i="12"/>
  <c r="Q337" i="12"/>
  <c r="R337" i="12" s="1"/>
  <c r="P337" i="12"/>
  <c r="N337" i="12"/>
  <c r="C337" i="12"/>
  <c r="AK336" i="12"/>
  <c r="AI336" i="12"/>
  <c r="AG336" i="12"/>
  <c r="AE336" i="12"/>
  <c r="AC336" i="12"/>
  <c r="AA336" i="12"/>
  <c r="Y336" i="12"/>
  <c r="AK335" i="12"/>
  <c r="AI335" i="12"/>
  <c r="AG335" i="12"/>
  <c r="AE335" i="12"/>
  <c r="AC335" i="12"/>
  <c r="AA335" i="12"/>
  <c r="Y335" i="12"/>
  <c r="AK334" i="12"/>
  <c r="AI334" i="12"/>
  <c r="AG334" i="12"/>
  <c r="AE334" i="12"/>
  <c r="AC334" i="12"/>
  <c r="AA334" i="12"/>
  <c r="Y334" i="12"/>
  <c r="AK333" i="12"/>
  <c r="AI333" i="12"/>
  <c r="AG333" i="12"/>
  <c r="AE333" i="12"/>
  <c r="AC333" i="12"/>
  <c r="AA333" i="12"/>
  <c r="Y333" i="12"/>
  <c r="AK332" i="12"/>
  <c r="AI332" i="12"/>
  <c r="AG332" i="12"/>
  <c r="AE332" i="12"/>
  <c r="AC332" i="12"/>
  <c r="AA332" i="12"/>
  <c r="Y332" i="12"/>
  <c r="AK331" i="12"/>
  <c r="AI331" i="12"/>
  <c r="AG331" i="12"/>
  <c r="AE331" i="12"/>
  <c r="AC331" i="12"/>
  <c r="AA331" i="12"/>
  <c r="Y331" i="12"/>
  <c r="Q331" i="12"/>
  <c r="R331" i="12" s="1"/>
  <c r="P331" i="12"/>
  <c r="N331" i="12"/>
  <c r="C331" i="12"/>
  <c r="AK330" i="12"/>
  <c r="AI330" i="12"/>
  <c r="AG330" i="12"/>
  <c r="AE330" i="12"/>
  <c r="AC330" i="12"/>
  <c r="AA330" i="12"/>
  <c r="Y330" i="12"/>
  <c r="AK329" i="12"/>
  <c r="AI329" i="12"/>
  <c r="AG329" i="12"/>
  <c r="AE329" i="12"/>
  <c r="AC329" i="12"/>
  <c r="AA329" i="12"/>
  <c r="Y329" i="12"/>
  <c r="AK328" i="12"/>
  <c r="AI328" i="12"/>
  <c r="AG328" i="12"/>
  <c r="AE328" i="12"/>
  <c r="AC328" i="12"/>
  <c r="AA328" i="12"/>
  <c r="Y328" i="12"/>
  <c r="AK327" i="12"/>
  <c r="AI327" i="12"/>
  <c r="AG327" i="12"/>
  <c r="AE327" i="12"/>
  <c r="AC327" i="12"/>
  <c r="AA327" i="12"/>
  <c r="Y327" i="12"/>
  <c r="AK326" i="12"/>
  <c r="AI326" i="12"/>
  <c r="AG326" i="12"/>
  <c r="AE326" i="12"/>
  <c r="AC326" i="12"/>
  <c r="AA326" i="12"/>
  <c r="Y326" i="12"/>
  <c r="AK325" i="12"/>
  <c r="AI325" i="12"/>
  <c r="AG325" i="12"/>
  <c r="AE325" i="12"/>
  <c r="AC325" i="12"/>
  <c r="AA325" i="12"/>
  <c r="Y325" i="12"/>
  <c r="Q325" i="12"/>
  <c r="R325" i="12" s="1"/>
  <c r="P325" i="12"/>
  <c r="N325" i="12"/>
  <c r="C325" i="12"/>
  <c r="AK324" i="12"/>
  <c r="AI324" i="12"/>
  <c r="AG324" i="12"/>
  <c r="AE324" i="12"/>
  <c r="AC324" i="12"/>
  <c r="AA324" i="12"/>
  <c r="Y324" i="12"/>
  <c r="AK323" i="12"/>
  <c r="AI323" i="12"/>
  <c r="AG323" i="12"/>
  <c r="AE323" i="12"/>
  <c r="AC323" i="12"/>
  <c r="AA323" i="12"/>
  <c r="Y323" i="12"/>
  <c r="AK322" i="12"/>
  <c r="AI322" i="12"/>
  <c r="AG322" i="12"/>
  <c r="AE322" i="12"/>
  <c r="AC322" i="12"/>
  <c r="AA322" i="12"/>
  <c r="Y322" i="12"/>
  <c r="AK321" i="12"/>
  <c r="AI321" i="12"/>
  <c r="AG321" i="12"/>
  <c r="AE321" i="12"/>
  <c r="AC321" i="12"/>
  <c r="AA321" i="12"/>
  <c r="Y321" i="12"/>
  <c r="AK320" i="12"/>
  <c r="AI320" i="12"/>
  <c r="AG320" i="12"/>
  <c r="AE320" i="12"/>
  <c r="AC320" i="12"/>
  <c r="AA320" i="12"/>
  <c r="Y320" i="12"/>
  <c r="AK319" i="12"/>
  <c r="AI319" i="12"/>
  <c r="AG319" i="12"/>
  <c r="AE319" i="12"/>
  <c r="AC319" i="12"/>
  <c r="AA319" i="12"/>
  <c r="Y319" i="12"/>
  <c r="Q319" i="12"/>
  <c r="R319" i="12" s="1"/>
  <c r="P319" i="12"/>
  <c r="N319" i="12"/>
  <c r="C319" i="12"/>
  <c r="AK318" i="12"/>
  <c r="AI318" i="12"/>
  <c r="AG318" i="12"/>
  <c r="AE318" i="12"/>
  <c r="AC318" i="12"/>
  <c r="AA318" i="12"/>
  <c r="Y318" i="12"/>
  <c r="AK317" i="12"/>
  <c r="AI317" i="12"/>
  <c r="AG317" i="12"/>
  <c r="AE317" i="12"/>
  <c r="AC317" i="12"/>
  <c r="AA317" i="12"/>
  <c r="Y317" i="12"/>
  <c r="AK316" i="12"/>
  <c r="AI316" i="12"/>
  <c r="AG316" i="12"/>
  <c r="AE316" i="12"/>
  <c r="AC316" i="12"/>
  <c r="AA316" i="12"/>
  <c r="Y316" i="12"/>
  <c r="AK315" i="12"/>
  <c r="AI315" i="12"/>
  <c r="AG315" i="12"/>
  <c r="AE315" i="12"/>
  <c r="AC315" i="12"/>
  <c r="AA315" i="12"/>
  <c r="Y315" i="12"/>
  <c r="AK314" i="12"/>
  <c r="AI314" i="12"/>
  <c r="AG314" i="12"/>
  <c r="AE314" i="12"/>
  <c r="AC314" i="12"/>
  <c r="AA314" i="12"/>
  <c r="Y314" i="12"/>
  <c r="AK313" i="12"/>
  <c r="AI313" i="12"/>
  <c r="AG313" i="12"/>
  <c r="AE313" i="12"/>
  <c r="AC313" i="12"/>
  <c r="AA313" i="12"/>
  <c r="Y313" i="12"/>
  <c r="Q313" i="12"/>
  <c r="R313" i="12" s="1"/>
  <c r="P313" i="12"/>
  <c r="N313" i="12"/>
  <c r="C313" i="12"/>
  <c r="AK312" i="12"/>
  <c r="AI312" i="12"/>
  <c r="AG312" i="12"/>
  <c r="AE312" i="12"/>
  <c r="AC312" i="12"/>
  <c r="AA312" i="12"/>
  <c r="Y312" i="12"/>
  <c r="AK311" i="12"/>
  <c r="AI311" i="12"/>
  <c r="AG311" i="12"/>
  <c r="AE311" i="12"/>
  <c r="AC311" i="12"/>
  <c r="AA311" i="12"/>
  <c r="Y311" i="12"/>
  <c r="AK310" i="12"/>
  <c r="AI310" i="12"/>
  <c r="AG310" i="12"/>
  <c r="AE310" i="12"/>
  <c r="AC310" i="12"/>
  <c r="AA310" i="12"/>
  <c r="Y310" i="12"/>
  <c r="AK309" i="12"/>
  <c r="AI309" i="12"/>
  <c r="AG309" i="12"/>
  <c r="AE309" i="12"/>
  <c r="AC309" i="12"/>
  <c r="AA309" i="12"/>
  <c r="Y309" i="12"/>
  <c r="AK308" i="12"/>
  <c r="AI308" i="12"/>
  <c r="AG308" i="12"/>
  <c r="AE308" i="12"/>
  <c r="AC308" i="12"/>
  <c r="AA308" i="12"/>
  <c r="Y308" i="12"/>
  <c r="AK307" i="12"/>
  <c r="AI307" i="12"/>
  <c r="AG307" i="12"/>
  <c r="AE307" i="12"/>
  <c r="AC307" i="12"/>
  <c r="AA307" i="12"/>
  <c r="Y307" i="12"/>
  <c r="Q307" i="12"/>
  <c r="R307" i="12" s="1"/>
  <c r="P307" i="12"/>
  <c r="N307" i="12"/>
  <c r="C307" i="12"/>
  <c r="AK306" i="12"/>
  <c r="AI306" i="12"/>
  <c r="AG306" i="12"/>
  <c r="AE306" i="12"/>
  <c r="AC306" i="12"/>
  <c r="AA306" i="12"/>
  <c r="Y306" i="12"/>
  <c r="AK305" i="12"/>
  <c r="AI305" i="12"/>
  <c r="AG305" i="12"/>
  <c r="AE305" i="12"/>
  <c r="AC305" i="12"/>
  <c r="AA305" i="12"/>
  <c r="Y305" i="12"/>
  <c r="AK304" i="12"/>
  <c r="AI304" i="12"/>
  <c r="AG304" i="12"/>
  <c r="AE304" i="12"/>
  <c r="AC304" i="12"/>
  <c r="AA304" i="12"/>
  <c r="Y304" i="12"/>
  <c r="AK303" i="12"/>
  <c r="AI303" i="12"/>
  <c r="AG303" i="12"/>
  <c r="AE303" i="12"/>
  <c r="AC303" i="12"/>
  <c r="AA303" i="12"/>
  <c r="Y303" i="12"/>
  <c r="AK302" i="12"/>
  <c r="AI302" i="12"/>
  <c r="AG302" i="12"/>
  <c r="AE302" i="12"/>
  <c r="AC302" i="12"/>
  <c r="AA302" i="12"/>
  <c r="Y302" i="12"/>
  <c r="AK301" i="12"/>
  <c r="AI301" i="12"/>
  <c r="AG301" i="12"/>
  <c r="AE301" i="12"/>
  <c r="AC301" i="12"/>
  <c r="AA301" i="12"/>
  <c r="Y301" i="12"/>
  <c r="Q301" i="12"/>
  <c r="R301" i="12" s="1"/>
  <c r="P301" i="12"/>
  <c r="N301" i="12"/>
  <c r="C301" i="12"/>
  <c r="AK300" i="12"/>
  <c r="AI300" i="12"/>
  <c r="AG300" i="12"/>
  <c r="AE300" i="12"/>
  <c r="AC300" i="12"/>
  <c r="AA300" i="12"/>
  <c r="Y300" i="12"/>
  <c r="AK299" i="12"/>
  <c r="AI299" i="12"/>
  <c r="AG299" i="12"/>
  <c r="AE299" i="12"/>
  <c r="AC299" i="12"/>
  <c r="AA299" i="12"/>
  <c r="Y299" i="12"/>
  <c r="AK298" i="12"/>
  <c r="AI298" i="12"/>
  <c r="AG298" i="12"/>
  <c r="AE298" i="12"/>
  <c r="AC298" i="12"/>
  <c r="AA298" i="12"/>
  <c r="Y298" i="12"/>
  <c r="AK297" i="12"/>
  <c r="AI297" i="12"/>
  <c r="AG297" i="12"/>
  <c r="AE297" i="12"/>
  <c r="AC297" i="12"/>
  <c r="AA297" i="12"/>
  <c r="Y297" i="12"/>
  <c r="AK296" i="12"/>
  <c r="AI296" i="12"/>
  <c r="AG296" i="12"/>
  <c r="AE296" i="12"/>
  <c r="AC296" i="12"/>
  <c r="AA296" i="12"/>
  <c r="Y296" i="12"/>
  <c r="AK295" i="12"/>
  <c r="AI295" i="12"/>
  <c r="AG295" i="12"/>
  <c r="AE295" i="12"/>
  <c r="AC295" i="12"/>
  <c r="AA295" i="12"/>
  <c r="Y295" i="12"/>
  <c r="Q295" i="12"/>
  <c r="R295" i="12" s="1"/>
  <c r="P295" i="12"/>
  <c r="N295" i="12"/>
  <c r="C295" i="12"/>
  <c r="AK294" i="12"/>
  <c r="AI294" i="12"/>
  <c r="AG294" i="12"/>
  <c r="AE294" i="12"/>
  <c r="AC294" i="12"/>
  <c r="AA294" i="12"/>
  <c r="Y294" i="12"/>
  <c r="AK293" i="12"/>
  <c r="AI293" i="12"/>
  <c r="AG293" i="12"/>
  <c r="AE293" i="12"/>
  <c r="AC293" i="12"/>
  <c r="AA293" i="12"/>
  <c r="Y293" i="12"/>
  <c r="AK292" i="12"/>
  <c r="AI292" i="12"/>
  <c r="AG292" i="12"/>
  <c r="AE292" i="12"/>
  <c r="AC292" i="12"/>
  <c r="AA292" i="12"/>
  <c r="Y292" i="12"/>
  <c r="AK291" i="12"/>
  <c r="AI291" i="12"/>
  <c r="AG291" i="12"/>
  <c r="AE291" i="12"/>
  <c r="AC291" i="12"/>
  <c r="AA291" i="12"/>
  <c r="Y291" i="12"/>
  <c r="AK290" i="12"/>
  <c r="AI290" i="12"/>
  <c r="AG290" i="12"/>
  <c r="AE290" i="12"/>
  <c r="AC290" i="12"/>
  <c r="AA290" i="12"/>
  <c r="Y290" i="12"/>
  <c r="AK289" i="12"/>
  <c r="AI289" i="12"/>
  <c r="AG289" i="12"/>
  <c r="AE289" i="12"/>
  <c r="AC289" i="12"/>
  <c r="AA289" i="12"/>
  <c r="Y289" i="12"/>
  <c r="Q289" i="12"/>
  <c r="R289" i="12" s="1"/>
  <c r="P289" i="12"/>
  <c r="N289" i="12"/>
  <c r="C289" i="12"/>
  <c r="AK288" i="12"/>
  <c r="AI288" i="12"/>
  <c r="AG288" i="12"/>
  <c r="AE288" i="12"/>
  <c r="AC288" i="12"/>
  <c r="AA288" i="12"/>
  <c r="Y288" i="12"/>
  <c r="AK287" i="12"/>
  <c r="AI287" i="12"/>
  <c r="AG287" i="12"/>
  <c r="AE287" i="12"/>
  <c r="AC287" i="12"/>
  <c r="AA287" i="12"/>
  <c r="Y287" i="12"/>
  <c r="AK286" i="12"/>
  <c r="AI286" i="12"/>
  <c r="AG286" i="12"/>
  <c r="AE286" i="12"/>
  <c r="AC286" i="12"/>
  <c r="AA286" i="12"/>
  <c r="Y286" i="12"/>
  <c r="AK285" i="12"/>
  <c r="AI285" i="12"/>
  <c r="AG285" i="12"/>
  <c r="AE285" i="12"/>
  <c r="AC285" i="12"/>
  <c r="AA285" i="12"/>
  <c r="Y285" i="12"/>
  <c r="AK284" i="12"/>
  <c r="AI284" i="12"/>
  <c r="AG284" i="12"/>
  <c r="AE284" i="12"/>
  <c r="AC284" i="12"/>
  <c r="AA284" i="12"/>
  <c r="Y284" i="12"/>
  <c r="AK283" i="12"/>
  <c r="AI283" i="12"/>
  <c r="AG283" i="12"/>
  <c r="AE283" i="12"/>
  <c r="AC283" i="12"/>
  <c r="AA283" i="12"/>
  <c r="Y283" i="12"/>
  <c r="Q283" i="12"/>
  <c r="R283" i="12" s="1"/>
  <c r="P283" i="12"/>
  <c r="N283" i="12"/>
  <c r="C283" i="12"/>
  <c r="AK282" i="12"/>
  <c r="AI282" i="12"/>
  <c r="AG282" i="12"/>
  <c r="AE282" i="12"/>
  <c r="AC282" i="12"/>
  <c r="AA282" i="12"/>
  <c r="Y282" i="12"/>
  <c r="AK281" i="12"/>
  <c r="AI281" i="12"/>
  <c r="AG281" i="12"/>
  <c r="AE281" i="12"/>
  <c r="AC281" i="12"/>
  <c r="AA281" i="12"/>
  <c r="Y281" i="12"/>
  <c r="AK280" i="12"/>
  <c r="AI280" i="12"/>
  <c r="AG280" i="12"/>
  <c r="AE280" i="12"/>
  <c r="AC280" i="12"/>
  <c r="AA280" i="12"/>
  <c r="Y280" i="12"/>
  <c r="AK279" i="12"/>
  <c r="AI279" i="12"/>
  <c r="AG279" i="12"/>
  <c r="AE279" i="12"/>
  <c r="AC279" i="12"/>
  <c r="AA279" i="12"/>
  <c r="Y279" i="12"/>
  <c r="AK278" i="12"/>
  <c r="AI278" i="12"/>
  <c r="AG278" i="12"/>
  <c r="AE278" i="12"/>
  <c r="AC278" i="12"/>
  <c r="AA278" i="12"/>
  <c r="Y278" i="12"/>
  <c r="AK277" i="12"/>
  <c r="AI277" i="12"/>
  <c r="AG277" i="12"/>
  <c r="AE277" i="12"/>
  <c r="AC277" i="12"/>
  <c r="AA277" i="12"/>
  <c r="Y277" i="12"/>
  <c r="Q277" i="12"/>
  <c r="R277" i="12" s="1"/>
  <c r="P277" i="12"/>
  <c r="N277" i="12"/>
  <c r="C277" i="12"/>
  <c r="AK276" i="12"/>
  <c r="AI276" i="12"/>
  <c r="AG276" i="12"/>
  <c r="AE276" i="12"/>
  <c r="AC276" i="12"/>
  <c r="AA276" i="12"/>
  <c r="Y276" i="12"/>
  <c r="AK275" i="12"/>
  <c r="AI275" i="12"/>
  <c r="AG275" i="12"/>
  <c r="AE275" i="12"/>
  <c r="AC275" i="12"/>
  <c r="AA275" i="12"/>
  <c r="Y275" i="12"/>
  <c r="AK274" i="12"/>
  <c r="AI274" i="12"/>
  <c r="AG274" i="12"/>
  <c r="AE274" i="12"/>
  <c r="AC274" i="12"/>
  <c r="AA274" i="12"/>
  <c r="Y274" i="12"/>
  <c r="AK273" i="12"/>
  <c r="AI273" i="12"/>
  <c r="AG273" i="12"/>
  <c r="AE273" i="12"/>
  <c r="AC273" i="12"/>
  <c r="AA273" i="12"/>
  <c r="Y273" i="12"/>
  <c r="AK272" i="12"/>
  <c r="AI272" i="12"/>
  <c r="AG272" i="12"/>
  <c r="AE272" i="12"/>
  <c r="AC272" i="12"/>
  <c r="AA272" i="12"/>
  <c r="Y272" i="12"/>
  <c r="AK271" i="12"/>
  <c r="AI271" i="12"/>
  <c r="AG271" i="12"/>
  <c r="AE271" i="12"/>
  <c r="AC271" i="12"/>
  <c r="AA271" i="12"/>
  <c r="Y271" i="12"/>
  <c r="Q271" i="12"/>
  <c r="R271" i="12" s="1"/>
  <c r="P271" i="12"/>
  <c r="N271" i="12"/>
  <c r="C271" i="12"/>
  <c r="AK270" i="12"/>
  <c r="AI270" i="12"/>
  <c r="AG270" i="12"/>
  <c r="AE270" i="12"/>
  <c r="AC270" i="12"/>
  <c r="AA270" i="12"/>
  <c r="Y270" i="12"/>
  <c r="AK269" i="12"/>
  <c r="AI269" i="12"/>
  <c r="AG269" i="12"/>
  <c r="AE269" i="12"/>
  <c r="AC269" i="12"/>
  <c r="AA269" i="12"/>
  <c r="Y269" i="12"/>
  <c r="AK268" i="12"/>
  <c r="AI268" i="12"/>
  <c r="AG268" i="12"/>
  <c r="AE268" i="12"/>
  <c r="AC268" i="12"/>
  <c r="AA268" i="12"/>
  <c r="Y268" i="12"/>
  <c r="AK267" i="12"/>
  <c r="AI267" i="12"/>
  <c r="AG267" i="12"/>
  <c r="AE267" i="12"/>
  <c r="AC267" i="12"/>
  <c r="AA267" i="12"/>
  <c r="Y267" i="12"/>
  <c r="AK266" i="12"/>
  <c r="AI266" i="12"/>
  <c r="AG266" i="12"/>
  <c r="AE266" i="12"/>
  <c r="AC266" i="12"/>
  <c r="AA266" i="12"/>
  <c r="Y266" i="12"/>
  <c r="AK265" i="12"/>
  <c r="AI265" i="12"/>
  <c r="AG265" i="12"/>
  <c r="AE265" i="12"/>
  <c r="AC265" i="12"/>
  <c r="AA265" i="12"/>
  <c r="Y265" i="12"/>
  <c r="Q265" i="12"/>
  <c r="R265" i="12" s="1"/>
  <c r="P265" i="12"/>
  <c r="N265" i="12"/>
  <c r="C265" i="12"/>
  <c r="AK264" i="12"/>
  <c r="AI264" i="12"/>
  <c r="AG264" i="12"/>
  <c r="AE264" i="12"/>
  <c r="AC264" i="12"/>
  <c r="AA264" i="12"/>
  <c r="Y264" i="12"/>
  <c r="AK263" i="12"/>
  <c r="AI263" i="12"/>
  <c r="AG263" i="12"/>
  <c r="AE263" i="12"/>
  <c r="AC263" i="12"/>
  <c r="AA263" i="12"/>
  <c r="Y263" i="12"/>
  <c r="AK262" i="12"/>
  <c r="AI262" i="12"/>
  <c r="AG262" i="12"/>
  <c r="AE262" i="12"/>
  <c r="AC262" i="12"/>
  <c r="AA262" i="12"/>
  <c r="Y262" i="12"/>
  <c r="AK261" i="12"/>
  <c r="AI261" i="12"/>
  <c r="AG261" i="12"/>
  <c r="AE261" i="12"/>
  <c r="AC261" i="12"/>
  <c r="AA261" i="12"/>
  <c r="Y261" i="12"/>
  <c r="AK260" i="12"/>
  <c r="AI260" i="12"/>
  <c r="AG260" i="12"/>
  <c r="AE260" i="12"/>
  <c r="AC260" i="12"/>
  <c r="AA260" i="12"/>
  <c r="Y260" i="12"/>
  <c r="AK259" i="12"/>
  <c r="AI259" i="12"/>
  <c r="AG259" i="12"/>
  <c r="AE259" i="12"/>
  <c r="AC259" i="12"/>
  <c r="AA259" i="12"/>
  <c r="Y259" i="12"/>
  <c r="Q259" i="12"/>
  <c r="R259" i="12" s="1"/>
  <c r="P259" i="12"/>
  <c r="N259" i="12"/>
  <c r="C259" i="12"/>
  <c r="AK258" i="12"/>
  <c r="AI258" i="12"/>
  <c r="AG258" i="12"/>
  <c r="AE258" i="12"/>
  <c r="AC258" i="12"/>
  <c r="AA258" i="12"/>
  <c r="Y258" i="12"/>
  <c r="AK257" i="12"/>
  <c r="AI257" i="12"/>
  <c r="AG257" i="12"/>
  <c r="AE257" i="12"/>
  <c r="AC257" i="12"/>
  <c r="AA257" i="12"/>
  <c r="Y257" i="12"/>
  <c r="AK256" i="12"/>
  <c r="AI256" i="12"/>
  <c r="AG256" i="12"/>
  <c r="AE256" i="12"/>
  <c r="AC256" i="12"/>
  <c r="AA256" i="12"/>
  <c r="Y256" i="12"/>
  <c r="AK255" i="12"/>
  <c r="AI255" i="12"/>
  <c r="AG255" i="12"/>
  <c r="AE255" i="12"/>
  <c r="AC255" i="12"/>
  <c r="AA255" i="12"/>
  <c r="Y255" i="12"/>
  <c r="AK254" i="12"/>
  <c r="AI254" i="12"/>
  <c r="AG254" i="12"/>
  <c r="AE254" i="12"/>
  <c r="AC254" i="12"/>
  <c r="AA254" i="12"/>
  <c r="Y254" i="12"/>
  <c r="AK253" i="12"/>
  <c r="AI253" i="12"/>
  <c r="AG253" i="12"/>
  <c r="AE253" i="12"/>
  <c r="AC253" i="12"/>
  <c r="AA253" i="12"/>
  <c r="Y253" i="12"/>
  <c r="Q253" i="12"/>
  <c r="R253" i="12" s="1"/>
  <c r="P253" i="12"/>
  <c r="N253" i="12"/>
  <c r="C253" i="12"/>
  <c r="AK252" i="12"/>
  <c r="AI252" i="12"/>
  <c r="AG252" i="12"/>
  <c r="AE252" i="12"/>
  <c r="AC252" i="12"/>
  <c r="AA252" i="12"/>
  <c r="Y252" i="12"/>
  <c r="AK251" i="12"/>
  <c r="AI251" i="12"/>
  <c r="AG251" i="12"/>
  <c r="AE251" i="12"/>
  <c r="AC251" i="12"/>
  <c r="AA251" i="12"/>
  <c r="Y251" i="12"/>
  <c r="AK250" i="12"/>
  <c r="AI250" i="12"/>
  <c r="AG250" i="12"/>
  <c r="AE250" i="12"/>
  <c r="AC250" i="12"/>
  <c r="AA250" i="12"/>
  <c r="Y250" i="12"/>
  <c r="AK249" i="12"/>
  <c r="AI249" i="12"/>
  <c r="AG249" i="12"/>
  <c r="AE249" i="12"/>
  <c r="AC249" i="12"/>
  <c r="AA249" i="12"/>
  <c r="Y249" i="12"/>
  <c r="AK248" i="12"/>
  <c r="AI248" i="12"/>
  <c r="AG248" i="12"/>
  <c r="AE248" i="12"/>
  <c r="AC248" i="12"/>
  <c r="AA248" i="12"/>
  <c r="Y248" i="12"/>
  <c r="AK247" i="12"/>
  <c r="AI247" i="12"/>
  <c r="AG247" i="12"/>
  <c r="AE247" i="12"/>
  <c r="AC247" i="12"/>
  <c r="AA247" i="12"/>
  <c r="Y247" i="12"/>
  <c r="Q247" i="12"/>
  <c r="R247" i="12" s="1"/>
  <c r="P247" i="12"/>
  <c r="N247" i="12"/>
  <c r="C247" i="12"/>
  <c r="AK246" i="12"/>
  <c r="AI246" i="12"/>
  <c r="AG246" i="12"/>
  <c r="AE246" i="12"/>
  <c r="AC246" i="12"/>
  <c r="AA246" i="12"/>
  <c r="Y246" i="12"/>
  <c r="AK245" i="12"/>
  <c r="AI245" i="12"/>
  <c r="AG245" i="12"/>
  <c r="AE245" i="12"/>
  <c r="AC245" i="12"/>
  <c r="AA245" i="12"/>
  <c r="Y245" i="12"/>
  <c r="AK244" i="12"/>
  <c r="AI244" i="12"/>
  <c r="AG244" i="12"/>
  <c r="AE244" i="12"/>
  <c r="AC244" i="12"/>
  <c r="AA244" i="12"/>
  <c r="Y244" i="12"/>
  <c r="AK243" i="12"/>
  <c r="AI243" i="12"/>
  <c r="AG243" i="12"/>
  <c r="AE243" i="12"/>
  <c r="AC243" i="12"/>
  <c r="AA243" i="12"/>
  <c r="Y243" i="12"/>
  <c r="AK242" i="12"/>
  <c r="AI242" i="12"/>
  <c r="AG242" i="12"/>
  <c r="AE242" i="12"/>
  <c r="AC242" i="12"/>
  <c r="AA242" i="12"/>
  <c r="Y242" i="12"/>
  <c r="AK241" i="12"/>
  <c r="AI241" i="12"/>
  <c r="AG241" i="12"/>
  <c r="AE241" i="12"/>
  <c r="AC241" i="12"/>
  <c r="AA241" i="12"/>
  <c r="Y241" i="12"/>
  <c r="Q241" i="12"/>
  <c r="R241" i="12" s="1"/>
  <c r="P241" i="12"/>
  <c r="N241" i="12"/>
  <c r="C241" i="12"/>
  <c r="AK240" i="12"/>
  <c r="AI240" i="12"/>
  <c r="AG240" i="12"/>
  <c r="AE240" i="12"/>
  <c r="AC240" i="12"/>
  <c r="AA240" i="12"/>
  <c r="Y240" i="12"/>
  <c r="AK239" i="12"/>
  <c r="AI239" i="12"/>
  <c r="AG239" i="12"/>
  <c r="AE239" i="12"/>
  <c r="AC239" i="12"/>
  <c r="AA239" i="12"/>
  <c r="Y239" i="12"/>
  <c r="AK238" i="12"/>
  <c r="AI238" i="12"/>
  <c r="AG238" i="12"/>
  <c r="AE238" i="12"/>
  <c r="AC238" i="12"/>
  <c r="AA238" i="12"/>
  <c r="Y238" i="12"/>
  <c r="AK237" i="12"/>
  <c r="AI237" i="12"/>
  <c r="AG237" i="12"/>
  <c r="AE237" i="12"/>
  <c r="AC237" i="12"/>
  <c r="AA237" i="12"/>
  <c r="Y237" i="12"/>
  <c r="AK236" i="12"/>
  <c r="AI236" i="12"/>
  <c r="AG236" i="12"/>
  <c r="AE236" i="12"/>
  <c r="AC236" i="12"/>
  <c r="AA236" i="12"/>
  <c r="Y236" i="12"/>
  <c r="AK235" i="12"/>
  <c r="AI235" i="12"/>
  <c r="AG235" i="12"/>
  <c r="AE235" i="12"/>
  <c r="AC235" i="12"/>
  <c r="AA235" i="12"/>
  <c r="Y235" i="12"/>
  <c r="Q235" i="12"/>
  <c r="R235" i="12" s="1"/>
  <c r="P235" i="12"/>
  <c r="N235" i="12"/>
  <c r="C235" i="12"/>
  <c r="AK234" i="12"/>
  <c r="AI234" i="12"/>
  <c r="AG234" i="12"/>
  <c r="AE234" i="12"/>
  <c r="AC234" i="12"/>
  <c r="AA234" i="12"/>
  <c r="Y234" i="12"/>
  <c r="AK233" i="12"/>
  <c r="AI233" i="12"/>
  <c r="AG233" i="12"/>
  <c r="AE233" i="12"/>
  <c r="AC233" i="12"/>
  <c r="AA233" i="12"/>
  <c r="Y233" i="12"/>
  <c r="AK232" i="12"/>
  <c r="AI232" i="12"/>
  <c r="AG232" i="12"/>
  <c r="AE232" i="12"/>
  <c r="AC232" i="12"/>
  <c r="AA232" i="12"/>
  <c r="Y232" i="12"/>
  <c r="AK231" i="12"/>
  <c r="AI231" i="12"/>
  <c r="AG231" i="12"/>
  <c r="AE231" i="12"/>
  <c r="AC231" i="12"/>
  <c r="AA231" i="12"/>
  <c r="Y231" i="12"/>
  <c r="AK230" i="12"/>
  <c r="AI230" i="12"/>
  <c r="AG230" i="12"/>
  <c r="AE230" i="12"/>
  <c r="AC230" i="12"/>
  <c r="AA230" i="12"/>
  <c r="Y230" i="12"/>
  <c r="AK229" i="12"/>
  <c r="AI229" i="12"/>
  <c r="AG229" i="12"/>
  <c r="AE229" i="12"/>
  <c r="AC229" i="12"/>
  <c r="AA229" i="12"/>
  <c r="Y229" i="12"/>
  <c r="Q229" i="12"/>
  <c r="R229" i="12" s="1"/>
  <c r="P229" i="12"/>
  <c r="N229" i="12"/>
  <c r="C229" i="12"/>
  <c r="AK228" i="12"/>
  <c r="AI228" i="12"/>
  <c r="AG228" i="12"/>
  <c r="AE228" i="12"/>
  <c r="AC228" i="12"/>
  <c r="AA228" i="12"/>
  <c r="Y228" i="12"/>
  <c r="AK227" i="12"/>
  <c r="AI227" i="12"/>
  <c r="AG227" i="12"/>
  <c r="AE227" i="12"/>
  <c r="AC227" i="12"/>
  <c r="AA227" i="12"/>
  <c r="Y227" i="12"/>
  <c r="AK226" i="12"/>
  <c r="AI226" i="12"/>
  <c r="AG226" i="12"/>
  <c r="AE226" i="12"/>
  <c r="AC226" i="12"/>
  <c r="AA226" i="12"/>
  <c r="Y226" i="12"/>
  <c r="AK225" i="12"/>
  <c r="AI225" i="12"/>
  <c r="AG225" i="12"/>
  <c r="AE225" i="12"/>
  <c r="AC225" i="12"/>
  <c r="AA225" i="12"/>
  <c r="Y225" i="12"/>
  <c r="AK224" i="12"/>
  <c r="AI224" i="12"/>
  <c r="AG224" i="12"/>
  <c r="AE224" i="12"/>
  <c r="AC224" i="12"/>
  <c r="AA224" i="12"/>
  <c r="Y224" i="12"/>
  <c r="AK223" i="12"/>
  <c r="AI223" i="12"/>
  <c r="AG223" i="12"/>
  <c r="AE223" i="12"/>
  <c r="AC223" i="12"/>
  <c r="AA223" i="12"/>
  <c r="Y223" i="12"/>
  <c r="Q223" i="12"/>
  <c r="R223" i="12" s="1"/>
  <c r="P223" i="12"/>
  <c r="N223" i="12"/>
  <c r="C223" i="12"/>
  <c r="AK222" i="12"/>
  <c r="AI222" i="12"/>
  <c r="AG222" i="12"/>
  <c r="AE222" i="12"/>
  <c r="AC222" i="12"/>
  <c r="AA222" i="12"/>
  <c r="Y222" i="12"/>
  <c r="AK221" i="12"/>
  <c r="AI221" i="12"/>
  <c r="AG221" i="12"/>
  <c r="AE221" i="12"/>
  <c r="AC221" i="12"/>
  <c r="AA221" i="12"/>
  <c r="Y221" i="12"/>
  <c r="AK220" i="12"/>
  <c r="AI220" i="12"/>
  <c r="AG220" i="12"/>
  <c r="AE220" i="12"/>
  <c r="AC220" i="12"/>
  <c r="AA220" i="12"/>
  <c r="Y220" i="12"/>
  <c r="AK219" i="12"/>
  <c r="AI219" i="12"/>
  <c r="AG219" i="12"/>
  <c r="AE219" i="12"/>
  <c r="AC219" i="12"/>
  <c r="AA219" i="12"/>
  <c r="Y219" i="12"/>
  <c r="AK218" i="12"/>
  <c r="AI218" i="12"/>
  <c r="AG218" i="12"/>
  <c r="AE218" i="12"/>
  <c r="AC218" i="12"/>
  <c r="AA218" i="12"/>
  <c r="Y218" i="12"/>
  <c r="AK217" i="12"/>
  <c r="AI217" i="12"/>
  <c r="AG217" i="12"/>
  <c r="AE217" i="12"/>
  <c r="AC217" i="12"/>
  <c r="AA217" i="12"/>
  <c r="Y217" i="12"/>
  <c r="Q217" i="12"/>
  <c r="R217" i="12" s="1"/>
  <c r="P217" i="12"/>
  <c r="N217" i="12"/>
  <c r="C217" i="12"/>
  <c r="AK216" i="12"/>
  <c r="AI216" i="12"/>
  <c r="AG216" i="12"/>
  <c r="AE216" i="12"/>
  <c r="AC216" i="12"/>
  <c r="AA216" i="12"/>
  <c r="Y216" i="12"/>
  <c r="AK215" i="12"/>
  <c r="AI215" i="12"/>
  <c r="AG215" i="12"/>
  <c r="AE215" i="12"/>
  <c r="AC215" i="12"/>
  <c r="AA215" i="12"/>
  <c r="Y215" i="12"/>
  <c r="AK214" i="12"/>
  <c r="AI214" i="12"/>
  <c r="AG214" i="12"/>
  <c r="AE214" i="12"/>
  <c r="AC214" i="12"/>
  <c r="AA214" i="12"/>
  <c r="Y214" i="12"/>
  <c r="AK213" i="12"/>
  <c r="AI213" i="12"/>
  <c r="AG213" i="12"/>
  <c r="AE213" i="12"/>
  <c r="AC213" i="12"/>
  <c r="AA213" i="12"/>
  <c r="Y213" i="12"/>
  <c r="AK212" i="12"/>
  <c r="AI212" i="12"/>
  <c r="AG212" i="12"/>
  <c r="AE212" i="12"/>
  <c r="AC212" i="12"/>
  <c r="AA212" i="12"/>
  <c r="Y212" i="12"/>
  <c r="AK211" i="12"/>
  <c r="AI211" i="12"/>
  <c r="AG211" i="12"/>
  <c r="AE211" i="12"/>
  <c r="AC211" i="12"/>
  <c r="AA211" i="12"/>
  <c r="Y211" i="12"/>
  <c r="Q211" i="12"/>
  <c r="R211" i="12" s="1"/>
  <c r="P211" i="12"/>
  <c r="N211" i="12"/>
  <c r="C211" i="12"/>
  <c r="AK210" i="12"/>
  <c r="AI210" i="12"/>
  <c r="AG210" i="12"/>
  <c r="AE210" i="12"/>
  <c r="AC210" i="12"/>
  <c r="AA210" i="12"/>
  <c r="Y210" i="12"/>
  <c r="AK209" i="12"/>
  <c r="AI209" i="12"/>
  <c r="AG209" i="12"/>
  <c r="AE209" i="12"/>
  <c r="AC209" i="12"/>
  <c r="AA209" i="12"/>
  <c r="Y209" i="12"/>
  <c r="AK208" i="12"/>
  <c r="AI208" i="12"/>
  <c r="AG208" i="12"/>
  <c r="AE208" i="12"/>
  <c r="AC208" i="12"/>
  <c r="AA208" i="12"/>
  <c r="Y208" i="12"/>
  <c r="AK207" i="12"/>
  <c r="AI207" i="12"/>
  <c r="AG207" i="12"/>
  <c r="AE207" i="12"/>
  <c r="AC207" i="12"/>
  <c r="AA207" i="12"/>
  <c r="Y207" i="12"/>
  <c r="AK206" i="12"/>
  <c r="AI206" i="12"/>
  <c r="AG206" i="12"/>
  <c r="AE206" i="12"/>
  <c r="AC206" i="12"/>
  <c r="AA206" i="12"/>
  <c r="Y206" i="12"/>
  <c r="AK205" i="12"/>
  <c r="AI205" i="12"/>
  <c r="AG205" i="12"/>
  <c r="AE205" i="12"/>
  <c r="AC205" i="12"/>
  <c r="AA205" i="12"/>
  <c r="Y205" i="12"/>
  <c r="Q205" i="12"/>
  <c r="R205" i="12" s="1"/>
  <c r="P205" i="12"/>
  <c r="N205" i="12"/>
  <c r="C205" i="12"/>
  <c r="AK204" i="12"/>
  <c r="AI204" i="12"/>
  <c r="AG204" i="12"/>
  <c r="AE204" i="12"/>
  <c r="AC204" i="12"/>
  <c r="AA204" i="12"/>
  <c r="Y204" i="12"/>
  <c r="AK203" i="12"/>
  <c r="AI203" i="12"/>
  <c r="AG203" i="12"/>
  <c r="AE203" i="12"/>
  <c r="AC203" i="12"/>
  <c r="AA203" i="12"/>
  <c r="Y203" i="12"/>
  <c r="AK202" i="12"/>
  <c r="AI202" i="12"/>
  <c r="AG202" i="12"/>
  <c r="AE202" i="12"/>
  <c r="AC202" i="12"/>
  <c r="AA202" i="12"/>
  <c r="Y202" i="12"/>
  <c r="AK201" i="12"/>
  <c r="AI201" i="12"/>
  <c r="AG201" i="12"/>
  <c r="AE201" i="12"/>
  <c r="AC201" i="12"/>
  <c r="AA201" i="12"/>
  <c r="Y201" i="12"/>
  <c r="AK200" i="12"/>
  <c r="AI200" i="12"/>
  <c r="AG200" i="12"/>
  <c r="AE200" i="12"/>
  <c r="AC200" i="12"/>
  <c r="AA200" i="12"/>
  <c r="Y200" i="12"/>
  <c r="AK199" i="12"/>
  <c r="AI199" i="12"/>
  <c r="AG199" i="12"/>
  <c r="AE199" i="12"/>
  <c r="AC199" i="12"/>
  <c r="AA199" i="12"/>
  <c r="Y199" i="12"/>
  <c r="Q199" i="12"/>
  <c r="R199" i="12" s="1"/>
  <c r="P199" i="12"/>
  <c r="N199" i="12"/>
  <c r="C199" i="12"/>
  <c r="AK198" i="12"/>
  <c r="AI198" i="12"/>
  <c r="AG198" i="12"/>
  <c r="AE198" i="12"/>
  <c r="AC198" i="12"/>
  <c r="AA198" i="12"/>
  <c r="Y198" i="12"/>
  <c r="AK197" i="12"/>
  <c r="AI197" i="12"/>
  <c r="AG197" i="12"/>
  <c r="AE197" i="12"/>
  <c r="AC197" i="12"/>
  <c r="AA197" i="12"/>
  <c r="Y197" i="12"/>
  <c r="AK196" i="12"/>
  <c r="AI196" i="12"/>
  <c r="AG196" i="12"/>
  <c r="AE196" i="12"/>
  <c r="AC196" i="12"/>
  <c r="AA196" i="12"/>
  <c r="Y196" i="12"/>
  <c r="AK195" i="12"/>
  <c r="AI195" i="12"/>
  <c r="AG195" i="12"/>
  <c r="AE195" i="12"/>
  <c r="AC195" i="12"/>
  <c r="AA195" i="12"/>
  <c r="Y195" i="12"/>
  <c r="AK194" i="12"/>
  <c r="AI194" i="12"/>
  <c r="AG194" i="12"/>
  <c r="AE194" i="12"/>
  <c r="AC194" i="12"/>
  <c r="AA194" i="12"/>
  <c r="Y194" i="12"/>
  <c r="AK193" i="12"/>
  <c r="AI193" i="12"/>
  <c r="AG193" i="12"/>
  <c r="AE193" i="12"/>
  <c r="AC193" i="12"/>
  <c r="AA193" i="12"/>
  <c r="Y193" i="12"/>
  <c r="Q193" i="12"/>
  <c r="R193" i="12" s="1"/>
  <c r="P193" i="12"/>
  <c r="N193" i="12"/>
  <c r="C193" i="12"/>
  <c r="AK192" i="12"/>
  <c r="AI192" i="12"/>
  <c r="AG192" i="12"/>
  <c r="AE192" i="12"/>
  <c r="AC192" i="12"/>
  <c r="AA192" i="12"/>
  <c r="Y192" i="12"/>
  <c r="AK191" i="12"/>
  <c r="AI191" i="12"/>
  <c r="AG191" i="12"/>
  <c r="AE191" i="12"/>
  <c r="AC191" i="12"/>
  <c r="AA191" i="12"/>
  <c r="Y191" i="12"/>
  <c r="AK190" i="12"/>
  <c r="AI190" i="12"/>
  <c r="AG190" i="12"/>
  <c r="AE190" i="12"/>
  <c r="AC190" i="12"/>
  <c r="AA190" i="12"/>
  <c r="Y190" i="12"/>
  <c r="AK189" i="12"/>
  <c r="AI189" i="12"/>
  <c r="AG189" i="12"/>
  <c r="AE189" i="12"/>
  <c r="AC189" i="12"/>
  <c r="AA189" i="12"/>
  <c r="Y189" i="12"/>
  <c r="AK188" i="12"/>
  <c r="AI188" i="12"/>
  <c r="AG188" i="12"/>
  <c r="AE188" i="12"/>
  <c r="AC188" i="12"/>
  <c r="AA188" i="12"/>
  <c r="Y188" i="12"/>
  <c r="AK187" i="12"/>
  <c r="AI187" i="12"/>
  <c r="AG187" i="12"/>
  <c r="AE187" i="12"/>
  <c r="AC187" i="12"/>
  <c r="AA187" i="12"/>
  <c r="Y187" i="12"/>
  <c r="Q187" i="12"/>
  <c r="R187" i="12" s="1"/>
  <c r="P187" i="12"/>
  <c r="N187" i="12"/>
  <c r="C187" i="12"/>
  <c r="AK186" i="12"/>
  <c r="AI186" i="12"/>
  <c r="AG186" i="12"/>
  <c r="AE186" i="12"/>
  <c r="AC186" i="12"/>
  <c r="AA186" i="12"/>
  <c r="Y186" i="12"/>
  <c r="AK185" i="12"/>
  <c r="AI185" i="12"/>
  <c r="AG185" i="12"/>
  <c r="AE185" i="12"/>
  <c r="AC185" i="12"/>
  <c r="AA185" i="12"/>
  <c r="Y185" i="12"/>
  <c r="AK184" i="12"/>
  <c r="AI184" i="12"/>
  <c r="AG184" i="12"/>
  <c r="AE184" i="12"/>
  <c r="AC184" i="12"/>
  <c r="AA184" i="12"/>
  <c r="Y184" i="12"/>
  <c r="AK183" i="12"/>
  <c r="AI183" i="12"/>
  <c r="AG183" i="12"/>
  <c r="AE183" i="12"/>
  <c r="AC183" i="12"/>
  <c r="AA183" i="12"/>
  <c r="Y183" i="12"/>
  <c r="AK182" i="12"/>
  <c r="AI182" i="12"/>
  <c r="AG182" i="12"/>
  <c r="AE182" i="12"/>
  <c r="AC182" i="12"/>
  <c r="AA182" i="12"/>
  <c r="Y182" i="12"/>
  <c r="AK181" i="12"/>
  <c r="AI181" i="12"/>
  <c r="AG181" i="12"/>
  <c r="AE181" i="12"/>
  <c r="AC181" i="12"/>
  <c r="AA181" i="12"/>
  <c r="Y181" i="12"/>
  <c r="Q181" i="12"/>
  <c r="R181" i="12" s="1"/>
  <c r="P181" i="12"/>
  <c r="N181" i="12"/>
  <c r="C181" i="12"/>
  <c r="AK180" i="12"/>
  <c r="AI180" i="12"/>
  <c r="AG180" i="12"/>
  <c r="AE180" i="12"/>
  <c r="AC180" i="12"/>
  <c r="AA180" i="12"/>
  <c r="Y180" i="12"/>
  <c r="AK179" i="12"/>
  <c r="AI179" i="12"/>
  <c r="AG179" i="12"/>
  <c r="AE179" i="12"/>
  <c r="AC179" i="12"/>
  <c r="AA179" i="12"/>
  <c r="Y179" i="12"/>
  <c r="AK178" i="12"/>
  <c r="AI178" i="12"/>
  <c r="AG178" i="12"/>
  <c r="AE178" i="12"/>
  <c r="AC178" i="12"/>
  <c r="AA178" i="12"/>
  <c r="Y178" i="12"/>
  <c r="AK177" i="12"/>
  <c r="AI177" i="12"/>
  <c r="AG177" i="12"/>
  <c r="AE177" i="12"/>
  <c r="AC177" i="12"/>
  <c r="AA177" i="12"/>
  <c r="Y177" i="12"/>
  <c r="AK176" i="12"/>
  <c r="AI176" i="12"/>
  <c r="AG176" i="12"/>
  <c r="AE176" i="12"/>
  <c r="AC176" i="12"/>
  <c r="AA176" i="12"/>
  <c r="Y176" i="12"/>
  <c r="AK175" i="12"/>
  <c r="AI175" i="12"/>
  <c r="AG175" i="12"/>
  <c r="AE175" i="12"/>
  <c r="AC175" i="12"/>
  <c r="AA175" i="12"/>
  <c r="Y175" i="12"/>
  <c r="Q175" i="12"/>
  <c r="R175" i="12" s="1"/>
  <c r="P175" i="12"/>
  <c r="N175" i="12"/>
  <c r="C175" i="12"/>
  <c r="AK174" i="12"/>
  <c r="AI174" i="12"/>
  <c r="AG174" i="12"/>
  <c r="AE174" i="12"/>
  <c r="AC174" i="12"/>
  <c r="AA174" i="12"/>
  <c r="Y174" i="12"/>
  <c r="AK173" i="12"/>
  <c r="AI173" i="12"/>
  <c r="AG173" i="12"/>
  <c r="AE173" i="12"/>
  <c r="AC173" i="12"/>
  <c r="AA173" i="12"/>
  <c r="Y173" i="12"/>
  <c r="AK172" i="12"/>
  <c r="AI172" i="12"/>
  <c r="AG172" i="12"/>
  <c r="AE172" i="12"/>
  <c r="AC172" i="12"/>
  <c r="AA172" i="12"/>
  <c r="Y172" i="12"/>
  <c r="AK171" i="12"/>
  <c r="AI171" i="12"/>
  <c r="AG171" i="12"/>
  <c r="AE171" i="12"/>
  <c r="AC171" i="12"/>
  <c r="AA171" i="12"/>
  <c r="Y171" i="12"/>
  <c r="AK170" i="12"/>
  <c r="AI170" i="12"/>
  <c r="AG170" i="12"/>
  <c r="AE170" i="12"/>
  <c r="AC170" i="12"/>
  <c r="AA170" i="12"/>
  <c r="Y170" i="12"/>
  <c r="AK169" i="12"/>
  <c r="AI169" i="12"/>
  <c r="AG169" i="12"/>
  <c r="AE169" i="12"/>
  <c r="AC169" i="12"/>
  <c r="AA169" i="12"/>
  <c r="Y169" i="12"/>
  <c r="Q169" i="12"/>
  <c r="R169" i="12" s="1"/>
  <c r="P169" i="12"/>
  <c r="N169" i="12"/>
  <c r="C169" i="12"/>
  <c r="AK168" i="12"/>
  <c r="AI168" i="12"/>
  <c r="AG168" i="12"/>
  <c r="AE168" i="12"/>
  <c r="AC168" i="12"/>
  <c r="AA168" i="12"/>
  <c r="Y168" i="12"/>
  <c r="AK167" i="12"/>
  <c r="AI167" i="12"/>
  <c r="AG167" i="12"/>
  <c r="AE167" i="12"/>
  <c r="AC167" i="12"/>
  <c r="AA167" i="12"/>
  <c r="Y167" i="12"/>
  <c r="AK166" i="12"/>
  <c r="AI166" i="12"/>
  <c r="AG166" i="12"/>
  <c r="AE166" i="12"/>
  <c r="AC166" i="12"/>
  <c r="AA166" i="12"/>
  <c r="Y166" i="12"/>
  <c r="AK165" i="12"/>
  <c r="AI165" i="12"/>
  <c r="AG165" i="12"/>
  <c r="AE165" i="12"/>
  <c r="AC165" i="12"/>
  <c r="AA165" i="12"/>
  <c r="Y165" i="12"/>
  <c r="AK164" i="12"/>
  <c r="AI164" i="12"/>
  <c r="AG164" i="12"/>
  <c r="AE164" i="12"/>
  <c r="AC164" i="12"/>
  <c r="AA164" i="12"/>
  <c r="Y164" i="12"/>
  <c r="AK163" i="12"/>
  <c r="AI163" i="12"/>
  <c r="AG163" i="12"/>
  <c r="AE163" i="12"/>
  <c r="AC163" i="12"/>
  <c r="AA163" i="12"/>
  <c r="Y163" i="12"/>
  <c r="Q163" i="12"/>
  <c r="R163" i="12" s="1"/>
  <c r="P163" i="12"/>
  <c r="N163" i="12"/>
  <c r="C163" i="12"/>
  <c r="AK162" i="12"/>
  <c r="AI162" i="12"/>
  <c r="AG162" i="12"/>
  <c r="AE162" i="12"/>
  <c r="AC162" i="12"/>
  <c r="AA162" i="12"/>
  <c r="Y162" i="12"/>
  <c r="AK161" i="12"/>
  <c r="AI161" i="12"/>
  <c r="AG161" i="12"/>
  <c r="AE161" i="12"/>
  <c r="AC161" i="12"/>
  <c r="AA161" i="12"/>
  <c r="Y161" i="12"/>
  <c r="AK160" i="12"/>
  <c r="AI160" i="12"/>
  <c r="AG160" i="12"/>
  <c r="AE160" i="12"/>
  <c r="AC160" i="12"/>
  <c r="AA160" i="12"/>
  <c r="Y160" i="12"/>
  <c r="AK159" i="12"/>
  <c r="AI159" i="12"/>
  <c r="AG159" i="12"/>
  <c r="AE159" i="12"/>
  <c r="AC159" i="12"/>
  <c r="AA159" i="12"/>
  <c r="Y159" i="12"/>
  <c r="AK158" i="12"/>
  <c r="AI158" i="12"/>
  <c r="AG158" i="12"/>
  <c r="AE158" i="12"/>
  <c r="AC158" i="12"/>
  <c r="AA158" i="12"/>
  <c r="Y158" i="12"/>
  <c r="AK157" i="12"/>
  <c r="AI157" i="12"/>
  <c r="AG157" i="12"/>
  <c r="AE157" i="12"/>
  <c r="AC157" i="12"/>
  <c r="AA157" i="12"/>
  <c r="Y157" i="12"/>
  <c r="Q157" i="12"/>
  <c r="R157" i="12" s="1"/>
  <c r="P157" i="12"/>
  <c r="N157" i="12"/>
  <c r="C157" i="12"/>
  <c r="AK156" i="12"/>
  <c r="AI156" i="12"/>
  <c r="AG156" i="12"/>
  <c r="AE156" i="12"/>
  <c r="AC156" i="12"/>
  <c r="AA156" i="12"/>
  <c r="Y156" i="12"/>
  <c r="AK155" i="12"/>
  <c r="AI155" i="12"/>
  <c r="AG155" i="12"/>
  <c r="AE155" i="12"/>
  <c r="AC155" i="12"/>
  <c r="AA155" i="12"/>
  <c r="Y155" i="12"/>
  <c r="AK154" i="12"/>
  <c r="AI154" i="12"/>
  <c r="AG154" i="12"/>
  <c r="AE154" i="12"/>
  <c r="AC154" i="12"/>
  <c r="AA154" i="12"/>
  <c r="Y154" i="12"/>
  <c r="AK153" i="12"/>
  <c r="AI153" i="12"/>
  <c r="AG153" i="12"/>
  <c r="AE153" i="12"/>
  <c r="AC153" i="12"/>
  <c r="AA153" i="12"/>
  <c r="Y153" i="12"/>
  <c r="AK152" i="12"/>
  <c r="AI152" i="12"/>
  <c r="AG152" i="12"/>
  <c r="AE152" i="12"/>
  <c r="AC152" i="12"/>
  <c r="AA152" i="12"/>
  <c r="Y152" i="12"/>
  <c r="AK151" i="12"/>
  <c r="AI151" i="12"/>
  <c r="AG151" i="12"/>
  <c r="AE151" i="12"/>
  <c r="AC151" i="12"/>
  <c r="AA151" i="12"/>
  <c r="Y151" i="12"/>
  <c r="Q151" i="12"/>
  <c r="R151" i="12" s="1"/>
  <c r="P151" i="12"/>
  <c r="N151" i="12"/>
  <c r="C151" i="12"/>
  <c r="AK150" i="12"/>
  <c r="AI150" i="12"/>
  <c r="AG150" i="12"/>
  <c r="AE150" i="12"/>
  <c r="AC150" i="12"/>
  <c r="AA150" i="12"/>
  <c r="Y150" i="12"/>
  <c r="AK149" i="12"/>
  <c r="AI149" i="12"/>
  <c r="AG149" i="12"/>
  <c r="AE149" i="12"/>
  <c r="AC149" i="12"/>
  <c r="AA149" i="12"/>
  <c r="Y149" i="12"/>
  <c r="AK148" i="12"/>
  <c r="AI148" i="12"/>
  <c r="AG148" i="12"/>
  <c r="AE148" i="12"/>
  <c r="AC148" i="12"/>
  <c r="AA148" i="12"/>
  <c r="Y148" i="12"/>
  <c r="AK147" i="12"/>
  <c r="AI147" i="12"/>
  <c r="AG147" i="12"/>
  <c r="AE147" i="12"/>
  <c r="AC147" i="12"/>
  <c r="AA147" i="12"/>
  <c r="Y147" i="12"/>
  <c r="AK146" i="12"/>
  <c r="AI146" i="12"/>
  <c r="AG146" i="12"/>
  <c r="AE146" i="12"/>
  <c r="AC146" i="12"/>
  <c r="AA146" i="12"/>
  <c r="Y146" i="12"/>
  <c r="AK145" i="12"/>
  <c r="AI145" i="12"/>
  <c r="AG145" i="12"/>
  <c r="AE145" i="12"/>
  <c r="AC145" i="12"/>
  <c r="AA145" i="12"/>
  <c r="Y145" i="12"/>
  <c r="Q145" i="12"/>
  <c r="R145" i="12" s="1"/>
  <c r="P145" i="12"/>
  <c r="N145" i="12"/>
  <c r="C145" i="12"/>
  <c r="AK144" i="12"/>
  <c r="AI144" i="12"/>
  <c r="AG144" i="12"/>
  <c r="AE144" i="12"/>
  <c r="AC144" i="12"/>
  <c r="AA144" i="12"/>
  <c r="Y144" i="12"/>
  <c r="AK143" i="12"/>
  <c r="AI143" i="12"/>
  <c r="AG143" i="12"/>
  <c r="AE143" i="12"/>
  <c r="AC143" i="12"/>
  <c r="AA143" i="12"/>
  <c r="Y143" i="12"/>
  <c r="AK142" i="12"/>
  <c r="AI142" i="12"/>
  <c r="AG142" i="12"/>
  <c r="AE142" i="12"/>
  <c r="AC142" i="12"/>
  <c r="AA142" i="12"/>
  <c r="Y142" i="12"/>
  <c r="AK141" i="12"/>
  <c r="AI141" i="12"/>
  <c r="AG141" i="12"/>
  <c r="AE141" i="12"/>
  <c r="AC141" i="12"/>
  <c r="AA141" i="12"/>
  <c r="Y141" i="12"/>
  <c r="AK140" i="12"/>
  <c r="AI140" i="12"/>
  <c r="AG140" i="12"/>
  <c r="AE140" i="12"/>
  <c r="AC140" i="12"/>
  <c r="AA140" i="12"/>
  <c r="Y140" i="12"/>
  <c r="AK139" i="12"/>
  <c r="AI139" i="12"/>
  <c r="AG139" i="12"/>
  <c r="AE139" i="12"/>
  <c r="AC139" i="12"/>
  <c r="AA139" i="12"/>
  <c r="Y139" i="12"/>
  <c r="Q139" i="12"/>
  <c r="R139" i="12" s="1"/>
  <c r="P139" i="12"/>
  <c r="N139" i="12"/>
  <c r="C139" i="12"/>
  <c r="AK138" i="12"/>
  <c r="AI138" i="12"/>
  <c r="AG138" i="12"/>
  <c r="AE138" i="12"/>
  <c r="AC138" i="12"/>
  <c r="AA138" i="12"/>
  <c r="Y138" i="12"/>
  <c r="AK137" i="12"/>
  <c r="AI137" i="12"/>
  <c r="AG137" i="12"/>
  <c r="AE137" i="12"/>
  <c r="AC137" i="12"/>
  <c r="AA137" i="12"/>
  <c r="Y137" i="12"/>
  <c r="AK136" i="12"/>
  <c r="AI136" i="12"/>
  <c r="AG136" i="12"/>
  <c r="AE136" i="12"/>
  <c r="AC136" i="12"/>
  <c r="AA136" i="12"/>
  <c r="Y136" i="12"/>
  <c r="AK135" i="12"/>
  <c r="AI135" i="12"/>
  <c r="AG135" i="12"/>
  <c r="AE135" i="12"/>
  <c r="AC135" i="12"/>
  <c r="AA135" i="12"/>
  <c r="Y135" i="12"/>
  <c r="AK134" i="12"/>
  <c r="AI134" i="12"/>
  <c r="AG134" i="12"/>
  <c r="AE134" i="12"/>
  <c r="AC134" i="12"/>
  <c r="AA134" i="12"/>
  <c r="Y134" i="12"/>
  <c r="AK133" i="12"/>
  <c r="AI133" i="12"/>
  <c r="AG133" i="12"/>
  <c r="AE133" i="12"/>
  <c r="AC133" i="12"/>
  <c r="AA133" i="12"/>
  <c r="Y133" i="12"/>
  <c r="Q133" i="12"/>
  <c r="R133" i="12" s="1"/>
  <c r="P133" i="12"/>
  <c r="N133" i="12"/>
  <c r="C133" i="12"/>
  <c r="AK132" i="12"/>
  <c r="AI132" i="12"/>
  <c r="AG132" i="12"/>
  <c r="AE132" i="12"/>
  <c r="AC132" i="12"/>
  <c r="AA132" i="12"/>
  <c r="Y132" i="12"/>
  <c r="AK131" i="12"/>
  <c r="AI131" i="12"/>
  <c r="AG131" i="12"/>
  <c r="AE131" i="12"/>
  <c r="AC131" i="12"/>
  <c r="AA131" i="12"/>
  <c r="Y131" i="12"/>
  <c r="AK130" i="12"/>
  <c r="AI130" i="12"/>
  <c r="AG130" i="12"/>
  <c r="AE130" i="12"/>
  <c r="AC130" i="12"/>
  <c r="AA130" i="12"/>
  <c r="Y130" i="12"/>
  <c r="AK129" i="12"/>
  <c r="AI129" i="12"/>
  <c r="AG129" i="12"/>
  <c r="AE129" i="12"/>
  <c r="AC129" i="12"/>
  <c r="AA129" i="12"/>
  <c r="Y129" i="12"/>
  <c r="AK128" i="12"/>
  <c r="AI128" i="12"/>
  <c r="AG128" i="12"/>
  <c r="AE128" i="12"/>
  <c r="AC128" i="12"/>
  <c r="AA128" i="12"/>
  <c r="Y128" i="12"/>
  <c r="AK127" i="12"/>
  <c r="AI127" i="12"/>
  <c r="AG127" i="12"/>
  <c r="AE127" i="12"/>
  <c r="AC127" i="12"/>
  <c r="AA127" i="12"/>
  <c r="Y127" i="12"/>
  <c r="Q127" i="12"/>
  <c r="R127" i="12" s="1"/>
  <c r="P127" i="12"/>
  <c r="N127" i="12"/>
  <c r="C127" i="12"/>
  <c r="AK126" i="12"/>
  <c r="AI126" i="12"/>
  <c r="AG126" i="12"/>
  <c r="AE126" i="12"/>
  <c r="AC126" i="12"/>
  <c r="AA126" i="12"/>
  <c r="Y126" i="12"/>
  <c r="AK125" i="12"/>
  <c r="AI125" i="12"/>
  <c r="AG125" i="12"/>
  <c r="AE125" i="12"/>
  <c r="AC125" i="12"/>
  <c r="AA125" i="12"/>
  <c r="Y125" i="12"/>
  <c r="AK124" i="12"/>
  <c r="AI124" i="12"/>
  <c r="AG124" i="12"/>
  <c r="AE124" i="12"/>
  <c r="AC124" i="12"/>
  <c r="AA124" i="12"/>
  <c r="Y124" i="12"/>
  <c r="AK123" i="12"/>
  <c r="AI123" i="12"/>
  <c r="AG123" i="12"/>
  <c r="AE123" i="12"/>
  <c r="AC123" i="12"/>
  <c r="AA123" i="12"/>
  <c r="Y123" i="12"/>
  <c r="AK122" i="12"/>
  <c r="AI122" i="12"/>
  <c r="AG122" i="12"/>
  <c r="AE122" i="12"/>
  <c r="AC122" i="12"/>
  <c r="AA122" i="12"/>
  <c r="Y122" i="12"/>
  <c r="AK121" i="12"/>
  <c r="AI121" i="12"/>
  <c r="AG121" i="12"/>
  <c r="AE121" i="12"/>
  <c r="AC121" i="12"/>
  <c r="AA121" i="12"/>
  <c r="Y121" i="12"/>
  <c r="Q121" i="12"/>
  <c r="R121" i="12" s="1"/>
  <c r="P121" i="12"/>
  <c r="N121" i="12"/>
  <c r="C121" i="12"/>
  <c r="AK120" i="12"/>
  <c r="AI120" i="12"/>
  <c r="AG120" i="12"/>
  <c r="AE120" i="12"/>
  <c r="AC120" i="12"/>
  <c r="AA120" i="12"/>
  <c r="Y120" i="12"/>
  <c r="AK119" i="12"/>
  <c r="AI119" i="12"/>
  <c r="AG119" i="12"/>
  <c r="AE119" i="12"/>
  <c r="AC119" i="12"/>
  <c r="AA119" i="12"/>
  <c r="Y119" i="12"/>
  <c r="AK118" i="12"/>
  <c r="AI118" i="12"/>
  <c r="AG118" i="12"/>
  <c r="AE118" i="12"/>
  <c r="AC118" i="12"/>
  <c r="AA118" i="12"/>
  <c r="Y118" i="12"/>
  <c r="AK117" i="12"/>
  <c r="AI117" i="12"/>
  <c r="AG117" i="12"/>
  <c r="AE117" i="12"/>
  <c r="AC117" i="12"/>
  <c r="AA117" i="12"/>
  <c r="Y117" i="12"/>
  <c r="AK116" i="12"/>
  <c r="AI116" i="12"/>
  <c r="AG116" i="12"/>
  <c r="AE116" i="12"/>
  <c r="AC116" i="12"/>
  <c r="AA116" i="12"/>
  <c r="Y116" i="12"/>
  <c r="AK115" i="12"/>
  <c r="AI115" i="12"/>
  <c r="AG115" i="12"/>
  <c r="AE115" i="12"/>
  <c r="AC115" i="12"/>
  <c r="AA115" i="12"/>
  <c r="Y115" i="12"/>
  <c r="Q115" i="12"/>
  <c r="R115" i="12" s="1"/>
  <c r="P115" i="12"/>
  <c r="N115" i="12"/>
  <c r="C115" i="12"/>
  <c r="AK114" i="12"/>
  <c r="AI114" i="12"/>
  <c r="AG114" i="12"/>
  <c r="AE114" i="12"/>
  <c r="AC114" i="12"/>
  <c r="AA114" i="12"/>
  <c r="Y114" i="12"/>
  <c r="AK113" i="12"/>
  <c r="AI113" i="12"/>
  <c r="AG113" i="12"/>
  <c r="AE113" i="12"/>
  <c r="AC113" i="12"/>
  <c r="AA113" i="12"/>
  <c r="Y113" i="12"/>
  <c r="AK112" i="12"/>
  <c r="AI112" i="12"/>
  <c r="AG112" i="12"/>
  <c r="AE112" i="12"/>
  <c r="AC112" i="12"/>
  <c r="AA112" i="12"/>
  <c r="Y112" i="12"/>
  <c r="AK111" i="12"/>
  <c r="AI111" i="12"/>
  <c r="AG111" i="12"/>
  <c r="AE111" i="12"/>
  <c r="AC111" i="12"/>
  <c r="AA111" i="12"/>
  <c r="Y111" i="12"/>
  <c r="AK110" i="12"/>
  <c r="AI110" i="12"/>
  <c r="AG110" i="12"/>
  <c r="AE110" i="12"/>
  <c r="AC110" i="12"/>
  <c r="AA110" i="12"/>
  <c r="Y110" i="12"/>
  <c r="AK109" i="12"/>
  <c r="AI109" i="12"/>
  <c r="AG109" i="12"/>
  <c r="AE109" i="12"/>
  <c r="AC109" i="12"/>
  <c r="AA109" i="12"/>
  <c r="Y109" i="12"/>
  <c r="Q109" i="12"/>
  <c r="R109" i="12" s="1"/>
  <c r="P109" i="12"/>
  <c r="N109" i="12"/>
  <c r="C109" i="12"/>
  <c r="AK108" i="12"/>
  <c r="AI108" i="12"/>
  <c r="AG108" i="12"/>
  <c r="AE108" i="12"/>
  <c r="AC108" i="12"/>
  <c r="AA108" i="12"/>
  <c r="Y108" i="12"/>
  <c r="AK107" i="12"/>
  <c r="AI107" i="12"/>
  <c r="AG107" i="12"/>
  <c r="AE107" i="12"/>
  <c r="AC107" i="12"/>
  <c r="AA107" i="12"/>
  <c r="Y107" i="12"/>
  <c r="AK106" i="12"/>
  <c r="AI106" i="12"/>
  <c r="AG106" i="12"/>
  <c r="AE106" i="12"/>
  <c r="AC106" i="12"/>
  <c r="AA106" i="12"/>
  <c r="Y106" i="12"/>
  <c r="AK105" i="12"/>
  <c r="AI105" i="12"/>
  <c r="AG105" i="12"/>
  <c r="AE105" i="12"/>
  <c r="AC105" i="12"/>
  <c r="AA105" i="12"/>
  <c r="Y105" i="12"/>
  <c r="AK104" i="12"/>
  <c r="AI104" i="12"/>
  <c r="AG104" i="12"/>
  <c r="AE104" i="12"/>
  <c r="AC104" i="12"/>
  <c r="AA104" i="12"/>
  <c r="Y104" i="12"/>
  <c r="AK103" i="12"/>
  <c r="AI103" i="12"/>
  <c r="AG103" i="12"/>
  <c r="AE103" i="12"/>
  <c r="AC103" i="12"/>
  <c r="AA103" i="12"/>
  <c r="Y103" i="12"/>
  <c r="Q103" i="12"/>
  <c r="R103" i="12" s="1"/>
  <c r="P103" i="12"/>
  <c r="N103" i="12"/>
  <c r="C103" i="12"/>
  <c r="AK102" i="12"/>
  <c r="AI102" i="12"/>
  <c r="AG102" i="12"/>
  <c r="AE102" i="12"/>
  <c r="AC102" i="12"/>
  <c r="AA102" i="12"/>
  <c r="Y102" i="12"/>
  <c r="AK101" i="12"/>
  <c r="AI101" i="12"/>
  <c r="AG101" i="12"/>
  <c r="AE101" i="12"/>
  <c r="AC101" i="12"/>
  <c r="AA101" i="12"/>
  <c r="Y101" i="12"/>
  <c r="AK100" i="12"/>
  <c r="AI100" i="12"/>
  <c r="AG100" i="12"/>
  <c r="AE100" i="12"/>
  <c r="AC100" i="12"/>
  <c r="AA100" i="12"/>
  <c r="Y100" i="12"/>
  <c r="AK99" i="12"/>
  <c r="AI99" i="12"/>
  <c r="AG99" i="12"/>
  <c r="AE99" i="12"/>
  <c r="AC99" i="12"/>
  <c r="AA99" i="12"/>
  <c r="Y99" i="12"/>
  <c r="AK98" i="12"/>
  <c r="AI98" i="12"/>
  <c r="AG98" i="12"/>
  <c r="AE98" i="12"/>
  <c r="AC98" i="12"/>
  <c r="AA98" i="12"/>
  <c r="Y98" i="12"/>
  <c r="AK97" i="12"/>
  <c r="AI97" i="12"/>
  <c r="AG97" i="12"/>
  <c r="AE97" i="12"/>
  <c r="AC97" i="12"/>
  <c r="AA97" i="12"/>
  <c r="Y97" i="12"/>
  <c r="Q97" i="12"/>
  <c r="R97" i="12" s="1"/>
  <c r="P97" i="12"/>
  <c r="N97" i="12"/>
  <c r="C97" i="12"/>
  <c r="AK96" i="12"/>
  <c r="AI96" i="12"/>
  <c r="AG96" i="12"/>
  <c r="AE96" i="12"/>
  <c r="AC96" i="12"/>
  <c r="AA96" i="12"/>
  <c r="Y96" i="12"/>
  <c r="AK95" i="12"/>
  <c r="AI95" i="12"/>
  <c r="AG95" i="12"/>
  <c r="AE95" i="12"/>
  <c r="AC95" i="12"/>
  <c r="AA95" i="12"/>
  <c r="Y95" i="12"/>
  <c r="AK94" i="12"/>
  <c r="AI94" i="12"/>
  <c r="AG94" i="12"/>
  <c r="AE94" i="12"/>
  <c r="AC94" i="12"/>
  <c r="AA94" i="12"/>
  <c r="Y94" i="12"/>
  <c r="AK93" i="12"/>
  <c r="AI93" i="12"/>
  <c r="AG93" i="12"/>
  <c r="AE93" i="12"/>
  <c r="AC93" i="12"/>
  <c r="AA93" i="12"/>
  <c r="Y93" i="12"/>
  <c r="AK92" i="12"/>
  <c r="AI92" i="12"/>
  <c r="AG92" i="12"/>
  <c r="AE92" i="12"/>
  <c r="AC92" i="12"/>
  <c r="AA92" i="12"/>
  <c r="Y92" i="12"/>
  <c r="AK91" i="12"/>
  <c r="AI91" i="12"/>
  <c r="AG91" i="12"/>
  <c r="AE91" i="12"/>
  <c r="AC91" i="12"/>
  <c r="AA91" i="12"/>
  <c r="Y91" i="12"/>
  <c r="Q91" i="12"/>
  <c r="R91" i="12" s="1"/>
  <c r="P91" i="12"/>
  <c r="N91" i="12"/>
  <c r="C91" i="12"/>
  <c r="AK90" i="12"/>
  <c r="AI90" i="12"/>
  <c r="AG90" i="12"/>
  <c r="AE90" i="12"/>
  <c r="AC90" i="12"/>
  <c r="AA90" i="12"/>
  <c r="Y90" i="12"/>
  <c r="AK89" i="12"/>
  <c r="AI89" i="12"/>
  <c r="AG89" i="12"/>
  <c r="AE89" i="12"/>
  <c r="AC89" i="12"/>
  <c r="AA89" i="12"/>
  <c r="Y89" i="12"/>
  <c r="AK88" i="12"/>
  <c r="AI88" i="12"/>
  <c r="AG88" i="12"/>
  <c r="AE88" i="12"/>
  <c r="AC88" i="12"/>
  <c r="AA88" i="12"/>
  <c r="Y88" i="12"/>
  <c r="AK87" i="12"/>
  <c r="AI87" i="12"/>
  <c r="AG87" i="12"/>
  <c r="AE87" i="12"/>
  <c r="AC87" i="12"/>
  <c r="AA87" i="12"/>
  <c r="Y87" i="12"/>
  <c r="AK86" i="12"/>
  <c r="AI86" i="12"/>
  <c r="AG86" i="12"/>
  <c r="AE86" i="12"/>
  <c r="AC86" i="12"/>
  <c r="AA86" i="12"/>
  <c r="Y86" i="12"/>
  <c r="AK85" i="12"/>
  <c r="AI85" i="12"/>
  <c r="AG85" i="12"/>
  <c r="AE85" i="12"/>
  <c r="AC85" i="12"/>
  <c r="AA85" i="12"/>
  <c r="Y85" i="12"/>
  <c r="Q85" i="12"/>
  <c r="R85" i="12" s="1"/>
  <c r="P85" i="12"/>
  <c r="N85" i="12"/>
  <c r="C85" i="12"/>
  <c r="AK84" i="12"/>
  <c r="AI84" i="12"/>
  <c r="AG84" i="12"/>
  <c r="AE84" i="12"/>
  <c r="AC84" i="12"/>
  <c r="AA84" i="12"/>
  <c r="Y84" i="12"/>
  <c r="AK83" i="12"/>
  <c r="AI83" i="12"/>
  <c r="AG83" i="12"/>
  <c r="AE83" i="12"/>
  <c r="AC83" i="12"/>
  <c r="AA83" i="12"/>
  <c r="Y83" i="12"/>
  <c r="AK82" i="12"/>
  <c r="AI82" i="12"/>
  <c r="AG82" i="12"/>
  <c r="AE82" i="12"/>
  <c r="AC82" i="12"/>
  <c r="AA82" i="12"/>
  <c r="Y82" i="12"/>
  <c r="AK81" i="12"/>
  <c r="AI81" i="12"/>
  <c r="AG81" i="12"/>
  <c r="AE81" i="12"/>
  <c r="AC81" i="12"/>
  <c r="AA81" i="12"/>
  <c r="Y81" i="12"/>
  <c r="AK80" i="12"/>
  <c r="AI80" i="12"/>
  <c r="AG80" i="12"/>
  <c r="AE80" i="12"/>
  <c r="AC80" i="12"/>
  <c r="AA80" i="12"/>
  <c r="Y80" i="12"/>
  <c r="AK79" i="12"/>
  <c r="AI79" i="12"/>
  <c r="AG79" i="12"/>
  <c r="AE79" i="12"/>
  <c r="AC79" i="12"/>
  <c r="AA79" i="12"/>
  <c r="Y79" i="12"/>
  <c r="Q79" i="12"/>
  <c r="R79" i="12" s="1"/>
  <c r="P79" i="12"/>
  <c r="N79" i="12"/>
  <c r="C79" i="12"/>
  <c r="AK78" i="12"/>
  <c r="AI78" i="12"/>
  <c r="AG78" i="12"/>
  <c r="AE78" i="12"/>
  <c r="AC78" i="12"/>
  <c r="AA78" i="12"/>
  <c r="Y78" i="12"/>
  <c r="AK77" i="12"/>
  <c r="AI77" i="12"/>
  <c r="AG77" i="12"/>
  <c r="AE77" i="12"/>
  <c r="AC77" i="12"/>
  <c r="AA77" i="12"/>
  <c r="Y77" i="12"/>
  <c r="AK76" i="12"/>
  <c r="AI76" i="12"/>
  <c r="AG76" i="12"/>
  <c r="AE76" i="12"/>
  <c r="AC76" i="12"/>
  <c r="AA76" i="12"/>
  <c r="Y76" i="12"/>
  <c r="AK75" i="12"/>
  <c r="AI75" i="12"/>
  <c r="AG75" i="12"/>
  <c r="AE75" i="12"/>
  <c r="AC75" i="12"/>
  <c r="AA75" i="12"/>
  <c r="Y75" i="12"/>
  <c r="AK74" i="12"/>
  <c r="AI74" i="12"/>
  <c r="AG74" i="12"/>
  <c r="AE74" i="12"/>
  <c r="AC74" i="12"/>
  <c r="AA74" i="12"/>
  <c r="Y74" i="12"/>
  <c r="AK73" i="12"/>
  <c r="AI73" i="12"/>
  <c r="AG73" i="12"/>
  <c r="AE73" i="12"/>
  <c r="AC73" i="12"/>
  <c r="AA73" i="12"/>
  <c r="Y73" i="12"/>
  <c r="Q73" i="12"/>
  <c r="R73" i="12" s="1"/>
  <c r="P73" i="12"/>
  <c r="N73" i="12"/>
  <c r="C73" i="12"/>
  <c r="AK72" i="12"/>
  <c r="AI72" i="12"/>
  <c r="AG72" i="12"/>
  <c r="AE72" i="12"/>
  <c r="AC72" i="12"/>
  <c r="AA72" i="12"/>
  <c r="Y72" i="12"/>
  <c r="AK71" i="12"/>
  <c r="AI71" i="12"/>
  <c r="AG71" i="12"/>
  <c r="AE71" i="12"/>
  <c r="AC71" i="12"/>
  <c r="AA71" i="12"/>
  <c r="Y71" i="12"/>
  <c r="AK70" i="12"/>
  <c r="AI70" i="12"/>
  <c r="AG70" i="12"/>
  <c r="AE70" i="12"/>
  <c r="AC70" i="12"/>
  <c r="AA70" i="12"/>
  <c r="Y70" i="12"/>
  <c r="AK69" i="12"/>
  <c r="AI69" i="12"/>
  <c r="AG69" i="12"/>
  <c r="AE69" i="12"/>
  <c r="AC69" i="12"/>
  <c r="AA69" i="12"/>
  <c r="Y69" i="12"/>
  <c r="AK68" i="12"/>
  <c r="AI68" i="12"/>
  <c r="AG68" i="12"/>
  <c r="AE68" i="12"/>
  <c r="AC68" i="12"/>
  <c r="AA68" i="12"/>
  <c r="Y68" i="12"/>
  <c r="AK67" i="12"/>
  <c r="AI67" i="12"/>
  <c r="AG67" i="12"/>
  <c r="AE67" i="12"/>
  <c r="AC67" i="12"/>
  <c r="AA67" i="12"/>
  <c r="Y67" i="12"/>
  <c r="Q67" i="12"/>
  <c r="R67" i="12" s="1"/>
  <c r="P67" i="12"/>
  <c r="N67" i="12"/>
  <c r="C67" i="12"/>
  <c r="AK66" i="12"/>
  <c r="AI66" i="12"/>
  <c r="AG66" i="12"/>
  <c r="AE66" i="12"/>
  <c r="AC66" i="12"/>
  <c r="AA66" i="12"/>
  <c r="Y66" i="12"/>
  <c r="AK65" i="12"/>
  <c r="AI65" i="12"/>
  <c r="AG65" i="12"/>
  <c r="AE65" i="12"/>
  <c r="AC65" i="12"/>
  <c r="AA65" i="12"/>
  <c r="Y65" i="12"/>
  <c r="AK64" i="12"/>
  <c r="AI64" i="12"/>
  <c r="AG64" i="12"/>
  <c r="AE64" i="12"/>
  <c r="AC64" i="12"/>
  <c r="AA64" i="12"/>
  <c r="Y64" i="12"/>
  <c r="AK63" i="12"/>
  <c r="AI63" i="12"/>
  <c r="AG63" i="12"/>
  <c r="AE63" i="12"/>
  <c r="AC63" i="12"/>
  <c r="AA63" i="12"/>
  <c r="Y63" i="12"/>
  <c r="AK62" i="12"/>
  <c r="AI62" i="12"/>
  <c r="AG62" i="12"/>
  <c r="AE62" i="12"/>
  <c r="AC62" i="12"/>
  <c r="AA62" i="12"/>
  <c r="Y62" i="12"/>
  <c r="AK61" i="12"/>
  <c r="AI61" i="12"/>
  <c r="AG61" i="12"/>
  <c r="AE61" i="12"/>
  <c r="AC61" i="12"/>
  <c r="AA61" i="12"/>
  <c r="Y61" i="12"/>
  <c r="Q61" i="12"/>
  <c r="R61" i="12" s="1"/>
  <c r="P61" i="12"/>
  <c r="N61" i="12"/>
  <c r="C61" i="12"/>
  <c r="AK60" i="12"/>
  <c r="AI60" i="12"/>
  <c r="AG60" i="12"/>
  <c r="AE60" i="12"/>
  <c r="AC60" i="12"/>
  <c r="AA60" i="12"/>
  <c r="Y60" i="12"/>
  <c r="AK59" i="12"/>
  <c r="AI59" i="12"/>
  <c r="AG59" i="12"/>
  <c r="AE59" i="12"/>
  <c r="AC59" i="12"/>
  <c r="AA59" i="12"/>
  <c r="Y59" i="12"/>
  <c r="AK58" i="12"/>
  <c r="AI58" i="12"/>
  <c r="AG58" i="12"/>
  <c r="AE58" i="12"/>
  <c r="AC58" i="12"/>
  <c r="AA58" i="12"/>
  <c r="Y58" i="12"/>
  <c r="AK57" i="12"/>
  <c r="AI57" i="12"/>
  <c r="AG57" i="12"/>
  <c r="AE57" i="12"/>
  <c r="AC57" i="12"/>
  <c r="AA57" i="12"/>
  <c r="Y57" i="12"/>
  <c r="AK56" i="12"/>
  <c r="AI56" i="12"/>
  <c r="AG56" i="12"/>
  <c r="AE56" i="12"/>
  <c r="AC56" i="12"/>
  <c r="AA56" i="12"/>
  <c r="Y56" i="12"/>
  <c r="AK55" i="12"/>
  <c r="AI55" i="12"/>
  <c r="AG55" i="12"/>
  <c r="AE55" i="12"/>
  <c r="AC55" i="12"/>
  <c r="AA55" i="12"/>
  <c r="Y55" i="12"/>
  <c r="Q55" i="12"/>
  <c r="R55" i="12" s="1"/>
  <c r="P55" i="12"/>
  <c r="N55" i="12"/>
  <c r="C55" i="12"/>
  <c r="AK54" i="12"/>
  <c r="AI54" i="12"/>
  <c r="AG54" i="12"/>
  <c r="AE54" i="12"/>
  <c r="AC54" i="12"/>
  <c r="AA54" i="12"/>
  <c r="Y54" i="12"/>
  <c r="AK53" i="12"/>
  <c r="AI53" i="12"/>
  <c r="AG53" i="12"/>
  <c r="AE53" i="12"/>
  <c r="AC53" i="12"/>
  <c r="AA53" i="12"/>
  <c r="Y53" i="12"/>
  <c r="AK52" i="12"/>
  <c r="AI52" i="12"/>
  <c r="AG52" i="12"/>
  <c r="AE52" i="12"/>
  <c r="AC52" i="12"/>
  <c r="AA52" i="12"/>
  <c r="Y52" i="12"/>
  <c r="AK51" i="12"/>
  <c r="AI51" i="12"/>
  <c r="AG51" i="12"/>
  <c r="AE51" i="12"/>
  <c r="AC51" i="12"/>
  <c r="AA51" i="12"/>
  <c r="Y51" i="12"/>
  <c r="AK50" i="12"/>
  <c r="AI50" i="12"/>
  <c r="AG50" i="12"/>
  <c r="AE50" i="12"/>
  <c r="AC50" i="12"/>
  <c r="AA50" i="12"/>
  <c r="Y50" i="12"/>
  <c r="AK49" i="12"/>
  <c r="AI49" i="12"/>
  <c r="AG49" i="12"/>
  <c r="AE49" i="12"/>
  <c r="AC49" i="12"/>
  <c r="AA49" i="12"/>
  <c r="Y49" i="12"/>
  <c r="Q49" i="12"/>
  <c r="R49" i="12" s="1"/>
  <c r="P49" i="12"/>
  <c r="N49" i="12"/>
  <c r="C49" i="12"/>
  <c r="AK48" i="12"/>
  <c r="AI48" i="12"/>
  <c r="AG48" i="12"/>
  <c r="AE48" i="12"/>
  <c r="AC48" i="12"/>
  <c r="AA48" i="12"/>
  <c r="Y48" i="12"/>
  <c r="AK47" i="12"/>
  <c r="AI47" i="12"/>
  <c r="AG47" i="12"/>
  <c r="AE47" i="12"/>
  <c r="AC47" i="12"/>
  <c r="AA47" i="12"/>
  <c r="Y47" i="12"/>
  <c r="AK46" i="12"/>
  <c r="AI46" i="12"/>
  <c r="AG46" i="12"/>
  <c r="AE46" i="12"/>
  <c r="AC46" i="12"/>
  <c r="AA46" i="12"/>
  <c r="Y46" i="12"/>
  <c r="AK45" i="12"/>
  <c r="AI45" i="12"/>
  <c r="AG45" i="12"/>
  <c r="AE45" i="12"/>
  <c r="AC45" i="12"/>
  <c r="AA45" i="12"/>
  <c r="Y45" i="12"/>
  <c r="AK44" i="12"/>
  <c r="AI44" i="12"/>
  <c r="AG44" i="12"/>
  <c r="AE44" i="12"/>
  <c r="AC44" i="12"/>
  <c r="AA44" i="12"/>
  <c r="Y44" i="12"/>
  <c r="AK43" i="12"/>
  <c r="AI43" i="12"/>
  <c r="AG43" i="12"/>
  <c r="AE43" i="12"/>
  <c r="AC43" i="12"/>
  <c r="AA43" i="12"/>
  <c r="Y43" i="12"/>
  <c r="Q43" i="12"/>
  <c r="R43" i="12" s="1"/>
  <c r="P43" i="12"/>
  <c r="N43" i="12"/>
  <c r="C43" i="12"/>
  <c r="AK42" i="12"/>
  <c r="AI42" i="12"/>
  <c r="AG42" i="12"/>
  <c r="AE42" i="12"/>
  <c r="AC42" i="12"/>
  <c r="AA42" i="12"/>
  <c r="Y42" i="12"/>
  <c r="AK41" i="12"/>
  <c r="AI41" i="12"/>
  <c r="AG41" i="12"/>
  <c r="AE41" i="12"/>
  <c r="AC41" i="12"/>
  <c r="AA41" i="12"/>
  <c r="Y41" i="12"/>
  <c r="AK40" i="12"/>
  <c r="AI40" i="12"/>
  <c r="AG40" i="12"/>
  <c r="AE40" i="12"/>
  <c r="AC40" i="12"/>
  <c r="AA40" i="12"/>
  <c r="Y40" i="12"/>
  <c r="AK39" i="12"/>
  <c r="AI39" i="12"/>
  <c r="AG39" i="12"/>
  <c r="AE39" i="12"/>
  <c r="AC39" i="12"/>
  <c r="AA39" i="12"/>
  <c r="Y39" i="12"/>
  <c r="AK38" i="12"/>
  <c r="AI38" i="12"/>
  <c r="AG38" i="12"/>
  <c r="AE38" i="12"/>
  <c r="AC38" i="12"/>
  <c r="AA38" i="12"/>
  <c r="Y38" i="12"/>
  <c r="AK37" i="12"/>
  <c r="AI37" i="12"/>
  <c r="AG37" i="12"/>
  <c r="AE37" i="12"/>
  <c r="AC37" i="12"/>
  <c r="AA37" i="12"/>
  <c r="Y37" i="12"/>
  <c r="Q37" i="12"/>
  <c r="R37" i="12" s="1"/>
  <c r="P37" i="12"/>
  <c r="N37" i="12"/>
  <c r="C37" i="12"/>
  <c r="AK36" i="12"/>
  <c r="AI36" i="12"/>
  <c r="AG36" i="12"/>
  <c r="AE36" i="12"/>
  <c r="AC36" i="12"/>
  <c r="AA36" i="12"/>
  <c r="Y36" i="12"/>
  <c r="AK35" i="12"/>
  <c r="AI35" i="12"/>
  <c r="AG35" i="12"/>
  <c r="AE35" i="12"/>
  <c r="AC35" i="12"/>
  <c r="AA35" i="12"/>
  <c r="Y35" i="12"/>
  <c r="AK34" i="12"/>
  <c r="AI34" i="12"/>
  <c r="AG34" i="12"/>
  <c r="AE34" i="12"/>
  <c r="AC34" i="12"/>
  <c r="AA34" i="12"/>
  <c r="Y34" i="12"/>
  <c r="AK33" i="12"/>
  <c r="AI33" i="12"/>
  <c r="AG33" i="12"/>
  <c r="AE33" i="12"/>
  <c r="AC33" i="12"/>
  <c r="AA33" i="12"/>
  <c r="Y33" i="12"/>
  <c r="AK32" i="12"/>
  <c r="AI32" i="12"/>
  <c r="AG32" i="12"/>
  <c r="AE32" i="12"/>
  <c r="AC32" i="12"/>
  <c r="AA32" i="12"/>
  <c r="Y32" i="12"/>
  <c r="AK31" i="12"/>
  <c r="AI31" i="12"/>
  <c r="AG31" i="12"/>
  <c r="AE31" i="12"/>
  <c r="AC31" i="12"/>
  <c r="AA31" i="12"/>
  <c r="Y31" i="12"/>
  <c r="Q31" i="12"/>
  <c r="R31" i="12" s="1"/>
  <c r="P31" i="12"/>
  <c r="N31" i="12"/>
  <c r="C31" i="12"/>
  <c r="AK30" i="12"/>
  <c r="AI30" i="12"/>
  <c r="AG30" i="12"/>
  <c r="AE30" i="12"/>
  <c r="AC30" i="12"/>
  <c r="AA30" i="12"/>
  <c r="Y30" i="12"/>
  <c r="AK29" i="12"/>
  <c r="AI29" i="12"/>
  <c r="AG29" i="12"/>
  <c r="AE29" i="12"/>
  <c r="AC29" i="12"/>
  <c r="AA29" i="12"/>
  <c r="Y29" i="12"/>
  <c r="AK28" i="12"/>
  <c r="AI28" i="12"/>
  <c r="AG28" i="12"/>
  <c r="AE28" i="12"/>
  <c r="AC28" i="12"/>
  <c r="AA28" i="12"/>
  <c r="Y28" i="12"/>
  <c r="AK27" i="12"/>
  <c r="AI27" i="12"/>
  <c r="AG27" i="12"/>
  <c r="AE27" i="12"/>
  <c r="AC27" i="12"/>
  <c r="AA27" i="12"/>
  <c r="Y27" i="12"/>
  <c r="AK26" i="12"/>
  <c r="AI26" i="12"/>
  <c r="AG26" i="12"/>
  <c r="AE26" i="12"/>
  <c r="AC26" i="12"/>
  <c r="AA26" i="12"/>
  <c r="Y26" i="12"/>
  <c r="AK25" i="12"/>
  <c r="AI25" i="12"/>
  <c r="AG25" i="12"/>
  <c r="AE25" i="12"/>
  <c r="AC25" i="12"/>
  <c r="AA25" i="12"/>
  <c r="Y25" i="12"/>
  <c r="Q25" i="12"/>
  <c r="R25" i="12" s="1"/>
  <c r="P25" i="12"/>
  <c r="N25" i="12"/>
  <c r="C25" i="12"/>
  <c r="AK24" i="12"/>
  <c r="AI24" i="12"/>
  <c r="AG24" i="12"/>
  <c r="AE24" i="12"/>
  <c r="AC24" i="12"/>
  <c r="AA24" i="12"/>
  <c r="Y24" i="12"/>
  <c r="AK23" i="12"/>
  <c r="AI23" i="12"/>
  <c r="AG23" i="12"/>
  <c r="AE23" i="12"/>
  <c r="AC23" i="12"/>
  <c r="AA23" i="12"/>
  <c r="Y23" i="12"/>
  <c r="AK22" i="12"/>
  <c r="AI22" i="12"/>
  <c r="AG22" i="12"/>
  <c r="AE22" i="12"/>
  <c r="AC22" i="12"/>
  <c r="AA22" i="12"/>
  <c r="Y22" i="12"/>
  <c r="AK21" i="12"/>
  <c r="AI21" i="12"/>
  <c r="AG21" i="12"/>
  <c r="AE21" i="12"/>
  <c r="AC21" i="12"/>
  <c r="AA21" i="12"/>
  <c r="Y21" i="12"/>
  <c r="AK20" i="12"/>
  <c r="AI20" i="12"/>
  <c r="AG20" i="12"/>
  <c r="AE20" i="12"/>
  <c r="AC20" i="12"/>
  <c r="AA20" i="12"/>
  <c r="Y20" i="12"/>
  <c r="AK19" i="12"/>
  <c r="AI19" i="12"/>
  <c r="AG19" i="12"/>
  <c r="AE19" i="12"/>
  <c r="AC19" i="12"/>
  <c r="AA19" i="12"/>
  <c r="Y19" i="12"/>
  <c r="Q19" i="12"/>
  <c r="R19" i="12" s="1"/>
  <c r="P19" i="12"/>
  <c r="N19" i="12"/>
  <c r="C19" i="12"/>
  <c r="AK18" i="12"/>
  <c r="AI18" i="12"/>
  <c r="AG18" i="12"/>
  <c r="AE18" i="12"/>
  <c r="AC18" i="12"/>
  <c r="AA18" i="12"/>
  <c r="Y18" i="12"/>
  <c r="AK17" i="12"/>
  <c r="AI17" i="12"/>
  <c r="AG17" i="12"/>
  <c r="AE17" i="12"/>
  <c r="AC17" i="12"/>
  <c r="AA17" i="12"/>
  <c r="Y17" i="12"/>
  <c r="AK16" i="12"/>
  <c r="AI16" i="12"/>
  <c r="AG16" i="12"/>
  <c r="AE16" i="12"/>
  <c r="AC16" i="12"/>
  <c r="AA16" i="12"/>
  <c r="Y16" i="12"/>
  <c r="AK15" i="12"/>
  <c r="AI15" i="12"/>
  <c r="AG15" i="12"/>
  <c r="AE15" i="12"/>
  <c r="AC15" i="12"/>
  <c r="AA15" i="12"/>
  <c r="Y15" i="12"/>
  <c r="AK14" i="12"/>
  <c r="AI14" i="12"/>
  <c r="AG14" i="12"/>
  <c r="AE14" i="12"/>
  <c r="AC14" i="12"/>
  <c r="AA14" i="12"/>
  <c r="Y14" i="12"/>
  <c r="AK13" i="12"/>
  <c r="AI13" i="12"/>
  <c r="AG13" i="12"/>
  <c r="AE13" i="12"/>
  <c r="AC13" i="12"/>
  <c r="AA13" i="12"/>
  <c r="Y13" i="12"/>
  <c r="Q13" i="12"/>
  <c r="R13" i="12" s="1"/>
  <c r="P13" i="12"/>
  <c r="N13" i="12"/>
  <c r="C13" i="12"/>
  <c r="AK12" i="12"/>
  <c r="AI12" i="12"/>
  <c r="AG12" i="12"/>
  <c r="AE12" i="12"/>
  <c r="AC12" i="12"/>
  <c r="AA12" i="12"/>
  <c r="Y12" i="12"/>
  <c r="AK11" i="12"/>
  <c r="AI11" i="12"/>
  <c r="AG11" i="12"/>
  <c r="AE11" i="12"/>
  <c r="AC11" i="12"/>
  <c r="AA11" i="12"/>
  <c r="Y11" i="12"/>
  <c r="AK10" i="12"/>
  <c r="AI10" i="12"/>
  <c r="AG10" i="12"/>
  <c r="AE10" i="12"/>
  <c r="AC10" i="12"/>
  <c r="AA10" i="12"/>
  <c r="Y10" i="12"/>
  <c r="AK9" i="12"/>
  <c r="AI9" i="12"/>
  <c r="AG9" i="12"/>
  <c r="AE9" i="12"/>
  <c r="AC9" i="12"/>
  <c r="AA9" i="12"/>
  <c r="Y9" i="12"/>
  <c r="AK8" i="12"/>
  <c r="AK7" i="12"/>
  <c r="Q7" i="12"/>
  <c r="R7" i="12" s="1"/>
  <c r="P7" i="12"/>
  <c r="N7" i="12"/>
  <c r="C7" i="12"/>
  <c r="M319" i="10"/>
  <c r="M313" i="10"/>
  <c r="M307" i="10"/>
  <c r="M301" i="10"/>
  <c r="M295" i="10"/>
  <c r="M289" i="10"/>
  <c r="M283" i="10"/>
  <c r="M277" i="10"/>
  <c r="M271" i="10"/>
  <c r="M265" i="10"/>
  <c r="M259" i="10"/>
  <c r="M253" i="10"/>
  <c r="M247" i="10"/>
  <c r="M241" i="10"/>
  <c r="M235" i="10"/>
  <c r="M229" i="10"/>
  <c r="M223" i="10"/>
  <c r="M217" i="10"/>
  <c r="M211" i="10"/>
  <c r="M205" i="10"/>
  <c r="M199" i="10"/>
  <c r="M193" i="10"/>
  <c r="M187" i="10"/>
  <c r="M181" i="10"/>
  <c r="M175" i="10"/>
  <c r="M169" i="10"/>
  <c r="M163" i="10"/>
  <c r="M157" i="10"/>
  <c r="M151" i="10"/>
  <c r="M145" i="10"/>
  <c r="M139" i="10"/>
  <c r="M133" i="10"/>
  <c r="M127" i="10"/>
  <c r="M121" i="10"/>
  <c r="M115" i="10"/>
  <c r="M109" i="10"/>
  <c r="M103" i="10"/>
  <c r="M97" i="10"/>
  <c r="M91" i="10"/>
  <c r="M85" i="10"/>
  <c r="M79" i="10"/>
  <c r="M73" i="10"/>
  <c r="M67" i="10"/>
  <c r="M61" i="10"/>
  <c r="M55" i="10"/>
  <c r="M49" i="10"/>
  <c r="M43" i="10"/>
  <c r="M37" i="10"/>
  <c r="M31" i="10"/>
  <c r="M25" i="10"/>
  <c r="M19" i="10"/>
  <c r="M7" i="10"/>
  <c r="N319" i="10"/>
  <c r="N313" i="10"/>
  <c r="N307" i="10"/>
  <c r="N301" i="10"/>
  <c r="N295" i="10"/>
  <c r="N289" i="10"/>
  <c r="N283" i="10"/>
  <c r="N277" i="10"/>
  <c r="N271" i="10"/>
  <c r="N265" i="10"/>
  <c r="N259" i="10"/>
  <c r="N253" i="10"/>
  <c r="N247" i="10"/>
  <c r="N241" i="10"/>
  <c r="N235" i="10"/>
  <c r="N229" i="10"/>
  <c r="N223" i="10"/>
  <c r="N217" i="10"/>
  <c r="N211" i="10"/>
  <c r="N205" i="10"/>
  <c r="N199" i="10"/>
  <c r="N193" i="10"/>
  <c r="N187" i="10"/>
  <c r="N181" i="10"/>
  <c r="N175" i="10"/>
  <c r="N169" i="10"/>
  <c r="N163" i="10"/>
  <c r="N157" i="10"/>
  <c r="N151" i="10"/>
  <c r="N145" i="10"/>
  <c r="N139" i="10"/>
  <c r="N133" i="10"/>
  <c r="N127" i="10"/>
  <c r="N121" i="10"/>
  <c r="N115" i="10"/>
  <c r="N109" i="10"/>
  <c r="N103" i="10"/>
  <c r="N97" i="10"/>
  <c r="N91" i="10"/>
  <c r="N85" i="10"/>
  <c r="N79" i="10"/>
  <c r="N73" i="10"/>
  <c r="N67" i="10"/>
  <c r="N61" i="10"/>
  <c r="N55" i="10"/>
  <c r="N49" i="10"/>
  <c r="N43" i="10"/>
  <c r="N37" i="10"/>
  <c r="N31" i="10"/>
  <c r="N25" i="10"/>
  <c r="N19" i="10"/>
  <c r="N7" i="10"/>
  <c r="C19" i="11"/>
  <c r="AQ12" i="10" l="1"/>
  <c r="AQ10" i="10"/>
  <c r="AQ11" i="10"/>
  <c r="BL19" i="12"/>
  <c r="BJ19" i="12"/>
  <c r="BM19" i="12"/>
  <c r="BK19" i="12"/>
  <c r="BL25" i="12"/>
  <c r="BJ25" i="12"/>
  <c r="BM25" i="12"/>
  <c r="BK25" i="12"/>
  <c r="BL31" i="12"/>
  <c r="BJ31" i="12"/>
  <c r="BM31" i="12"/>
  <c r="BK31" i="12"/>
  <c r="BL37" i="12"/>
  <c r="BJ37" i="12"/>
  <c r="BM37" i="12"/>
  <c r="BK37" i="12"/>
  <c r="BL43" i="12"/>
  <c r="BJ43" i="12"/>
  <c r="BK43" i="12"/>
  <c r="BM43" i="12"/>
  <c r="BL49" i="12"/>
  <c r="BJ49" i="12"/>
  <c r="BM49" i="12"/>
  <c r="BK49" i="12"/>
  <c r="BL55" i="12"/>
  <c r="BJ55" i="12"/>
  <c r="BM55" i="12"/>
  <c r="BK55" i="12"/>
  <c r="BL61" i="12"/>
  <c r="BJ61" i="12"/>
  <c r="BM61" i="12"/>
  <c r="BK61" i="12"/>
  <c r="BL67" i="12"/>
  <c r="BJ67" i="12"/>
  <c r="BM67" i="12"/>
  <c r="BK67" i="12"/>
  <c r="BL73" i="12"/>
  <c r="BJ73" i="12"/>
  <c r="BM73" i="12"/>
  <c r="BK73" i="12"/>
  <c r="BL79" i="12"/>
  <c r="BJ79" i="12"/>
  <c r="BM79" i="12"/>
  <c r="BK79" i="12"/>
  <c r="BL85" i="12"/>
  <c r="BJ85" i="12"/>
  <c r="BM85" i="12"/>
  <c r="BK85" i="12"/>
  <c r="BL91" i="12"/>
  <c r="BJ91" i="12"/>
  <c r="BM91" i="12"/>
  <c r="BK91" i="12"/>
  <c r="BL97" i="12"/>
  <c r="BJ97" i="12"/>
  <c r="BM97" i="12"/>
  <c r="BK97" i="12"/>
  <c r="BL103" i="12"/>
  <c r="BJ103" i="12"/>
  <c r="BM103" i="12"/>
  <c r="BK103" i="12"/>
  <c r="BM109" i="12"/>
  <c r="BL109" i="12"/>
  <c r="BJ109" i="12"/>
  <c r="BK109" i="12"/>
  <c r="BM115" i="12"/>
  <c r="BK115" i="12"/>
  <c r="BL115" i="12"/>
  <c r="BJ115" i="12"/>
  <c r="BM121" i="12"/>
  <c r="BK121" i="12"/>
  <c r="BL121" i="12"/>
  <c r="BJ121" i="12"/>
  <c r="BM127" i="12"/>
  <c r="BK127" i="12"/>
  <c r="BL127" i="12"/>
  <c r="BJ127" i="12"/>
  <c r="BM133" i="12"/>
  <c r="BK133" i="12"/>
  <c r="BL133" i="12"/>
  <c r="BJ133" i="12"/>
  <c r="BM139" i="12"/>
  <c r="BK139" i="12"/>
  <c r="BL139" i="12"/>
  <c r="BJ139" i="12"/>
  <c r="BM145" i="12"/>
  <c r="BK145" i="12"/>
  <c r="BL145" i="12"/>
  <c r="BJ145" i="12"/>
  <c r="BM151" i="12"/>
  <c r="BK151" i="12"/>
  <c r="BL151" i="12"/>
  <c r="BJ151" i="12"/>
  <c r="BM157" i="12"/>
  <c r="BK157" i="12"/>
  <c r="BL157" i="12"/>
  <c r="BJ157" i="12"/>
  <c r="BM163" i="12"/>
  <c r="BK163" i="12"/>
  <c r="BL163" i="12"/>
  <c r="BJ163" i="12"/>
  <c r="BM169" i="12"/>
  <c r="BK169" i="12"/>
  <c r="BL169" i="12"/>
  <c r="BJ169" i="12"/>
  <c r="BM175" i="12"/>
  <c r="BK175" i="12"/>
  <c r="BL175" i="12"/>
  <c r="BJ175" i="12"/>
  <c r="BM181" i="12"/>
  <c r="BK181" i="12"/>
  <c r="BL181" i="12"/>
  <c r="BJ181" i="12"/>
  <c r="BM187" i="12"/>
  <c r="BK187" i="12"/>
  <c r="BL187" i="12"/>
  <c r="BJ187" i="12"/>
  <c r="BM193" i="12"/>
  <c r="BK193" i="12"/>
  <c r="BL193" i="12"/>
  <c r="BJ193" i="12"/>
  <c r="BM199" i="12"/>
  <c r="BK199" i="12"/>
  <c r="BL199" i="12"/>
  <c r="BJ199" i="12"/>
  <c r="BM205" i="12"/>
  <c r="BK205" i="12"/>
  <c r="BL205" i="12"/>
  <c r="BJ205" i="12"/>
  <c r="BM211" i="12"/>
  <c r="BK211" i="12"/>
  <c r="BL211" i="12"/>
  <c r="BJ211" i="12"/>
  <c r="BM217" i="12"/>
  <c r="BK217" i="12"/>
  <c r="BL217" i="12"/>
  <c r="BJ217" i="12"/>
  <c r="BM223" i="12"/>
  <c r="BK223" i="12"/>
  <c r="BL223" i="12"/>
  <c r="BJ223" i="12"/>
  <c r="BM229" i="12"/>
  <c r="BK229" i="12"/>
  <c r="BL229" i="12"/>
  <c r="BJ229" i="12"/>
  <c r="BM235" i="12"/>
  <c r="BK235" i="12"/>
  <c r="BL235" i="12"/>
  <c r="BJ235" i="12"/>
  <c r="BM241" i="12"/>
  <c r="BK241" i="12"/>
  <c r="BL241" i="12"/>
  <c r="BJ241" i="12"/>
  <c r="BM247" i="12"/>
  <c r="BK247" i="12"/>
  <c r="BL247" i="12"/>
  <c r="BJ247" i="12"/>
  <c r="BM253" i="12"/>
  <c r="BK253" i="12"/>
  <c r="BL253" i="12"/>
  <c r="BJ253" i="12"/>
  <c r="BM259" i="12"/>
  <c r="BK259" i="12"/>
  <c r="BL259" i="12"/>
  <c r="BJ259" i="12"/>
  <c r="BM265" i="12"/>
  <c r="BK265" i="12"/>
  <c r="BL265" i="12"/>
  <c r="BJ265" i="12"/>
  <c r="BM271" i="12"/>
  <c r="BK271" i="12"/>
  <c r="BL271" i="12"/>
  <c r="BJ271" i="12"/>
  <c r="BM277" i="12"/>
  <c r="BK277" i="12"/>
  <c r="BL277" i="12"/>
  <c r="BJ277" i="12"/>
  <c r="BM283" i="12"/>
  <c r="BK283" i="12"/>
  <c r="BL283" i="12"/>
  <c r="BJ283" i="12"/>
  <c r="BM289" i="12"/>
  <c r="BK289" i="12"/>
  <c r="BL289" i="12"/>
  <c r="BJ289" i="12"/>
  <c r="BM295" i="12"/>
  <c r="BK295" i="12"/>
  <c r="BL295" i="12"/>
  <c r="BJ295" i="12"/>
  <c r="BM301" i="12"/>
  <c r="BK301" i="12"/>
  <c r="BL301" i="12"/>
  <c r="BJ301" i="12"/>
  <c r="BM307" i="12"/>
  <c r="BK307" i="12"/>
  <c r="BL307" i="12"/>
  <c r="BJ307" i="12"/>
  <c r="BM313" i="12"/>
  <c r="BK313" i="12"/>
  <c r="BL313" i="12"/>
  <c r="BJ313" i="12"/>
  <c r="BM319" i="12"/>
  <c r="BK319" i="12"/>
  <c r="BL319" i="12"/>
  <c r="BJ319" i="12"/>
  <c r="BM325" i="12"/>
  <c r="BK325" i="12"/>
  <c r="BL325" i="12"/>
  <c r="BJ325" i="12"/>
  <c r="BM331" i="12"/>
  <c r="BK331" i="12"/>
  <c r="BL331" i="12"/>
  <c r="BJ331" i="12"/>
  <c r="BM337" i="12"/>
  <c r="BK337" i="12"/>
  <c r="BL337" i="12"/>
  <c r="BJ337" i="12"/>
  <c r="BM343" i="12"/>
  <c r="BK343" i="12"/>
  <c r="BL343" i="12"/>
  <c r="BJ343" i="12"/>
  <c r="BM349" i="12"/>
  <c r="BK349" i="12"/>
  <c r="BL349" i="12"/>
  <c r="BJ349" i="12"/>
  <c r="BM355" i="12"/>
  <c r="BK355" i="12"/>
  <c r="BL355" i="12"/>
  <c r="BJ355" i="12"/>
  <c r="BM361" i="12"/>
  <c r="BK361" i="12"/>
  <c r="BL361" i="12"/>
  <c r="BJ361" i="12"/>
  <c r="BM13" i="12"/>
  <c r="BL13" i="12"/>
  <c r="BJ13" i="12"/>
  <c r="BK13" i="12"/>
  <c r="BM7" i="12"/>
  <c r="BL7" i="12"/>
  <c r="BK7" i="12"/>
  <c r="BJ7" i="12"/>
  <c r="AL8" i="12"/>
  <c r="AM8" i="12" s="1"/>
  <c r="AL39" i="12"/>
  <c r="AM39" i="12" s="1"/>
  <c r="AL43" i="12"/>
  <c r="AM43" i="12" s="1"/>
  <c r="AL130" i="12"/>
  <c r="AM130" i="12" s="1"/>
  <c r="AL132" i="12"/>
  <c r="AM132" i="12" s="1"/>
  <c r="AL140" i="12"/>
  <c r="AM140" i="12" s="1"/>
  <c r="AL158" i="12"/>
  <c r="AM158" i="12" s="1"/>
  <c r="AL161" i="12"/>
  <c r="AM161" i="12" s="1"/>
  <c r="AL162" i="12"/>
  <c r="AM162" i="12" s="1"/>
  <c r="AL163" i="12"/>
  <c r="AM163" i="12" s="1"/>
  <c r="AL170" i="12"/>
  <c r="AM170" i="12" s="1"/>
  <c r="AL171" i="12"/>
  <c r="AM171" i="12" s="1"/>
  <c r="AL172" i="12"/>
  <c r="AM172" i="12" s="1"/>
  <c r="AL173" i="12"/>
  <c r="AM173" i="12" s="1"/>
  <c r="AL174" i="12"/>
  <c r="AM174" i="12" s="1"/>
  <c r="AL175" i="12"/>
  <c r="AM175" i="12" s="1"/>
  <c r="AL182" i="12"/>
  <c r="AM182" i="12" s="1"/>
  <c r="AL183" i="12"/>
  <c r="AM183" i="12" s="1"/>
  <c r="AL184" i="12"/>
  <c r="AM184" i="12" s="1"/>
  <c r="AL185" i="12"/>
  <c r="AM185" i="12" s="1"/>
  <c r="AL186" i="12"/>
  <c r="AM186" i="12" s="1"/>
  <c r="AL187" i="12"/>
  <c r="AM187" i="12" s="1"/>
  <c r="AL194" i="12"/>
  <c r="AM194" i="12" s="1"/>
  <c r="AL195" i="12"/>
  <c r="AM195" i="12" s="1"/>
  <c r="AL196" i="12"/>
  <c r="AM196" i="12" s="1"/>
  <c r="AL197" i="12"/>
  <c r="AM197" i="12" s="1"/>
  <c r="AL198" i="12"/>
  <c r="AM198" i="12" s="1"/>
  <c r="AL199" i="12"/>
  <c r="AM199" i="12" s="1"/>
  <c r="AL204" i="12"/>
  <c r="AM204" i="12" s="1"/>
  <c r="AL213" i="12"/>
  <c r="AM213" i="12" s="1"/>
  <c r="AL216" i="12"/>
  <c r="AM216" i="12" s="1"/>
  <c r="AL217" i="12"/>
  <c r="AM217" i="12" s="1"/>
  <c r="AL219" i="12"/>
  <c r="AM219" i="12" s="1"/>
  <c r="AL268" i="12"/>
  <c r="AM268" i="12" s="1"/>
  <c r="AL269" i="12"/>
  <c r="AM269" i="12" s="1"/>
  <c r="AL52" i="12"/>
  <c r="AM52" i="12" s="1"/>
  <c r="AL62" i="12"/>
  <c r="AM62" i="12" s="1"/>
  <c r="AL64" i="12"/>
  <c r="AM64" i="12" s="1"/>
  <c r="AL65" i="12"/>
  <c r="AM65" i="12" s="1"/>
  <c r="AL67" i="12"/>
  <c r="AM67" i="12" s="1"/>
  <c r="AL69" i="12"/>
  <c r="AM69" i="12" s="1"/>
  <c r="AL71" i="12"/>
  <c r="AM71" i="12" s="1"/>
  <c r="AL87" i="12"/>
  <c r="AM87" i="12" s="1"/>
  <c r="AL91" i="12"/>
  <c r="AM91" i="12" s="1"/>
  <c r="AL94" i="12"/>
  <c r="AM94" i="12" s="1"/>
  <c r="AL110" i="12"/>
  <c r="AM110" i="12" s="1"/>
  <c r="AL111" i="12"/>
  <c r="AM111" i="12" s="1"/>
  <c r="AL112" i="12"/>
  <c r="AM112" i="12" s="1"/>
  <c r="AL117" i="12"/>
  <c r="AM117" i="12" s="1"/>
  <c r="AL119" i="12"/>
  <c r="AM119" i="12" s="1"/>
  <c r="AL123" i="12"/>
  <c r="AM123" i="12" s="1"/>
  <c r="AL125" i="12"/>
  <c r="AM125" i="12" s="1"/>
  <c r="AL128" i="12"/>
  <c r="AM128" i="12" s="1"/>
  <c r="AL151" i="12"/>
  <c r="AM151" i="12" s="1"/>
  <c r="AL284" i="12"/>
  <c r="AM284" i="12" s="1"/>
  <c r="AL299" i="12"/>
  <c r="AM299" i="12" s="1"/>
  <c r="AL306" i="12"/>
  <c r="AM306" i="12" s="1"/>
  <c r="AL308" i="12"/>
  <c r="AM308" i="12" s="1"/>
  <c r="AL309" i="12"/>
  <c r="AM309" i="12" s="1"/>
  <c r="AL312" i="12"/>
  <c r="AM312" i="12" s="1"/>
  <c r="AL313" i="12"/>
  <c r="AM313" i="12" s="1"/>
  <c r="AL316" i="12"/>
  <c r="AM316" i="12" s="1"/>
  <c r="AL317" i="12"/>
  <c r="AM317" i="12" s="1"/>
  <c r="AL323" i="12"/>
  <c r="AM323" i="12" s="1"/>
  <c r="AL59" i="12"/>
  <c r="AM59" i="12" s="1"/>
  <c r="AL66" i="12"/>
  <c r="AM66" i="12" s="1"/>
  <c r="AL68" i="12"/>
  <c r="AM68" i="12" s="1"/>
  <c r="AL70" i="12"/>
  <c r="AM70" i="12" s="1"/>
  <c r="AL72" i="12"/>
  <c r="AM72" i="12" s="1"/>
  <c r="AL86" i="12"/>
  <c r="AM86" i="12" s="1"/>
  <c r="AL88" i="12"/>
  <c r="AM88" i="12" s="1"/>
  <c r="AL92" i="12"/>
  <c r="AM92" i="12" s="1"/>
  <c r="AL96" i="12"/>
  <c r="AM96" i="12" s="1"/>
  <c r="AL51" i="12"/>
  <c r="AM51" i="12" s="1"/>
  <c r="AL53" i="12"/>
  <c r="AM53" i="12" s="1"/>
  <c r="AL230" i="12"/>
  <c r="AM230" i="12" s="1"/>
  <c r="AL232" i="12"/>
  <c r="AM232" i="12" s="1"/>
  <c r="AL234" i="12"/>
  <c r="AM234" i="12" s="1"/>
  <c r="AL243" i="12"/>
  <c r="AM243" i="12" s="1"/>
  <c r="AL245" i="12"/>
  <c r="AM245" i="12" s="1"/>
  <c r="AL247" i="12"/>
  <c r="AM247" i="12" s="1"/>
  <c r="AL254" i="12"/>
  <c r="AM254" i="12" s="1"/>
  <c r="AL256" i="12"/>
  <c r="AM256" i="12" s="1"/>
  <c r="AL40" i="12"/>
  <c r="AM40" i="12" s="1"/>
  <c r="AL41" i="12"/>
  <c r="AM41" i="12" s="1"/>
  <c r="AL290" i="12"/>
  <c r="AM290" i="12" s="1"/>
  <c r="AL293" i="12"/>
  <c r="AM293" i="12" s="1"/>
  <c r="AL294" i="12"/>
  <c r="AM294" i="12" s="1"/>
  <c r="AL50" i="12"/>
  <c r="AM50" i="12" s="1"/>
  <c r="AL7" i="12"/>
  <c r="AL14" i="12"/>
  <c r="AM14" i="12" s="1"/>
  <c r="AL15" i="12"/>
  <c r="AM15" i="12" s="1"/>
  <c r="AL16" i="12"/>
  <c r="AM16" i="12" s="1"/>
  <c r="AL17" i="12"/>
  <c r="AM17" i="12" s="1"/>
  <c r="AL18" i="12"/>
  <c r="AM18" i="12" s="1"/>
  <c r="AL19" i="12"/>
  <c r="AM19" i="12" s="1"/>
  <c r="AL26" i="12"/>
  <c r="AM26" i="12" s="1"/>
  <c r="AL27" i="12"/>
  <c r="AM27" i="12" s="1"/>
  <c r="AL28" i="12"/>
  <c r="AM28" i="12" s="1"/>
  <c r="AL29" i="12"/>
  <c r="AM29" i="12" s="1"/>
  <c r="AL30" i="12"/>
  <c r="AM30" i="12" s="1"/>
  <c r="AL31" i="12"/>
  <c r="AM31" i="12" s="1"/>
  <c r="AL89" i="12"/>
  <c r="AM89" i="12" s="1"/>
  <c r="AL90" i="12"/>
  <c r="AM90" i="12" s="1"/>
  <c r="AL9" i="12"/>
  <c r="AM9" i="12" s="1"/>
  <c r="AL10" i="12"/>
  <c r="AM10" i="12" s="1"/>
  <c r="AL11" i="12"/>
  <c r="AM11" i="12" s="1"/>
  <c r="AL12" i="12"/>
  <c r="AM12" i="12" s="1"/>
  <c r="AL13" i="12"/>
  <c r="AM13" i="12" s="1"/>
  <c r="AL20" i="12"/>
  <c r="AM20" i="12" s="1"/>
  <c r="AL21" i="12"/>
  <c r="AM21" i="12" s="1"/>
  <c r="AL22" i="12"/>
  <c r="AM22" i="12" s="1"/>
  <c r="AL23" i="12"/>
  <c r="AM23" i="12" s="1"/>
  <c r="AL24" i="12"/>
  <c r="AM24" i="12" s="1"/>
  <c r="AL25" i="12"/>
  <c r="AM25" i="12" s="1"/>
  <c r="AL32" i="12"/>
  <c r="AM32" i="12" s="1"/>
  <c r="AL42" i="12"/>
  <c r="AM42" i="12" s="1"/>
  <c r="AL33" i="12"/>
  <c r="AM33" i="12" s="1"/>
  <c r="AL34" i="12"/>
  <c r="AM34" i="12" s="1"/>
  <c r="AL35" i="12"/>
  <c r="AM35" i="12" s="1"/>
  <c r="AL36" i="12"/>
  <c r="AM36" i="12" s="1"/>
  <c r="AL37" i="12"/>
  <c r="AM37" i="12" s="1"/>
  <c r="AL44" i="12"/>
  <c r="AM44" i="12" s="1"/>
  <c r="AL45" i="12"/>
  <c r="AM45" i="12" s="1"/>
  <c r="AL46" i="12"/>
  <c r="AM46" i="12" s="1"/>
  <c r="AL47" i="12"/>
  <c r="AM47" i="12" s="1"/>
  <c r="AL48" i="12"/>
  <c r="AM48" i="12" s="1"/>
  <c r="AL49" i="12"/>
  <c r="AM49" i="12" s="1"/>
  <c r="AL56" i="12"/>
  <c r="AM56" i="12" s="1"/>
  <c r="AL57" i="12"/>
  <c r="AM57" i="12" s="1"/>
  <c r="AL135" i="12"/>
  <c r="AM135" i="12" s="1"/>
  <c r="AL137" i="12"/>
  <c r="AM137" i="12" s="1"/>
  <c r="AL139" i="12"/>
  <c r="AM139" i="12" s="1"/>
  <c r="AL142" i="12"/>
  <c r="AM142" i="12" s="1"/>
  <c r="AL143" i="12"/>
  <c r="AM143" i="12" s="1"/>
  <c r="AL144" i="12"/>
  <c r="AM144" i="12" s="1"/>
  <c r="AL145" i="12"/>
  <c r="AM145" i="12" s="1"/>
  <c r="AL150" i="12"/>
  <c r="AM150" i="12" s="1"/>
  <c r="AL152" i="12"/>
  <c r="AM152" i="12" s="1"/>
  <c r="AL154" i="12"/>
  <c r="AM154" i="12" s="1"/>
  <c r="AL157" i="12"/>
  <c r="AM157" i="12" s="1"/>
  <c r="AL159" i="12"/>
  <c r="AM159" i="12" s="1"/>
  <c r="AL160" i="12"/>
  <c r="AM160" i="12" s="1"/>
  <c r="AL205" i="12"/>
  <c r="AM205" i="12" s="1"/>
  <c r="AL209" i="12"/>
  <c r="AM209" i="12" s="1"/>
  <c r="AL212" i="12"/>
  <c r="AM212" i="12" s="1"/>
  <c r="AL214" i="12"/>
  <c r="AM214" i="12" s="1"/>
  <c r="AL215" i="12"/>
  <c r="AM215" i="12" s="1"/>
  <c r="AL224" i="12"/>
  <c r="AM224" i="12" s="1"/>
  <c r="AL225" i="12"/>
  <c r="AM225" i="12" s="1"/>
  <c r="AL242" i="12"/>
  <c r="AM242" i="12" s="1"/>
  <c r="AL244" i="12"/>
  <c r="AM244" i="12" s="1"/>
  <c r="AL246" i="12"/>
  <c r="AM246" i="12" s="1"/>
  <c r="AL258" i="12"/>
  <c r="AM258" i="12" s="1"/>
  <c r="AL259" i="12"/>
  <c r="AM259" i="12" s="1"/>
  <c r="AL271" i="12"/>
  <c r="AM271" i="12" s="1"/>
  <c r="AL279" i="12"/>
  <c r="AM279" i="12" s="1"/>
  <c r="AL280" i="12"/>
  <c r="AM280" i="12" s="1"/>
  <c r="AL285" i="12"/>
  <c r="AM285" i="12" s="1"/>
  <c r="AL288" i="12"/>
  <c r="AM288" i="12" s="1"/>
  <c r="AL291" i="12"/>
  <c r="AM291" i="12" s="1"/>
  <c r="AL292" i="12"/>
  <c r="AM292" i="12" s="1"/>
  <c r="AL320" i="12"/>
  <c r="AM320" i="12" s="1"/>
  <c r="AL324" i="12"/>
  <c r="AM324" i="12" s="1"/>
  <c r="AL332" i="12"/>
  <c r="AM332" i="12" s="1"/>
  <c r="AL333" i="12"/>
  <c r="AM333" i="12" s="1"/>
  <c r="AL334" i="12"/>
  <c r="AM334" i="12" s="1"/>
  <c r="AL335" i="12"/>
  <c r="AM335" i="12" s="1"/>
  <c r="AL336" i="12"/>
  <c r="AM336" i="12" s="1"/>
  <c r="AL337" i="12"/>
  <c r="AM337" i="12" s="1"/>
  <c r="AL340" i="12"/>
  <c r="AM340" i="12" s="1"/>
  <c r="AL341" i="12"/>
  <c r="AM341" i="12" s="1"/>
  <c r="AL342" i="12"/>
  <c r="AM342" i="12" s="1"/>
  <c r="AL343" i="12"/>
  <c r="AM343" i="12" s="1"/>
  <c r="AL351" i="12"/>
  <c r="AM351" i="12" s="1"/>
  <c r="AL352" i="12"/>
  <c r="AM352" i="12" s="1"/>
  <c r="AL353" i="12"/>
  <c r="AM353" i="12" s="1"/>
  <c r="AL354" i="12"/>
  <c r="AM354" i="12" s="1"/>
  <c r="AL355" i="12"/>
  <c r="AM355" i="12" s="1"/>
  <c r="AL362" i="12"/>
  <c r="AM362" i="12" s="1"/>
  <c r="AL363" i="12"/>
  <c r="AM363" i="12" s="1"/>
  <c r="AL364" i="12"/>
  <c r="AM364" i="12" s="1"/>
  <c r="AL73" i="12"/>
  <c r="AM73" i="12" s="1"/>
  <c r="AL93" i="12"/>
  <c r="AM93" i="12" s="1"/>
  <c r="AL95" i="12"/>
  <c r="AM95" i="12" s="1"/>
  <c r="AL97" i="12"/>
  <c r="AM97" i="12" s="1"/>
  <c r="AL147" i="12"/>
  <c r="AM147" i="12" s="1"/>
  <c r="AL164" i="12"/>
  <c r="AM164" i="12" s="1"/>
  <c r="AL165" i="12"/>
  <c r="AM165" i="12" s="1"/>
  <c r="AL166" i="12"/>
  <c r="AM166" i="12" s="1"/>
  <c r="AL167" i="12"/>
  <c r="AM167" i="12" s="1"/>
  <c r="AL168" i="12"/>
  <c r="AM168" i="12" s="1"/>
  <c r="AL169" i="12"/>
  <c r="AM169" i="12" s="1"/>
  <c r="AL176" i="12"/>
  <c r="AM176" i="12" s="1"/>
  <c r="AL177" i="12"/>
  <c r="AM177" i="12" s="1"/>
  <c r="AL178" i="12"/>
  <c r="AM178" i="12" s="1"/>
  <c r="AL179" i="12"/>
  <c r="AM179" i="12" s="1"/>
  <c r="AL180" i="12"/>
  <c r="AM180" i="12" s="1"/>
  <c r="AL181" i="12"/>
  <c r="AM181" i="12" s="1"/>
  <c r="AL188" i="12"/>
  <c r="AM188" i="12" s="1"/>
  <c r="AL189" i="12"/>
  <c r="AM189" i="12" s="1"/>
  <c r="AL190" i="12"/>
  <c r="AM190" i="12" s="1"/>
  <c r="AL191" i="12"/>
  <c r="AM191" i="12" s="1"/>
  <c r="AL192" i="12"/>
  <c r="AM192" i="12" s="1"/>
  <c r="AL193" i="12"/>
  <c r="AM193" i="12" s="1"/>
  <c r="AL200" i="12"/>
  <c r="AM200" i="12" s="1"/>
  <c r="AL201" i="12"/>
  <c r="AM201" i="12" s="1"/>
  <c r="AL202" i="12"/>
  <c r="AM202" i="12" s="1"/>
  <c r="AL203" i="12"/>
  <c r="AM203" i="12" s="1"/>
  <c r="AL218" i="12"/>
  <c r="AM218" i="12" s="1"/>
  <c r="AL226" i="12"/>
  <c r="AM226" i="12" s="1"/>
  <c r="AL227" i="12"/>
  <c r="AM227" i="12" s="1"/>
  <c r="AL231" i="12"/>
  <c r="AM231" i="12" s="1"/>
  <c r="AL233" i="12"/>
  <c r="AM233" i="12" s="1"/>
  <c r="AL236" i="12"/>
  <c r="AM236" i="12" s="1"/>
  <c r="AL238" i="12"/>
  <c r="AM238" i="12" s="1"/>
  <c r="AL240" i="12"/>
  <c r="AM240" i="12" s="1"/>
  <c r="AL248" i="12"/>
  <c r="AM248" i="12" s="1"/>
  <c r="AL250" i="12"/>
  <c r="AM250" i="12" s="1"/>
  <c r="AL252" i="12"/>
  <c r="AM252" i="12" s="1"/>
  <c r="AL255" i="12"/>
  <c r="AM255" i="12" s="1"/>
  <c r="AL257" i="12"/>
  <c r="AM257" i="12" s="1"/>
  <c r="AL266" i="12"/>
  <c r="AM266" i="12" s="1"/>
  <c r="AL274" i="12"/>
  <c r="AM274" i="12" s="1"/>
  <c r="AL278" i="12"/>
  <c r="AM278" i="12" s="1"/>
  <c r="AL283" i="12"/>
  <c r="AM283" i="12" s="1"/>
  <c r="AL289" i="12"/>
  <c r="AM289" i="12" s="1"/>
  <c r="AL295" i="12"/>
  <c r="AM295" i="12" s="1"/>
  <c r="AL303" i="12"/>
  <c r="AM303" i="12" s="1"/>
  <c r="AL304" i="12"/>
  <c r="AM304" i="12" s="1"/>
  <c r="AL310" i="12"/>
  <c r="AM310" i="12" s="1"/>
  <c r="AL321" i="12"/>
  <c r="AM321" i="12" s="1"/>
  <c r="AL325" i="12"/>
  <c r="AM325" i="12" s="1"/>
  <c r="AL38" i="12"/>
  <c r="AM38" i="12" s="1"/>
  <c r="AL54" i="12"/>
  <c r="AM54" i="12" s="1"/>
  <c r="AL55" i="12"/>
  <c r="AM55" i="12" s="1"/>
  <c r="AL63" i="12"/>
  <c r="AM63" i="12" s="1"/>
  <c r="AL116" i="12"/>
  <c r="AM116" i="12" s="1"/>
  <c r="AL118" i="12"/>
  <c r="AM118" i="12" s="1"/>
  <c r="AL120" i="12"/>
  <c r="AM120" i="12" s="1"/>
  <c r="AL129" i="12"/>
  <c r="AM129" i="12" s="1"/>
  <c r="AL131" i="12"/>
  <c r="AM131" i="12" s="1"/>
  <c r="AL133" i="12"/>
  <c r="AM133" i="12" s="1"/>
  <c r="AL141" i="12"/>
  <c r="AM141" i="12" s="1"/>
  <c r="AL146" i="12"/>
  <c r="AM146" i="12" s="1"/>
  <c r="AL148" i="12"/>
  <c r="AM148" i="12" s="1"/>
  <c r="AL149" i="12"/>
  <c r="AM149" i="12" s="1"/>
  <c r="AL153" i="12"/>
  <c r="AM153" i="12" s="1"/>
  <c r="AL221" i="12"/>
  <c r="AM221" i="12" s="1"/>
  <c r="AL223" i="12"/>
  <c r="AM223" i="12" s="1"/>
  <c r="AL228" i="12"/>
  <c r="AM228" i="12" s="1"/>
  <c r="AL229" i="12"/>
  <c r="AM229" i="12" s="1"/>
  <c r="AL237" i="12"/>
  <c r="AM237" i="12" s="1"/>
  <c r="AL239" i="12"/>
  <c r="AM239" i="12" s="1"/>
  <c r="AL241" i="12"/>
  <c r="AM241" i="12" s="1"/>
  <c r="AL249" i="12"/>
  <c r="AM249" i="12" s="1"/>
  <c r="AL251" i="12"/>
  <c r="AM251" i="12" s="1"/>
  <c r="AL253" i="12"/>
  <c r="AM253" i="12" s="1"/>
  <c r="AL260" i="12"/>
  <c r="AM260" i="12" s="1"/>
  <c r="AL261" i="12"/>
  <c r="AM261" i="12" s="1"/>
  <c r="AL264" i="12"/>
  <c r="AM264" i="12" s="1"/>
  <c r="AL267" i="12"/>
  <c r="AM267" i="12" s="1"/>
  <c r="AL270" i="12"/>
  <c r="AM270" i="12" s="1"/>
  <c r="AL275" i="12"/>
  <c r="AM275" i="12" s="1"/>
  <c r="AL281" i="12"/>
  <c r="AM281" i="12" s="1"/>
  <c r="AL282" i="12"/>
  <c r="AM282" i="12" s="1"/>
  <c r="AL298" i="12"/>
  <c r="AM298" i="12" s="1"/>
  <c r="AL302" i="12"/>
  <c r="AM302" i="12" s="1"/>
  <c r="AL305" i="12"/>
  <c r="AM305" i="12" s="1"/>
  <c r="AL311" i="12"/>
  <c r="AM311" i="12" s="1"/>
  <c r="AL322" i="12"/>
  <c r="AM322" i="12" s="1"/>
  <c r="AL326" i="12"/>
  <c r="AM326" i="12" s="1"/>
  <c r="AL327" i="12"/>
  <c r="AM327" i="12" s="1"/>
  <c r="AL328" i="12"/>
  <c r="AM328" i="12" s="1"/>
  <c r="AL329" i="12"/>
  <c r="AM329" i="12" s="1"/>
  <c r="AL330" i="12"/>
  <c r="AM330" i="12" s="1"/>
  <c r="AL331" i="12"/>
  <c r="AM331" i="12" s="1"/>
  <c r="AL338" i="12"/>
  <c r="AM338" i="12" s="1"/>
  <c r="AL339" i="12"/>
  <c r="AM339" i="12" s="1"/>
  <c r="AL344" i="12"/>
  <c r="AM344" i="12" s="1"/>
  <c r="AL345" i="12"/>
  <c r="AM345" i="12" s="1"/>
  <c r="AL346" i="12"/>
  <c r="AM346" i="12" s="1"/>
  <c r="AL347" i="12"/>
  <c r="AM347" i="12" s="1"/>
  <c r="AL348" i="12"/>
  <c r="AM348" i="12" s="1"/>
  <c r="AL349" i="12"/>
  <c r="AM349" i="12" s="1"/>
  <c r="AL350" i="12"/>
  <c r="AM350" i="12" s="1"/>
  <c r="AL356" i="12"/>
  <c r="AM356" i="12" s="1"/>
  <c r="AL357" i="12"/>
  <c r="AM357" i="12" s="1"/>
  <c r="AL358" i="12"/>
  <c r="AM358" i="12" s="1"/>
  <c r="AL359" i="12"/>
  <c r="AM359" i="12" s="1"/>
  <c r="AL360" i="12"/>
  <c r="AM360" i="12" s="1"/>
  <c r="AL361" i="12"/>
  <c r="AM361" i="12" s="1"/>
  <c r="AL60" i="12"/>
  <c r="AM60" i="12" s="1"/>
  <c r="AL80" i="12"/>
  <c r="AM80" i="12" s="1"/>
  <c r="AL81" i="12"/>
  <c r="AM81" i="12" s="1"/>
  <c r="AL82" i="12"/>
  <c r="AM82" i="12" s="1"/>
  <c r="AL83" i="12"/>
  <c r="AM83" i="12" s="1"/>
  <c r="AL84" i="12"/>
  <c r="AM84" i="12" s="1"/>
  <c r="AL85" i="12"/>
  <c r="AM85" i="12" s="1"/>
  <c r="AL104" i="12"/>
  <c r="AM104" i="12" s="1"/>
  <c r="AL105" i="12"/>
  <c r="AM105" i="12" s="1"/>
  <c r="AL106" i="12"/>
  <c r="AM106" i="12" s="1"/>
  <c r="AL107" i="12"/>
  <c r="AM107" i="12" s="1"/>
  <c r="AL108" i="12"/>
  <c r="AM108" i="12" s="1"/>
  <c r="AL109" i="12"/>
  <c r="AM109" i="12" s="1"/>
  <c r="AL114" i="12"/>
  <c r="AM114" i="12" s="1"/>
  <c r="AL127" i="12"/>
  <c r="AM127" i="12" s="1"/>
  <c r="AL61" i="12"/>
  <c r="AM61" i="12" s="1"/>
  <c r="AL74" i="12"/>
  <c r="AM74" i="12" s="1"/>
  <c r="AL75" i="12"/>
  <c r="AM75" i="12" s="1"/>
  <c r="AL76" i="12"/>
  <c r="AM76" i="12" s="1"/>
  <c r="AL77" i="12"/>
  <c r="AM77" i="12" s="1"/>
  <c r="AL78" i="12"/>
  <c r="AM78" i="12" s="1"/>
  <c r="AL79" i="12"/>
  <c r="AM79" i="12" s="1"/>
  <c r="AL98" i="12"/>
  <c r="AM98" i="12" s="1"/>
  <c r="AL99" i="12"/>
  <c r="AM99" i="12" s="1"/>
  <c r="AL100" i="12"/>
  <c r="AM100" i="12" s="1"/>
  <c r="AL101" i="12"/>
  <c r="AM101" i="12" s="1"/>
  <c r="AL102" i="12"/>
  <c r="AM102" i="12" s="1"/>
  <c r="AL103" i="12"/>
  <c r="AM103" i="12" s="1"/>
  <c r="AL121" i="12"/>
  <c r="AM121" i="12" s="1"/>
  <c r="AL58" i="12"/>
  <c r="AM58" i="12" s="1"/>
  <c r="AL115" i="12"/>
  <c r="AM115" i="12" s="1"/>
  <c r="AL122" i="12"/>
  <c r="AM122" i="12" s="1"/>
  <c r="AL126" i="12"/>
  <c r="AM126" i="12" s="1"/>
  <c r="AL136" i="12"/>
  <c r="AM136" i="12" s="1"/>
  <c r="AL113" i="12"/>
  <c r="AM113" i="12" s="1"/>
  <c r="AL124" i="12"/>
  <c r="AM124" i="12" s="1"/>
  <c r="AL134" i="12"/>
  <c r="AM134" i="12" s="1"/>
  <c r="AL138" i="12"/>
  <c r="AM138" i="12" s="1"/>
  <c r="AL156" i="12"/>
  <c r="AM156" i="12" s="1"/>
  <c r="AL155" i="12"/>
  <c r="AM155" i="12" s="1"/>
  <c r="AL208" i="12"/>
  <c r="AM208" i="12" s="1"/>
  <c r="AL206" i="12"/>
  <c r="AM206" i="12" s="1"/>
  <c r="AL210" i="12"/>
  <c r="AM210" i="12" s="1"/>
  <c r="AL220" i="12"/>
  <c r="AM220" i="12" s="1"/>
  <c r="AL222" i="12"/>
  <c r="AM222" i="12" s="1"/>
  <c r="AL207" i="12"/>
  <c r="AM207" i="12" s="1"/>
  <c r="AL211" i="12"/>
  <c r="AM211" i="12" s="1"/>
  <c r="AL235" i="12"/>
  <c r="AM235" i="12" s="1"/>
  <c r="AL265" i="12"/>
  <c r="AM265" i="12" s="1"/>
  <c r="AL263" i="12"/>
  <c r="AM263" i="12" s="1"/>
  <c r="AL273" i="12"/>
  <c r="AM273" i="12" s="1"/>
  <c r="AL277" i="12"/>
  <c r="AM277" i="12" s="1"/>
  <c r="AL287" i="12"/>
  <c r="AM287" i="12" s="1"/>
  <c r="AL297" i="12"/>
  <c r="AM297" i="12" s="1"/>
  <c r="AL301" i="12"/>
  <c r="AM301" i="12" s="1"/>
  <c r="AL262" i="12"/>
  <c r="AM262" i="12" s="1"/>
  <c r="AL272" i="12"/>
  <c r="AM272" i="12" s="1"/>
  <c r="AL276" i="12"/>
  <c r="AM276" i="12" s="1"/>
  <c r="AL286" i="12"/>
  <c r="AM286" i="12" s="1"/>
  <c r="AL296" i="12"/>
  <c r="AM296" i="12" s="1"/>
  <c r="AL300" i="12"/>
  <c r="AM300" i="12" s="1"/>
  <c r="AL307" i="12"/>
  <c r="AM307" i="12" s="1"/>
  <c r="AL314" i="12"/>
  <c r="AM314" i="12" s="1"/>
  <c r="AL318" i="12"/>
  <c r="AM318" i="12" s="1"/>
  <c r="AL319" i="12"/>
  <c r="AM319" i="12" s="1"/>
  <c r="AL315" i="12"/>
  <c r="AM315" i="12" s="1"/>
  <c r="AL365" i="12"/>
  <c r="AM365" i="12" s="1"/>
  <c r="AL366" i="12"/>
  <c r="AM366" i="12" s="1"/>
  <c r="AM7" i="12" l="1"/>
  <c r="AI321" i="10" l="1"/>
  <c r="AE321" i="10"/>
  <c r="AC321" i="10"/>
  <c r="AA321" i="10"/>
  <c r="W321" i="10"/>
  <c r="U321" i="10"/>
  <c r="S321" i="10"/>
  <c r="AI320" i="10"/>
  <c r="AE320" i="10"/>
  <c r="AI319" i="10"/>
  <c r="AE319" i="10"/>
  <c r="K319" i="10"/>
  <c r="C319" i="10"/>
  <c r="AI318" i="10"/>
  <c r="AE318" i="10"/>
  <c r="AC318" i="10"/>
  <c r="AA318" i="10"/>
  <c r="W318" i="10"/>
  <c r="U318" i="10"/>
  <c r="S318" i="10"/>
  <c r="AI317" i="10"/>
  <c r="AE317" i="10"/>
  <c r="AC317" i="10"/>
  <c r="AA317" i="10"/>
  <c r="W317" i="10"/>
  <c r="U317" i="10"/>
  <c r="S317" i="10"/>
  <c r="AI316" i="10"/>
  <c r="AE316" i="10"/>
  <c r="AC316" i="10"/>
  <c r="AA316" i="10"/>
  <c r="W316" i="10"/>
  <c r="U316" i="10"/>
  <c r="S316" i="10"/>
  <c r="AI315" i="10"/>
  <c r="AE315" i="10"/>
  <c r="AC315" i="10"/>
  <c r="AA315" i="10"/>
  <c r="W315" i="10"/>
  <c r="U315" i="10"/>
  <c r="S315" i="10"/>
  <c r="AI314" i="10"/>
  <c r="AE314" i="10"/>
  <c r="AC314" i="10"/>
  <c r="AA314" i="10"/>
  <c r="W314" i="10"/>
  <c r="U314" i="10"/>
  <c r="S314" i="10"/>
  <c r="AI313" i="10"/>
  <c r="AE313" i="10"/>
  <c r="AC313" i="10"/>
  <c r="AA313" i="10"/>
  <c r="W313" i="10"/>
  <c r="U313" i="10"/>
  <c r="S313" i="10"/>
  <c r="K313" i="10"/>
  <c r="C313" i="10"/>
  <c r="AI312" i="10"/>
  <c r="AE312" i="10"/>
  <c r="AC312" i="10"/>
  <c r="AA312" i="10"/>
  <c r="W312" i="10"/>
  <c r="U312" i="10"/>
  <c r="S312" i="10"/>
  <c r="AI311" i="10"/>
  <c r="AE311" i="10"/>
  <c r="AC311" i="10"/>
  <c r="AA311" i="10"/>
  <c r="W311" i="10"/>
  <c r="U311" i="10"/>
  <c r="S311" i="10"/>
  <c r="AI310" i="10"/>
  <c r="AE310" i="10"/>
  <c r="AC310" i="10"/>
  <c r="AA310" i="10"/>
  <c r="W310" i="10"/>
  <c r="U310" i="10"/>
  <c r="S310" i="10"/>
  <c r="AI309" i="10"/>
  <c r="AE309" i="10"/>
  <c r="AC309" i="10"/>
  <c r="AA309" i="10"/>
  <c r="W309" i="10"/>
  <c r="U309" i="10"/>
  <c r="S309" i="10"/>
  <c r="AI308" i="10"/>
  <c r="AE308" i="10"/>
  <c r="AC308" i="10"/>
  <c r="AA308" i="10"/>
  <c r="W308" i="10"/>
  <c r="U308" i="10"/>
  <c r="S308" i="10"/>
  <c r="AI307" i="10"/>
  <c r="AE307" i="10"/>
  <c r="AC307" i="10"/>
  <c r="AA307" i="10"/>
  <c r="W307" i="10"/>
  <c r="U307" i="10"/>
  <c r="S307" i="10"/>
  <c r="K307" i="10"/>
  <c r="C307" i="10"/>
  <c r="AI306" i="10"/>
  <c r="AE306" i="10"/>
  <c r="AC306" i="10"/>
  <c r="AA306" i="10"/>
  <c r="W306" i="10"/>
  <c r="U306" i="10"/>
  <c r="S306" i="10"/>
  <c r="AI305" i="10"/>
  <c r="AE305" i="10"/>
  <c r="AC305" i="10"/>
  <c r="AA305" i="10"/>
  <c r="W305" i="10"/>
  <c r="U305" i="10"/>
  <c r="S305" i="10"/>
  <c r="AI304" i="10"/>
  <c r="AE304" i="10"/>
  <c r="AC304" i="10"/>
  <c r="AA304" i="10"/>
  <c r="W304" i="10"/>
  <c r="U304" i="10"/>
  <c r="S304" i="10"/>
  <c r="AI303" i="10"/>
  <c r="AE303" i="10"/>
  <c r="AC303" i="10"/>
  <c r="AA303" i="10"/>
  <c r="W303" i="10"/>
  <c r="U303" i="10"/>
  <c r="S303" i="10"/>
  <c r="AI302" i="10"/>
  <c r="AE302" i="10"/>
  <c r="AC302" i="10"/>
  <c r="AA302" i="10"/>
  <c r="W302" i="10"/>
  <c r="U302" i="10"/>
  <c r="S302" i="10"/>
  <c r="AI301" i="10"/>
  <c r="AE301" i="10"/>
  <c r="AC301" i="10"/>
  <c r="AA301" i="10"/>
  <c r="W301" i="10"/>
  <c r="U301" i="10"/>
  <c r="S301" i="10"/>
  <c r="K301" i="10"/>
  <c r="C301" i="10"/>
  <c r="AI300" i="10"/>
  <c r="AE300" i="10"/>
  <c r="AC300" i="10"/>
  <c r="AA300" i="10"/>
  <c r="W300" i="10"/>
  <c r="U300" i="10"/>
  <c r="S300" i="10"/>
  <c r="AI299" i="10"/>
  <c r="AE299" i="10"/>
  <c r="AC299" i="10"/>
  <c r="AA299" i="10"/>
  <c r="W299" i="10"/>
  <c r="U299" i="10"/>
  <c r="S299" i="10"/>
  <c r="AI298" i="10"/>
  <c r="AE298" i="10"/>
  <c r="AC298" i="10"/>
  <c r="AA298" i="10"/>
  <c r="W298" i="10"/>
  <c r="U298" i="10"/>
  <c r="S298" i="10"/>
  <c r="AI297" i="10"/>
  <c r="AE297" i="10"/>
  <c r="AC297" i="10"/>
  <c r="AA297" i="10"/>
  <c r="W297" i="10"/>
  <c r="U297" i="10"/>
  <c r="S297" i="10"/>
  <c r="AI296" i="10"/>
  <c r="AE296" i="10"/>
  <c r="AI295" i="10"/>
  <c r="AE295" i="10"/>
  <c r="K295" i="10"/>
  <c r="C295" i="10"/>
  <c r="AI294" i="10"/>
  <c r="AE294" i="10"/>
  <c r="AC294" i="10"/>
  <c r="AA294" i="10"/>
  <c r="W294" i="10"/>
  <c r="U294" i="10"/>
  <c r="S294" i="10"/>
  <c r="AI293" i="10"/>
  <c r="AE293" i="10"/>
  <c r="AC293" i="10"/>
  <c r="AA293" i="10"/>
  <c r="W293" i="10"/>
  <c r="U293" i="10"/>
  <c r="S293" i="10"/>
  <c r="AI292" i="10"/>
  <c r="AE292" i="10"/>
  <c r="AC292" i="10"/>
  <c r="AA292" i="10"/>
  <c r="W292" i="10"/>
  <c r="U292" i="10"/>
  <c r="S292" i="10"/>
  <c r="AI291" i="10"/>
  <c r="AE291" i="10"/>
  <c r="AC291" i="10"/>
  <c r="AA291" i="10"/>
  <c r="W291" i="10"/>
  <c r="U291" i="10"/>
  <c r="S291" i="10"/>
  <c r="AI290" i="10"/>
  <c r="AE290" i="10"/>
  <c r="AI289" i="10"/>
  <c r="AE289" i="10"/>
  <c r="K289" i="10"/>
  <c r="C289" i="10"/>
  <c r="AI288" i="10"/>
  <c r="AE288" i="10"/>
  <c r="AC288" i="10"/>
  <c r="AA288" i="10"/>
  <c r="W288" i="10"/>
  <c r="U288" i="10"/>
  <c r="S288" i="10"/>
  <c r="AI287" i="10"/>
  <c r="AE287" i="10"/>
  <c r="AI286" i="10"/>
  <c r="AE286" i="10"/>
  <c r="AI285" i="10"/>
  <c r="AE285" i="10"/>
  <c r="AI284" i="10"/>
  <c r="AE284" i="10"/>
  <c r="AI283" i="10"/>
  <c r="AE283" i="10"/>
  <c r="K283" i="10"/>
  <c r="C283" i="10"/>
  <c r="AI282" i="10"/>
  <c r="AE282" i="10"/>
  <c r="AC282" i="10"/>
  <c r="AA282" i="10"/>
  <c r="W282" i="10"/>
  <c r="U282" i="10"/>
  <c r="S282" i="10"/>
  <c r="AI281" i="10"/>
  <c r="AE281" i="10"/>
  <c r="AC281" i="10"/>
  <c r="AA281" i="10"/>
  <c r="W281" i="10"/>
  <c r="U281" i="10"/>
  <c r="S281" i="10"/>
  <c r="AI280" i="10"/>
  <c r="AE280" i="10"/>
  <c r="AC280" i="10"/>
  <c r="AA280" i="10"/>
  <c r="W280" i="10"/>
  <c r="U280" i="10"/>
  <c r="S280" i="10"/>
  <c r="AI279" i="10"/>
  <c r="AE279" i="10"/>
  <c r="AI278" i="10"/>
  <c r="AE278" i="10"/>
  <c r="AI277" i="10"/>
  <c r="AE277" i="10"/>
  <c r="K277" i="10"/>
  <c r="C277" i="10"/>
  <c r="AI276" i="10"/>
  <c r="AE276" i="10"/>
  <c r="AC276" i="10"/>
  <c r="AA276" i="10"/>
  <c r="W276" i="10"/>
  <c r="U276" i="10"/>
  <c r="S276" i="10"/>
  <c r="AI275" i="10"/>
  <c r="AE275" i="10"/>
  <c r="AC275" i="10"/>
  <c r="AA275" i="10"/>
  <c r="W275" i="10"/>
  <c r="U275" i="10"/>
  <c r="S275" i="10"/>
  <c r="AI274" i="10"/>
  <c r="AE274" i="10"/>
  <c r="AC274" i="10"/>
  <c r="AA274" i="10"/>
  <c r="W274" i="10"/>
  <c r="U274" i="10"/>
  <c r="S274" i="10"/>
  <c r="AI273" i="10"/>
  <c r="AE273" i="10"/>
  <c r="AC273" i="10"/>
  <c r="AA273" i="10"/>
  <c r="W273" i="10"/>
  <c r="U273" i="10"/>
  <c r="S273" i="10"/>
  <c r="AI272" i="10"/>
  <c r="AE272" i="10"/>
  <c r="AI271" i="10"/>
  <c r="AE271" i="10"/>
  <c r="K271" i="10"/>
  <c r="C271" i="10"/>
  <c r="AI270" i="10"/>
  <c r="AE270" i="10"/>
  <c r="AC270" i="10"/>
  <c r="AA270" i="10"/>
  <c r="W270" i="10"/>
  <c r="U270" i="10"/>
  <c r="S270" i="10"/>
  <c r="AI269" i="10"/>
  <c r="AE269" i="10"/>
  <c r="AC269" i="10"/>
  <c r="AA269" i="10"/>
  <c r="W269" i="10"/>
  <c r="U269" i="10"/>
  <c r="S269" i="10"/>
  <c r="AI268" i="10"/>
  <c r="AE268" i="10"/>
  <c r="AC268" i="10"/>
  <c r="AA268" i="10"/>
  <c r="W268" i="10"/>
  <c r="U268" i="10"/>
  <c r="S268" i="10"/>
  <c r="AI267" i="10"/>
  <c r="AE267" i="10"/>
  <c r="AC267" i="10"/>
  <c r="AA267" i="10"/>
  <c r="W267" i="10"/>
  <c r="U267" i="10"/>
  <c r="S267" i="10"/>
  <c r="AI266" i="10"/>
  <c r="AE266" i="10"/>
  <c r="AC266" i="10"/>
  <c r="AA266" i="10"/>
  <c r="W266" i="10"/>
  <c r="U266" i="10"/>
  <c r="S266" i="10"/>
  <c r="AI265" i="10"/>
  <c r="AE265" i="10"/>
  <c r="K265" i="10"/>
  <c r="C265" i="10"/>
  <c r="AI264" i="10"/>
  <c r="AE264" i="10"/>
  <c r="AC264" i="10"/>
  <c r="AA264" i="10"/>
  <c r="W264" i="10"/>
  <c r="U264" i="10"/>
  <c r="S264" i="10"/>
  <c r="AI263" i="10"/>
  <c r="AE263" i="10"/>
  <c r="AC263" i="10"/>
  <c r="AA263" i="10"/>
  <c r="W263" i="10"/>
  <c r="U263" i="10"/>
  <c r="S263" i="10"/>
  <c r="AI262" i="10"/>
  <c r="AE262" i="10"/>
  <c r="AC262" i="10"/>
  <c r="AA262" i="10"/>
  <c r="W262" i="10"/>
  <c r="U262" i="10"/>
  <c r="S262" i="10"/>
  <c r="AI261" i="10"/>
  <c r="AE261" i="10"/>
  <c r="AI260" i="10"/>
  <c r="AE260" i="10"/>
  <c r="AI259" i="10"/>
  <c r="AE259" i="10"/>
  <c r="K259" i="10"/>
  <c r="C259" i="10"/>
  <c r="AI258" i="10"/>
  <c r="AE258" i="10"/>
  <c r="AC258" i="10"/>
  <c r="AA258" i="10"/>
  <c r="W258" i="10"/>
  <c r="U258" i="10"/>
  <c r="S258" i="10"/>
  <c r="AI257" i="10"/>
  <c r="AE257" i="10"/>
  <c r="AC257" i="10"/>
  <c r="AA257" i="10"/>
  <c r="W257" i="10"/>
  <c r="U257" i="10"/>
  <c r="S257" i="10"/>
  <c r="AI256" i="10"/>
  <c r="AE256" i="10"/>
  <c r="AC256" i="10"/>
  <c r="AA256" i="10"/>
  <c r="W256" i="10"/>
  <c r="U256" i="10"/>
  <c r="S256" i="10"/>
  <c r="AI255" i="10"/>
  <c r="AE255" i="10"/>
  <c r="AC255" i="10"/>
  <c r="AA255" i="10"/>
  <c r="W255" i="10"/>
  <c r="U255" i="10"/>
  <c r="S255" i="10"/>
  <c r="AI254" i="10"/>
  <c r="AE254" i="10"/>
  <c r="AI253" i="10"/>
  <c r="AE253" i="10"/>
  <c r="C253" i="10"/>
  <c r="AI252" i="10"/>
  <c r="AE252" i="10"/>
  <c r="AC252" i="10"/>
  <c r="AA252" i="10"/>
  <c r="W252" i="10"/>
  <c r="U252" i="10"/>
  <c r="S252" i="10"/>
  <c r="AI251" i="10"/>
  <c r="AE251" i="10"/>
  <c r="AC251" i="10"/>
  <c r="AA251" i="10"/>
  <c r="W251" i="10"/>
  <c r="U251" i="10"/>
  <c r="S251" i="10"/>
  <c r="AI250" i="10"/>
  <c r="AE250" i="10"/>
  <c r="AC250" i="10"/>
  <c r="AA250" i="10"/>
  <c r="W250" i="10"/>
  <c r="U250" i="10"/>
  <c r="S250" i="10"/>
  <c r="AI249" i="10"/>
  <c r="AE249" i="10"/>
  <c r="AC249" i="10"/>
  <c r="AA249" i="10"/>
  <c r="W249" i="10"/>
  <c r="U249" i="10"/>
  <c r="S249" i="10"/>
  <c r="AI248" i="10"/>
  <c r="AE248" i="10"/>
  <c r="AI247" i="10"/>
  <c r="AE247" i="10"/>
  <c r="C247" i="10"/>
  <c r="AI246" i="10"/>
  <c r="AE246" i="10"/>
  <c r="AC246" i="10"/>
  <c r="AA246" i="10"/>
  <c r="W246" i="10"/>
  <c r="U246" i="10"/>
  <c r="S246" i="10"/>
  <c r="AI245" i="10"/>
  <c r="AE245" i="10"/>
  <c r="AC245" i="10"/>
  <c r="AA245" i="10"/>
  <c r="W245" i="10"/>
  <c r="U245" i="10"/>
  <c r="S245" i="10"/>
  <c r="AI244" i="10"/>
  <c r="AE244" i="10"/>
  <c r="AC244" i="10"/>
  <c r="AA244" i="10"/>
  <c r="W244" i="10"/>
  <c r="U244" i="10"/>
  <c r="S244" i="10"/>
  <c r="AI243" i="10"/>
  <c r="AE243" i="10"/>
  <c r="AI242" i="10"/>
  <c r="AE242" i="10"/>
  <c r="AI241" i="10"/>
  <c r="AE241" i="10"/>
  <c r="C241" i="10"/>
  <c r="AI240" i="10"/>
  <c r="AE240" i="10"/>
  <c r="AC240" i="10"/>
  <c r="AA240" i="10"/>
  <c r="W240" i="10"/>
  <c r="U240" i="10"/>
  <c r="S240" i="10"/>
  <c r="AI239" i="10"/>
  <c r="AE239" i="10"/>
  <c r="AC239" i="10"/>
  <c r="AA239" i="10"/>
  <c r="W239" i="10"/>
  <c r="U239" i="10"/>
  <c r="S239" i="10"/>
  <c r="AI238" i="10"/>
  <c r="AE238" i="10"/>
  <c r="AI237" i="10"/>
  <c r="AE237" i="10"/>
  <c r="AI236" i="10"/>
  <c r="AE236" i="10"/>
  <c r="AI235" i="10"/>
  <c r="AE235" i="10"/>
  <c r="AI234" i="10"/>
  <c r="AE234" i="10"/>
  <c r="AC234" i="10"/>
  <c r="AA234" i="10"/>
  <c r="W234" i="10"/>
  <c r="U234" i="10"/>
  <c r="S234" i="10"/>
  <c r="AI233" i="10"/>
  <c r="AE233" i="10"/>
  <c r="AC233" i="10"/>
  <c r="AA233" i="10"/>
  <c r="W233" i="10"/>
  <c r="U233" i="10"/>
  <c r="S233" i="10"/>
  <c r="AI232" i="10"/>
  <c r="AE232" i="10"/>
  <c r="AI231" i="10"/>
  <c r="AE231" i="10"/>
  <c r="AI230" i="10"/>
  <c r="AE230" i="10"/>
  <c r="AI229" i="10"/>
  <c r="AE229" i="10"/>
  <c r="AI228" i="10"/>
  <c r="AE228" i="10"/>
  <c r="AC228" i="10"/>
  <c r="AA228" i="10"/>
  <c r="W228" i="10"/>
  <c r="U228" i="10"/>
  <c r="S228" i="10"/>
  <c r="AI227" i="10"/>
  <c r="AE227" i="10"/>
  <c r="AC227" i="10"/>
  <c r="AA227" i="10"/>
  <c r="W227" i="10"/>
  <c r="U227" i="10"/>
  <c r="S227" i="10"/>
  <c r="AI226" i="10"/>
  <c r="AE226" i="10"/>
  <c r="AC226" i="10"/>
  <c r="AA226" i="10"/>
  <c r="W226" i="10"/>
  <c r="U226" i="10"/>
  <c r="S226" i="10"/>
  <c r="AI225" i="10"/>
  <c r="AE225" i="10"/>
  <c r="AC225" i="10"/>
  <c r="AA225" i="10"/>
  <c r="W225" i="10"/>
  <c r="U225" i="10"/>
  <c r="S225" i="10"/>
  <c r="AI224" i="10"/>
  <c r="AE224" i="10"/>
  <c r="AI223" i="10"/>
  <c r="AE223" i="10"/>
  <c r="AI222" i="10"/>
  <c r="AE222" i="10"/>
  <c r="AC222" i="10"/>
  <c r="AA222" i="10"/>
  <c r="W222" i="10"/>
  <c r="U222" i="10"/>
  <c r="S222" i="10"/>
  <c r="AI221" i="10"/>
  <c r="AE221" i="10"/>
  <c r="AC221" i="10"/>
  <c r="AA221" i="10"/>
  <c r="W221" i="10"/>
  <c r="U221" i="10"/>
  <c r="S221" i="10"/>
  <c r="AI220" i="10"/>
  <c r="AE220" i="10"/>
  <c r="AC220" i="10"/>
  <c r="AA220" i="10"/>
  <c r="W220" i="10"/>
  <c r="U220" i="10"/>
  <c r="S220" i="10"/>
  <c r="AI219" i="10"/>
  <c r="AE219" i="10"/>
  <c r="AC219" i="10"/>
  <c r="AA219" i="10"/>
  <c r="W219" i="10"/>
  <c r="U219" i="10"/>
  <c r="S219" i="10"/>
  <c r="AI218" i="10"/>
  <c r="AE218" i="10"/>
  <c r="AI217" i="10"/>
  <c r="AE217" i="10"/>
  <c r="K217" i="10"/>
  <c r="AI216" i="10"/>
  <c r="AE216" i="10"/>
  <c r="AC216" i="10"/>
  <c r="AA216" i="10"/>
  <c r="W216" i="10"/>
  <c r="U216" i="10"/>
  <c r="S216" i="10"/>
  <c r="AI215" i="10"/>
  <c r="AE215" i="10"/>
  <c r="AC215" i="10"/>
  <c r="AA215" i="10"/>
  <c r="W215" i="10"/>
  <c r="U215" i="10"/>
  <c r="S215" i="10"/>
  <c r="AI214" i="10"/>
  <c r="AE214" i="10"/>
  <c r="AC214" i="10"/>
  <c r="AA214" i="10"/>
  <c r="W214" i="10"/>
  <c r="U214" i="10"/>
  <c r="S214" i="10"/>
  <c r="AI213" i="10"/>
  <c r="AE213" i="10"/>
  <c r="AC213" i="10"/>
  <c r="AA213" i="10"/>
  <c r="W213" i="10"/>
  <c r="U213" i="10"/>
  <c r="S213" i="10"/>
  <c r="AI212" i="10"/>
  <c r="AE212" i="10"/>
  <c r="AI211" i="10"/>
  <c r="AE211" i="10"/>
  <c r="AI210" i="10"/>
  <c r="AE210" i="10"/>
  <c r="AC210" i="10"/>
  <c r="AA210" i="10"/>
  <c r="W210" i="10"/>
  <c r="U210" i="10"/>
  <c r="S210" i="10"/>
  <c r="AI209" i="10"/>
  <c r="AE209" i="10"/>
  <c r="AC209" i="10"/>
  <c r="AA209" i="10"/>
  <c r="W209" i="10"/>
  <c r="U209" i="10"/>
  <c r="S209" i="10"/>
  <c r="AI208" i="10"/>
  <c r="AE208" i="10"/>
  <c r="AI207" i="10"/>
  <c r="AE207" i="10"/>
  <c r="AI206" i="10"/>
  <c r="AE206" i="10"/>
  <c r="AI205" i="10"/>
  <c r="AE205" i="10"/>
  <c r="K205" i="10"/>
  <c r="AI204" i="10"/>
  <c r="AE204" i="10"/>
  <c r="AC204" i="10"/>
  <c r="AA204" i="10"/>
  <c r="W204" i="10"/>
  <c r="U204" i="10"/>
  <c r="S204" i="10"/>
  <c r="AI203" i="10"/>
  <c r="AE203" i="10"/>
  <c r="AC203" i="10"/>
  <c r="AA203" i="10"/>
  <c r="W203" i="10"/>
  <c r="U203" i="10"/>
  <c r="S203" i="10"/>
  <c r="AI202" i="10"/>
  <c r="AE202" i="10"/>
  <c r="AC202" i="10"/>
  <c r="AA202" i="10"/>
  <c r="W202" i="10"/>
  <c r="U202" i="10"/>
  <c r="S202" i="10"/>
  <c r="AI201" i="10"/>
  <c r="AE201" i="10"/>
  <c r="AC201" i="10"/>
  <c r="AA201" i="10"/>
  <c r="W201" i="10"/>
  <c r="U201" i="10"/>
  <c r="S201" i="10"/>
  <c r="AI200" i="10"/>
  <c r="AE200" i="10"/>
  <c r="AC200" i="10"/>
  <c r="AA200" i="10"/>
  <c r="W200" i="10"/>
  <c r="U200" i="10"/>
  <c r="S200" i="10"/>
  <c r="AI199" i="10"/>
  <c r="AE199" i="10"/>
  <c r="K199" i="10"/>
  <c r="AI198" i="10"/>
  <c r="AE198" i="10"/>
  <c r="AC198" i="10"/>
  <c r="AA198" i="10"/>
  <c r="W198" i="10"/>
  <c r="U198" i="10"/>
  <c r="S198" i="10"/>
  <c r="AI197" i="10"/>
  <c r="AE197" i="10"/>
  <c r="AC197" i="10"/>
  <c r="AA197" i="10"/>
  <c r="W197" i="10"/>
  <c r="U197" i="10"/>
  <c r="S197" i="10"/>
  <c r="AI196" i="10"/>
  <c r="AE196" i="10"/>
  <c r="AI195" i="10"/>
  <c r="AE195" i="10"/>
  <c r="AI194" i="10"/>
  <c r="AE194" i="10"/>
  <c r="AI193" i="10"/>
  <c r="AE193" i="10"/>
  <c r="K193" i="10"/>
  <c r="C193" i="10"/>
  <c r="AI192" i="10"/>
  <c r="AE192" i="10"/>
  <c r="AC192" i="10"/>
  <c r="AA192" i="10"/>
  <c r="W192" i="10"/>
  <c r="U192" i="10"/>
  <c r="S192" i="10"/>
  <c r="AI191" i="10"/>
  <c r="AE191" i="10"/>
  <c r="AC191" i="10"/>
  <c r="AA191" i="10"/>
  <c r="W191" i="10"/>
  <c r="U191" i="10"/>
  <c r="S191" i="10"/>
  <c r="AI190" i="10"/>
  <c r="AE190" i="10"/>
  <c r="AI189" i="10"/>
  <c r="AE189" i="10"/>
  <c r="AI188" i="10"/>
  <c r="AE188" i="10"/>
  <c r="AI187" i="10"/>
  <c r="AE187" i="10"/>
  <c r="K187" i="10"/>
  <c r="C187" i="10"/>
  <c r="AI186" i="10"/>
  <c r="AE186" i="10"/>
  <c r="AC186" i="10"/>
  <c r="AA186" i="10"/>
  <c r="W186" i="10"/>
  <c r="U186" i="10"/>
  <c r="S186" i="10"/>
  <c r="AI185" i="10"/>
  <c r="AE185" i="10"/>
  <c r="AC185" i="10"/>
  <c r="AA185" i="10"/>
  <c r="W185" i="10"/>
  <c r="U185" i="10"/>
  <c r="S185" i="10"/>
  <c r="AI184" i="10"/>
  <c r="AE184" i="10"/>
  <c r="AC184" i="10"/>
  <c r="AA184" i="10"/>
  <c r="W184" i="10"/>
  <c r="U184" i="10"/>
  <c r="S184" i="10"/>
  <c r="AI183" i="10"/>
  <c r="AE183" i="10"/>
  <c r="AC183" i="10"/>
  <c r="AA183" i="10"/>
  <c r="W183" i="10"/>
  <c r="U183" i="10"/>
  <c r="S183" i="10"/>
  <c r="AI182" i="10"/>
  <c r="AE182" i="10"/>
  <c r="AC182" i="10"/>
  <c r="AA182" i="10"/>
  <c r="W182" i="10"/>
  <c r="U182" i="10"/>
  <c r="S182" i="10"/>
  <c r="AI181" i="10"/>
  <c r="AE181" i="10"/>
  <c r="K181" i="10"/>
  <c r="AI180" i="10"/>
  <c r="AE180" i="10"/>
  <c r="AC180" i="10"/>
  <c r="AA180" i="10"/>
  <c r="W180" i="10"/>
  <c r="U180" i="10"/>
  <c r="S180" i="10"/>
  <c r="AI179" i="10"/>
  <c r="AE179" i="10"/>
  <c r="AC179" i="10"/>
  <c r="AA179" i="10"/>
  <c r="W179" i="10"/>
  <c r="U179" i="10"/>
  <c r="S179" i="10"/>
  <c r="AI178" i="10"/>
  <c r="AE178" i="10"/>
  <c r="AC178" i="10"/>
  <c r="AA178" i="10"/>
  <c r="W178" i="10"/>
  <c r="U178" i="10"/>
  <c r="S178" i="10"/>
  <c r="AI177" i="10"/>
  <c r="AE177" i="10"/>
  <c r="AI176" i="10"/>
  <c r="AE176" i="10"/>
  <c r="AI175" i="10"/>
  <c r="AE175" i="10"/>
  <c r="K175" i="10"/>
  <c r="AI174" i="10"/>
  <c r="AE174" i="10"/>
  <c r="AC174" i="10"/>
  <c r="AA174" i="10"/>
  <c r="W174" i="10"/>
  <c r="U174" i="10"/>
  <c r="S174" i="10"/>
  <c r="AI173" i="10"/>
  <c r="AE173" i="10"/>
  <c r="AC173" i="10"/>
  <c r="AA173" i="10"/>
  <c r="W173" i="10"/>
  <c r="U173" i="10"/>
  <c r="S173" i="10"/>
  <c r="AI172" i="10"/>
  <c r="AE172" i="10"/>
  <c r="AC172" i="10"/>
  <c r="AA172" i="10"/>
  <c r="W172" i="10"/>
  <c r="U172" i="10"/>
  <c r="S172" i="10"/>
  <c r="AI171" i="10"/>
  <c r="AE171" i="10"/>
  <c r="AC171" i="10"/>
  <c r="AA171" i="10"/>
  <c r="W171" i="10"/>
  <c r="U171" i="10"/>
  <c r="S171" i="10"/>
  <c r="AI170" i="10"/>
  <c r="AE170" i="10"/>
  <c r="AI169" i="10"/>
  <c r="AE169" i="10"/>
  <c r="K169" i="10"/>
  <c r="AI168" i="10"/>
  <c r="AE168" i="10"/>
  <c r="AC168" i="10"/>
  <c r="AA168" i="10"/>
  <c r="W168" i="10"/>
  <c r="U168" i="10"/>
  <c r="S168" i="10"/>
  <c r="AI167" i="10"/>
  <c r="AE167" i="10"/>
  <c r="AC167" i="10"/>
  <c r="AA167" i="10"/>
  <c r="W167" i="10"/>
  <c r="U167" i="10"/>
  <c r="S167" i="10"/>
  <c r="AI166" i="10"/>
  <c r="AE166" i="10"/>
  <c r="AC166" i="10"/>
  <c r="AA166" i="10"/>
  <c r="W166" i="10"/>
  <c r="U166" i="10"/>
  <c r="S166" i="10"/>
  <c r="AI165" i="10"/>
  <c r="AE165" i="10"/>
  <c r="AC165" i="10"/>
  <c r="AA165" i="10"/>
  <c r="W165" i="10"/>
  <c r="U165" i="10"/>
  <c r="S165" i="10"/>
  <c r="AI164" i="10"/>
  <c r="AE164" i="10"/>
  <c r="AI163" i="10"/>
  <c r="AE163" i="10"/>
  <c r="K163" i="10"/>
  <c r="AI162" i="10"/>
  <c r="AE162" i="10"/>
  <c r="AC162" i="10"/>
  <c r="AA162" i="10"/>
  <c r="W162" i="10"/>
  <c r="U162" i="10"/>
  <c r="S162" i="10"/>
  <c r="AI161" i="10"/>
  <c r="AE161" i="10"/>
  <c r="AC161" i="10"/>
  <c r="AA161" i="10"/>
  <c r="W161" i="10"/>
  <c r="U161" i="10"/>
  <c r="S161" i="10"/>
  <c r="AI160" i="10"/>
  <c r="AE160" i="10"/>
  <c r="AI159" i="10"/>
  <c r="AE159" i="10"/>
  <c r="AI158" i="10"/>
  <c r="AE158" i="10"/>
  <c r="AI157" i="10"/>
  <c r="AE157" i="10"/>
  <c r="K157" i="10"/>
  <c r="AI156" i="10"/>
  <c r="AE156" i="10"/>
  <c r="AC156" i="10"/>
  <c r="AA156" i="10"/>
  <c r="W156" i="10"/>
  <c r="U156" i="10"/>
  <c r="S156" i="10"/>
  <c r="AI155" i="10"/>
  <c r="AE155" i="10"/>
  <c r="AC155" i="10"/>
  <c r="AA155" i="10"/>
  <c r="W155" i="10"/>
  <c r="U155" i="10"/>
  <c r="S155" i="10"/>
  <c r="AI154" i="10"/>
  <c r="AE154" i="10"/>
  <c r="AC154" i="10"/>
  <c r="AA154" i="10"/>
  <c r="W154" i="10"/>
  <c r="U154" i="10"/>
  <c r="S154" i="10"/>
  <c r="AI153" i="10"/>
  <c r="AE153" i="10"/>
  <c r="AI152" i="10"/>
  <c r="AE152" i="10"/>
  <c r="AI151" i="10"/>
  <c r="AE151" i="10"/>
  <c r="K151" i="10"/>
  <c r="C151" i="10"/>
  <c r="AI150" i="10"/>
  <c r="AE150" i="10"/>
  <c r="AC150" i="10"/>
  <c r="AA150" i="10"/>
  <c r="W150" i="10"/>
  <c r="U150" i="10"/>
  <c r="S150" i="10"/>
  <c r="AI149" i="10"/>
  <c r="AE149" i="10"/>
  <c r="AC149" i="10"/>
  <c r="AA149" i="10"/>
  <c r="W149" i="10"/>
  <c r="U149" i="10"/>
  <c r="S149" i="10"/>
  <c r="AI148" i="10"/>
  <c r="AE148" i="10"/>
  <c r="AI147" i="10"/>
  <c r="AE147" i="10"/>
  <c r="AI146" i="10"/>
  <c r="AE146" i="10"/>
  <c r="AI145" i="10"/>
  <c r="AE145" i="10"/>
  <c r="K145" i="10"/>
  <c r="C145" i="10"/>
  <c r="AI144" i="10"/>
  <c r="AE144" i="10"/>
  <c r="AC144" i="10"/>
  <c r="AA144" i="10"/>
  <c r="W144" i="10"/>
  <c r="U144" i="10"/>
  <c r="S144" i="10"/>
  <c r="AI143" i="10"/>
  <c r="AE143" i="10"/>
  <c r="AC143" i="10"/>
  <c r="AA143" i="10"/>
  <c r="W143" i="10"/>
  <c r="U143" i="10"/>
  <c r="S143" i="10"/>
  <c r="AI142" i="10"/>
  <c r="AE142" i="10"/>
  <c r="AC142" i="10"/>
  <c r="AA142" i="10"/>
  <c r="W142" i="10"/>
  <c r="U142" i="10"/>
  <c r="S142" i="10"/>
  <c r="AI141" i="10"/>
  <c r="AE141" i="10"/>
  <c r="AI140" i="10"/>
  <c r="AE140" i="10"/>
  <c r="AI139" i="10"/>
  <c r="AE139" i="10"/>
  <c r="K139" i="10"/>
  <c r="C139" i="10"/>
  <c r="AI138" i="10"/>
  <c r="AE138" i="10"/>
  <c r="AC138" i="10"/>
  <c r="AA138" i="10"/>
  <c r="W138" i="10"/>
  <c r="U138" i="10"/>
  <c r="S138" i="10"/>
  <c r="AI137" i="10"/>
  <c r="AE137" i="10"/>
  <c r="AC137" i="10"/>
  <c r="AA137" i="10"/>
  <c r="W137" i="10"/>
  <c r="U137" i="10"/>
  <c r="S137" i="10"/>
  <c r="AI136" i="10"/>
  <c r="AE136" i="10"/>
  <c r="AC136" i="10"/>
  <c r="AA136" i="10"/>
  <c r="W136" i="10"/>
  <c r="U136" i="10"/>
  <c r="S136" i="10"/>
  <c r="AI135" i="10"/>
  <c r="AE135" i="10"/>
  <c r="AC135" i="10"/>
  <c r="AA135" i="10"/>
  <c r="W135" i="10"/>
  <c r="U135" i="10"/>
  <c r="S135" i="10"/>
  <c r="AI134" i="10"/>
  <c r="AE134" i="10"/>
  <c r="AI133" i="10"/>
  <c r="AE133" i="10"/>
  <c r="K133" i="10"/>
  <c r="C133" i="10"/>
  <c r="AI132" i="10"/>
  <c r="AE132" i="10"/>
  <c r="AC132" i="10"/>
  <c r="AA132" i="10"/>
  <c r="W132" i="10"/>
  <c r="U132" i="10"/>
  <c r="S132" i="10"/>
  <c r="AI131" i="10"/>
  <c r="AE131" i="10"/>
  <c r="AC131" i="10"/>
  <c r="AA131" i="10"/>
  <c r="W131" i="10"/>
  <c r="U131" i="10"/>
  <c r="S131" i="10"/>
  <c r="AI130" i="10"/>
  <c r="AE130" i="10"/>
  <c r="AI129" i="10"/>
  <c r="AE129" i="10"/>
  <c r="AI128" i="10"/>
  <c r="AE128" i="10"/>
  <c r="AI127" i="10"/>
  <c r="AE127" i="10"/>
  <c r="K127" i="10"/>
  <c r="C127" i="10"/>
  <c r="AI126" i="10"/>
  <c r="AE126" i="10"/>
  <c r="AC126" i="10"/>
  <c r="AA126" i="10"/>
  <c r="W126" i="10"/>
  <c r="U126" i="10"/>
  <c r="S126" i="10"/>
  <c r="AI125" i="10"/>
  <c r="AE125" i="10"/>
  <c r="AC125" i="10"/>
  <c r="AA125" i="10"/>
  <c r="W125" i="10"/>
  <c r="U125" i="10"/>
  <c r="S125" i="10"/>
  <c r="AI124" i="10"/>
  <c r="AE124" i="10"/>
  <c r="AC124" i="10"/>
  <c r="AA124" i="10"/>
  <c r="W124" i="10"/>
  <c r="U124" i="10"/>
  <c r="S124" i="10"/>
  <c r="AI123" i="10"/>
  <c r="AE123" i="10"/>
  <c r="AI122" i="10"/>
  <c r="AE122" i="10"/>
  <c r="AI121" i="10"/>
  <c r="AE121" i="10"/>
  <c r="K121" i="10"/>
  <c r="C121" i="10"/>
  <c r="AI120" i="10"/>
  <c r="AE120" i="10"/>
  <c r="AC120" i="10"/>
  <c r="AA120" i="10"/>
  <c r="W120" i="10"/>
  <c r="U120" i="10"/>
  <c r="S120" i="10"/>
  <c r="AI119" i="10"/>
  <c r="AE119" i="10"/>
  <c r="AC119" i="10"/>
  <c r="AA119" i="10"/>
  <c r="W119" i="10"/>
  <c r="U119" i="10"/>
  <c r="S119" i="10"/>
  <c r="AI118" i="10"/>
  <c r="AE118" i="10"/>
  <c r="AI117" i="10"/>
  <c r="AE117" i="10"/>
  <c r="AI116" i="10"/>
  <c r="AE116" i="10"/>
  <c r="AI115" i="10"/>
  <c r="AE115" i="10"/>
  <c r="K115" i="10"/>
  <c r="AI114" i="10"/>
  <c r="AE114" i="10"/>
  <c r="AC114" i="10"/>
  <c r="AA114" i="10"/>
  <c r="W114" i="10"/>
  <c r="U114" i="10"/>
  <c r="S114" i="10"/>
  <c r="AI113" i="10"/>
  <c r="AE113" i="10"/>
  <c r="AC113" i="10"/>
  <c r="AA113" i="10"/>
  <c r="W113" i="10"/>
  <c r="U113" i="10"/>
  <c r="S113" i="10"/>
  <c r="AI112" i="10"/>
  <c r="AE112" i="10"/>
  <c r="AC112" i="10"/>
  <c r="AA112" i="10"/>
  <c r="W112" i="10"/>
  <c r="U112" i="10"/>
  <c r="S112" i="10"/>
  <c r="AI111" i="10"/>
  <c r="AE111" i="10"/>
  <c r="AI110" i="10"/>
  <c r="AE110" i="10"/>
  <c r="AI109" i="10"/>
  <c r="AE109" i="10"/>
  <c r="K109" i="10"/>
  <c r="C109" i="10"/>
  <c r="AI108" i="10"/>
  <c r="AE108" i="10"/>
  <c r="AC108" i="10"/>
  <c r="AA108" i="10"/>
  <c r="W108" i="10"/>
  <c r="U108" i="10"/>
  <c r="S108" i="10"/>
  <c r="AI107" i="10"/>
  <c r="AE107" i="10"/>
  <c r="AC107" i="10"/>
  <c r="AA107" i="10"/>
  <c r="W107" i="10"/>
  <c r="U107" i="10"/>
  <c r="S107" i="10"/>
  <c r="AI106" i="10"/>
  <c r="AE106" i="10"/>
  <c r="AC106" i="10"/>
  <c r="AA106" i="10"/>
  <c r="W106" i="10"/>
  <c r="U106" i="10"/>
  <c r="S106" i="10"/>
  <c r="AI105" i="10"/>
  <c r="AE105" i="10"/>
  <c r="AI104" i="10"/>
  <c r="AE104" i="10"/>
  <c r="AI103" i="10"/>
  <c r="AE103" i="10"/>
  <c r="K103" i="10"/>
  <c r="C103" i="10"/>
  <c r="AI102" i="10"/>
  <c r="AE102" i="10"/>
  <c r="AC102" i="10"/>
  <c r="AA102" i="10"/>
  <c r="W102" i="10"/>
  <c r="U102" i="10"/>
  <c r="S102" i="10"/>
  <c r="AI101" i="10"/>
  <c r="AE101" i="10"/>
  <c r="AC101" i="10"/>
  <c r="AA101" i="10"/>
  <c r="W101" i="10"/>
  <c r="U101" i="10"/>
  <c r="S101" i="10"/>
  <c r="AI100" i="10"/>
  <c r="AE100" i="10"/>
  <c r="AC100" i="10"/>
  <c r="AA100" i="10"/>
  <c r="W100" i="10"/>
  <c r="U100" i="10"/>
  <c r="S100" i="10"/>
  <c r="AI99" i="10"/>
  <c r="AE99" i="10"/>
  <c r="AI98" i="10"/>
  <c r="AE98" i="10"/>
  <c r="AI97" i="10"/>
  <c r="AE97" i="10"/>
  <c r="C97" i="10"/>
  <c r="AI96" i="10"/>
  <c r="AE96" i="10"/>
  <c r="AC96" i="10"/>
  <c r="AA96" i="10"/>
  <c r="W96" i="10"/>
  <c r="U96" i="10"/>
  <c r="S96" i="10"/>
  <c r="AI95" i="10"/>
  <c r="AE95" i="10"/>
  <c r="AC95" i="10"/>
  <c r="AA95" i="10"/>
  <c r="W95" i="10"/>
  <c r="U95" i="10"/>
  <c r="S95" i="10"/>
  <c r="AI94" i="10"/>
  <c r="AE94" i="10"/>
  <c r="AC94" i="10"/>
  <c r="AA94" i="10"/>
  <c r="W94" i="10"/>
  <c r="U94" i="10"/>
  <c r="S94" i="10"/>
  <c r="AI93" i="10"/>
  <c r="AE93" i="10"/>
  <c r="AI92" i="10"/>
  <c r="AE92" i="10"/>
  <c r="AI91" i="10"/>
  <c r="AE91" i="10"/>
  <c r="C91" i="10"/>
  <c r="AI90" i="10"/>
  <c r="AE90" i="10"/>
  <c r="AC90" i="10"/>
  <c r="AA90" i="10"/>
  <c r="W90" i="10"/>
  <c r="U90" i="10"/>
  <c r="S90" i="10"/>
  <c r="AI89" i="10"/>
  <c r="AE89" i="10"/>
  <c r="AC89" i="10"/>
  <c r="AA89" i="10"/>
  <c r="W89" i="10"/>
  <c r="U89" i="10"/>
  <c r="S89" i="10"/>
  <c r="AI88" i="10"/>
  <c r="AE88" i="10"/>
  <c r="AC88" i="10"/>
  <c r="AI87" i="10"/>
  <c r="AE87" i="10"/>
  <c r="AI86" i="10"/>
  <c r="AE86" i="10"/>
  <c r="AC86" i="10"/>
  <c r="AI85" i="10"/>
  <c r="AE85" i="10"/>
  <c r="AC85" i="10"/>
  <c r="K85" i="10"/>
  <c r="C85" i="10"/>
  <c r="AI84" i="10"/>
  <c r="AE84" i="10"/>
  <c r="AC84" i="10"/>
  <c r="AA84" i="10"/>
  <c r="W84" i="10"/>
  <c r="U84" i="10"/>
  <c r="S84" i="10"/>
  <c r="AI83" i="10"/>
  <c r="AE83" i="10"/>
  <c r="AC83" i="10"/>
  <c r="AA83" i="10"/>
  <c r="W83" i="10"/>
  <c r="U83" i="10"/>
  <c r="S83" i="10"/>
  <c r="AI82" i="10"/>
  <c r="AE82" i="10"/>
  <c r="AC82" i="10"/>
  <c r="AA82" i="10"/>
  <c r="W82" i="10"/>
  <c r="U82" i="10"/>
  <c r="S82" i="10"/>
  <c r="AI81" i="10"/>
  <c r="AE81" i="10"/>
  <c r="AI80" i="10"/>
  <c r="AE80" i="10"/>
  <c r="AI79" i="10"/>
  <c r="AE79" i="10"/>
  <c r="C79" i="10"/>
  <c r="AI78" i="10"/>
  <c r="AE78" i="10"/>
  <c r="AC78" i="10"/>
  <c r="AA78" i="10"/>
  <c r="W78" i="10"/>
  <c r="U78" i="10"/>
  <c r="S78" i="10"/>
  <c r="AI77" i="10"/>
  <c r="AE77" i="10"/>
  <c r="AC77" i="10"/>
  <c r="AA77" i="10"/>
  <c r="W77" i="10"/>
  <c r="U77" i="10"/>
  <c r="S77" i="10"/>
  <c r="AI76" i="10"/>
  <c r="AE76" i="10"/>
  <c r="AC76" i="10"/>
  <c r="AA76" i="10"/>
  <c r="W76" i="10"/>
  <c r="U76" i="10"/>
  <c r="S76" i="10"/>
  <c r="AI75" i="10"/>
  <c r="AE75" i="10"/>
  <c r="AC75" i="10"/>
  <c r="AA75" i="10"/>
  <c r="W75" i="10"/>
  <c r="U75" i="10"/>
  <c r="S75" i="10"/>
  <c r="AI74" i="10"/>
  <c r="AE74" i="10"/>
  <c r="AI73" i="10"/>
  <c r="AE73" i="10"/>
  <c r="K73" i="10"/>
  <c r="C73" i="10"/>
  <c r="AI72" i="10"/>
  <c r="AE72" i="10"/>
  <c r="AC72" i="10"/>
  <c r="AA72" i="10"/>
  <c r="W72" i="10"/>
  <c r="U72" i="10"/>
  <c r="S72" i="10"/>
  <c r="AI71" i="10"/>
  <c r="AE71" i="10"/>
  <c r="AC71" i="10"/>
  <c r="AA71" i="10"/>
  <c r="W71" i="10"/>
  <c r="U71" i="10"/>
  <c r="S71" i="10"/>
  <c r="AI70" i="10"/>
  <c r="AE70" i="10"/>
  <c r="AC70" i="10"/>
  <c r="AA70" i="10"/>
  <c r="W70" i="10"/>
  <c r="U70" i="10"/>
  <c r="S70" i="10"/>
  <c r="AI69" i="10"/>
  <c r="AE69" i="10"/>
  <c r="AI68" i="10"/>
  <c r="AE68" i="10"/>
  <c r="AI67" i="10"/>
  <c r="AE67" i="10"/>
  <c r="K67" i="10"/>
  <c r="C67" i="10"/>
  <c r="AI66" i="10"/>
  <c r="AE66" i="10"/>
  <c r="AC66" i="10"/>
  <c r="AA66" i="10"/>
  <c r="W66" i="10"/>
  <c r="U66" i="10"/>
  <c r="S66" i="10"/>
  <c r="AI65" i="10"/>
  <c r="AE65" i="10"/>
  <c r="AC65" i="10"/>
  <c r="AA65" i="10"/>
  <c r="W65" i="10"/>
  <c r="U65" i="10"/>
  <c r="S65" i="10"/>
  <c r="AI64" i="10"/>
  <c r="AE64" i="10"/>
  <c r="AI63" i="10"/>
  <c r="AE63" i="10"/>
  <c r="AI62" i="10"/>
  <c r="AE62" i="10"/>
  <c r="AI61" i="10"/>
  <c r="AE61" i="10"/>
  <c r="K61" i="10"/>
  <c r="C61" i="10"/>
  <c r="AI60" i="10"/>
  <c r="AE60" i="10"/>
  <c r="AI59" i="10"/>
  <c r="AE59" i="10"/>
  <c r="AI58" i="10"/>
  <c r="AE58" i="10"/>
  <c r="AI57" i="10"/>
  <c r="AE57" i="10"/>
  <c r="AI56" i="10"/>
  <c r="AE56" i="10"/>
  <c r="AI55" i="10"/>
  <c r="AE55" i="10"/>
  <c r="K55" i="10"/>
  <c r="C55" i="10"/>
  <c r="AI54" i="10"/>
  <c r="AE54" i="10"/>
  <c r="AC54" i="10"/>
  <c r="AA54" i="10"/>
  <c r="W54" i="10"/>
  <c r="U54" i="10"/>
  <c r="S54" i="10"/>
  <c r="AI53" i="10"/>
  <c r="AE53" i="10"/>
  <c r="AC53" i="10"/>
  <c r="AA53" i="10"/>
  <c r="W53" i="10"/>
  <c r="U53" i="10"/>
  <c r="S53" i="10"/>
  <c r="AI52" i="10"/>
  <c r="AE52" i="10"/>
  <c r="AC52" i="10"/>
  <c r="AA52" i="10"/>
  <c r="W52" i="10"/>
  <c r="U52" i="10"/>
  <c r="S52" i="10"/>
  <c r="AI51" i="10"/>
  <c r="AE51" i="10"/>
  <c r="AC51" i="10"/>
  <c r="AA51" i="10"/>
  <c r="W51" i="10"/>
  <c r="U51" i="10"/>
  <c r="S51" i="10"/>
  <c r="AI50" i="10"/>
  <c r="AE50" i="10"/>
  <c r="AI49" i="10"/>
  <c r="AE49" i="10"/>
  <c r="K49" i="10"/>
  <c r="C49" i="10"/>
  <c r="AI48" i="10"/>
  <c r="AE48" i="10"/>
  <c r="AC48" i="10"/>
  <c r="AA48" i="10"/>
  <c r="W48" i="10"/>
  <c r="U48" i="10"/>
  <c r="S48" i="10"/>
  <c r="AI47" i="10"/>
  <c r="AE47" i="10"/>
  <c r="AC47" i="10"/>
  <c r="AA47" i="10"/>
  <c r="W47" i="10"/>
  <c r="U47" i="10"/>
  <c r="S47" i="10"/>
  <c r="AI46" i="10"/>
  <c r="AE46" i="10"/>
  <c r="AI45" i="10"/>
  <c r="AE45" i="10"/>
  <c r="AI44" i="10"/>
  <c r="AE44" i="10"/>
  <c r="AI43" i="10"/>
  <c r="AE43" i="10"/>
  <c r="K43" i="10"/>
  <c r="C43" i="10"/>
  <c r="AI42" i="10"/>
  <c r="AE42" i="10"/>
  <c r="AC42" i="10"/>
  <c r="AA42" i="10"/>
  <c r="W42" i="10"/>
  <c r="U42" i="10"/>
  <c r="S42" i="10"/>
  <c r="AI41" i="10"/>
  <c r="AE41" i="10"/>
  <c r="AI40" i="10"/>
  <c r="AE40" i="10"/>
  <c r="AI39" i="10"/>
  <c r="AE39" i="10"/>
  <c r="AI38" i="10"/>
  <c r="AE38" i="10"/>
  <c r="AI37" i="10"/>
  <c r="AE37" i="10"/>
  <c r="K37" i="10"/>
  <c r="C37" i="10"/>
  <c r="AI36" i="10"/>
  <c r="AE36" i="10"/>
  <c r="AC36" i="10"/>
  <c r="AA36" i="10"/>
  <c r="W36" i="10"/>
  <c r="U36" i="10"/>
  <c r="S36" i="10"/>
  <c r="AI35" i="10"/>
  <c r="AE35" i="10"/>
  <c r="AC35" i="10"/>
  <c r="AA35" i="10"/>
  <c r="W35" i="10"/>
  <c r="U35" i="10"/>
  <c r="S35" i="10"/>
  <c r="AI34" i="10"/>
  <c r="AE34" i="10"/>
  <c r="AI33" i="10"/>
  <c r="AE33" i="10"/>
  <c r="AI32" i="10"/>
  <c r="AE32" i="10"/>
  <c r="AI31" i="10"/>
  <c r="AE31" i="10"/>
  <c r="K31" i="10"/>
  <c r="C31" i="10"/>
  <c r="AI30" i="10"/>
  <c r="AE30" i="10"/>
  <c r="AC30" i="10"/>
  <c r="AA30" i="10"/>
  <c r="W30" i="10"/>
  <c r="U30" i="10"/>
  <c r="S30" i="10"/>
  <c r="AI29" i="10"/>
  <c r="AE29" i="10"/>
  <c r="AC29" i="10"/>
  <c r="AA29" i="10"/>
  <c r="W29" i="10"/>
  <c r="U29" i="10"/>
  <c r="S29" i="10"/>
  <c r="AI28" i="10"/>
  <c r="AE28" i="10"/>
  <c r="AI27" i="10"/>
  <c r="AE27" i="10"/>
  <c r="AI26" i="10"/>
  <c r="AE26" i="10"/>
  <c r="AI25" i="10"/>
  <c r="AE25" i="10"/>
  <c r="K25" i="10"/>
  <c r="C25" i="10"/>
  <c r="AI24" i="10"/>
  <c r="AE24" i="10"/>
  <c r="AC24" i="10"/>
  <c r="AA24" i="10"/>
  <c r="W24" i="10"/>
  <c r="U24" i="10"/>
  <c r="S24" i="10"/>
  <c r="AI23" i="10"/>
  <c r="AE23" i="10"/>
  <c r="AC23" i="10"/>
  <c r="AA23" i="10"/>
  <c r="W23" i="10"/>
  <c r="U23" i="10"/>
  <c r="S23" i="10"/>
  <c r="AI22" i="10"/>
  <c r="AE22" i="10"/>
  <c r="AC22" i="10"/>
  <c r="AA22" i="10"/>
  <c r="W22" i="10"/>
  <c r="U22" i="10"/>
  <c r="S22" i="10"/>
  <c r="AI21" i="10"/>
  <c r="AE21" i="10"/>
  <c r="AC21" i="10"/>
  <c r="AA21" i="10"/>
  <c r="W21" i="10"/>
  <c r="U21" i="10"/>
  <c r="S21" i="10"/>
  <c r="AI20" i="10"/>
  <c r="AE20" i="10"/>
  <c r="AI19" i="10"/>
  <c r="AE19" i="10"/>
  <c r="C19" i="10"/>
  <c r="AE18" i="10"/>
  <c r="AC18" i="10"/>
  <c r="AA18" i="10"/>
  <c r="W18" i="10"/>
  <c r="U18" i="10"/>
  <c r="S18" i="10"/>
  <c r="AE17" i="10"/>
  <c r="AC17" i="10"/>
  <c r="AA17" i="10"/>
  <c r="W17" i="10"/>
  <c r="U17" i="10"/>
  <c r="S17" i="10"/>
  <c r="AE16" i="10"/>
  <c r="AE15" i="10"/>
  <c r="AI14" i="10"/>
  <c r="AE14" i="10"/>
  <c r="AI13" i="10"/>
  <c r="AE9" i="10"/>
  <c r="AC9" i="10"/>
  <c r="AA9" i="10"/>
  <c r="W9" i="10"/>
  <c r="U9" i="10"/>
  <c r="S9" i="10"/>
  <c r="AI8" i="10"/>
  <c r="AE8" i="10"/>
  <c r="AC8" i="10"/>
  <c r="AA8" i="10"/>
  <c r="W8" i="10"/>
  <c r="U8" i="10"/>
  <c r="S8" i="10"/>
  <c r="AI7" i="10"/>
  <c r="AE7" i="10"/>
  <c r="AC7" i="10"/>
  <c r="AA7" i="10"/>
  <c r="W7" i="10"/>
  <c r="U7" i="10"/>
  <c r="S7" i="10"/>
  <c r="K7" i="10"/>
  <c r="C7" i="10"/>
  <c r="AD12" i="6"/>
  <c r="AD11" i="6"/>
  <c r="AD10" i="6"/>
  <c r="AD9" i="6"/>
  <c r="AD8" i="6"/>
  <c r="AC13" i="6"/>
  <c r="AC19" i="6"/>
  <c r="AC25" i="6"/>
  <c r="AC31" i="6"/>
  <c r="AC37" i="6"/>
  <c r="AC43" i="6"/>
  <c r="AC49" i="6"/>
  <c r="AC55" i="6"/>
  <c r="AC61" i="6"/>
  <c r="AC67" i="6"/>
  <c r="AC73" i="6"/>
  <c r="AC79" i="6"/>
  <c r="AC85" i="6"/>
  <c r="AC91" i="6"/>
  <c r="AC97" i="6"/>
  <c r="AC103" i="6"/>
  <c r="AC109" i="6"/>
  <c r="AC115" i="6"/>
  <c r="AC121" i="6"/>
  <c r="AC127" i="6"/>
  <c r="AC133" i="6"/>
  <c r="AC139" i="6"/>
  <c r="AC145" i="6"/>
  <c r="AC151" i="6"/>
  <c r="AC157" i="6"/>
  <c r="AC163" i="6"/>
  <c r="AC169" i="6"/>
  <c r="AC175" i="6"/>
  <c r="AC181" i="6"/>
  <c r="AC187" i="6"/>
  <c r="AC193" i="6"/>
  <c r="AC199" i="6"/>
  <c r="AC205" i="6"/>
  <c r="AC211" i="6"/>
  <c r="AC217" i="6"/>
  <c r="AC223" i="6"/>
  <c r="AC229" i="6"/>
  <c r="AC235" i="6"/>
  <c r="AC241" i="6"/>
  <c r="AC247" i="6"/>
  <c r="AC253" i="6"/>
  <c r="AC259" i="6"/>
  <c r="AC265" i="6"/>
  <c r="AC271" i="6"/>
  <c r="AC277" i="6"/>
  <c r="AC283" i="6"/>
  <c r="AC289" i="6"/>
  <c r="AC295" i="6"/>
  <c r="AC301" i="6"/>
  <c r="AC307" i="6"/>
  <c r="AC313" i="6"/>
  <c r="AC319" i="6"/>
  <c r="AC325" i="6"/>
  <c r="AC331" i="6"/>
  <c r="AC337" i="6"/>
  <c r="AC343" i="6"/>
  <c r="AC349" i="6"/>
  <c r="AC355" i="6"/>
  <c r="AC361" i="6"/>
  <c r="AC7" i="6"/>
  <c r="AP10" i="10" l="1"/>
  <c r="AP11" i="10"/>
  <c r="AP12" i="10"/>
  <c r="AF86" i="10"/>
  <c r="AG86" i="10" s="1"/>
  <c r="AF90" i="10"/>
  <c r="AG90" i="10" s="1"/>
  <c r="AF94" i="10"/>
  <c r="AG94" i="10" s="1"/>
  <c r="AF109" i="10"/>
  <c r="AG109" i="10" s="1"/>
  <c r="AF136" i="10"/>
  <c r="AG136" i="10" s="1"/>
  <c r="AF152" i="10"/>
  <c r="AG152" i="10" s="1"/>
  <c r="AF156" i="10"/>
  <c r="AG156" i="10" s="1"/>
  <c r="AF183" i="10"/>
  <c r="AG183" i="10" s="1"/>
  <c r="AF195" i="10"/>
  <c r="AG195" i="10" s="1"/>
  <c r="AF24" i="10"/>
  <c r="AG24" i="10" s="1"/>
  <c r="AF34" i="10"/>
  <c r="AG34" i="10" s="1"/>
  <c r="AF67" i="10"/>
  <c r="AG67" i="10" s="1"/>
  <c r="AF71" i="10"/>
  <c r="AG71" i="10" s="1"/>
  <c r="AF223" i="10"/>
  <c r="AG223" i="10" s="1"/>
  <c r="AF227" i="10"/>
  <c r="AG227" i="10" s="1"/>
  <c r="AF247" i="10"/>
  <c r="AG247" i="10" s="1"/>
  <c r="AF271" i="10"/>
  <c r="AG271" i="10" s="1"/>
  <c r="AF275" i="10"/>
  <c r="AG275" i="10" s="1"/>
  <c r="AF283" i="10"/>
  <c r="AG283" i="10" s="1"/>
  <c r="AF287" i="10"/>
  <c r="AG287" i="10" s="1"/>
  <c r="AF301" i="10"/>
  <c r="AG301" i="10" s="1"/>
  <c r="AF226" i="10"/>
  <c r="AG226" i="10" s="1"/>
  <c r="AF236" i="10"/>
  <c r="AG236" i="10" s="1"/>
  <c r="AF240" i="10"/>
  <c r="AG240" i="10" s="1"/>
  <c r="AF242" i="10"/>
  <c r="AG242" i="10" s="1"/>
  <c r="AF246" i="10"/>
  <c r="AG246" i="10" s="1"/>
  <c r="AF252" i="10"/>
  <c r="AG252" i="10" s="1"/>
  <c r="AF264" i="10"/>
  <c r="AG264" i="10" s="1"/>
  <c r="AF290" i="10"/>
  <c r="AG290" i="10" s="1"/>
  <c r="AF295" i="10"/>
  <c r="AG295" i="10" s="1"/>
  <c r="AF70" i="10"/>
  <c r="AG70" i="10" s="1"/>
  <c r="AF32" i="10"/>
  <c r="AG32" i="10" s="1"/>
  <c r="AF69" i="10"/>
  <c r="AG69" i="10" s="1"/>
  <c r="AF104" i="10"/>
  <c r="AG104" i="10" s="1"/>
  <c r="AF108" i="10"/>
  <c r="AG108" i="10" s="1"/>
  <c r="AF155" i="10"/>
  <c r="AG155" i="10" s="1"/>
  <c r="AF167" i="10"/>
  <c r="AG167" i="10" s="1"/>
  <c r="AF198" i="10"/>
  <c r="AG198" i="10" s="1"/>
  <c r="AF214" i="10"/>
  <c r="AG214" i="10" s="1"/>
  <c r="AF235" i="10"/>
  <c r="AG235" i="10" s="1"/>
  <c r="AF239" i="10"/>
  <c r="AG239" i="10" s="1"/>
  <c r="AF245" i="10"/>
  <c r="AG245" i="10" s="1"/>
  <c r="AF266" i="10"/>
  <c r="AG266" i="10" s="1"/>
  <c r="AF273" i="10"/>
  <c r="AG273" i="10" s="1"/>
  <c r="AF312" i="10"/>
  <c r="AG312" i="10" s="1"/>
  <c r="AF30" i="10"/>
  <c r="AG30" i="10" s="1"/>
  <c r="AF36" i="10"/>
  <c r="AG36" i="10" s="1"/>
  <c r="AF151" i="10"/>
  <c r="AG151" i="10" s="1"/>
  <c r="AF194" i="10"/>
  <c r="AG194" i="10" s="1"/>
  <c r="AF31" i="10"/>
  <c r="AG31" i="10" s="1"/>
  <c r="AF35" i="10"/>
  <c r="AG35" i="10" s="1"/>
  <c r="AF43" i="10"/>
  <c r="AG43" i="10" s="1"/>
  <c r="AF47" i="10"/>
  <c r="AG47" i="10" s="1"/>
  <c r="AF77" i="10"/>
  <c r="AG77" i="10" s="1"/>
  <c r="AF92" i="10"/>
  <c r="AG92" i="10" s="1"/>
  <c r="AF96" i="10"/>
  <c r="AG96" i="10" s="1"/>
  <c r="AF120" i="10"/>
  <c r="AG120" i="10" s="1"/>
  <c r="AF129" i="10"/>
  <c r="AG129" i="10" s="1"/>
  <c r="AF154" i="10"/>
  <c r="AG154" i="10" s="1"/>
  <c r="AF181" i="10"/>
  <c r="AG181" i="10" s="1"/>
  <c r="AF185" i="10"/>
  <c r="AG185" i="10" s="1"/>
  <c r="AF213" i="10"/>
  <c r="AG213" i="10" s="1"/>
  <c r="AF224" i="10"/>
  <c r="AG224" i="10" s="1"/>
  <c r="AF228" i="10"/>
  <c r="AG228" i="10" s="1"/>
  <c r="AF238" i="10"/>
  <c r="AG238" i="10" s="1"/>
  <c r="AF184" i="10"/>
  <c r="AG184" i="10" s="1"/>
  <c r="AF26" i="10"/>
  <c r="AG26" i="10" s="1"/>
  <c r="AF25" i="10"/>
  <c r="AG25" i="10" s="1"/>
  <c r="AF19" i="10"/>
  <c r="AG19" i="10" s="1"/>
  <c r="AF14" i="10"/>
  <c r="AG14" i="10" s="1"/>
  <c r="AF13" i="10"/>
  <c r="AG13" i="10" s="1"/>
  <c r="AF9" i="10"/>
  <c r="AG9" i="10" s="1"/>
  <c r="AF37" i="10"/>
  <c r="AG37" i="10" s="1"/>
  <c r="AF38" i="10"/>
  <c r="AG38" i="10" s="1"/>
  <c r="AF39" i="10"/>
  <c r="AG39" i="10" s="1"/>
  <c r="AF41" i="10"/>
  <c r="AG41" i="10" s="1"/>
  <c r="AF42" i="10"/>
  <c r="AG42" i="10" s="1"/>
  <c r="AF50" i="10"/>
  <c r="AG50" i="10" s="1"/>
  <c r="AF54" i="10"/>
  <c r="AG54" i="10" s="1"/>
  <c r="AF55" i="10"/>
  <c r="AG55" i="10" s="1"/>
  <c r="AF56" i="10"/>
  <c r="AG56" i="10" s="1"/>
  <c r="AF58" i="10"/>
  <c r="AG58" i="10" s="1"/>
  <c r="AF59" i="10"/>
  <c r="AG59" i="10" s="1"/>
  <c r="AF60" i="10"/>
  <c r="AG60" i="10" s="1"/>
  <c r="AF61" i="10"/>
  <c r="AG61" i="10" s="1"/>
  <c r="AF65" i="10"/>
  <c r="AG65" i="10" s="1"/>
  <c r="AF76" i="10"/>
  <c r="AG76" i="10" s="1"/>
  <c r="AF133" i="10"/>
  <c r="AG133" i="10" s="1"/>
  <c r="AF134" i="10"/>
  <c r="AG134" i="10" s="1"/>
  <c r="AF135" i="10"/>
  <c r="AG135" i="10" s="1"/>
  <c r="AF137" i="10"/>
  <c r="AG137" i="10" s="1"/>
  <c r="AF138" i="10"/>
  <c r="AG138" i="10" s="1"/>
  <c r="AF139" i="10"/>
  <c r="AG139" i="10" s="1"/>
  <c r="AF143" i="10"/>
  <c r="AG143" i="10" s="1"/>
  <c r="AF157" i="10"/>
  <c r="AG157" i="10" s="1"/>
  <c r="AF158" i="10"/>
  <c r="AG158" i="10" s="1"/>
  <c r="AF159" i="10"/>
  <c r="AG159" i="10" s="1"/>
  <c r="AF160" i="10"/>
  <c r="AG160" i="10" s="1"/>
  <c r="AF161" i="10"/>
  <c r="AG161" i="10" s="1"/>
  <c r="AF162" i="10"/>
  <c r="AG162" i="10" s="1"/>
  <c r="AF168" i="10"/>
  <c r="AG168" i="10" s="1"/>
  <c r="AF172" i="10"/>
  <c r="AG172" i="10" s="1"/>
  <c r="AF173" i="10"/>
  <c r="AG173" i="10" s="1"/>
  <c r="AF7" i="10"/>
  <c r="AG7" i="10" s="1"/>
  <c r="AF16" i="10"/>
  <c r="AG16" i="10" s="1"/>
  <c r="AF22" i="10"/>
  <c r="AG22" i="10" s="1"/>
  <c r="AF123" i="10"/>
  <c r="AG123" i="10" s="1"/>
  <c r="AF124" i="10"/>
  <c r="AG124" i="10" s="1"/>
  <c r="AF125" i="10"/>
  <c r="AG125" i="10" s="1"/>
  <c r="AF8" i="10"/>
  <c r="AG8" i="10" s="1"/>
  <c r="AF87" i="10"/>
  <c r="AG87" i="10" s="1"/>
  <c r="AF89" i="10"/>
  <c r="AG89" i="10" s="1"/>
  <c r="AF100" i="10"/>
  <c r="AG100" i="10" s="1"/>
  <c r="AF103" i="10"/>
  <c r="AG103" i="10" s="1"/>
  <c r="AF107" i="10"/>
  <c r="AG107" i="10" s="1"/>
  <c r="AF116" i="10"/>
  <c r="AG116" i="10" s="1"/>
  <c r="AF117" i="10"/>
  <c r="AG117" i="10" s="1"/>
  <c r="AF118" i="10"/>
  <c r="AG118" i="10" s="1"/>
  <c r="AF206" i="10"/>
  <c r="AG206" i="10" s="1"/>
  <c r="AF207" i="10"/>
  <c r="AG207" i="10" s="1"/>
  <c r="AF210" i="10"/>
  <c r="AG210" i="10" s="1"/>
  <c r="AF211" i="10"/>
  <c r="AG211" i="10" s="1"/>
  <c r="AF212" i="10"/>
  <c r="AG212" i="10" s="1"/>
  <c r="AF215" i="10"/>
  <c r="AG215" i="10" s="1"/>
  <c r="AF216" i="10"/>
  <c r="AG216" i="10" s="1"/>
  <c r="AF219" i="10"/>
  <c r="AG219" i="10" s="1"/>
  <c r="AF220" i="10"/>
  <c r="AG220" i="10" s="1"/>
  <c r="AF221" i="10"/>
  <c r="AG221" i="10" s="1"/>
  <c r="AF230" i="10"/>
  <c r="AG230" i="10" s="1"/>
  <c r="AF234" i="10"/>
  <c r="AG234" i="10" s="1"/>
  <c r="AF241" i="10"/>
  <c r="AG241" i="10" s="1"/>
  <c r="AF244" i="10"/>
  <c r="AG244" i="10" s="1"/>
  <c r="AF249" i="10"/>
  <c r="AG249" i="10" s="1"/>
  <c r="AF251" i="10"/>
  <c r="AG251" i="10" s="1"/>
  <c r="AF259" i="10"/>
  <c r="AG259" i="10" s="1"/>
  <c r="AF260" i="10"/>
  <c r="AG260" i="10" s="1"/>
  <c r="AF284" i="10"/>
  <c r="AG284" i="10" s="1"/>
  <c r="AF286" i="10"/>
  <c r="AG286" i="10" s="1"/>
  <c r="AF288" i="10"/>
  <c r="AG288" i="10" s="1"/>
  <c r="AF300" i="10"/>
  <c r="AG300" i="10" s="1"/>
  <c r="AF307" i="10"/>
  <c r="AG307" i="10" s="1"/>
  <c r="AF308" i="10"/>
  <c r="AG308" i="10" s="1"/>
  <c r="AF309" i="10"/>
  <c r="AG309" i="10" s="1"/>
  <c r="AF310" i="10"/>
  <c r="AG310" i="10" s="1"/>
  <c r="AF311" i="10"/>
  <c r="AG311" i="10" s="1"/>
  <c r="AF319" i="10"/>
  <c r="AG319" i="10" s="1"/>
  <c r="AF320" i="10"/>
  <c r="AG320" i="10" s="1"/>
  <c r="AF321" i="10"/>
  <c r="AG321" i="10" s="1"/>
  <c r="AF15" i="10"/>
  <c r="AG15" i="10" s="1"/>
  <c r="AF17" i="10"/>
  <c r="AG17" i="10" s="1"/>
  <c r="AF18" i="10"/>
  <c r="AG18" i="10" s="1"/>
  <c r="AF23" i="10"/>
  <c r="AG23" i="10" s="1"/>
  <c r="AF27" i="10"/>
  <c r="AG27" i="10" s="1"/>
  <c r="AF28" i="10"/>
  <c r="AG28" i="10" s="1"/>
  <c r="AF29" i="10"/>
  <c r="AG29" i="10" s="1"/>
  <c r="AF33" i="10"/>
  <c r="AG33" i="10" s="1"/>
  <c r="AF44" i="10"/>
  <c r="AG44" i="10" s="1"/>
  <c r="AF45" i="10"/>
  <c r="AG45" i="10" s="1"/>
  <c r="AF46" i="10"/>
  <c r="AG46" i="10" s="1"/>
  <c r="AF48" i="10"/>
  <c r="AG48" i="10" s="1"/>
  <c r="AF68" i="10"/>
  <c r="AG68" i="10" s="1"/>
  <c r="AF72" i="10"/>
  <c r="AG72" i="10" s="1"/>
  <c r="AF79" i="10"/>
  <c r="AG79" i="10" s="1"/>
  <c r="AF83" i="10"/>
  <c r="AG83" i="10" s="1"/>
  <c r="AF93" i="10"/>
  <c r="AG93" i="10" s="1"/>
  <c r="AF111" i="10"/>
  <c r="AG111" i="10" s="1"/>
  <c r="AF113" i="10"/>
  <c r="AG113" i="10" s="1"/>
  <c r="AF127" i="10"/>
  <c r="AG127" i="10" s="1"/>
  <c r="AF128" i="10"/>
  <c r="AG128" i="10" s="1"/>
  <c r="AF130" i="10"/>
  <c r="AG130" i="10" s="1"/>
  <c r="AF140" i="10"/>
  <c r="AG140" i="10" s="1"/>
  <c r="AF141" i="10"/>
  <c r="AG141" i="10" s="1"/>
  <c r="AF142" i="10"/>
  <c r="AG142" i="10" s="1"/>
  <c r="AF144" i="10"/>
  <c r="AG144" i="10" s="1"/>
  <c r="AF146" i="10"/>
  <c r="AG146" i="10" s="1"/>
  <c r="AF150" i="10"/>
  <c r="AG150" i="10" s="1"/>
  <c r="AF163" i="10"/>
  <c r="AG163" i="10" s="1"/>
  <c r="AF164" i="10"/>
  <c r="AG164" i="10" s="1"/>
  <c r="AF165" i="10"/>
  <c r="AG165" i="10" s="1"/>
  <c r="AF170" i="10"/>
  <c r="AG170" i="10" s="1"/>
  <c r="AF174" i="10"/>
  <c r="AG174" i="10" s="1"/>
  <c r="AF175" i="10"/>
  <c r="AG175" i="10" s="1"/>
  <c r="AF177" i="10"/>
  <c r="AG177" i="10" s="1"/>
  <c r="AF180" i="10"/>
  <c r="AG180" i="10" s="1"/>
  <c r="AF191" i="10"/>
  <c r="AG191" i="10" s="1"/>
  <c r="AF193" i="10"/>
  <c r="AG193" i="10" s="1"/>
  <c r="AF196" i="10"/>
  <c r="AG196" i="10" s="1"/>
  <c r="AF197" i="10"/>
  <c r="AG197" i="10" s="1"/>
  <c r="AF201" i="10"/>
  <c r="AG201" i="10" s="1"/>
  <c r="AF202" i="10"/>
  <c r="AG202" i="10" s="1"/>
  <c r="AF217" i="10"/>
  <c r="AG217" i="10" s="1"/>
  <c r="AF229" i="10"/>
  <c r="AG229" i="10" s="1"/>
  <c r="AF250" i="10"/>
  <c r="AG250" i="10" s="1"/>
  <c r="AF253" i="10"/>
  <c r="AG253" i="10" s="1"/>
  <c r="AF261" i="10"/>
  <c r="AG261" i="10" s="1"/>
  <c r="AF268" i="10"/>
  <c r="AG268" i="10" s="1"/>
  <c r="AF270" i="10"/>
  <c r="AG270" i="10" s="1"/>
  <c r="AF280" i="10"/>
  <c r="AG280" i="10" s="1"/>
  <c r="AF289" i="10"/>
  <c r="AG289" i="10" s="1"/>
  <c r="AF291" i="10"/>
  <c r="AG291" i="10" s="1"/>
  <c r="AF292" i="10"/>
  <c r="AG292" i="10" s="1"/>
  <c r="AF296" i="10"/>
  <c r="AG296" i="10" s="1"/>
  <c r="AF297" i="10"/>
  <c r="AG297" i="10" s="1"/>
  <c r="AF302" i="10"/>
  <c r="AG302" i="10" s="1"/>
  <c r="AF303" i="10"/>
  <c r="AG303" i="10" s="1"/>
  <c r="AF304" i="10"/>
  <c r="AG304" i="10" s="1"/>
  <c r="AF305" i="10"/>
  <c r="AG305" i="10" s="1"/>
  <c r="AF306" i="10"/>
  <c r="AG306" i="10" s="1"/>
  <c r="AF20" i="10"/>
  <c r="AG20" i="10" s="1"/>
  <c r="AF21" i="10"/>
  <c r="AG21" i="10" s="1"/>
  <c r="AF40" i="10"/>
  <c r="AG40" i="10" s="1"/>
  <c r="AF49" i="10"/>
  <c r="AG49" i="10" s="1"/>
  <c r="AF51" i="10"/>
  <c r="AG51" i="10" s="1"/>
  <c r="AF52" i="10"/>
  <c r="AG52" i="10" s="1"/>
  <c r="AF53" i="10"/>
  <c r="AG53" i="10" s="1"/>
  <c r="AF57" i="10"/>
  <c r="AG57" i="10" s="1"/>
  <c r="AF62" i="10"/>
  <c r="AG62" i="10" s="1"/>
  <c r="AF63" i="10"/>
  <c r="AG63" i="10" s="1"/>
  <c r="AF64" i="10"/>
  <c r="AG64" i="10" s="1"/>
  <c r="AF66" i="10"/>
  <c r="AG66" i="10" s="1"/>
  <c r="AF73" i="10"/>
  <c r="AG73" i="10" s="1"/>
  <c r="AF74" i="10"/>
  <c r="AG74" i="10" s="1"/>
  <c r="AF75" i="10"/>
  <c r="AG75" i="10" s="1"/>
  <c r="AF78" i="10"/>
  <c r="AG78" i="10" s="1"/>
  <c r="AF80" i="10"/>
  <c r="AG80" i="10" s="1"/>
  <c r="AF84" i="10"/>
  <c r="AG84" i="10" s="1"/>
  <c r="AF85" i="10"/>
  <c r="AG85" i="10" s="1"/>
  <c r="AF97" i="10"/>
  <c r="AG97" i="10" s="1"/>
  <c r="AF99" i="10"/>
  <c r="AG99" i="10" s="1"/>
  <c r="AF101" i="10"/>
  <c r="AG101" i="10" s="1"/>
  <c r="AF110" i="10"/>
  <c r="AG110" i="10" s="1"/>
  <c r="AF114" i="10"/>
  <c r="AG114" i="10" s="1"/>
  <c r="AF121" i="10"/>
  <c r="AG121" i="10" s="1"/>
  <c r="AF131" i="10"/>
  <c r="AG131" i="10" s="1"/>
  <c r="AF132" i="10"/>
  <c r="AG132" i="10" s="1"/>
  <c r="AF145" i="10"/>
  <c r="AG145" i="10" s="1"/>
  <c r="AF147" i="10"/>
  <c r="AG147" i="10" s="1"/>
  <c r="AF148" i="10"/>
  <c r="AG148" i="10" s="1"/>
  <c r="AF149" i="10"/>
  <c r="AG149" i="10" s="1"/>
  <c r="AF153" i="10"/>
  <c r="AG153" i="10" s="1"/>
  <c r="AF171" i="10"/>
  <c r="AG171" i="10" s="1"/>
  <c r="AF178" i="10"/>
  <c r="AG178" i="10" s="1"/>
  <c r="AF189" i="10"/>
  <c r="AG189" i="10" s="1"/>
  <c r="AF190" i="10"/>
  <c r="AG190" i="10" s="1"/>
  <c r="AF199" i="10"/>
  <c r="AG199" i="10" s="1"/>
  <c r="AF200" i="10"/>
  <c r="AG200" i="10" s="1"/>
  <c r="AF203" i="10"/>
  <c r="AG203" i="10" s="1"/>
  <c r="AF204" i="10"/>
  <c r="AG204" i="10" s="1"/>
  <c r="AF205" i="10"/>
  <c r="AG205" i="10" s="1"/>
  <c r="AF208" i="10"/>
  <c r="AG208" i="10" s="1"/>
  <c r="AF209" i="10"/>
  <c r="AG209" i="10" s="1"/>
  <c r="AF231" i="10"/>
  <c r="AG231" i="10" s="1"/>
  <c r="AF232" i="10"/>
  <c r="AG232" i="10" s="1"/>
  <c r="AF233" i="10"/>
  <c r="AG233" i="10" s="1"/>
  <c r="AF237" i="10"/>
  <c r="AG237" i="10" s="1"/>
  <c r="AF248" i="10"/>
  <c r="AG248" i="10" s="1"/>
  <c r="AF254" i="10"/>
  <c r="AG254" i="10" s="1"/>
  <c r="AF255" i="10"/>
  <c r="AG255" i="10" s="1"/>
  <c r="AF256" i="10"/>
  <c r="AG256" i="10" s="1"/>
  <c r="AF258" i="10"/>
  <c r="AG258" i="10" s="1"/>
  <c r="AF262" i="10"/>
  <c r="AG262" i="10" s="1"/>
  <c r="AF263" i="10"/>
  <c r="AG263" i="10" s="1"/>
  <c r="AF267" i="10"/>
  <c r="AG267" i="10" s="1"/>
  <c r="AF272" i="10"/>
  <c r="AG272" i="10" s="1"/>
  <c r="AF276" i="10"/>
  <c r="AG276" i="10" s="1"/>
  <c r="AF279" i="10"/>
  <c r="AG279" i="10" s="1"/>
  <c r="AF293" i="10"/>
  <c r="AG293" i="10" s="1"/>
  <c r="AF294" i="10"/>
  <c r="AG294" i="10" s="1"/>
  <c r="AF298" i="10"/>
  <c r="AG298" i="10" s="1"/>
  <c r="AF299" i="10"/>
  <c r="AG299" i="10" s="1"/>
  <c r="AF313" i="10"/>
  <c r="AG313" i="10" s="1"/>
  <c r="AF314" i="10"/>
  <c r="AG314" i="10" s="1"/>
  <c r="AF315" i="10"/>
  <c r="AG315" i="10" s="1"/>
  <c r="AF316" i="10"/>
  <c r="AG316" i="10" s="1"/>
  <c r="AF317" i="10"/>
  <c r="AG317" i="10" s="1"/>
  <c r="AF318" i="10"/>
  <c r="AG318" i="10" s="1"/>
  <c r="AF82" i="10"/>
  <c r="AG82" i="10" s="1"/>
  <c r="AF88" i="10"/>
  <c r="AG88" i="10" s="1"/>
  <c r="AF105" i="10"/>
  <c r="AG105" i="10" s="1"/>
  <c r="AF119" i="10"/>
  <c r="AG119" i="10" s="1"/>
  <c r="AF81" i="10"/>
  <c r="AG81" i="10" s="1"/>
  <c r="AF106" i="10"/>
  <c r="AG106" i="10" s="1"/>
  <c r="AF112" i="10"/>
  <c r="AG112" i="10" s="1"/>
  <c r="AF115" i="10"/>
  <c r="AG115" i="10" s="1"/>
  <c r="AF122" i="10"/>
  <c r="AG122" i="10" s="1"/>
  <c r="AF126" i="10"/>
  <c r="AG126" i="10" s="1"/>
  <c r="AF91" i="10"/>
  <c r="AG91" i="10" s="1"/>
  <c r="AF95" i="10"/>
  <c r="AG95" i="10" s="1"/>
  <c r="AF98" i="10"/>
  <c r="AG98" i="10" s="1"/>
  <c r="AF102" i="10"/>
  <c r="AG102" i="10" s="1"/>
  <c r="AF166" i="10"/>
  <c r="AG166" i="10" s="1"/>
  <c r="AF169" i="10"/>
  <c r="AG169" i="10" s="1"/>
  <c r="AF176" i="10"/>
  <c r="AG176" i="10" s="1"/>
  <c r="AF188" i="10"/>
  <c r="AG188" i="10" s="1"/>
  <c r="AF192" i="10"/>
  <c r="AG192" i="10" s="1"/>
  <c r="AF179" i="10"/>
  <c r="AG179" i="10" s="1"/>
  <c r="AF182" i="10"/>
  <c r="AG182" i="10" s="1"/>
  <c r="AF186" i="10"/>
  <c r="AG186" i="10" s="1"/>
  <c r="AF187" i="10"/>
  <c r="AG187" i="10" s="1"/>
  <c r="AF218" i="10"/>
  <c r="AG218" i="10" s="1"/>
  <c r="AF222" i="10"/>
  <c r="AG222" i="10" s="1"/>
  <c r="AF225" i="10"/>
  <c r="AG225" i="10" s="1"/>
  <c r="AF281" i="10"/>
  <c r="AG281" i="10" s="1"/>
  <c r="AF243" i="10"/>
  <c r="AG243" i="10" s="1"/>
  <c r="AF274" i="10"/>
  <c r="AG274" i="10" s="1"/>
  <c r="AF278" i="10"/>
  <c r="AG278" i="10" s="1"/>
  <c r="AF282" i="10"/>
  <c r="AG282" i="10" s="1"/>
  <c r="AF257" i="10"/>
  <c r="AG257" i="10" s="1"/>
  <c r="AF265" i="10"/>
  <c r="AG265" i="10" s="1"/>
  <c r="AF269" i="10"/>
  <c r="AG269" i="10" s="1"/>
  <c r="AF277" i="10"/>
  <c r="AG277" i="10" s="1"/>
  <c r="AF285" i="10"/>
  <c r="AG285" i="10" s="1"/>
  <c r="BA7" i="6"/>
  <c r="BA8" i="6"/>
  <c r="BA9" i="6"/>
  <c r="BA10" i="6"/>
  <c r="BA11" i="6"/>
  <c r="BA12" i="6"/>
  <c r="BA13" i="6"/>
  <c r="BA14" i="6"/>
  <c r="BA15" i="6"/>
  <c r="BA16" i="6"/>
  <c r="BA17" i="6"/>
  <c r="BA18" i="6"/>
  <c r="BA19" i="6"/>
  <c r="BA20" i="6"/>
  <c r="BA21" i="6"/>
  <c r="BA22" i="6"/>
  <c r="BA23" i="6"/>
  <c r="BA24"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BA302" i="6"/>
  <c r="BA303" i="6"/>
  <c r="BA304" i="6"/>
  <c r="BA305" i="6"/>
  <c r="BA306" i="6"/>
  <c r="BA307" i="6"/>
  <c r="BA308" i="6"/>
  <c r="BA309" i="6"/>
  <c r="BA310" i="6"/>
  <c r="BA311" i="6"/>
  <c r="BA312" i="6"/>
  <c r="BA313" i="6"/>
  <c r="BA314" i="6"/>
  <c r="BA315" i="6"/>
  <c r="BA316" i="6"/>
  <c r="BA317" i="6"/>
  <c r="BA318" i="6"/>
  <c r="BA319" i="6"/>
  <c r="BA320" i="6"/>
  <c r="BA321" i="6"/>
  <c r="BA322" i="6"/>
  <c r="BA323" i="6"/>
  <c r="BA324" i="6"/>
  <c r="BA325" i="6"/>
  <c r="BA326" i="6"/>
  <c r="BA327" i="6"/>
  <c r="BA328" i="6"/>
  <c r="BA329" i="6"/>
  <c r="BA330" i="6"/>
  <c r="BA331" i="6"/>
  <c r="BA332" i="6"/>
  <c r="BA333" i="6"/>
  <c r="BA334" i="6"/>
  <c r="BA335" i="6"/>
  <c r="BA336" i="6"/>
  <c r="BA337" i="6"/>
  <c r="BA338" i="6"/>
  <c r="BA339" i="6"/>
  <c r="BA340" i="6"/>
  <c r="BA341" i="6"/>
  <c r="BA342" i="6"/>
  <c r="BA343" i="6"/>
  <c r="BA344" i="6"/>
  <c r="BA345" i="6"/>
  <c r="BA346" i="6"/>
  <c r="BA347" i="6"/>
  <c r="BA348" i="6"/>
  <c r="BA349" i="6"/>
  <c r="BA350" i="6"/>
  <c r="BA351" i="6"/>
  <c r="BA352" i="6"/>
  <c r="BA353" i="6"/>
  <c r="BA354" i="6"/>
  <c r="BA355" i="6"/>
  <c r="BA356" i="6"/>
  <c r="BA357" i="6"/>
  <c r="BA358" i="6"/>
  <c r="BA359" i="6"/>
  <c r="BA360" i="6"/>
  <c r="BA361" i="6"/>
  <c r="BA362" i="6"/>
  <c r="BA363" i="6"/>
  <c r="BA364" i="6"/>
  <c r="BA365" i="6"/>
  <c r="BA366" i="6"/>
  <c r="U4" i="7"/>
  <c r="U5" i="7"/>
  <c r="U6" i="7"/>
  <c r="U7" i="7"/>
  <c r="U8" i="7"/>
  <c r="U9" i="7"/>
  <c r="U10" i="7"/>
  <c r="U11" i="7"/>
  <c r="U3" i="7"/>
  <c r="AW8" i="6"/>
  <c r="AW9" i="6"/>
  <c r="AW10" i="6"/>
  <c r="AW11" i="6"/>
  <c r="AW12" i="6"/>
  <c r="AW13" i="6"/>
  <c r="AW14" i="6"/>
  <c r="AW15" i="6"/>
  <c r="AW16" i="6"/>
  <c r="AW17" i="6"/>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79"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0" i="6"/>
  <c r="AW111" i="6"/>
  <c r="AW112" i="6"/>
  <c r="AW113" i="6"/>
  <c r="AW114" i="6"/>
  <c r="AW115" i="6"/>
  <c r="AW116" i="6"/>
  <c r="AW117" i="6"/>
  <c r="AW118" i="6"/>
  <c r="AW119" i="6"/>
  <c r="AW120" i="6"/>
  <c r="AW121" i="6"/>
  <c r="AW122" i="6"/>
  <c r="AW123" i="6"/>
  <c r="AW124" i="6"/>
  <c r="AW125" i="6"/>
  <c r="AW126" i="6"/>
  <c r="AW127" i="6"/>
  <c r="AW128" i="6"/>
  <c r="AW129" i="6"/>
  <c r="AW130" i="6"/>
  <c r="AW131" i="6"/>
  <c r="AW132" i="6"/>
  <c r="AW133" i="6"/>
  <c r="AW134" i="6"/>
  <c r="AW135" i="6"/>
  <c r="AW136" i="6"/>
  <c r="AW137" i="6"/>
  <c r="AW138" i="6"/>
  <c r="AW139" i="6"/>
  <c r="AW140" i="6"/>
  <c r="AW141" i="6"/>
  <c r="AW142" i="6"/>
  <c r="AW143" i="6"/>
  <c r="AW144" i="6"/>
  <c r="AW145" i="6"/>
  <c r="AW146" i="6"/>
  <c r="AW147" i="6"/>
  <c r="AW148" i="6"/>
  <c r="AW149" i="6"/>
  <c r="AW150" i="6"/>
  <c r="AW151" i="6"/>
  <c r="AW152" i="6"/>
  <c r="AW153" i="6"/>
  <c r="AW154" i="6"/>
  <c r="AW155" i="6"/>
  <c r="AW156" i="6"/>
  <c r="AW157" i="6"/>
  <c r="AW158" i="6"/>
  <c r="AW159" i="6"/>
  <c r="AW160" i="6"/>
  <c r="AW161" i="6"/>
  <c r="AW162" i="6"/>
  <c r="AW163" i="6"/>
  <c r="AW164" i="6"/>
  <c r="AW165" i="6"/>
  <c r="AW166" i="6"/>
  <c r="AW167" i="6"/>
  <c r="AW168" i="6"/>
  <c r="AW169" i="6"/>
  <c r="AW170" i="6"/>
  <c r="AW171" i="6"/>
  <c r="AW172" i="6"/>
  <c r="AW173" i="6"/>
  <c r="AW174" i="6"/>
  <c r="AW175" i="6"/>
  <c r="AW176" i="6"/>
  <c r="AW177" i="6"/>
  <c r="AW178" i="6"/>
  <c r="AW179" i="6"/>
  <c r="AW180" i="6"/>
  <c r="AW181" i="6"/>
  <c r="AW182" i="6"/>
  <c r="AW183" i="6"/>
  <c r="AW184" i="6"/>
  <c r="AW185" i="6"/>
  <c r="AW186" i="6"/>
  <c r="AW187" i="6"/>
  <c r="AW188" i="6"/>
  <c r="AW189" i="6"/>
  <c r="AW190" i="6"/>
  <c r="AW191" i="6"/>
  <c r="AW192" i="6"/>
  <c r="AW193" i="6"/>
  <c r="AW194" i="6"/>
  <c r="AW195" i="6"/>
  <c r="AW196" i="6"/>
  <c r="AW197" i="6"/>
  <c r="AW198" i="6"/>
  <c r="AW199" i="6"/>
  <c r="AW200" i="6"/>
  <c r="AW201" i="6"/>
  <c r="AW202" i="6"/>
  <c r="AW203" i="6"/>
  <c r="AW204" i="6"/>
  <c r="AW205" i="6"/>
  <c r="AW206" i="6"/>
  <c r="AW207" i="6"/>
  <c r="AW208" i="6"/>
  <c r="AW209" i="6"/>
  <c r="AW210" i="6"/>
  <c r="AW211" i="6"/>
  <c r="AW212" i="6"/>
  <c r="AW213" i="6"/>
  <c r="AW214" i="6"/>
  <c r="AW215" i="6"/>
  <c r="AW216" i="6"/>
  <c r="AW217" i="6"/>
  <c r="AW218" i="6"/>
  <c r="AW219" i="6"/>
  <c r="AW220" i="6"/>
  <c r="AW221" i="6"/>
  <c r="AW222" i="6"/>
  <c r="AW223" i="6"/>
  <c r="AW224" i="6"/>
  <c r="AW225" i="6"/>
  <c r="AW226" i="6"/>
  <c r="AW227" i="6"/>
  <c r="AW228" i="6"/>
  <c r="AW229" i="6"/>
  <c r="AW230" i="6"/>
  <c r="AW231" i="6"/>
  <c r="AW232" i="6"/>
  <c r="AW233" i="6"/>
  <c r="AW234" i="6"/>
  <c r="AW235" i="6"/>
  <c r="AW236" i="6"/>
  <c r="AW237" i="6"/>
  <c r="AW238" i="6"/>
  <c r="AW239" i="6"/>
  <c r="AW240" i="6"/>
  <c r="AW241" i="6"/>
  <c r="AW242" i="6"/>
  <c r="AW243" i="6"/>
  <c r="AW244" i="6"/>
  <c r="AW245" i="6"/>
  <c r="AW246" i="6"/>
  <c r="AW247" i="6"/>
  <c r="AW248" i="6"/>
  <c r="AW249" i="6"/>
  <c r="AW250" i="6"/>
  <c r="AW251" i="6"/>
  <c r="AW252" i="6"/>
  <c r="AW253" i="6"/>
  <c r="AW254" i="6"/>
  <c r="AW255" i="6"/>
  <c r="AW256" i="6"/>
  <c r="AW257" i="6"/>
  <c r="AW258" i="6"/>
  <c r="AW259" i="6"/>
  <c r="AW260" i="6"/>
  <c r="AW261" i="6"/>
  <c r="AW262" i="6"/>
  <c r="AW263" i="6"/>
  <c r="AW264" i="6"/>
  <c r="AW265" i="6"/>
  <c r="AW266" i="6"/>
  <c r="AW267" i="6"/>
  <c r="AW268" i="6"/>
  <c r="AW269" i="6"/>
  <c r="AW270" i="6"/>
  <c r="AW271" i="6"/>
  <c r="AW272" i="6"/>
  <c r="AW273" i="6"/>
  <c r="AW274" i="6"/>
  <c r="AW275" i="6"/>
  <c r="AW276" i="6"/>
  <c r="AW277" i="6"/>
  <c r="AW278" i="6"/>
  <c r="AW279" i="6"/>
  <c r="AW280" i="6"/>
  <c r="AW281" i="6"/>
  <c r="AW282" i="6"/>
  <c r="AW283" i="6"/>
  <c r="AW284" i="6"/>
  <c r="AW285" i="6"/>
  <c r="AW286" i="6"/>
  <c r="AW287" i="6"/>
  <c r="AW288" i="6"/>
  <c r="AW289" i="6"/>
  <c r="AW290" i="6"/>
  <c r="AW291" i="6"/>
  <c r="AW292" i="6"/>
  <c r="AW293" i="6"/>
  <c r="AW294" i="6"/>
  <c r="AW295" i="6"/>
  <c r="AW296" i="6"/>
  <c r="AW297" i="6"/>
  <c r="AW298" i="6"/>
  <c r="AW299" i="6"/>
  <c r="AW300" i="6"/>
  <c r="AW301" i="6"/>
  <c r="AW302" i="6"/>
  <c r="AW303" i="6"/>
  <c r="AW304" i="6"/>
  <c r="AW305" i="6"/>
  <c r="AW306" i="6"/>
  <c r="AW307" i="6"/>
  <c r="AW308" i="6"/>
  <c r="AW309" i="6"/>
  <c r="AW310" i="6"/>
  <c r="AW311" i="6"/>
  <c r="AW312" i="6"/>
  <c r="AW313" i="6"/>
  <c r="AW314" i="6"/>
  <c r="AW315" i="6"/>
  <c r="AW316" i="6"/>
  <c r="AW317" i="6"/>
  <c r="AW318" i="6"/>
  <c r="AW319" i="6"/>
  <c r="AW320" i="6"/>
  <c r="AW321" i="6"/>
  <c r="AW322" i="6"/>
  <c r="AW323" i="6"/>
  <c r="AW324" i="6"/>
  <c r="AW325" i="6"/>
  <c r="AW326" i="6"/>
  <c r="AW327" i="6"/>
  <c r="AW328" i="6"/>
  <c r="AW329" i="6"/>
  <c r="AW330" i="6"/>
  <c r="AW331" i="6"/>
  <c r="AW332" i="6"/>
  <c r="AW333" i="6"/>
  <c r="AW334" i="6"/>
  <c r="AW335" i="6"/>
  <c r="AW336" i="6"/>
  <c r="AW337" i="6"/>
  <c r="AW338" i="6"/>
  <c r="AW339" i="6"/>
  <c r="AW340" i="6"/>
  <c r="AW341" i="6"/>
  <c r="AW342" i="6"/>
  <c r="AW343" i="6"/>
  <c r="AW344" i="6"/>
  <c r="AW345" i="6"/>
  <c r="AW346" i="6"/>
  <c r="AW347" i="6"/>
  <c r="AW348" i="6"/>
  <c r="AW349" i="6"/>
  <c r="AW350" i="6"/>
  <c r="AW351" i="6"/>
  <c r="AW352" i="6"/>
  <c r="AW353" i="6"/>
  <c r="AW354" i="6"/>
  <c r="AW355" i="6"/>
  <c r="AW356" i="6"/>
  <c r="AW357" i="6"/>
  <c r="AW358" i="6"/>
  <c r="AW359" i="6"/>
  <c r="AW360" i="6"/>
  <c r="AW361" i="6"/>
  <c r="AW362" i="6"/>
  <c r="AW363" i="6"/>
  <c r="AW364" i="6"/>
  <c r="AW365" i="6"/>
  <c r="AW366" i="6"/>
  <c r="AW7" i="6"/>
  <c r="AU8" i="6"/>
  <c r="AU9" i="6"/>
  <c r="AU10" i="6"/>
  <c r="AU11" i="6"/>
  <c r="AU12" i="6"/>
  <c r="AU13" i="6"/>
  <c r="AU14" i="6"/>
  <c r="AU15" i="6"/>
  <c r="AU16" i="6"/>
  <c r="AU17" i="6"/>
  <c r="AU18" i="6"/>
  <c r="AU19" i="6"/>
  <c r="AU20" i="6"/>
  <c r="AU21" i="6"/>
  <c r="AU22" i="6"/>
  <c r="AU23" i="6"/>
  <c r="AU24" i="6"/>
  <c r="AU26" i="6"/>
  <c r="AU27" i="6"/>
  <c r="AU28" i="6"/>
  <c r="AU29" i="6"/>
  <c r="AU30"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AU146" i="6"/>
  <c r="AU147" i="6"/>
  <c r="AU148" i="6"/>
  <c r="AU149" i="6"/>
  <c r="AU150" i="6"/>
  <c r="AU151" i="6"/>
  <c r="AU152" i="6"/>
  <c r="AU153" i="6"/>
  <c r="AU154" i="6"/>
  <c r="AU155" i="6"/>
  <c r="AU156" i="6"/>
  <c r="AU157" i="6"/>
  <c r="AU158" i="6"/>
  <c r="AU159" i="6"/>
  <c r="AU160" i="6"/>
  <c r="AU161" i="6"/>
  <c r="AU162" i="6"/>
  <c r="AU163" i="6"/>
  <c r="AU164" i="6"/>
  <c r="AU165" i="6"/>
  <c r="AU166" i="6"/>
  <c r="AU167" i="6"/>
  <c r="AU168" i="6"/>
  <c r="AU169" i="6"/>
  <c r="AU170" i="6"/>
  <c r="AU171" i="6"/>
  <c r="AU172" i="6"/>
  <c r="AU173" i="6"/>
  <c r="AU174" i="6"/>
  <c r="AU175" i="6"/>
  <c r="AU176" i="6"/>
  <c r="AU177" i="6"/>
  <c r="AU178" i="6"/>
  <c r="AU179" i="6"/>
  <c r="AU180" i="6"/>
  <c r="AU181" i="6"/>
  <c r="AU182" i="6"/>
  <c r="AU183" i="6"/>
  <c r="AU184" i="6"/>
  <c r="AU185" i="6"/>
  <c r="AU186" i="6"/>
  <c r="AU187" i="6"/>
  <c r="AU188" i="6"/>
  <c r="AU189" i="6"/>
  <c r="AU190" i="6"/>
  <c r="AU191" i="6"/>
  <c r="AU192" i="6"/>
  <c r="AU193" i="6"/>
  <c r="AU194" i="6"/>
  <c r="AU195" i="6"/>
  <c r="AU196" i="6"/>
  <c r="AU197" i="6"/>
  <c r="AU198" i="6"/>
  <c r="AU199" i="6"/>
  <c r="AU200" i="6"/>
  <c r="AU201" i="6"/>
  <c r="AU202" i="6"/>
  <c r="AU203" i="6"/>
  <c r="AU204" i="6"/>
  <c r="AU205" i="6"/>
  <c r="AU206" i="6"/>
  <c r="AU207" i="6"/>
  <c r="AU208" i="6"/>
  <c r="AU209" i="6"/>
  <c r="AU210" i="6"/>
  <c r="AU211" i="6"/>
  <c r="AU212" i="6"/>
  <c r="AU213" i="6"/>
  <c r="AU214" i="6"/>
  <c r="AU215" i="6"/>
  <c r="AU216" i="6"/>
  <c r="AU217" i="6"/>
  <c r="AU218" i="6"/>
  <c r="AU219" i="6"/>
  <c r="AU220" i="6"/>
  <c r="AU221" i="6"/>
  <c r="AU222" i="6"/>
  <c r="AU223" i="6"/>
  <c r="AU224" i="6"/>
  <c r="AU225" i="6"/>
  <c r="AU226" i="6"/>
  <c r="AU227" i="6"/>
  <c r="AU228" i="6"/>
  <c r="AU229" i="6"/>
  <c r="AU230" i="6"/>
  <c r="AU231" i="6"/>
  <c r="AU232" i="6"/>
  <c r="AU233" i="6"/>
  <c r="AU234" i="6"/>
  <c r="AU235" i="6"/>
  <c r="AU236" i="6"/>
  <c r="AU237" i="6"/>
  <c r="AU238" i="6"/>
  <c r="AU239" i="6"/>
  <c r="AU240" i="6"/>
  <c r="AU241" i="6"/>
  <c r="AU242" i="6"/>
  <c r="AU243" i="6"/>
  <c r="AU244" i="6"/>
  <c r="AU245" i="6"/>
  <c r="AU246" i="6"/>
  <c r="AU247" i="6"/>
  <c r="AU248" i="6"/>
  <c r="AU249" i="6"/>
  <c r="AU250" i="6"/>
  <c r="AU251" i="6"/>
  <c r="AU252" i="6"/>
  <c r="AU253" i="6"/>
  <c r="AU254" i="6"/>
  <c r="AU255" i="6"/>
  <c r="AU256" i="6"/>
  <c r="AU257" i="6"/>
  <c r="AU258" i="6"/>
  <c r="AU259" i="6"/>
  <c r="AU260" i="6"/>
  <c r="AU261" i="6"/>
  <c r="AU262" i="6"/>
  <c r="AU263" i="6"/>
  <c r="AU264" i="6"/>
  <c r="AU265" i="6"/>
  <c r="AU266" i="6"/>
  <c r="AU267" i="6"/>
  <c r="AU268" i="6"/>
  <c r="AU269" i="6"/>
  <c r="AU270" i="6"/>
  <c r="AU271" i="6"/>
  <c r="AU272" i="6"/>
  <c r="AU273" i="6"/>
  <c r="AU274" i="6"/>
  <c r="AU275" i="6"/>
  <c r="AU276" i="6"/>
  <c r="AU277" i="6"/>
  <c r="AU278" i="6"/>
  <c r="AU279" i="6"/>
  <c r="AU280" i="6"/>
  <c r="AU281" i="6"/>
  <c r="AU282" i="6"/>
  <c r="AU283" i="6"/>
  <c r="AU284" i="6"/>
  <c r="AU285" i="6"/>
  <c r="AU286" i="6"/>
  <c r="AU287" i="6"/>
  <c r="AU288" i="6"/>
  <c r="AU289" i="6"/>
  <c r="AU290" i="6"/>
  <c r="AU291" i="6"/>
  <c r="AU292" i="6"/>
  <c r="AU293" i="6"/>
  <c r="AU294" i="6"/>
  <c r="AU295" i="6"/>
  <c r="AU296" i="6"/>
  <c r="AU297" i="6"/>
  <c r="AU298" i="6"/>
  <c r="AU299" i="6"/>
  <c r="AU300" i="6"/>
  <c r="AU301" i="6"/>
  <c r="AU302" i="6"/>
  <c r="AU303" i="6"/>
  <c r="AU304" i="6"/>
  <c r="AU305" i="6"/>
  <c r="AU306" i="6"/>
  <c r="AU307" i="6"/>
  <c r="AU308" i="6"/>
  <c r="AU309" i="6"/>
  <c r="AU310" i="6"/>
  <c r="AU311" i="6"/>
  <c r="AU312" i="6"/>
  <c r="AU313" i="6"/>
  <c r="AU314" i="6"/>
  <c r="AU315" i="6"/>
  <c r="AU316" i="6"/>
  <c r="AU317" i="6"/>
  <c r="AU318" i="6"/>
  <c r="AU319" i="6"/>
  <c r="AU320" i="6"/>
  <c r="AU321" i="6"/>
  <c r="AU322" i="6"/>
  <c r="AU323" i="6"/>
  <c r="AU324" i="6"/>
  <c r="AU325" i="6"/>
  <c r="AU326" i="6"/>
  <c r="AU327" i="6"/>
  <c r="AU328" i="6"/>
  <c r="AU329" i="6"/>
  <c r="AU330" i="6"/>
  <c r="AU331" i="6"/>
  <c r="AU332" i="6"/>
  <c r="AU333" i="6"/>
  <c r="AU334" i="6"/>
  <c r="AU335" i="6"/>
  <c r="AU336" i="6"/>
  <c r="AU337" i="6"/>
  <c r="AU338" i="6"/>
  <c r="AU339" i="6"/>
  <c r="AU340" i="6"/>
  <c r="AU341" i="6"/>
  <c r="AU342" i="6"/>
  <c r="AU343" i="6"/>
  <c r="AU344" i="6"/>
  <c r="AU345" i="6"/>
  <c r="AU346" i="6"/>
  <c r="AU347" i="6"/>
  <c r="AU348" i="6"/>
  <c r="AU349" i="6"/>
  <c r="AU350" i="6"/>
  <c r="AU351" i="6"/>
  <c r="AU352" i="6"/>
  <c r="AU353" i="6"/>
  <c r="AU354" i="6"/>
  <c r="AU355" i="6"/>
  <c r="AU356" i="6"/>
  <c r="AU357" i="6"/>
  <c r="AU358" i="6"/>
  <c r="AU359" i="6"/>
  <c r="AU360" i="6"/>
  <c r="AU361" i="6"/>
  <c r="AU362" i="6"/>
  <c r="AU363" i="6"/>
  <c r="AU364" i="6"/>
  <c r="AU365" i="6"/>
  <c r="AU366" i="6"/>
  <c r="AU7" i="6"/>
  <c r="AS8" i="6"/>
  <c r="AS9" i="6"/>
  <c r="AS10" i="6"/>
  <c r="AS11" i="6"/>
  <c r="AS12" i="6"/>
  <c r="AS13" i="6"/>
  <c r="AS14" i="6"/>
  <c r="AS15" i="6"/>
  <c r="AS16" i="6"/>
  <c r="AS17" i="6"/>
  <c r="AS18" i="6"/>
  <c r="AS19" i="6"/>
  <c r="AS20" i="6"/>
  <c r="AS21" i="6"/>
  <c r="AS22" i="6"/>
  <c r="AS23" i="6"/>
  <c r="AS24" i="6"/>
  <c r="AS26" i="6"/>
  <c r="AS27" i="6"/>
  <c r="AS28" i="6"/>
  <c r="AS29" i="6"/>
  <c r="AS30" i="6"/>
  <c r="AS34" i="6"/>
  <c r="AS35" i="6"/>
  <c r="AS36" i="6"/>
  <c r="AS37" i="6"/>
  <c r="AS38" i="6"/>
  <c r="AS39" i="6"/>
  <c r="AS40" i="6"/>
  <c r="AS41" i="6"/>
  <c r="AS42" i="6"/>
  <c r="AS43" i="6"/>
  <c r="AS44" i="6"/>
  <c r="AS45" i="6"/>
  <c r="AS46" i="6"/>
  <c r="AS47" i="6"/>
  <c r="AS48" i="6"/>
  <c r="AS49" i="6"/>
  <c r="AS50" i="6"/>
  <c r="AS51" i="6"/>
  <c r="AS52" i="6"/>
  <c r="AS53" i="6"/>
  <c r="AS54" i="6"/>
  <c r="AS55" i="6"/>
  <c r="AS56" i="6"/>
  <c r="AS57" i="6"/>
  <c r="AS58" i="6"/>
  <c r="AS59" i="6"/>
  <c r="AS60" i="6"/>
  <c r="AS61" i="6"/>
  <c r="AS62" i="6"/>
  <c r="AS63" i="6"/>
  <c r="AS64" i="6"/>
  <c r="AS65" i="6"/>
  <c r="AS66" i="6"/>
  <c r="AS67" i="6"/>
  <c r="AS68" i="6"/>
  <c r="AS69" i="6"/>
  <c r="AS70" i="6"/>
  <c r="AS71" i="6"/>
  <c r="AS72" i="6"/>
  <c r="AS73" i="6"/>
  <c r="AS74" i="6"/>
  <c r="AS75" i="6"/>
  <c r="AS76" i="6"/>
  <c r="AS77" i="6"/>
  <c r="AS78" i="6"/>
  <c r="AS79" i="6"/>
  <c r="AS80" i="6"/>
  <c r="AS81" i="6"/>
  <c r="AS82" i="6"/>
  <c r="AS83" i="6"/>
  <c r="AS84" i="6"/>
  <c r="AS85" i="6"/>
  <c r="AS86" i="6"/>
  <c r="AS87" i="6"/>
  <c r="AS88" i="6"/>
  <c r="AS89" i="6"/>
  <c r="AS90" i="6"/>
  <c r="AS91" i="6"/>
  <c r="AS92" i="6"/>
  <c r="AS93" i="6"/>
  <c r="AS94" i="6"/>
  <c r="AS95" i="6"/>
  <c r="AS96" i="6"/>
  <c r="AS97" i="6"/>
  <c r="AS98" i="6"/>
  <c r="AS99" i="6"/>
  <c r="AS100" i="6"/>
  <c r="AS101" i="6"/>
  <c r="AS102" i="6"/>
  <c r="AS103" i="6"/>
  <c r="AS104" i="6"/>
  <c r="AS105" i="6"/>
  <c r="AS106" i="6"/>
  <c r="AS107" i="6"/>
  <c r="AS108" i="6"/>
  <c r="AS109" i="6"/>
  <c r="AS110" i="6"/>
  <c r="AS111" i="6"/>
  <c r="AS112" i="6"/>
  <c r="AS113" i="6"/>
  <c r="AS114" i="6"/>
  <c r="AS115" i="6"/>
  <c r="AS116" i="6"/>
  <c r="AS117" i="6"/>
  <c r="AS118" i="6"/>
  <c r="AS119" i="6"/>
  <c r="AS120" i="6"/>
  <c r="AS121" i="6"/>
  <c r="AS122" i="6"/>
  <c r="AS123" i="6"/>
  <c r="AS124" i="6"/>
  <c r="AS125" i="6"/>
  <c r="AS126" i="6"/>
  <c r="AS127" i="6"/>
  <c r="AS128" i="6"/>
  <c r="AS129" i="6"/>
  <c r="AS130" i="6"/>
  <c r="AS131" i="6"/>
  <c r="AS132" i="6"/>
  <c r="AS133" i="6"/>
  <c r="AS134" i="6"/>
  <c r="AS135" i="6"/>
  <c r="AS136" i="6"/>
  <c r="AS137" i="6"/>
  <c r="AS138" i="6"/>
  <c r="AS139" i="6"/>
  <c r="AS140" i="6"/>
  <c r="AS141" i="6"/>
  <c r="AS142" i="6"/>
  <c r="AS143" i="6"/>
  <c r="AS144" i="6"/>
  <c r="AS145" i="6"/>
  <c r="AS146" i="6"/>
  <c r="AS147" i="6"/>
  <c r="AS148" i="6"/>
  <c r="AS149" i="6"/>
  <c r="AS150" i="6"/>
  <c r="AS151" i="6"/>
  <c r="AS152" i="6"/>
  <c r="AS153" i="6"/>
  <c r="AS154" i="6"/>
  <c r="AS155" i="6"/>
  <c r="AS156" i="6"/>
  <c r="AS157" i="6"/>
  <c r="AS158" i="6"/>
  <c r="AS159" i="6"/>
  <c r="AS160" i="6"/>
  <c r="AS161" i="6"/>
  <c r="AS162" i="6"/>
  <c r="AS163" i="6"/>
  <c r="AS164" i="6"/>
  <c r="AS165" i="6"/>
  <c r="AS166" i="6"/>
  <c r="AS167" i="6"/>
  <c r="AS168" i="6"/>
  <c r="AS169" i="6"/>
  <c r="AS170" i="6"/>
  <c r="AS171" i="6"/>
  <c r="AS172" i="6"/>
  <c r="AS173" i="6"/>
  <c r="AS174" i="6"/>
  <c r="AS175" i="6"/>
  <c r="AS176" i="6"/>
  <c r="AS177" i="6"/>
  <c r="AS178" i="6"/>
  <c r="AS179" i="6"/>
  <c r="AS180" i="6"/>
  <c r="AS181" i="6"/>
  <c r="AS182" i="6"/>
  <c r="AS183" i="6"/>
  <c r="AS184" i="6"/>
  <c r="AS185" i="6"/>
  <c r="AS186" i="6"/>
  <c r="AS187" i="6"/>
  <c r="AS188" i="6"/>
  <c r="AS189" i="6"/>
  <c r="AS190" i="6"/>
  <c r="AS191" i="6"/>
  <c r="AS192" i="6"/>
  <c r="AS193" i="6"/>
  <c r="AS194" i="6"/>
  <c r="AS195" i="6"/>
  <c r="AS196" i="6"/>
  <c r="AS197" i="6"/>
  <c r="AS198" i="6"/>
  <c r="AS199" i="6"/>
  <c r="AS200" i="6"/>
  <c r="AS201" i="6"/>
  <c r="AS202" i="6"/>
  <c r="AS203" i="6"/>
  <c r="AS204" i="6"/>
  <c r="AS205" i="6"/>
  <c r="AS206" i="6"/>
  <c r="AS207" i="6"/>
  <c r="AS208" i="6"/>
  <c r="AS209" i="6"/>
  <c r="AS210" i="6"/>
  <c r="AS211" i="6"/>
  <c r="AS212" i="6"/>
  <c r="AS213" i="6"/>
  <c r="AS214" i="6"/>
  <c r="AS215" i="6"/>
  <c r="AS216" i="6"/>
  <c r="AS217" i="6"/>
  <c r="AS218" i="6"/>
  <c r="AS219" i="6"/>
  <c r="AS220" i="6"/>
  <c r="AS221" i="6"/>
  <c r="AS222" i="6"/>
  <c r="AS223" i="6"/>
  <c r="AS224" i="6"/>
  <c r="AS225" i="6"/>
  <c r="AS226" i="6"/>
  <c r="AS227" i="6"/>
  <c r="AS228" i="6"/>
  <c r="AS229" i="6"/>
  <c r="AS230" i="6"/>
  <c r="AS231" i="6"/>
  <c r="AS232" i="6"/>
  <c r="AS233" i="6"/>
  <c r="AS234" i="6"/>
  <c r="AS235" i="6"/>
  <c r="AS236" i="6"/>
  <c r="AS237" i="6"/>
  <c r="AS238" i="6"/>
  <c r="AS239" i="6"/>
  <c r="AS240" i="6"/>
  <c r="AS241" i="6"/>
  <c r="AS242" i="6"/>
  <c r="AS243" i="6"/>
  <c r="AS244" i="6"/>
  <c r="AS245" i="6"/>
  <c r="AS246" i="6"/>
  <c r="AS247" i="6"/>
  <c r="AS248" i="6"/>
  <c r="AS249" i="6"/>
  <c r="AS250" i="6"/>
  <c r="AS251" i="6"/>
  <c r="AS252" i="6"/>
  <c r="AS253" i="6"/>
  <c r="AS254" i="6"/>
  <c r="AS255" i="6"/>
  <c r="AS256" i="6"/>
  <c r="AS257" i="6"/>
  <c r="AS258" i="6"/>
  <c r="AS259" i="6"/>
  <c r="AS260" i="6"/>
  <c r="AS261" i="6"/>
  <c r="AS262" i="6"/>
  <c r="AS263" i="6"/>
  <c r="AS264" i="6"/>
  <c r="AS265" i="6"/>
  <c r="AS266" i="6"/>
  <c r="AS267" i="6"/>
  <c r="AS268" i="6"/>
  <c r="AS269" i="6"/>
  <c r="AS270" i="6"/>
  <c r="AS271" i="6"/>
  <c r="AS272" i="6"/>
  <c r="AS273" i="6"/>
  <c r="AS274" i="6"/>
  <c r="AS275" i="6"/>
  <c r="AS276" i="6"/>
  <c r="AS277" i="6"/>
  <c r="AS278" i="6"/>
  <c r="AS279" i="6"/>
  <c r="AS280" i="6"/>
  <c r="AS281" i="6"/>
  <c r="AS282" i="6"/>
  <c r="AS283" i="6"/>
  <c r="AS284" i="6"/>
  <c r="AS285" i="6"/>
  <c r="AS286" i="6"/>
  <c r="AS287" i="6"/>
  <c r="AS288" i="6"/>
  <c r="AS289" i="6"/>
  <c r="AS290" i="6"/>
  <c r="AS291" i="6"/>
  <c r="AS292" i="6"/>
  <c r="AS293" i="6"/>
  <c r="AS294" i="6"/>
  <c r="AS295" i="6"/>
  <c r="AS296" i="6"/>
  <c r="AS297" i="6"/>
  <c r="AS298" i="6"/>
  <c r="AS299" i="6"/>
  <c r="AS300" i="6"/>
  <c r="AS301" i="6"/>
  <c r="AS302" i="6"/>
  <c r="AS303" i="6"/>
  <c r="AS304" i="6"/>
  <c r="AS305" i="6"/>
  <c r="AS306" i="6"/>
  <c r="AS307" i="6"/>
  <c r="AS308" i="6"/>
  <c r="AS309" i="6"/>
  <c r="AS310" i="6"/>
  <c r="AS311" i="6"/>
  <c r="AS312" i="6"/>
  <c r="AS313" i="6"/>
  <c r="AS314" i="6"/>
  <c r="AS315" i="6"/>
  <c r="AS316" i="6"/>
  <c r="AS317" i="6"/>
  <c r="AS318" i="6"/>
  <c r="AS319" i="6"/>
  <c r="AS320" i="6"/>
  <c r="AS321" i="6"/>
  <c r="AS322" i="6"/>
  <c r="AS323" i="6"/>
  <c r="AS324" i="6"/>
  <c r="AS325" i="6"/>
  <c r="AS326" i="6"/>
  <c r="AS327" i="6"/>
  <c r="AS328" i="6"/>
  <c r="AS329" i="6"/>
  <c r="AS330" i="6"/>
  <c r="AS331" i="6"/>
  <c r="AS332" i="6"/>
  <c r="AS333" i="6"/>
  <c r="AS334" i="6"/>
  <c r="AS335" i="6"/>
  <c r="AS336" i="6"/>
  <c r="AS337" i="6"/>
  <c r="AS338" i="6"/>
  <c r="AS339" i="6"/>
  <c r="AS340" i="6"/>
  <c r="AS341" i="6"/>
  <c r="AS342" i="6"/>
  <c r="AS343" i="6"/>
  <c r="AS344" i="6"/>
  <c r="AS345" i="6"/>
  <c r="AS346" i="6"/>
  <c r="AS347" i="6"/>
  <c r="AS348" i="6"/>
  <c r="AS349" i="6"/>
  <c r="AS350" i="6"/>
  <c r="AS351" i="6"/>
  <c r="AS352" i="6"/>
  <c r="AS353" i="6"/>
  <c r="AS354" i="6"/>
  <c r="AS355" i="6"/>
  <c r="AS356" i="6"/>
  <c r="AS357" i="6"/>
  <c r="AS358" i="6"/>
  <c r="AS359" i="6"/>
  <c r="AS360" i="6"/>
  <c r="AS361" i="6"/>
  <c r="AS362" i="6"/>
  <c r="AS363" i="6"/>
  <c r="AS364" i="6"/>
  <c r="AS365" i="6"/>
  <c r="AS366" i="6"/>
  <c r="AS7" i="6"/>
  <c r="AO8" i="6"/>
  <c r="AO9" i="6"/>
  <c r="AO10" i="6"/>
  <c r="AO11" i="6"/>
  <c r="AO12" i="6"/>
  <c r="AO13" i="6"/>
  <c r="AO14" i="6"/>
  <c r="AO15" i="6"/>
  <c r="AO16" i="6"/>
  <c r="AO17" i="6"/>
  <c r="AO18" i="6"/>
  <c r="AO19" i="6"/>
  <c r="AO20" i="6"/>
  <c r="AO21" i="6"/>
  <c r="AO22" i="6"/>
  <c r="AO23" i="6"/>
  <c r="AO24" i="6"/>
  <c r="AO26" i="6"/>
  <c r="AO27" i="6"/>
  <c r="AO28" i="6"/>
  <c r="AO29" i="6"/>
  <c r="AO30" i="6"/>
  <c r="AO34" i="6"/>
  <c r="AO35" i="6"/>
  <c r="AO36" i="6"/>
  <c r="AO37" i="6"/>
  <c r="AO38" i="6"/>
  <c r="AO39" i="6"/>
  <c r="AO40" i="6"/>
  <c r="AO41" i="6"/>
  <c r="AO42" i="6"/>
  <c r="AO43" i="6"/>
  <c r="AO44" i="6"/>
  <c r="AO45" i="6"/>
  <c r="AO46" i="6"/>
  <c r="AO47" i="6"/>
  <c r="AO48" i="6"/>
  <c r="AO49" i="6"/>
  <c r="AO50" i="6"/>
  <c r="AO51" i="6"/>
  <c r="AO52" i="6"/>
  <c r="AO53" i="6"/>
  <c r="AO54" i="6"/>
  <c r="AO55" i="6"/>
  <c r="AO56" i="6"/>
  <c r="AO57" i="6"/>
  <c r="AO58" i="6"/>
  <c r="AO59" i="6"/>
  <c r="AO60" i="6"/>
  <c r="AO61" i="6"/>
  <c r="AO62" i="6"/>
  <c r="AO63" i="6"/>
  <c r="AO64" i="6"/>
  <c r="AO65" i="6"/>
  <c r="AO66" i="6"/>
  <c r="AO67" i="6"/>
  <c r="AO68" i="6"/>
  <c r="AO69" i="6"/>
  <c r="AO70" i="6"/>
  <c r="AO71" i="6"/>
  <c r="AO72" i="6"/>
  <c r="AO73" i="6"/>
  <c r="AO74" i="6"/>
  <c r="AO75" i="6"/>
  <c r="AO76" i="6"/>
  <c r="AO77" i="6"/>
  <c r="AO78" i="6"/>
  <c r="AO79" i="6"/>
  <c r="AO80" i="6"/>
  <c r="AO81" i="6"/>
  <c r="AO82" i="6"/>
  <c r="AO83" i="6"/>
  <c r="AO84" i="6"/>
  <c r="AO85" i="6"/>
  <c r="AO86" i="6"/>
  <c r="AO87" i="6"/>
  <c r="AO88" i="6"/>
  <c r="AO89" i="6"/>
  <c r="AO90" i="6"/>
  <c r="AO91" i="6"/>
  <c r="AO92" i="6"/>
  <c r="AO93" i="6"/>
  <c r="AO94" i="6"/>
  <c r="AO95" i="6"/>
  <c r="AO96" i="6"/>
  <c r="AO97" i="6"/>
  <c r="AO98" i="6"/>
  <c r="AO99" i="6"/>
  <c r="AO100" i="6"/>
  <c r="AO101" i="6"/>
  <c r="AO102" i="6"/>
  <c r="AO103" i="6"/>
  <c r="AO104" i="6"/>
  <c r="AO105" i="6"/>
  <c r="AO106" i="6"/>
  <c r="AO107" i="6"/>
  <c r="AO108" i="6"/>
  <c r="AO109" i="6"/>
  <c r="AO110" i="6"/>
  <c r="AO111" i="6"/>
  <c r="AO112" i="6"/>
  <c r="AO113" i="6"/>
  <c r="AO114" i="6"/>
  <c r="AO115" i="6"/>
  <c r="AO116" i="6"/>
  <c r="AO117" i="6"/>
  <c r="AO118" i="6"/>
  <c r="AO119" i="6"/>
  <c r="AO120" i="6"/>
  <c r="AO121" i="6"/>
  <c r="AO122" i="6"/>
  <c r="AO123" i="6"/>
  <c r="AO124" i="6"/>
  <c r="AO125" i="6"/>
  <c r="AO126" i="6"/>
  <c r="AO127" i="6"/>
  <c r="AO128" i="6"/>
  <c r="AO129" i="6"/>
  <c r="AO130" i="6"/>
  <c r="AO131" i="6"/>
  <c r="AO132" i="6"/>
  <c r="AO133" i="6"/>
  <c r="AO134" i="6"/>
  <c r="AO135" i="6"/>
  <c r="AO136" i="6"/>
  <c r="AO137" i="6"/>
  <c r="AO138" i="6"/>
  <c r="AO139" i="6"/>
  <c r="AO140" i="6"/>
  <c r="AO141" i="6"/>
  <c r="AO142" i="6"/>
  <c r="AO143" i="6"/>
  <c r="AO144" i="6"/>
  <c r="AO145" i="6"/>
  <c r="AO146" i="6"/>
  <c r="AO147" i="6"/>
  <c r="AO148" i="6"/>
  <c r="AO149" i="6"/>
  <c r="AO150" i="6"/>
  <c r="AO151" i="6"/>
  <c r="AO152" i="6"/>
  <c r="AO153" i="6"/>
  <c r="AO154" i="6"/>
  <c r="AO155" i="6"/>
  <c r="AO156" i="6"/>
  <c r="AO157" i="6"/>
  <c r="AO158" i="6"/>
  <c r="AO159" i="6"/>
  <c r="AO160" i="6"/>
  <c r="AO161" i="6"/>
  <c r="AO162" i="6"/>
  <c r="AO163" i="6"/>
  <c r="AO164" i="6"/>
  <c r="AO165" i="6"/>
  <c r="AO166" i="6"/>
  <c r="AO167" i="6"/>
  <c r="AO168" i="6"/>
  <c r="AO169" i="6"/>
  <c r="AO170" i="6"/>
  <c r="AO171" i="6"/>
  <c r="AO172" i="6"/>
  <c r="AO173" i="6"/>
  <c r="AO174" i="6"/>
  <c r="AO175" i="6"/>
  <c r="AO176" i="6"/>
  <c r="AO177" i="6"/>
  <c r="AO178" i="6"/>
  <c r="AO179" i="6"/>
  <c r="AO180" i="6"/>
  <c r="AO181" i="6"/>
  <c r="AO182" i="6"/>
  <c r="AO183" i="6"/>
  <c r="AO184" i="6"/>
  <c r="AO185" i="6"/>
  <c r="AO186" i="6"/>
  <c r="AO187" i="6"/>
  <c r="AO188" i="6"/>
  <c r="AO189" i="6"/>
  <c r="AO190" i="6"/>
  <c r="AO191" i="6"/>
  <c r="AO192" i="6"/>
  <c r="AO193" i="6"/>
  <c r="AO194" i="6"/>
  <c r="AO195" i="6"/>
  <c r="AO196" i="6"/>
  <c r="AO197" i="6"/>
  <c r="AO198" i="6"/>
  <c r="AO199" i="6"/>
  <c r="AO200" i="6"/>
  <c r="AO201" i="6"/>
  <c r="AO202" i="6"/>
  <c r="AO203" i="6"/>
  <c r="AO204" i="6"/>
  <c r="AO205" i="6"/>
  <c r="AO206" i="6"/>
  <c r="AO207" i="6"/>
  <c r="AO208" i="6"/>
  <c r="AO209" i="6"/>
  <c r="AO210" i="6"/>
  <c r="AO211" i="6"/>
  <c r="AO212" i="6"/>
  <c r="AO213" i="6"/>
  <c r="AO214" i="6"/>
  <c r="AO215" i="6"/>
  <c r="AO216" i="6"/>
  <c r="AO217" i="6"/>
  <c r="AO218" i="6"/>
  <c r="AO219" i="6"/>
  <c r="AO220" i="6"/>
  <c r="AO221" i="6"/>
  <c r="AO222" i="6"/>
  <c r="AO223" i="6"/>
  <c r="AO224" i="6"/>
  <c r="AO225" i="6"/>
  <c r="AO226" i="6"/>
  <c r="AO227" i="6"/>
  <c r="AO228" i="6"/>
  <c r="AO229" i="6"/>
  <c r="AO230" i="6"/>
  <c r="AO231" i="6"/>
  <c r="AO232" i="6"/>
  <c r="AO233" i="6"/>
  <c r="AO234" i="6"/>
  <c r="AO235" i="6"/>
  <c r="AO236" i="6"/>
  <c r="AO237" i="6"/>
  <c r="AO238" i="6"/>
  <c r="AO239" i="6"/>
  <c r="AO240" i="6"/>
  <c r="AO241" i="6"/>
  <c r="AO242" i="6"/>
  <c r="AO243" i="6"/>
  <c r="AO244" i="6"/>
  <c r="AO245" i="6"/>
  <c r="AO246" i="6"/>
  <c r="AO247" i="6"/>
  <c r="AO248" i="6"/>
  <c r="AO249" i="6"/>
  <c r="AO250" i="6"/>
  <c r="AO251" i="6"/>
  <c r="AO252" i="6"/>
  <c r="AO253" i="6"/>
  <c r="AO254" i="6"/>
  <c r="AO255" i="6"/>
  <c r="AO256" i="6"/>
  <c r="AO257" i="6"/>
  <c r="AO258" i="6"/>
  <c r="AO259" i="6"/>
  <c r="AO260" i="6"/>
  <c r="AO261" i="6"/>
  <c r="AO262" i="6"/>
  <c r="AO263" i="6"/>
  <c r="AO264" i="6"/>
  <c r="AO265" i="6"/>
  <c r="AO266" i="6"/>
  <c r="AO267" i="6"/>
  <c r="AO268" i="6"/>
  <c r="AO269" i="6"/>
  <c r="AO270" i="6"/>
  <c r="AO271" i="6"/>
  <c r="AO272" i="6"/>
  <c r="AO273" i="6"/>
  <c r="AO274" i="6"/>
  <c r="AO275" i="6"/>
  <c r="AO276" i="6"/>
  <c r="AO277" i="6"/>
  <c r="AO278" i="6"/>
  <c r="AO279" i="6"/>
  <c r="AO280" i="6"/>
  <c r="AO281" i="6"/>
  <c r="AO282" i="6"/>
  <c r="AO283" i="6"/>
  <c r="AO284" i="6"/>
  <c r="AO285" i="6"/>
  <c r="AO286" i="6"/>
  <c r="AO287" i="6"/>
  <c r="AO288" i="6"/>
  <c r="AO289" i="6"/>
  <c r="AO290" i="6"/>
  <c r="AO291" i="6"/>
  <c r="AO292" i="6"/>
  <c r="AO293" i="6"/>
  <c r="AO294" i="6"/>
  <c r="AO295" i="6"/>
  <c r="AO296" i="6"/>
  <c r="AO297" i="6"/>
  <c r="AO298" i="6"/>
  <c r="AO299" i="6"/>
  <c r="AO300" i="6"/>
  <c r="AO301" i="6"/>
  <c r="AO302" i="6"/>
  <c r="AO303" i="6"/>
  <c r="AO304" i="6"/>
  <c r="AO305" i="6"/>
  <c r="AO306" i="6"/>
  <c r="AO307" i="6"/>
  <c r="AO308" i="6"/>
  <c r="AO309" i="6"/>
  <c r="AO310" i="6"/>
  <c r="AO311" i="6"/>
  <c r="AO312" i="6"/>
  <c r="AO313" i="6"/>
  <c r="AO314" i="6"/>
  <c r="AO315" i="6"/>
  <c r="AO316" i="6"/>
  <c r="AO317" i="6"/>
  <c r="AO318" i="6"/>
  <c r="AO319" i="6"/>
  <c r="AO320" i="6"/>
  <c r="AO321" i="6"/>
  <c r="AO322" i="6"/>
  <c r="AO323" i="6"/>
  <c r="AO324" i="6"/>
  <c r="AO325" i="6"/>
  <c r="AO326" i="6"/>
  <c r="AO327" i="6"/>
  <c r="AO328" i="6"/>
  <c r="AO329" i="6"/>
  <c r="AO330" i="6"/>
  <c r="AO331" i="6"/>
  <c r="AO332" i="6"/>
  <c r="AO333" i="6"/>
  <c r="AO334" i="6"/>
  <c r="AO335" i="6"/>
  <c r="AO336" i="6"/>
  <c r="AO337" i="6"/>
  <c r="AO338" i="6"/>
  <c r="AO339" i="6"/>
  <c r="AO340" i="6"/>
  <c r="AO341" i="6"/>
  <c r="AO342" i="6"/>
  <c r="AO343" i="6"/>
  <c r="AO344" i="6"/>
  <c r="AO345" i="6"/>
  <c r="AO346" i="6"/>
  <c r="AO347" i="6"/>
  <c r="AO348" i="6"/>
  <c r="AO349" i="6"/>
  <c r="AO350" i="6"/>
  <c r="AO351" i="6"/>
  <c r="AO352" i="6"/>
  <c r="AO353" i="6"/>
  <c r="AO354" i="6"/>
  <c r="AO355" i="6"/>
  <c r="AO356" i="6"/>
  <c r="AO357" i="6"/>
  <c r="AO358" i="6"/>
  <c r="AO359" i="6"/>
  <c r="AO360" i="6"/>
  <c r="AO361" i="6"/>
  <c r="AO362" i="6"/>
  <c r="AO363" i="6"/>
  <c r="AO364" i="6"/>
  <c r="AO365" i="6"/>
  <c r="AO366" i="6"/>
  <c r="AO7" i="6"/>
  <c r="AM8" i="6"/>
  <c r="AM9" i="6"/>
  <c r="AM10" i="6"/>
  <c r="AM11" i="6"/>
  <c r="AM12" i="6"/>
  <c r="AM13" i="6"/>
  <c r="AM14" i="6"/>
  <c r="AM15" i="6"/>
  <c r="AM16" i="6"/>
  <c r="AM17" i="6"/>
  <c r="AM18" i="6"/>
  <c r="AM19" i="6"/>
  <c r="AM20" i="6"/>
  <c r="AM21" i="6"/>
  <c r="AM22" i="6"/>
  <c r="AM23" i="6"/>
  <c r="AM24" i="6"/>
  <c r="AM26" i="6"/>
  <c r="AM27" i="6"/>
  <c r="AM28" i="6"/>
  <c r="AM29" i="6"/>
  <c r="AM30"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125" i="6"/>
  <c r="AM126" i="6"/>
  <c r="AM127" i="6"/>
  <c r="AM128" i="6"/>
  <c r="AM129" i="6"/>
  <c r="AM130" i="6"/>
  <c r="AM131" i="6"/>
  <c r="AM132" i="6"/>
  <c r="AM133" i="6"/>
  <c r="AM134" i="6"/>
  <c r="AM135" i="6"/>
  <c r="AM136" i="6"/>
  <c r="AM137" i="6"/>
  <c r="AM138" i="6"/>
  <c r="AM139" i="6"/>
  <c r="AM140" i="6"/>
  <c r="AM141" i="6"/>
  <c r="AM142" i="6"/>
  <c r="AM143" i="6"/>
  <c r="AM144" i="6"/>
  <c r="AM145" i="6"/>
  <c r="AM146" i="6"/>
  <c r="AM147" i="6"/>
  <c r="AM148" i="6"/>
  <c r="AM149" i="6"/>
  <c r="AM150" i="6"/>
  <c r="AM151" i="6"/>
  <c r="AM152" i="6"/>
  <c r="AM153" i="6"/>
  <c r="AM154" i="6"/>
  <c r="AM155" i="6"/>
  <c r="AM156" i="6"/>
  <c r="AM157" i="6"/>
  <c r="AM158" i="6"/>
  <c r="AM159" i="6"/>
  <c r="AM160" i="6"/>
  <c r="AM161" i="6"/>
  <c r="AM162" i="6"/>
  <c r="AM163" i="6"/>
  <c r="AM164" i="6"/>
  <c r="AM165" i="6"/>
  <c r="AM166" i="6"/>
  <c r="AM167" i="6"/>
  <c r="AM168" i="6"/>
  <c r="AM169" i="6"/>
  <c r="AM170" i="6"/>
  <c r="AM171" i="6"/>
  <c r="AM172" i="6"/>
  <c r="AM173" i="6"/>
  <c r="AM174" i="6"/>
  <c r="AM175" i="6"/>
  <c r="AM176" i="6"/>
  <c r="AM177" i="6"/>
  <c r="AM178" i="6"/>
  <c r="AM179" i="6"/>
  <c r="AM180" i="6"/>
  <c r="AM181" i="6"/>
  <c r="AM182" i="6"/>
  <c r="AM183" i="6"/>
  <c r="AM184" i="6"/>
  <c r="AM185" i="6"/>
  <c r="AM186" i="6"/>
  <c r="AM187" i="6"/>
  <c r="AM188" i="6"/>
  <c r="AM189" i="6"/>
  <c r="AM190" i="6"/>
  <c r="AM191" i="6"/>
  <c r="AM192" i="6"/>
  <c r="AM193" i="6"/>
  <c r="AM194" i="6"/>
  <c r="AM195" i="6"/>
  <c r="AM196" i="6"/>
  <c r="AM197" i="6"/>
  <c r="AM198" i="6"/>
  <c r="AM199" i="6"/>
  <c r="AM200" i="6"/>
  <c r="AM201" i="6"/>
  <c r="AM202" i="6"/>
  <c r="AM203" i="6"/>
  <c r="AM204" i="6"/>
  <c r="AM205" i="6"/>
  <c r="AM206" i="6"/>
  <c r="AM207" i="6"/>
  <c r="AM208" i="6"/>
  <c r="AM209" i="6"/>
  <c r="AM210" i="6"/>
  <c r="AM211" i="6"/>
  <c r="AM212" i="6"/>
  <c r="AM213" i="6"/>
  <c r="AM214" i="6"/>
  <c r="AM215" i="6"/>
  <c r="AM216" i="6"/>
  <c r="AM217" i="6"/>
  <c r="AM218" i="6"/>
  <c r="AM219" i="6"/>
  <c r="AM220" i="6"/>
  <c r="AM221" i="6"/>
  <c r="AM222" i="6"/>
  <c r="AM223" i="6"/>
  <c r="AM224" i="6"/>
  <c r="AM225" i="6"/>
  <c r="AM226" i="6"/>
  <c r="AM227" i="6"/>
  <c r="AM228" i="6"/>
  <c r="AM229" i="6"/>
  <c r="AM230" i="6"/>
  <c r="AM231" i="6"/>
  <c r="AM232" i="6"/>
  <c r="AM233" i="6"/>
  <c r="AM234" i="6"/>
  <c r="AM235" i="6"/>
  <c r="AM236" i="6"/>
  <c r="AM237" i="6"/>
  <c r="AM238" i="6"/>
  <c r="AM239" i="6"/>
  <c r="AM240" i="6"/>
  <c r="AM241" i="6"/>
  <c r="AM242" i="6"/>
  <c r="AM243" i="6"/>
  <c r="AM244" i="6"/>
  <c r="AM245" i="6"/>
  <c r="AM246" i="6"/>
  <c r="AM247" i="6"/>
  <c r="AM248" i="6"/>
  <c r="AM249" i="6"/>
  <c r="AM250" i="6"/>
  <c r="AM251" i="6"/>
  <c r="AM252" i="6"/>
  <c r="AM253" i="6"/>
  <c r="AM254" i="6"/>
  <c r="AM255" i="6"/>
  <c r="AM256" i="6"/>
  <c r="AM257" i="6"/>
  <c r="AM258" i="6"/>
  <c r="AM259" i="6"/>
  <c r="AM260" i="6"/>
  <c r="AM261" i="6"/>
  <c r="AM262" i="6"/>
  <c r="AM263" i="6"/>
  <c r="AM264" i="6"/>
  <c r="AM265" i="6"/>
  <c r="AM266" i="6"/>
  <c r="AM267" i="6"/>
  <c r="AM268" i="6"/>
  <c r="AM269" i="6"/>
  <c r="AM270" i="6"/>
  <c r="AM271" i="6"/>
  <c r="AM272" i="6"/>
  <c r="AM273" i="6"/>
  <c r="AM274" i="6"/>
  <c r="AM275" i="6"/>
  <c r="AM276" i="6"/>
  <c r="AM277" i="6"/>
  <c r="AM278" i="6"/>
  <c r="AM279" i="6"/>
  <c r="AM280" i="6"/>
  <c r="AM281" i="6"/>
  <c r="AM282" i="6"/>
  <c r="AM283" i="6"/>
  <c r="AM284" i="6"/>
  <c r="AM285" i="6"/>
  <c r="AM286" i="6"/>
  <c r="AM287" i="6"/>
  <c r="AM288" i="6"/>
  <c r="AM289" i="6"/>
  <c r="AM290" i="6"/>
  <c r="AM291" i="6"/>
  <c r="AM292" i="6"/>
  <c r="AM293" i="6"/>
  <c r="AM294" i="6"/>
  <c r="AM295" i="6"/>
  <c r="AM296" i="6"/>
  <c r="AM297" i="6"/>
  <c r="AM298" i="6"/>
  <c r="AM299" i="6"/>
  <c r="AM300" i="6"/>
  <c r="AM301" i="6"/>
  <c r="AM302" i="6"/>
  <c r="AM303" i="6"/>
  <c r="AM304" i="6"/>
  <c r="AM305" i="6"/>
  <c r="AM306" i="6"/>
  <c r="AM307" i="6"/>
  <c r="AM308" i="6"/>
  <c r="AM309" i="6"/>
  <c r="AM310" i="6"/>
  <c r="AM311" i="6"/>
  <c r="AM312" i="6"/>
  <c r="AM313" i="6"/>
  <c r="AM314" i="6"/>
  <c r="AM315" i="6"/>
  <c r="AM316" i="6"/>
  <c r="AM317" i="6"/>
  <c r="AM318" i="6"/>
  <c r="AM319" i="6"/>
  <c r="AM320" i="6"/>
  <c r="AM321" i="6"/>
  <c r="AM322" i="6"/>
  <c r="AM323" i="6"/>
  <c r="AM324" i="6"/>
  <c r="AM325" i="6"/>
  <c r="AM326" i="6"/>
  <c r="AM327" i="6"/>
  <c r="AM328" i="6"/>
  <c r="AM329" i="6"/>
  <c r="AM330" i="6"/>
  <c r="AM331" i="6"/>
  <c r="AM332" i="6"/>
  <c r="AM333" i="6"/>
  <c r="AM334" i="6"/>
  <c r="AM335" i="6"/>
  <c r="AM336" i="6"/>
  <c r="AM337" i="6"/>
  <c r="AM338" i="6"/>
  <c r="AM339" i="6"/>
  <c r="AM340" i="6"/>
  <c r="AM341" i="6"/>
  <c r="AM342" i="6"/>
  <c r="AM343" i="6"/>
  <c r="AM344" i="6"/>
  <c r="AM345" i="6"/>
  <c r="AM346" i="6"/>
  <c r="AM347" i="6"/>
  <c r="AM348" i="6"/>
  <c r="AM349" i="6"/>
  <c r="AM350" i="6"/>
  <c r="AM351" i="6"/>
  <c r="AM352" i="6"/>
  <c r="AM353" i="6"/>
  <c r="AM354" i="6"/>
  <c r="AM355" i="6"/>
  <c r="AM356" i="6"/>
  <c r="AM357" i="6"/>
  <c r="AM358" i="6"/>
  <c r="AM359" i="6"/>
  <c r="AM360" i="6"/>
  <c r="AM361" i="6"/>
  <c r="AM362" i="6"/>
  <c r="AM363" i="6"/>
  <c r="AM364" i="6"/>
  <c r="AM365" i="6"/>
  <c r="AM366" i="6"/>
  <c r="AM7" i="6"/>
  <c r="AK8" i="6"/>
  <c r="AK9" i="6"/>
  <c r="AK10" i="6"/>
  <c r="AK11" i="6"/>
  <c r="AX11" i="6" s="1"/>
  <c r="AY11" i="6" s="1"/>
  <c r="AK12" i="6"/>
  <c r="AK13" i="6"/>
  <c r="AK14" i="6"/>
  <c r="AK15" i="6"/>
  <c r="AX15" i="6" s="1"/>
  <c r="AY15" i="6" s="1"/>
  <c r="AK16" i="6"/>
  <c r="AK17" i="6"/>
  <c r="AK18" i="6"/>
  <c r="AK19" i="6"/>
  <c r="AX19" i="6" s="1"/>
  <c r="AY19" i="6" s="1"/>
  <c r="AK20" i="6"/>
  <c r="AK21" i="6"/>
  <c r="AK22" i="6"/>
  <c r="AK23" i="6"/>
  <c r="AX23" i="6" s="1"/>
  <c r="AY23" i="6" s="1"/>
  <c r="AK24" i="6"/>
  <c r="AK26" i="6"/>
  <c r="AK27" i="6"/>
  <c r="AX27" i="6" s="1"/>
  <c r="AY27" i="6" s="1"/>
  <c r="BB27" i="6" s="1"/>
  <c r="BC27" i="6" s="1"/>
  <c r="AK28" i="6"/>
  <c r="AK29" i="6"/>
  <c r="AK30" i="6"/>
  <c r="AX31" i="6"/>
  <c r="AY31" i="6" s="1"/>
  <c r="AK34" i="6"/>
  <c r="AK35" i="6"/>
  <c r="AX35" i="6" s="1"/>
  <c r="AY35" i="6" s="1"/>
  <c r="AK36" i="6"/>
  <c r="AK37" i="6"/>
  <c r="AK38" i="6"/>
  <c r="AK39" i="6"/>
  <c r="AX39" i="6" s="1"/>
  <c r="AY39" i="6" s="1"/>
  <c r="AK40" i="6"/>
  <c r="AK41" i="6"/>
  <c r="AK42" i="6"/>
  <c r="AK43" i="6"/>
  <c r="AX43" i="6" s="1"/>
  <c r="AY43" i="6" s="1"/>
  <c r="AK44" i="6"/>
  <c r="AK45" i="6"/>
  <c r="AK46" i="6"/>
  <c r="AK47" i="6"/>
  <c r="AX47" i="6" s="1"/>
  <c r="AY47" i="6" s="1"/>
  <c r="AK48" i="6"/>
  <c r="AK49" i="6"/>
  <c r="AK50" i="6"/>
  <c r="AK51" i="6"/>
  <c r="AX51" i="6" s="1"/>
  <c r="AY51" i="6" s="1"/>
  <c r="AK52" i="6"/>
  <c r="AK53" i="6"/>
  <c r="AK54" i="6"/>
  <c r="AK55" i="6"/>
  <c r="AX55" i="6" s="1"/>
  <c r="AY55" i="6" s="1"/>
  <c r="AK56" i="6"/>
  <c r="AK57" i="6"/>
  <c r="AK58" i="6"/>
  <c r="AK59" i="6"/>
  <c r="AX59" i="6" s="1"/>
  <c r="AY59" i="6" s="1"/>
  <c r="AK60" i="6"/>
  <c r="AK61" i="6"/>
  <c r="AK62" i="6"/>
  <c r="AK63" i="6"/>
  <c r="AX63" i="6" s="1"/>
  <c r="AY63" i="6" s="1"/>
  <c r="AK64" i="6"/>
  <c r="AK65" i="6"/>
  <c r="AK66" i="6"/>
  <c r="AK67" i="6"/>
  <c r="AX67" i="6" s="1"/>
  <c r="AY67" i="6" s="1"/>
  <c r="AK68" i="6"/>
  <c r="AK69" i="6"/>
  <c r="AK70" i="6"/>
  <c r="AK71" i="6"/>
  <c r="AX71" i="6" s="1"/>
  <c r="AY71" i="6" s="1"/>
  <c r="AK72" i="6"/>
  <c r="AK73" i="6"/>
  <c r="AK74" i="6"/>
  <c r="AK75" i="6"/>
  <c r="AX75" i="6" s="1"/>
  <c r="AY75" i="6" s="1"/>
  <c r="AK76" i="6"/>
  <c r="AK77" i="6"/>
  <c r="AK78" i="6"/>
  <c r="AK79" i="6"/>
  <c r="AX79" i="6" s="1"/>
  <c r="AY79" i="6" s="1"/>
  <c r="AK80" i="6"/>
  <c r="AK81" i="6"/>
  <c r="AK82" i="6"/>
  <c r="AK83" i="6"/>
  <c r="AX83" i="6" s="1"/>
  <c r="AY83" i="6" s="1"/>
  <c r="AK84" i="6"/>
  <c r="AK85" i="6"/>
  <c r="AK86" i="6"/>
  <c r="AK87" i="6"/>
  <c r="AX87" i="6" s="1"/>
  <c r="AY87" i="6" s="1"/>
  <c r="AK88" i="6"/>
  <c r="AK89" i="6"/>
  <c r="AK90" i="6"/>
  <c r="AK91" i="6"/>
  <c r="AK92" i="6"/>
  <c r="AK93" i="6"/>
  <c r="AK94" i="6"/>
  <c r="AK95" i="6"/>
  <c r="AX95" i="6" s="1"/>
  <c r="AY95" i="6" s="1"/>
  <c r="AK96" i="6"/>
  <c r="AK97" i="6"/>
  <c r="AK98" i="6"/>
  <c r="AK99" i="6"/>
  <c r="AX99" i="6" s="1"/>
  <c r="AY99" i="6" s="1"/>
  <c r="AK100" i="6"/>
  <c r="AK101" i="6"/>
  <c r="AK102" i="6"/>
  <c r="AK103" i="6"/>
  <c r="AX103" i="6" s="1"/>
  <c r="AY103" i="6" s="1"/>
  <c r="AK104" i="6"/>
  <c r="AK105" i="6"/>
  <c r="AK106" i="6"/>
  <c r="AK107" i="6"/>
  <c r="AX107" i="6" s="1"/>
  <c r="AY107" i="6" s="1"/>
  <c r="AK108" i="6"/>
  <c r="AK109" i="6"/>
  <c r="AK110" i="6"/>
  <c r="AK111" i="6"/>
  <c r="AX111" i="6" s="1"/>
  <c r="AY111" i="6" s="1"/>
  <c r="AK112" i="6"/>
  <c r="AK113" i="6"/>
  <c r="AK114" i="6"/>
  <c r="AK115" i="6"/>
  <c r="AX115" i="6" s="1"/>
  <c r="AY115" i="6" s="1"/>
  <c r="AK116" i="6"/>
  <c r="AK117" i="6"/>
  <c r="AK118" i="6"/>
  <c r="AK119" i="6"/>
  <c r="AX119" i="6" s="1"/>
  <c r="AY119" i="6" s="1"/>
  <c r="AK120" i="6"/>
  <c r="AK121" i="6"/>
  <c r="AK122" i="6"/>
  <c r="AK123" i="6"/>
  <c r="AX123" i="6" s="1"/>
  <c r="AY123" i="6" s="1"/>
  <c r="AK124" i="6"/>
  <c r="AK125" i="6"/>
  <c r="AK126" i="6"/>
  <c r="AK127" i="6"/>
  <c r="AX127" i="6" s="1"/>
  <c r="AY127" i="6" s="1"/>
  <c r="AK128" i="6"/>
  <c r="AK129" i="6"/>
  <c r="AK130" i="6"/>
  <c r="AK131" i="6"/>
  <c r="AX131" i="6" s="1"/>
  <c r="AY131" i="6" s="1"/>
  <c r="AK132" i="6"/>
  <c r="AK133" i="6"/>
  <c r="AK134" i="6"/>
  <c r="AK135" i="6"/>
  <c r="AX135" i="6" s="1"/>
  <c r="AY135" i="6" s="1"/>
  <c r="AK136" i="6"/>
  <c r="AK137" i="6"/>
  <c r="AK138" i="6"/>
  <c r="AK139" i="6"/>
  <c r="AX139" i="6" s="1"/>
  <c r="AY139" i="6" s="1"/>
  <c r="AK140" i="6"/>
  <c r="AK141" i="6"/>
  <c r="AK142" i="6"/>
  <c r="AK143" i="6"/>
  <c r="AX143" i="6" s="1"/>
  <c r="AY143" i="6" s="1"/>
  <c r="AK144" i="6"/>
  <c r="AK145" i="6"/>
  <c r="AK146" i="6"/>
  <c r="AK147" i="6"/>
  <c r="AX147" i="6" s="1"/>
  <c r="AY147" i="6" s="1"/>
  <c r="AK148" i="6"/>
  <c r="AK149" i="6"/>
  <c r="AK150" i="6"/>
  <c r="AK151" i="6"/>
  <c r="AX151" i="6" s="1"/>
  <c r="AY151" i="6" s="1"/>
  <c r="AK152" i="6"/>
  <c r="AK153" i="6"/>
  <c r="AK154" i="6"/>
  <c r="AK155" i="6"/>
  <c r="AX155" i="6" s="1"/>
  <c r="AY155" i="6" s="1"/>
  <c r="AK156" i="6"/>
  <c r="AK157" i="6"/>
  <c r="AK158" i="6"/>
  <c r="AK159" i="6"/>
  <c r="AX159" i="6" s="1"/>
  <c r="AY159" i="6" s="1"/>
  <c r="AK160" i="6"/>
  <c r="AK161" i="6"/>
  <c r="AK162" i="6"/>
  <c r="AK163" i="6"/>
  <c r="AX163" i="6" s="1"/>
  <c r="AY163" i="6" s="1"/>
  <c r="AK164" i="6"/>
  <c r="AK165" i="6"/>
  <c r="AK166" i="6"/>
  <c r="AK167" i="6"/>
  <c r="AX167" i="6" s="1"/>
  <c r="AY167" i="6" s="1"/>
  <c r="AK168" i="6"/>
  <c r="AK169" i="6"/>
  <c r="AK170" i="6"/>
  <c r="AK171" i="6"/>
  <c r="AX171" i="6" s="1"/>
  <c r="AY171" i="6" s="1"/>
  <c r="AK172" i="6"/>
  <c r="AK173" i="6"/>
  <c r="AK174" i="6"/>
  <c r="AK175" i="6"/>
  <c r="AX175" i="6" s="1"/>
  <c r="AY175" i="6" s="1"/>
  <c r="AK176" i="6"/>
  <c r="AK177" i="6"/>
  <c r="AK178" i="6"/>
  <c r="AK179" i="6"/>
  <c r="AX179" i="6" s="1"/>
  <c r="AY179" i="6" s="1"/>
  <c r="AK180" i="6"/>
  <c r="AK181" i="6"/>
  <c r="AK182" i="6"/>
  <c r="AK183" i="6"/>
  <c r="AX183" i="6" s="1"/>
  <c r="AY183" i="6" s="1"/>
  <c r="AK184" i="6"/>
  <c r="AK185" i="6"/>
  <c r="AK186" i="6"/>
  <c r="AK187" i="6"/>
  <c r="AX187" i="6" s="1"/>
  <c r="AY187" i="6" s="1"/>
  <c r="AK188" i="6"/>
  <c r="AK189" i="6"/>
  <c r="AK190" i="6"/>
  <c r="AK191" i="6"/>
  <c r="AX191" i="6" s="1"/>
  <c r="AY191" i="6" s="1"/>
  <c r="AK192" i="6"/>
  <c r="AK193" i="6"/>
  <c r="AK194" i="6"/>
  <c r="AK195" i="6"/>
  <c r="AX195" i="6" s="1"/>
  <c r="AY195" i="6" s="1"/>
  <c r="AK196" i="6"/>
  <c r="AK197" i="6"/>
  <c r="AK198" i="6"/>
  <c r="AK199" i="6"/>
  <c r="AX199" i="6" s="1"/>
  <c r="AY199" i="6" s="1"/>
  <c r="AK200" i="6"/>
  <c r="AK201" i="6"/>
  <c r="AK202" i="6"/>
  <c r="AK203" i="6"/>
  <c r="AX203" i="6" s="1"/>
  <c r="AY203" i="6" s="1"/>
  <c r="AK204" i="6"/>
  <c r="AK205" i="6"/>
  <c r="AK206" i="6"/>
  <c r="AK207" i="6"/>
  <c r="AX207" i="6" s="1"/>
  <c r="AY207" i="6" s="1"/>
  <c r="AK208" i="6"/>
  <c r="AK209" i="6"/>
  <c r="AK210" i="6"/>
  <c r="AK211" i="6"/>
  <c r="AX211" i="6" s="1"/>
  <c r="AY211" i="6" s="1"/>
  <c r="AK212" i="6"/>
  <c r="AK213" i="6"/>
  <c r="AK214" i="6"/>
  <c r="AK215" i="6"/>
  <c r="AX215" i="6" s="1"/>
  <c r="AY215" i="6" s="1"/>
  <c r="AK216" i="6"/>
  <c r="AK217" i="6"/>
  <c r="AK218" i="6"/>
  <c r="AK219" i="6"/>
  <c r="AX219" i="6" s="1"/>
  <c r="AY219" i="6" s="1"/>
  <c r="AK220" i="6"/>
  <c r="AK221" i="6"/>
  <c r="AK222" i="6"/>
  <c r="AK223" i="6"/>
  <c r="AX223" i="6" s="1"/>
  <c r="AY223" i="6" s="1"/>
  <c r="AK224" i="6"/>
  <c r="AK225" i="6"/>
  <c r="AK226" i="6"/>
  <c r="AK227" i="6"/>
  <c r="AX227" i="6" s="1"/>
  <c r="AY227" i="6" s="1"/>
  <c r="AK228" i="6"/>
  <c r="AK229" i="6"/>
  <c r="AK230" i="6"/>
  <c r="AK231" i="6"/>
  <c r="AX231" i="6" s="1"/>
  <c r="AY231" i="6" s="1"/>
  <c r="AK232" i="6"/>
  <c r="AK233" i="6"/>
  <c r="AK234" i="6"/>
  <c r="AK235" i="6"/>
  <c r="AX235" i="6" s="1"/>
  <c r="AY235" i="6" s="1"/>
  <c r="AK236" i="6"/>
  <c r="AK237" i="6"/>
  <c r="AK238" i="6"/>
  <c r="AK239" i="6"/>
  <c r="AX239" i="6" s="1"/>
  <c r="AY239" i="6" s="1"/>
  <c r="AK240" i="6"/>
  <c r="AK241" i="6"/>
  <c r="AK242" i="6"/>
  <c r="AK243" i="6"/>
  <c r="AX243" i="6" s="1"/>
  <c r="AY243" i="6" s="1"/>
  <c r="AK244" i="6"/>
  <c r="AK245" i="6"/>
  <c r="AK246" i="6"/>
  <c r="AK247" i="6"/>
  <c r="AX247" i="6" s="1"/>
  <c r="AY247" i="6" s="1"/>
  <c r="AK248" i="6"/>
  <c r="AK249" i="6"/>
  <c r="AK250" i="6"/>
  <c r="AK251" i="6"/>
  <c r="AX251" i="6" s="1"/>
  <c r="AY251" i="6" s="1"/>
  <c r="AK252" i="6"/>
  <c r="AK253" i="6"/>
  <c r="AK254" i="6"/>
  <c r="AK255" i="6"/>
  <c r="AX255" i="6" s="1"/>
  <c r="AY255" i="6" s="1"/>
  <c r="AK256" i="6"/>
  <c r="AK257" i="6"/>
  <c r="AK258" i="6"/>
  <c r="AK259" i="6"/>
  <c r="AX259" i="6" s="1"/>
  <c r="AY259" i="6" s="1"/>
  <c r="AK260" i="6"/>
  <c r="AK261" i="6"/>
  <c r="AK262" i="6"/>
  <c r="AK263" i="6"/>
  <c r="AX263" i="6" s="1"/>
  <c r="AY263" i="6" s="1"/>
  <c r="AK264" i="6"/>
  <c r="AK265" i="6"/>
  <c r="AK266" i="6"/>
  <c r="AK267" i="6"/>
  <c r="AX267" i="6" s="1"/>
  <c r="AY267" i="6" s="1"/>
  <c r="AK268" i="6"/>
  <c r="AK269" i="6"/>
  <c r="AK270" i="6"/>
  <c r="AK271" i="6"/>
  <c r="AX271" i="6" s="1"/>
  <c r="AY271" i="6" s="1"/>
  <c r="AK272" i="6"/>
  <c r="AK273" i="6"/>
  <c r="AK274" i="6"/>
  <c r="AK275" i="6"/>
  <c r="AX275" i="6" s="1"/>
  <c r="AY275" i="6" s="1"/>
  <c r="AK276" i="6"/>
  <c r="AK277" i="6"/>
  <c r="AK278" i="6"/>
  <c r="AK279" i="6"/>
  <c r="AX279" i="6" s="1"/>
  <c r="AY279" i="6" s="1"/>
  <c r="AK280" i="6"/>
  <c r="AK281" i="6"/>
  <c r="AK282" i="6"/>
  <c r="AK283" i="6"/>
  <c r="AX283" i="6" s="1"/>
  <c r="AY283" i="6" s="1"/>
  <c r="AK284" i="6"/>
  <c r="AK285" i="6"/>
  <c r="AK286" i="6"/>
  <c r="AK287" i="6"/>
  <c r="AX287" i="6" s="1"/>
  <c r="AY287" i="6" s="1"/>
  <c r="AK288" i="6"/>
  <c r="AK289" i="6"/>
  <c r="AK290" i="6"/>
  <c r="AK291" i="6"/>
  <c r="AX291" i="6" s="1"/>
  <c r="AY291" i="6" s="1"/>
  <c r="AK292" i="6"/>
  <c r="AK293" i="6"/>
  <c r="AK294" i="6"/>
  <c r="AK295" i="6"/>
  <c r="AX295" i="6" s="1"/>
  <c r="AY295" i="6" s="1"/>
  <c r="AK296" i="6"/>
  <c r="AK297" i="6"/>
  <c r="AK298" i="6"/>
  <c r="AK299" i="6"/>
  <c r="AX299" i="6" s="1"/>
  <c r="AY299" i="6" s="1"/>
  <c r="AK300" i="6"/>
  <c r="AK301" i="6"/>
  <c r="AK302" i="6"/>
  <c r="AK303" i="6"/>
  <c r="AX303" i="6" s="1"/>
  <c r="AY303" i="6" s="1"/>
  <c r="AK304" i="6"/>
  <c r="AK305" i="6"/>
  <c r="AK306" i="6"/>
  <c r="AK307" i="6"/>
  <c r="AX307" i="6" s="1"/>
  <c r="AY307" i="6" s="1"/>
  <c r="AK308" i="6"/>
  <c r="AK309" i="6"/>
  <c r="AK310" i="6"/>
  <c r="AK311" i="6"/>
  <c r="AX311" i="6" s="1"/>
  <c r="AY311" i="6" s="1"/>
  <c r="AK312" i="6"/>
  <c r="AK313" i="6"/>
  <c r="AK314" i="6"/>
  <c r="AK315" i="6"/>
  <c r="AX315" i="6" s="1"/>
  <c r="AY315" i="6" s="1"/>
  <c r="AK316" i="6"/>
  <c r="AK317" i="6"/>
  <c r="AK318" i="6"/>
  <c r="AK319" i="6"/>
  <c r="AX319" i="6" s="1"/>
  <c r="AY319" i="6" s="1"/>
  <c r="AK320" i="6"/>
  <c r="AK321" i="6"/>
  <c r="AK322" i="6"/>
  <c r="AK323" i="6"/>
  <c r="AX323" i="6" s="1"/>
  <c r="AY323" i="6" s="1"/>
  <c r="AK324" i="6"/>
  <c r="AK325" i="6"/>
  <c r="AK326" i="6"/>
  <c r="AK327" i="6"/>
  <c r="AX327" i="6" s="1"/>
  <c r="AY327" i="6" s="1"/>
  <c r="AK328" i="6"/>
  <c r="AK329" i="6"/>
  <c r="AK330" i="6"/>
  <c r="AK331" i="6"/>
  <c r="AX331" i="6" s="1"/>
  <c r="AY331" i="6" s="1"/>
  <c r="AK332" i="6"/>
  <c r="AK333" i="6"/>
  <c r="AK334" i="6"/>
  <c r="AK335" i="6"/>
  <c r="AX335" i="6" s="1"/>
  <c r="AY335" i="6" s="1"/>
  <c r="AK336" i="6"/>
  <c r="AK337" i="6"/>
  <c r="AK338" i="6"/>
  <c r="AK339" i="6"/>
  <c r="AX339" i="6" s="1"/>
  <c r="AY339" i="6" s="1"/>
  <c r="AK340" i="6"/>
  <c r="AK341" i="6"/>
  <c r="AK342" i="6"/>
  <c r="AK343" i="6"/>
  <c r="AX343" i="6" s="1"/>
  <c r="AY343" i="6" s="1"/>
  <c r="AK344" i="6"/>
  <c r="AK345" i="6"/>
  <c r="AK346" i="6"/>
  <c r="AK347" i="6"/>
  <c r="AX347" i="6" s="1"/>
  <c r="AY347" i="6" s="1"/>
  <c r="AK348" i="6"/>
  <c r="AK349" i="6"/>
  <c r="AK350" i="6"/>
  <c r="AK351" i="6"/>
  <c r="AX351" i="6" s="1"/>
  <c r="AY351" i="6" s="1"/>
  <c r="AK352" i="6"/>
  <c r="AK353" i="6"/>
  <c r="AK354" i="6"/>
  <c r="AK355" i="6"/>
  <c r="AX355" i="6" s="1"/>
  <c r="AY355" i="6" s="1"/>
  <c r="AK356" i="6"/>
  <c r="AK357" i="6"/>
  <c r="AK358" i="6"/>
  <c r="AK359" i="6"/>
  <c r="AX359" i="6" s="1"/>
  <c r="AY359" i="6" s="1"/>
  <c r="AK360" i="6"/>
  <c r="AK361" i="6"/>
  <c r="AK362" i="6"/>
  <c r="AK363" i="6"/>
  <c r="AX363" i="6" s="1"/>
  <c r="AY363" i="6" s="1"/>
  <c r="AK364" i="6"/>
  <c r="AK365" i="6"/>
  <c r="AK366" i="6"/>
  <c r="AK7" i="6"/>
  <c r="AX7" i="6" s="1"/>
  <c r="AA13" i="6"/>
  <c r="AD13" i="6" s="1"/>
  <c r="AF13" i="6" s="1"/>
  <c r="AD14" i="6"/>
  <c r="AD15" i="6"/>
  <c r="AD16" i="6"/>
  <c r="AD17" i="6"/>
  <c r="AD18" i="6"/>
  <c r="AA19" i="6"/>
  <c r="AA25" i="6"/>
  <c r="AD25" i="6" s="1"/>
  <c r="AD26" i="6"/>
  <c r="AD27" i="6"/>
  <c r="AD28" i="6"/>
  <c r="AD29" i="6"/>
  <c r="AD30" i="6"/>
  <c r="AA31" i="6"/>
  <c r="AD31" i="6" s="1"/>
  <c r="AF31" i="6" s="1"/>
  <c r="AD32" i="6"/>
  <c r="AD33" i="6"/>
  <c r="AD34" i="6"/>
  <c r="AD35" i="6"/>
  <c r="AD36" i="6"/>
  <c r="AA37" i="6"/>
  <c r="AD37" i="6" s="1"/>
  <c r="AF37" i="6" s="1"/>
  <c r="AD38" i="6"/>
  <c r="AD39" i="6"/>
  <c r="AD40" i="6"/>
  <c r="AD41" i="6"/>
  <c r="AD42" i="6"/>
  <c r="AA43" i="6"/>
  <c r="AD43" i="6" s="1"/>
  <c r="AF43" i="6" s="1"/>
  <c r="AD44" i="6"/>
  <c r="AD45" i="6"/>
  <c r="AD46" i="6"/>
  <c r="AD47" i="6"/>
  <c r="AD48" i="6"/>
  <c r="AA49" i="6"/>
  <c r="AD49" i="6" s="1"/>
  <c r="AF49" i="6" s="1"/>
  <c r="AD50" i="6"/>
  <c r="AD51" i="6"/>
  <c r="AD52" i="6"/>
  <c r="AD53" i="6"/>
  <c r="AD54" i="6"/>
  <c r="AA55" i="6"/>
  <c r="AD55" i="6" s="1"/>
  <c r="AF55" i="6" s="1"/>
  <c r="AD56" i="6"/>
  <c r="AD57" i="6"/>
  <c r="AD58" i="6"/>
  <c r="AD59" i="6"/>
  <c r="AD60" i="6"/>
  <c r="AA61" i="6"/>
  <c r="AD61" i="6" s="1"/>
  <c r="AF61" i="6" s="1"/>
  <c r="AD62" i="6"/>
  <c r="AD63" i="6"/>
  <c r="AD64" i="6"/>
  <c r="AD65" i="6"/>
  <c r="AD66" i="6"/>
  <c r="AA67" i="6"/>
  <c r="AD67" i="6" s="1"/>
  <c r="AF67" i="6" s="1"/>
  <c r="AD68" i="6"/>
  <c r="AD69" i="6"/>
  <c r="AD70" i="6"/>
  <c r="AD71" i="6"/>
  <c r="AD72" i="6"/>
  <c r="AA73" i="6"/>
  <c r="AD73" i="6" s="1"/>
  <c r="AF73" i="6" s="1"/>
  <c r="AD74" i="6"/>
  <c r="AD75" i="6"/>
  <c r="AD76" i="6"/>
  <c r="AD77" i="6"/>
  <c r="AD78" i="6"/>
  <c r="AA79" i="6"/>
  <c r="AD79" i="6" s="1"/>
  <c r="AF79" i="6" s="1"/>
  <c r="AD80" i="6"/>
  <c r="AD81" i="6"/>
  <c r="AD82" i="6"/>
  <c r="AD83" i="6"/>
  <c r="AD84" i="6"/>
  <c r="AA85" i="6"/>
  <c r="AD85" i="6" s="1"/>
  <c r="AF85" i="6" s="1"/>
  <c r="AD86" i="6"/>
  <c r="AD87" i="6"/>
  <c r="AD88" i="6"/>
  <c r="AD89" i="6"/>
  <c r="AD90" i="6"/>
  <c r="AA91" i="6"/>
  <c r="AD91" i="6" s="1"/>
  <c r="AF91" i="6" s="1"/>
  <c r="AD92" i="6"/>
  <c r="AD93" i="6"/>
  <c r="AD94" i="6"/>
  <c r="AD95" i="6"/>
  <c r="AD96" i="6"/>
  <c r="AA97" i="6"/>
  <c r="AD97" i="6" s="1"/>
  <c r="AF97" i="6" s="1"/>
  <c r="AD98" i="6"/>
  <c r="AD99" i="6"/>
  <c r="AD100" i="6"/>
  <c r="AD101" i="6"/>
  <c r="AD102" i="6"/>
  <c r="AA103" i="6"/>
  <c r="AD103" i="6" s="1"/>
  <c r="AF103" i="6" s="1"/>
  <c r="AD104" i="6"/>
  <c r="AD105" i="6"/>
  <c r="AD106" i="6"/>
  <c r="AD107" i="6"/>
  <c r="AD108" i="6"/>
  <c r="AA109" i="6"/>
  <c r="AD109" i="6" s="1"/>
  <c r="AF109" i="6" s="1"/>
  <c r="AD110" i="6"/>
  <c r="AD111" i="6"/>
  <c r="AD112" i="6"/>
  <c r="AD113" i="6"/>
  <c r="AD114" i="6"/>
  <c r="AA115" i="6"/>
  <c r="AD115" i="6" s="1"/>
  <c r="AF115" i="6" s="1"/>
  <c r="AD116" i="6"/>
  <c r="AD117" i="6"/>
  <c r="AD118" i="6"/>
  <c r="AD119" i="6"/>
  <c r="AD120" i="6"/>
  <c r="AA121" i="6"/>
  <c r="AD121" i="6" s="1"/>
  <c r="AF121" i="6" s="1"/>
  <c r="AD122" i="6"/>
  <c r="AD123" i="6"/>
  <c r="AD124" i="6"/>
  <c r="AD125" i="6"/>
  <c r="AD126" i="6"/>
  <c r="AA127" i="6"/>
  <c r="AD127" i="6" s="1"/>
  <c r="AF127" i="6" s="1"/>
  <c r="AD128" i="6"/>
  <c r="AD129" i="6"/>
  <c r="AD130" i="6"/>
  <c r="AD131" i="6"/>
  <c r="AD132" i="6"/>
  <c r="AA133" i="6"/>
  <c r="AD133" i="6" s="1"/>
  <c r="AF133" i="6" s="1"/>
  <c r="AD134" i="6"/>
  <c r="AD135" i="6"/>
  <c r="AD136" i="6"/>
  <c r="AD137" i="6"/>
  <c r="AD138" i="6"/>
  <c r="AA139" i="6"/>
  <c r="AD139" i="6" s="1"/>
  <c r="AF139" i="6" s="1"/>
  <c r="AD140" i="6"/>
  <c r="AD141" i="6"/>
  <c r="AD142" i="6"/>
  <c r="AD143" i="6"/>
  <c r="AD144" i="6"/>
  <c r="AA145" i="6"/>
  <c r="AD145" i="6" s="1"/>
  <c r="AF145" i="6" s="1"/>
  <c r="AD146" i="6"/>
  <c r="AD147" i="6"/>
  <c r="AD148" i="6"/>
  <c r="AD149" i="6"/>
  <c r="AD150" i="6"/>
  <c r="AA151" i="6"/>
  <c r="AD151" i="6" s="1"/>
  <c r="AF151" i="6" s="1"/>
  <c r="AD152" i="6"/>
  <c r="AD153" i="6"/>
  <c r="AD154" i="6"/>
  <c r="AD155" i="6"/>
  <c r="AD156" i="6"/>
  <c r="AA157" i="6"/>
  <c r="AD157" i="6" s="1"/>
  <c r="AF157" i="6" s="1"/>
  <c r="AD158" i="6"/>
  <c r="AD159" i="6"/>
  <c r="AD160" i="6"/>
  <c r="AD161" i="6"/>
  <c r="AD162" i="6"/>
  <c r="AA163" i="6"/>
  <c r="AD163" i="6" s="1"/>
  <c r="AF163" i="6" s="1"/>
  <c r="AD164" i="6"/>
  <c r="AD165" i="6"/>
  <c r="AD166" i="6"/>
  <c r="AD167" i="6"/>
  <c r="AD168" i="6"/>
  <c r="AA169" i="6"/>
  <c r="AD169" i="6" s="1"/>
  <c r="AF169" i="6" s="1"/>
  <c r="AD170" i="6"/>
  <c r="AD171" i="6"/>
  <c r="AD172" i="6"/>
  <c r="AD173" i="6"/>
  <c r="AD174" i="6"/>
  <c r="AA175" i="6"/>
  <c r="AD175" i="6" s="1"/>
  <c r="AF175" i="6" s="1"/>
  <c r="AD176" i="6"/>
  <c r="AD177" i="6"/>
  <c r="AD178" i="6"/>
  <c r="AD179" i="6"/>
  <c r="AD180" i="6"/>
  <c r="AA181" i="6"/>
  <c r="AD181" i="6" s="1"/>
  <c r="AF181" i="6" s="1"/>
  <c r="AD182" i="6"/>
  <c r="AD183" i="6"/>
  <c r="AD184" i="6"/>
  <c r="AD185" i="6"/>
  <c r="AD186" i="6"/>
  <c r="AA187" i="6"/>
  <c r="AD187" i="6" s="1"/>
  <c r="AF187" i="6" s="1"/>
  <c r="AD188" i="6"/>
  <c r="AD189" i="6"/>
  <c r="AD190" i="6"/>
  <c r="AD191" i="6"/>
  <c r="AD192" i="6"/>
  <c r="AA193" i="6"/>
  <c r="AD193" i="6" s="1"/>
  <c r="AF193" i="6" s="1"/>
  <c r="AD194" i="6"/>
  <c r="AD195" i="6"/>
  <c r="AD196" i="6"/>
  <c r="AD197" i="6"/>
  <c r="AD198" i="6"/>
  <c r="AA199" i="6"/>
  <c r="AD199" i="6" s="1"/>
  <c r="AF199" i="6" s="1"/>
  <c r="AD200" i="6"/>
  <c r="AD201" i="6"/>
  <c r="AD202" i="6"/>
  <c r="AD203" i="6"/>
  <c r="AD204" i="6"/>
  <c r="AA205" i="6"/>
  <c r="AD205" i="6" s="1"/>
  <c r="AF205" i="6" s="1"/>
  <c r="AD206" i="6"/>
  <c r="AD207" i="6"/>
  <c r="AD208" i="6"/>
  <c r="AD209" i="6"/>
  <c r="AD210" i="6"/>
  <c r="AA211" i="6"/>
  <c r="AD211" i="6" s="1"/>
  <c r="AF211" i="6" s="1"/>
  <c r="AD212" i="6"/>
  <c r="AD213" i="6"/>
  <c r="AD214" i="6"/>
  <c r="AD215" i="6"/>
  <c r="AD216" i="6"/>
  <c r="AA217" i="6"/>
  <c r="AD217" i="6" s="1"/>
  <c r="AF217" i="6" s="1"/>
  <c r="AD218" i="6"/>
  <c r="AD219" i="6"/>
  <c r="AD220" i="6"/>
  <c r="AD221" i="6"/>
  <c r="AD222" i="6"/>
  <c r="AA223" i="6"/>
  <c r="AD223" i="6" s="1"/>
  <c r="AF223" i="6" s="1"/>
  <c r="AD224" i="6"/>
  <c r="AD225" i="6"/>
  <c r="AD226" i="6"/>
  <c r="AD227" i="6"/>
  <c r="AD228" i="6"/>
  <c r="AA229" i="6"/>
  <c r="AD229" i="6" s="1"/>
  <c r="AF229" i="6" s="1"/>
  <c r="AD230" i="6"/>
  <c r="AD231" i="6"/>
  <c r="AD232" i="6"/>
  <c r="AD233" i="6"/>
  <c r="AD234" i="6"/>
  <c r="AA235" i="6"/>
  <c r="AD235" i="6" s="1"/>
  <c r="AF235" i="6" s="1"/>
  <c r="AD236" i="6"/>
  <c r="AD237" i="6"/>
  <c r="AD238" i="6"/>
  <c r="AD239" i="6"/>
  <c r="AD240" i="6"/>
  <c r="AA241" i="6"/>
  <c r="AD241" i="6" s="1"/>
  <c r="AF241" i="6" s="1"/>
  <c r="AD242" i="6"/>
  <c r="AD243" i="6"/>
  <c r="AD244" i="6"/>
  <c r="AD245" i="6"/>
  <c r="AD246" i="6"/>
  <c r="AA247" i="6"/>
  <c r="AD247" i="6" s="1"/>
  <c r="AF247" i="6" s="1"/>
  <c r="AD248" i="6"/>
  <c r="AD249" i="6"/>
  <c r="AD250" i="6"/>
  <c r="AD251" i="6"/>
  <c r="AD252" i="6"/>
  <c r="AA253" i="6"/>
  <c r="AD253" i="6" s="1"/>
  <c r="AF253" i="6" s="1"/>
  <c r="AD254" i="6"/>
  <c r="AD255" i="6"/>
  <c r="AD256" i="6"/>
  <c r="AD257" i="6"/>
  <c r="AD258" i="6"/>
  <c r="AA259" i="6"/>
  <c r="AD259" i="6" s="1"/>
  <c r="AF259" i="6" s="1"/>
  <c r="AD260" i="6"/>
  <c r="AD261" i="6"/>
  <c r="AD262" i="6"/>
  <c r="AD263" i="6"/>
  <c r="AD264" i="6"/>
  <c r="AA265" i="6"/>
  <c r="AD265" i="6" s="1"/>
  <c r="AF265" i="6" s="1"/>
  <c r="AD266" i="6"/>
  <c r="AD267" i="6"/>
  <c r="AD268" i="6"/>
  <c r="AD269" i="6"/>
  <c r="AD270" i="6"/>
  <c r="AA271" i="6"/>
  <c r="AD271" i="6" s="1"/>
  <c r="AF271" i="6" s="1"/>
  <c r="AD272" i="6"/>
  <c r="AD273" i="6"/>
  <c r="AD274" i="6"/>
  <c r="AD275" i="6"/>
  <c r="AD276" i="6"/>
  <c r="AA277" i="6"/>
  <c r="AD277" i="6" s="1"/>
  <c r="AF277" i="6" s="1"/>
  <c r="AD278" i="6"/>
  <c r="AD279" i="6"/>
  <c r="AD280" i="6"/>
  <c r="AD281" i="6"/>
  <c r="AD282" i="6"/>
  <c r="AA283" i="6"/>
  <c r="AD283" i="6" s="1"/>
  <c r="AF283" i="6" s="1"/>
  <c r="AD284" i="6"/>
  <c r="AD285" i="6"/>
  <c r="AD286" i="6"/>
  <c r="AD287" i="6"/>
  <c r="AD288" i="6"/>
  <c r="AA289" i="6"/>
  <c r="AD289" i="6" s="1"/>
  <c r="AF289" i="6" s="1"/>
  <c r="AD290" i="6"/>
  <c r="AD291" i="6"/>
  <c r="AD292" i="6"/>
  <c r="AD293" i="6"/>
  <c r="AD294" i="6"/>
  <c r="AA295" i="6"/>
  <c r="AD295" i="6" s="1"/>
  <c r="AF295" i="6" s="1"/>
  <c r="AD296" i="6"/>
  <c r="AD297" i="6"/>
  <c r="AD298" i="6"/>
  <c r="AD299" i="6"/>
  <c r="AD300" i="6"/>
  <c r="AA301" i="6"/>
  <c r="AD301" i="6" s="1"/>
  <c r="AF301" i="6" s="1"/>
  <c r="AD302" i="6"/>
  <c r="AD303" i="6"/>
  <c r="AD304" i="6"/>
  <c r="AD305" i="6"/>
  <c r="AD306" i="6"/>
  <c r="AA307" i="6"/>
  <c r="AD307" i="6" s="1"/>
  <c r="AF307" i="6" s="1"/>
  <c r="AD308" i="6"/>
  <c r="AD309" i="6"/>
  <c r="AD310" i="6"/>
  <c r="AD311" i="6"/>
  <c r="AD312" i="6"/>
  <c r="AA313" i="6"/>
  <c r="AD313" i="6" s="1"/>
  <c r="AF313" i="6" s="1"/>
  <c r="AD314" i="6"/>
  <c r="AD315" i="6"/>
  <c r="AD316" i="6"/>
  <c r="AD317" i="6"/>
  <c r="AD318" i="6"/>
  <c r="AA319" i="6"/>
  <c r="AD319" i="6" s="1"/>
  <c r="AF319" i="6" s="1"/>
  <c r="AD320" i="6"/>
  <c r="AD321" i="6"/>
  <c r="AD322" i="6"/>
  <c r="AD323" i="6"/>
  <c r="AD324" i="6"/>
  <c r="AA325" i="6"/>
  <c r="AD325" i="6" s="1"/>
  <c r="AF325" i="6" s="1"/>
  <c r="AD326" i="6"/>
  <c r="AD327" i="6"/>
  <c r="AD328" i="6"/>
  <c r="AD329" i="6"/>
  <c r="AD330" i="6"/>
  <c r="AA331" i="6"/>
  <c r="AD331" i="6" s="1"/>
  <c r="AF331" i="6" s="1"/>
  <c r="AD332" i="6"/>
  <c r="AD333" i="6"/>
  <c r="AD334" i="6"/>
  <c r="AD335" i="6"/>
  <c r="AD336" i="6"/>
  <c r="AA337" i="6"/>
  <c r="AD337" i="6" s="1"/>
  <c r="AF337" i="6" s="1"/>
  <c r="AD338" i="6"/>
  <c r="AD339" i="6"/>
  <c r="AD340" i="6"/>
  <c r="AD341" i="6"/>
  <c r="AD342" i="6"/>
  <c r="AA343" i="6"/>
  <c r="AD343" i="6" s="1"/>
  <c r="AF343" i="6" s="1"/>
  <c r="AD344" i="6"/>
  <c r="AD345" i="6"/>
  <c r="AD346" i="6"/>
  <c r="AD347" i="6"/>
  <c r="AD348" i="6"/>
  <c r="AA349" i="6"/>
  <c r="AD349" i="6" s="1"/>
  <c r="AF349" i="6" s="1"/>
  <c r="AD350" i="6"/>
  <c r="AD351" i="6"/>
  <c r="AD352" i="6"/>
  <c r="AD353" i="6"/>
  <c r="AD354" i="6"/>
  <c r="AA355" i="6"/>
  <c r="AD355" i="6" s="1"/>
  <c r="AF355" i="6" s="1"/>
  <c r="AD356" i="6"/>
  <c r="AD357" i="6"/>
  <c r="AD358" i="6"/>
  <c r="AD359" i="6"/>
  <c r="AD360" i="6"/>
  <c r="AA361" i="6"/>
  <c r="AD361" i="6" s="1"/>
  <c r="AF361" i="6" s="1"/>
  <c r="AD362" i="6"/>
  <c r="AD363" i="6"/>
  <c r="AD364" i="6"/>
  <c r="AD365" i="6"/>
  <c r="AD366" i="6"/>
  <c r="AA7" i="6"/>
  <c r="AD7" i="6" s="1"/>
  <c r="AF7" i="6" s="1"/>
  <c r="C19" i="6"/>
  <c r="C25" i="6"/>
  <c r="C31" i="6"/>
  <c r="C37" i="6"/>
  <c r="C85" i="6"/>
  <c r="C91" i="6"/>
  <c r="C97" i="6"/>
  <c r="C103" i="6"/>
  <c r="C109" i="6"/>
  <c r="C115" i="6"/>
  <c r="C121" i="6"/>
  <c r="C127" i="6"/>
  <c r="C133" i="6"/>
  <c r="C139" i="6"/>
  <c r="C145" i="6"/>
  <c r="C151" i="6"/>
  <c r="C157" i="6"/>
  <c r="C163" i="6"/>
  <c r="C169" i="6"/>
  <c r="C175" i="6"/>
  <c r="C181" i="6"/>
  <c r="C187" i="6"/>
  <c r="C193" i="6"/>
  <c r="C199" i="6"/>
  <c r="C205" i="6"/>
  <c r="C211" i="6"/>
  <c r="C217" i="6"/>
  <c r="C223" i="6"/>
  <c r="C229" i="6"/>
  <c r="C235" i="6"/>
  <c r="C241" i="6"/>
  <c r="C247" i="6"/>
  <c r="C253" i="6"/>
  <c r="C259" i="6"/>
  <c r="C265" i="6"/>
  <c r="C271" i="6"/>
  <c r="C277" i="6"/>
  <c r="C283" i="6"/>
  <c r="C289" i="6"/>
  <c r="C295" i="6"/>
  <c r="C301" i="6"/>
  <c r="C307" i="6"/>
  <c r="C313" i="6"/>
  <c r="C319" i="6"/>
  <c r="C325" i="6"/>
  <c r="C331" i="6"/>
  <c r="C337" i="6"/>
  <c r="C343" i="6"/>
  <c r="C349" i="6"/>
  <c r="C355" i="6"/>
  <c r="C361" i="6"/>
  <c r="C13" i="6"/>
  <c r="C7" i="6"/>
  <c r="AX91" i="6" l="1"/>
  <c r="AY91" i="6" s="1"/>
  <c r="BB91" i="6" s="1"/>
  <c r="BC91" i="6" s="1"/>
  <c r="AD19" i="6"/>
  <c r="AF19" i="6" s="1"/>
  <c r="AF25" i="6"/>
  <c r="BI25" i="6"/>
  <c r="AJ237" i="10"/>
  <c r="AK237" i="10" s="1"/>
  <c r="AY261" i="12"/>
  <c r="AZ261" i="12" s="1"/>
  <c r="AY52" i="12"/>
  <c r="AZ52" i="12" s="1"/>
  <c r="AY352" i="12"/>
  <c r="AZ352" i="12" s="1"/>
  <c r="AY8" i="12"/>
  <c r="AZ8" i="12" s="1"/>
  <c r="AY85" i="12"/>
  <c r="AZ85" i="12" s="1"/>
  <c r="AY228" i="12"/>
  <c r="AZ228" i="12" s="1"/>
  <c r="AY191" i="12"/>
  <c r="AZ191" i="12" s="1"/>
  <c r="AY285" i="12"/>
  <c r="AZ285" i="12" s="1"/>
  <c r="AY125" i="12"/>
  <c r="AZ125" i="12" s="1"/>
  <c r="AY185" i="12"/>
  <c r="AZ185" i="12" s="1"/>
  <c r="AY130" i="12"/>
  <c r="AZ130" i="12" s="1"/>
  <c r="AY276" i="12"/>
  <c r="AZ276" i="12" s="1"/>
  <c r="AY208" i="12"/>
  <c r="AZ208" i="12" s="1"/>
  <c r="AY121" i="12"/>
  <c r="AZ121" i="12" s="1"/>
  <c r="AY114" i="12"/>
  <c r="AZ114" i="12" s="1"/>
  <c r="AY359" i="12"/>
  <c r="AZ359" i="12" s="1"/>
  <c r="AY328" i="12"/>
  <c r="AZ328" i="12" s="1"/>
  <c r="AY253" i="12"/>
  <c r="AZ253" i="12" s="1"/>
  <c r="AY131" i="12"/>
  <c r="AZ131" i="12" s="1"/>
  <c r="AY257" i="12"/>
  <c r="AZ257" i="12" s="1"/>
  <c r="AY200" i="12"/>
  <c r="AZ200" i="12" s="1"/>
  <c r="AY166" i="12"/>
  <c r="AZ166" i="12" s="1"/>
  <c r="AY343" i="12"/>
  <c r="AZ343" i="12" s="1"/>
  <c r="AY280" i="12"/>
  <c r="AZ280" i="12" s="1"/>
  <c r="AY159" i="12"/>
  <c r="AZ159" i="12" s="1"/>
  <c r="AY293" i="12"/>
  <c r="AZ293" i="12" s="1"/>
  <c r="AY317" i="12"/>
  <c r="AZ317" i="12" s="1"/>
  <c r="AY111" i="12"/>
  <c r="AZ111" i="12" s="1"/>
  <c r="AY198" i="12"/>
  <c r="AZ198" i="12" s="1"/>
  <c r="AY170" i="12"/>
  <c r="AZ170" i="12" s="1"/>
  <c r="AY136" i="12"/>
  <c r="AZ136" i="12" s="1"/>
  <c r="AY347" i="12"/>
  <c r="AZ347" i="12" s="1"/>
  <c r="AY266" i="12"/>
  <c r="AZ266" i="12" s="1"/>
  <c r="AY259" i="12"/>
  <c r="AZ259" i="12" s="1"/>
  <c r="AY312" i="12"/>
  <c r="AZ312" i="12" s="1"/>
  <c r="AY235" i="12"/>
  <c r="AZ235" i="12" s="1"/>
  <c r="AY122" i="12"/>
  <c r="AZ122" i="12" s="1"/>
  <c r="AY77" i="12"/>
  <c r="AZ77" i="12" s="1"/>
  <c r="AY358" i="12"/>
  <c r="AZ358" i="12" s="1"/>
  <c r="AY331" i="12"/>
  <c r="AZ331" i="12" s="1"/>
  <c r="AY264" i="12"/>
  <c r="AZ264" i="12" s="1"/>
  <c r="AY221" i="12"/>
  <c r="AZ221" i="12" s="1"/>
  <c r="AY303" i="12"/>
  <c r="AZ303" i="12" s="1"/>
  <c r="AY189" i="12"/>
  <c r="AZ189" i="12" s="1"/>
  <c r="AY363" i="12"/>
  <c r="AZ363" i="12" s="1"/>
  <c r="AY336" i="12"/>
  <c r="AZ336" i="12" s="1"/>
  <c r="AY246" i="12"/>
  <c r="AZ246" i="12" s="1"/>
  <c r="AY145" i="12"/>
  <c r="AZ145" i="12" s="1"/>
  <c r="AY86" i="12"/>
  <c r="AZ86" i="12" s="1"/>
  <c r="AY119" i="12"/>
  <c r="AZ119" i="12" s="1"/>
  <c r="AY197" i="12"/>
  <c r="AZ197" i="12" s="1"/>
  <c r="AY163" i="12"/>
  <c r="AZ163" i="12" s="1"/>
  <c r="AY138" i="12"/>
  <c r="AZ138" i="12" s="1"/>
  <c r="AY339" i="12"/>
  <c r="AZ339" i="12" s="1"/>
  <c r="AY310" i="12"/>
  <c r="AZ310" i="12" s="1"/>
  <c r="AY147" i="12"/>
  <c r="AZ147" i="12" s="1"/>
  <c r="AY152" i="12"/>
  <c r="AZ152" i="12" s="1"/>
  <c r="AY91" i="12"/>
  <c r="AZ91" i="12" s="1"/>
  <c r="AY262" i="12"/>
  <c r="AZ262" i="12" s="1"/>
  <c r="AY113" i="12"/>
  <c r="AZ113" i="12" s="1"/>
  <c r="AY76" i="12"/>
  <c r="AZ76" i="12" s="1"/>
  <c r="AY361" i="12"/>
  <c r="AZ361" i="12" s="1"/>
  <c r="AY330" i="12"/>
  <c r="AZ330" i="12" s="1"/>
  <c r="AY229" i="12"/>
  <c r="AZ229" i="12" s="1"/>
  <c r="AY321" i="12"/>
  <c r="AZ321" i="12" s="1"/>
  <c r="AY238" i="12"/>
  <c r="AZ238" i="12" s="1"/>
  <c r="AY188" i="12"/>
  <c r="AZ188" i="12" s="1"/>
  <c r="AY335" i="12"/>
  <c r="AZ335" i="12" s="1"/>
  <c r="AY244" i="12"/>
  <c r="AZ244" i="12" s="1"/>
  <c r="AY144" i="12"/>
  <c r="AZ144" i="12" s="1"/>
  <c r="AY96" i="12"/>
  <c r="AZ96" i="12" s="1"/>
  <c r="AY128" i="12"/>
  <c r="AZ128" i="12" s="1"/>
  <c r="AY204" i="12"/>
  <c r="AZ204" i="12" s="1"/>
  <c r="AY172" i="12"/>
  <c r="AZ172" i="12" s="1"/>
  <c r="AY57" i="12"/>
  <c r="AZ57" i="12" s="1"/>
  <c r="AY25" i="12"/>
  <c r="AZ25" i="12" s="1"/>
  <c r="AY19" i="12"/>
  <c r="AZ19" i="12" s="1"/>
  <c r="AY67" i="12"/>
  <c r="AZ67" i="12" s="1"/>
  <c r="AY56" i="12"/>
  <c r="AZ56" i="12" s="1"/>
  <c r="AY20" i="12"/>
  <c r="AZ20" i="12" s="1"/>
  <c r="AY14" i="12"/>
  <c r="AZ14" i="12" s="1"/>
  <c r="AY43" i="12"/>
  <c r="AZ43" i="12" s="1"/>
  <c r="AY35" i="12"/>
  <c r="AZ35" i="12" s="1"/>
  <c r="AY178" i="12"/>
  <c r="AZ178" i="12" s="1"/>
  <c r="AY355" i="12"/>
  <c r="AZ355" i="12" s="1"/>
  <c r="AY323" i="12"/>
  <c r="AZ323" i="12" s="1"/>
  <c r="AY314" i="12"/>
  <c r="AZ314" i="12" s="1"/>
  <c r="AY356" i="12"/>
  <c r="AZ356" i="12" s="1"/>
  <c r="AY118" i="12"/>
  <c r="AZ118" i="12" s="1"/>
  <c r="AY167" i="12"/>
  <c r="AZ167" i="12" s="1"/>
  <c r="AY214" i="12"/>
  <c r="AZ214" i="12" s="1"/>
  <c r="AY112" i="12"/>
  <c r="AZ112" i="12" s="1"/>
  <c r="AY175" i="12"/>
  <c r="AZ175" i="12" s="1"/>
  <c r="AY366" i="12"/>
  <c r="AZ366" i="12" s="1"/>
  <c r="AY297" i="12"/>
  <c r="AZ297" i="12" s="1"/>
  <c r="AY156" i="12"/>
  <c r="AZ156" i="12" s="1"/>
  <c r="AY100" i="12"/>
  <c r="AZ100" i="12" s="1"/>
  <c r="AY106" i="12"/>
  <c r="AZ106" i="12" s="1"/>
  <c r="AY350" i="12"/>
  <c r="AZ350" i="12" s="1"/>
  <c r="AY311" i="12"/>
  <c r="AZ311" i="12" s="1"/>
  <c r="AY239" i="12"/>
  <c r="AZ239" i="12" s="1"/>
  <c r="AY116" i="12"/>
  <c r="AZ116" i="12" s="1"/>
  <c r="AY248" i="12"/>
  <c r="AZ248" i="12" s="1"/>
  <c r="AY190" i="12"/>
  <c r="AZ190" i="12" s="1"/>
  <c r="AY97" i="12"/>
  <c r="AZ97" i="12" s="1"/>
  <c r="AY337" i="12"/>
  <c r="AZ337" i="12" s="1"/>
  <c r="AY258" i="12"/>
  <c r="AZ258" i="12" s="1"/>
  <c r="AY150" i="12"/>
  <c r="AZ150" i="12" s="1"/>
  <c r="AY256" i="12"/>
  <c r="AZ256" i="12" s="1"/>
  <c r="AY309" i="12"/>
  <c r="AZ309" i="12" s="1"/>
  <c r="AY87" i="12"/>
  <c r="AZ87" i="12" s="1"/>
  <c r="AY194" i="12"/>
  <c r="AZ194" i="12" s="1"/>
  <c r="AY158" i="12"/>
  <c r="AZ158" i="12" s="1"/>
  <c r="AY79" i="12"/>
  <c r="AZ79" i="12" s="1"/>
  <c r="AY322" i="12"/>
  <c r="AZ322" i="12" s="1"/>
  <c r="AY226" i="12"/>
  <c r="AZ226" i="12" s="1"/>
  <c r="AY160" i="12"/>
  <c r="AZ160" i="12" s="1"/>
  <c r="AY195" i="12"/>
  <c r="AZ195" i="12" s="1"/>
  <c r="AY272" i="12"/>
  <c r="AZ272" i="12" s="1"/>
  <c r="AY220" i="12"/>
  <c r="AZ220" i="12" s="1"/>
  <c r="AY109" i="12"/>
  <c r="AZ109" i="12" s="1"/>
  <c r="AY349" i="12"/>
  <c r="AZ349" i="12" s="1"/>
  <c r="AY327" i="12"/>
  <c r="AZ327" i="12" s="1"/>
  <c r="AY251" i="12"/>
  <c r="AZ251" i="12" s="1"/>
  <c r="AY146" i="12"/>
  <c r="AZ146" i="12" s="1"/>
  <c r="AY278" i="12"/>
  <c r="AZ278" i="12" s="1"/>
  <c r="AY231" i="12"/>
  <c r="AZ231" i="12" s="1"/>
  <c r="AY179" i="12"/>
  <c r="AZ179" i="12" s="1"/>
  <c r="AY332" i="12"/>
  <c r="AZ332" i="12" s="1"/>
  <c r="AY224" i="12"/>
  <c r="AZ224" i="12" s="1"/>
  <c r="AY290" i="12"/>
  <c r="AZ290" i="12" s="1"/>
  <c r="AY316" i="12"/>
  <c r="AZ316" i="12" s="1"/>
  <c r="AY110" i="12"/>
  <c r="AZ110" i="12" s="1"/>
  <c r="AY187" i="12"/>
  <c r="AZ187" i="12" s="1"/>
  <c r="AY140" i="12"/>
  <c r="AZ140" i="12" s="1"/>
  <c r="AY101" i="12"/>
  <c r="AZ101" i="12" s="1"/>
  <c r="AY298" i="12"/>
  <c r="AZ298" i="12" s="1"/>
  <c r="AY250" i="12"/>
  <c r="AZ250" i="12" s="1"/>
  <c r="AY351" i="12"/>
  <c r="AZ351" i="12" s="1"/>
  <c r="AY90" i="12"/>
  <c r="AZ90" i="12" s="1"/>
  <c r="AY365" i="12"/>
  <c r="AZ365" i="12" s="1"/>
  <c r="AY277" i="12"/>
  <c r="AZ277" i="12" s="1"/>
  <c r="AY115" i="12"/>
  <c r="AZ115" i="12" s="1"/>
  <c r="AY108" i="12"/>
  <c r="AZ108" i="12" s="1"/>
  <c r="AY357" i="12"/>
  <c r="AZ357" i="12" s="1"/>
  <c r="AY326" i="12"/>
  <c r="AZ326" i="12" s="1"/>
  <c r="AY153" i="12"/>
  <c r="AZ153" i="12" s="1"/>
  <c r="AY295" i="12"/>
  <c r="AZ295" i="12" s="1"/>
  <c r="AY227" i="12"/>
  <c r="AZ227" i="12" s="1"/>
  <c r="AY93" i="12"/>
  <c r="AZ93" i="12" s="1"/>
  <c r="AY324" i="12"/>
  <c r="AZ324" i="12" s="1"/>
  <c r="AY215" i="12"/>
  <c r="AZ215" i="12" s="1"/>
  <c r="AY137" i="12"/>
  <c r="AZ137" i="12" s="1"/>
  <c r="AY72" i="12"/>
  <c r="AZ72" i="12" s="1"/>
  <c r="AY117" i="12"/>
  <c r="AZ117" i="12" s="1"/>
  <c r="AY196" i="12"/>
  <c r="AZ196" i="12" s="1"/>
  <c r="AY162" i="12"/>
  <c r="AZ162" i="12" s="1"/>
  <c r="AY47" i="12"/>
  <c r="AZ47" i="12" s="1"/>
  <c r="AY21" i="12"/>
  <c r="AZ21" i="12" s="1"/>
  <c r="AY15" i="12"/>
  <c r="AZ15" i="12" s="1"/>
  <c r="AY61" i="12"/>
  <c r="AZ61" i="12" s="1"/>
  <c r="AY46" i="12"/>
  <c r="AZ46" i="12" s="1"/>
  <c r="AY10" i="12"/>
  <c r="AZ10" i="12" s="1"/>
  <c r="AY53" i="12"/>
  <c r="AZ53" i="12" s="1"/>
  <c r="AY55" i="12"/>
  <c r="AZ55" i="12" s="1"/>
  <c r="AY42" i="12"/>
  <c r="AZ42" i="12" s="1"/>
  <c r="AY164" i="12"/>
  <c r="AZ164" i="12" s="1"/>
  <c r="AY275" i="12"/>
  <c r="AZ275" i="12" s="1"/>
  <c r="AY165" i="12"/>
  <c r="AZ165" i="12" s="1"/>
  <c r="AY273" i="12"/>
  <c r="AZ273" i="12" s="1"/>
  <c r="AY329" i="12"/>
  <c r="AZ329" i="12" s="1"/>
  <c r="AY289" i="12"/>
  <c r="AZ289" i="12" s="1"/>
  <c r="AY73" i="12"/>
  <c r="AZ73" i="12" s="1"/>
  <c r="AY143" i="12"/>
  <c r="AZ143" i="12" s="1"/>
  <c r="AY217" i="12"/>
  <c r="AZ217" i="12" s="1"/>
  <c r="AY171" i="12"/>
  <c r="AZ171" i="12" s="1"/>
  <c r="AY315" i="12"/>
  <c r="AZ315" i="12" s="1"/>
  <c r="AY263" i="12"/>
  <c r="AZ263" i="12" s="1"/>
  <c r="AY134" i="12"/>
  <c r="AZ134" i="12" s="1"/>
  <c r="AY78" i="12"/>
  <c r="AZ78" i="12" s="1"/>
  <c r="AY84" i="12"/>
  <c r="AZ84" i="12" s="1"/>
  <c r="AY346" i="12"/>
  <c r="AZ346" i="12" s="1"/>
  <c r="AY282" i="12"/>
  <c r="AZ282" i="12" s="1"/>
  <c r="AY223" i="12"/>
  <c r="AZ223" i="12" s="1"/>
  <c r="AY304" i="12"/>
  <c r="AZ304" i="12" s="1"/>
  <c r="AY233" i="12"/>
  <c r="AZ233" i="12" s="1"/>
  <c r="AY180" i="12"/>
  <c r="AZ180" i="12" s="1"/>
  <c r="AY364" i="12"/>
  <c r="AZ364" i="12" s="1"/>
  <c r="AY333" i="12"/>
  <c r="AZ333" i="12" s="1"/>
  <c r="AY225" i="12"/>
  <c r="AZ225" i="12" s="1"/>
  <c r="AY142" i="12"/>
  <c r="AZ142" i="12" s="1"/>
  <c r="AY243" i="12"/>
  <c r="AZ243" i="12" s="1"/>
  <c r="AY284" i="12"/>
  <c r="AZ284" i="12" s="1"/>
  <c r="AY269" i="12"/>
  <c r="AZ269" i="12" s="1"/>
  <c r="AY184" i="12"/>
  <c r="AZ184" i="12" s="1"/>
  <c r="AY301" i="12"/>
  <c r="AZ301" i="12" s="1"/>
  <c r="AY107" i="12"/>
  <c r="AZ107" i="12" s="1"/>
  <c r="AY241" i="12"/>
  <c r="AZ241" i="12" s="1"/>
  <c r="AY181" i="12"/>
  <c r="AZ181" i="12" s="1"/>
  <c r="AY135" i="12"/>
  <c r="AZ135" i="12" s="1"/>
  <c r="AY319" i="12"/>
  <c r="AZ319" i="12" s="1"/>
  <c r="AY287" i="12"/>
  <c r="AZ287" i="12" s="1"/>
  <c r="AY155" i="12"/>
  <c r="AZ155" i="12" s="1"/>
  <c r="AY103" i="12"/>
  <c r="AZ103" i="12" s="1"/>
  <c r="AY105" i="12"/>
  <c r="AZ105" i="12" s="1"/>
  <c r="AY305" i="12"/>
  <c r="AZ305" i="12" s="1"/>
  <c r="AY237" i="12"/>
  <c r="AZ237" i="12" s="1"/>
  <c r="AY129" i="12"/>
  <c r="AZ129" i="12" s="1"/>
  <c r="AY255" i="12"/>
  <c r="AZ255" i="12" s="1"/>
  <c r="AY203" i="12"/>
  <c r="AZ203" i="12" s="1"/>
  <c r="AY169" i="12"/>
  <c r="AZ169" i="12" s="1"/>
  <c r="AY353" i="12"/>
  <c r="AZ353" i="12" s="1"/>
  <c r="AY291" i="12"/>
  <c r="AZ291" i="12" s="1"/>
  <c r="AY209" i="12"/>
  <c r="AZ209" i="12" s="1"/>
  <c r="AY254" i="12"/>
  <c r="AZ254" i="12" s="1"/>
  <c r="AY308" i="12"/>
  <c r="AZ308" i="12" s="1"/>
  <c r="AY268" i="12"/>
  <c r="AZ268" i="12" s="1"/>
  <c r="AY183" i="12"/>
  <c r="AZ183" i="12" s="1"/>
  <c r="AY286" i="12"/>
  <c r="AZ286" i="12" s="1"/>
  <c r="AY127" i="12"/>
  <c r="AZ127" i="12" s="1"/>
  <c r="AY260" i="12"/>
  <c r="AZ260" i="12" s="1"/>
  <c r="AY201" i="12"/>
  <c r="AZ201" i="12" s="1"/>
  <c r="AY320" i="12"/>
  <c r="AZ320" i="12" s="1"/>
  <c r="AY245" i="12"/>
  <c r="AZ245" i="12" s="1"/>
  <c r="AY318" i="12"/>
  <c r="AZ318" i="12" s="1"/>
  <c r="AY211" i="12"/>
  <c r="AZ211" i="12" s="1"/>
  <c r="AY102" i="12"/>
  <c r="AZ102" i="12" s="1"/>
  <c r="AY104" i="12"/>
  <c r="AZ104" i="12" s="1"/>
  <c r="AY348" i="12"/>
  <c r="AZ348" i="12" s="1"/>
  <c r="AY302" i="12"/>
  <c r="AZ302" i="12" s="1"/>
  <c r="AY141" i="12"/>
  <c r="AZ141" i="12" s="1"/>
  <c r="AY274" i="12"/>
  <c r="AZ274" i="12" s="1"/>
  <c r="AY202" i="12"/>
  <c r="AZ202" i="12" s="1"/>
  <c r="AY362" i="12"/>
  <c r="AZ362" i="12" s="1"/>
  <c r="AY288" i="12"/>
  <c r="AZ288" i="12" s="1"/>
  <c r="AY205" i="12"/>
  <c r="AZ205" i="12" s="1"/>
  <c r="AY247" i="12"/>
  <c r="AZ247" i="12" s="1"/>
  <c r="AY313" i="12"/>
  <c r="AZ313" i="12" s="1"/>
  <c r="AY94" i="12"/>
  <c r="AZ94" i="12" s="1"/>
  <c r="AY186" i="12"/>
  <c r="AZ186" i="12" s="1"/>
  <c r="AY132" i="12"/>
  <c r="AZ132" i="12" s="1"/>
  <c r="AY37" i="12"/>
  <c r="AZ37" i="12" s="1"/>
  <c r="AY11" i="12"/>
  <c r="AZ11" i="12" s="1"/>
  <c r="AY40" i="12"/>
  <c r="AZ40" i="12" s="1"/>
  <c r="AY60" i="12"/>
  <c r="AZ60" i="12" s="1"/>
  <c r="AY36" i="12"/>
  <c r="AZ36" i="12" s="1"/>
  <c r="AY28" i="12"/>
  <c r="AZ28" i="12" s="1"/>
  <c r="AY68" i="12"/>
  <c r="AZ68" i="12" s="1"/>
  <c r="AY49" i="12"/>
  <c r="AZ49" i="12" s="1"/>
  <c r="AY23" i="12"/>
  <c r="AZ23" i="12" s="1"/>
  <c r="AY299" i="12"/>
  <c r="AZ299" i="12" s="1"/>
  <c r="AY270" i="12"/>
  <c r="AZ270" i="12" s="1"/>
  <c r="AY199" i="12"/>
  <c r="AZ199" i="12" s="1"/>
  <c r="AY126" i="12"/>
  <c r="AZ126" i="12" s="1"/>
  <c r="AY267" i="12"/>
  <c r="AZ267" i="12" s="1"/>
  <c r="AY176" i="12"/>
  <c r="AZ176" i="12" s="1"/>
  <c r="AY89" i="12"/>
  <c r="AZ89" i="12" s="1"/>
  <c r="AY174" i="12"/>
  <c r="AZ174" i="12" s="1"/>
  <c r="AY334" i="12"/>
  <c r="AZ334" i="12" s="1"/>
  <c r="AY124" i="12"/>
  <c r="AZ124" i="12" s="1"/>
  <c r="AY281" i="12"/>
  <c r="AZ281" i="12" s="1"/>
  <c r="AY193" i="12"/>
  <c r="AZ193" i="12" s="1"/>
  <c r="AY157" i="12"/>
  <c r="AZ157" i="12" s="1"/>
  <c r="AY173" i="12"/>
  <c r="AZ173" i="12" s="1"/>
  <c r="AY177" i="12"/>
  <c r="AZ177" i="12" s="1"/>
  <c r="AY210" i="12"/>
  <c r="AZ210" i="12" s="1"/>
  <c r="AY249" i="12"/>
  <c r="AZ249" i="12" s="1"/>
  <c r="AY341" i="12"/>
  <c r="AZ341" i="12" s="1"/>
  <c r="AY306" i="12"/>
  <c r="AZ306" i="12" s="1"/>
  <c r="AY33" i="12"/>
  <c r="AZ33" i="12" s="1"/>
  <c r="AY24" i="12"/>
  <c r="AZ24" i="12" s="1"/>
  <c r="AY13" i="12"/>
  <c r="AZ13" i="12" s="1"/>
  <c r="AY17" i="12"/>
  <c r="AZ17" i="12" s="1"/>
  <c r="AY64" i="12"/>
  <c r="AZ64" i="12" s="1"/>
  <c r="AY48" i="12"/>
  <c r="AZ48" i="12" s="1"/>
  <c r="AY22" i="12"/>
  <c r="AZ22" i="12" s="1"/>
  <c r="AY16" i="12"/>
  <c r="AZ16" i="12" s="1"/>
  <c r="AY69" i="12"/>
  <c r="AZ69" i="12" s="1"/>
  <c r="AY30" i="12"/>
  <c r="AZ30" i="12" s="1"/>
  <c r="AY41" i="12"/>
  <c r="AZ41" i="12" s="1"/>
  <c r="AY294" i="12"/>
  <c r="AZ294" i="12" s="1"/>
  <c r="AY338" i="12"/>
  <c r="AZ338" i="12" s="1"/>
  <c r="AY212" i="12"/>
  <c r="AZ212" i="12" s="1"/>
  <c r="AY149" i="12"/>
  <c r="AZ149" i="12" s="1"/>
  <c r="AY265" i="12"/>
  <c r="AZ265" i="12" s="1"/>
  <c r="AY240" i="12"/>
  <c r="AZ240" i="12" s="1"/>
  <c r="AY213" i="12"/>
  <c r="AZ213" i="12" s="1"/>
  <c r="AY296" i="12"/>
  <c r="AZ296" i="12" s="1"/>
  <c r="AY344" i="12"/>
  <c r="AZ344" i="12" s="1"/>
  <c r="AY38" i="12"/>
  <c r="AZ38" i="12" s="1"/>
  <c r="AY27" i="12"/>
  <c r="AZ27" i="12" s="1"/>
  <c r="AY54" i="12"/>
  <c r="AZ54" i="12" s="1"/>
  <c r="AY59" i="12"/>
  <c r="AZ59" i="12" s="1"/>
  <c r="AY168" i="12"/>
  <c r="AZ168" i="12" s="1"/>
  <c r="AY236" i="12"/>
  <c r="AZ236" i="12" s="1"/>
  <c r="AY161" i="12"/>
  <c r="AZ161" i="12" s="1"/>
  <c r="AY74" i="12"/>
  <c r="AZ74" i="12" s="1"/>
  <c r="AY148" i="12"/>
  <c r="AZ148" i="12" s="1"/>
  <c r="AY354" i="12"/>
  <c r="AZ354" i="12" s="1"/>
  <c r="AY88" i="12"/>
  <c r="AZ88" i="12" s="1"/>
  <c r="AY206" i="12"/>
  <c r="AZ206" i="12" s="1"/>
  <c r="AY230" i="12"/>
  <c r="AZ230" i="12" s="1"/>
  <c r="AY99" i="12"/>
  <c r="AZ99" i="12" s="1"/>
  <c r="AY95" i="12"/>
  <c r="AZ95" i="12" s="1"/>
  <c r="AY234" i="12"/>
  <c r="AZ234" i="12" s="1"/>
  <c r="AY207" i="12"/>
  <c r="AZ207" i="12" s="1"/>
  <c r="AY242" i="12"/>
  <c r="AZ242" i="12" s="1"/>
  <c r="AY98" i="12"/>
  <c r="AZ98" i="12" s="1"/>
  <c r="AY120" i="12"/>
  <c r="AZ120" i="12" s="1"/>
  <c r="AY271" i="12"/>
  <c r="AZ271" i="12" s="1"/>
  <c r="AY219" i="12"/>
  <c r="AZ219" i="12" s="1"/>
  <c r="AY29" i="12"/>
  <c r="AZ29" i="12" s="1"/>
  <c r="AY18" i="12"/>
  <c r="AZ18" i="12" s="1"/>
  <c r="AY9" i="12"/>
  <c r="AZ9" i="12" s="1"/>
  <c r="AY51" i="12"/>
  <c r="AZ51" i="12" s="1"/>
  <c r="AY39" i="12"/>
  <c r="AZ39" i="12" s="1"/>
  <c r="AY44" i="12"/>
  <c r="AZ44" i="12" s="1"/>
  <c r="AY12" i="12"/>
  <c r="AZ12" i="12" s="1"/>
  <c r="AY50" i="12"/>
  <c r="AZ50" i="12" s="1"/>
  <c r="AY62" i="12"/>
  <c r="AZ62" i="12" s="1"/>
  <c r="AY34" i="12"/>
  <c r="AZ34" i="12" s="1"/>
  <c r="AY192" i="12"/>
  <c r="AZ192" i="12" s="1"/>
  <c r="AY63" i="12"/>
  <c r="AZ63" i="12" s="1"/>
  <c r="AY71" i="12"/>
  <c r="AZ71" i="12" s="1"/>
  <c r="AY26" i="12"/>
  <c r="AZ26" i="12" s="1"/>
  <c r="AY139" i="12"/>
  <c r="AZ139" i="12" s="1"/>
  <c r="AY340" i="12"/>
  <c r="AZ340" i="12" s="1"/>
  <c r="AY307" i="12"/>
  <c r="AZ307" i="12" s="1"/>
  <c r="AY80" i="12"/>
  <c r="AZ80" i="12" s="1"/>
  <c r="AY283" i="12"/>
  <c r="AZ283" i="12" s="1"/>
  <c r="AY292" i="12"/>
  <c r="AZ292" i="12" s="1"/>
  <c r="AY123" i="12"/>
  <c r="AZ123" i="12" s="1"/>
  <c r="AY81" i="12"/>
  <c r="AZ81" i="12" s="1"/>
  <c r="AY300" i="12"/>
  <c r="AZ300" i="12" s="1"/>
  <c r="AY83" i="12"/>
  <c r="AZ83" i="12" s="1"/>
  <c r="AY325" i="12"/>
  <c r="AZ325" i="12" s="1"/>
  <c r="AY342" i="12"/>
  <c r="AZ342" i="12" s="1"/>
  <c r="AY151" i="12"/>
  <c r="AZ151" i="12" s="1"/>
  <c r="AY360" i="12"/>
  <c r="AZ360" i="12" s="1"/>
  <c r="AY92" i="12"/>
  <c r="AZ92" i="12" s="1"/>
  <c r="AY82" i="12"/>
  <c r="AZ82" i="12" s="1"/>
  <c r="AY252" i="12"/>
  <c r="AZ252" i="12" s="1"/>
  <c r="AY154" i="12"/>
  <c r="AZ154" i="12" s="1"/>
  <c r="AY182" i="12"/>
  <c r="AZ182" i="12" s="1"/>
  <c r="AY70" i="12"/>
  <c r="AZ70" i="12" s="1"/>
  <c r="AY65" i="12"/>
  <c r="AZ65" i="12" s="1"/>
  <c r="AY31" i="12"/>
  <c r="AZ31" i="12" s="1"/>
  <c r="AY66" i="12"/>
  <c r="AZ66" i="12" s="1"/>
  <c r="AY58" i="12"/>
  <c r="AZ58" i="12" s="1"/>
  <c r="AY222" i="12"/>
  <c r="AZ222" i="12" s="1"/>
  <c r="AY218" i="12"/>
  <c r="AZ218" i="12" s="1"/>
  <c r="AY216" i="12"/>
  <c r="AZ216" i="12" s="1"/>
  <c r="AY345" i="12"/>
  <c r="AZ345" i="12" s="1"/>
  <c r="AY279" i="12"/>
  <c r="AZ279" i="12" s="1"/>
  <c r="AY133" i="12"/>
  <c r="AZ133" i="12" s="1"/>
  <c r="AY232" i="12"/>
  <c r="AZ232" i="12" s="1"/>
  <c r="AY45" i="12"/>
  <c r="AZ45" i="12" s="1"/>
  <c r="AY32" i="12"/>
  <c r="AZ32" i="12" s="1"/>
  <c r="AY75" i="12"/>
  <c r="AZ75" i="12" s="1"/>
  <c r="AY7" i="12"/>
  <c r="AZ7" i="12" s="1"/>
  <c r="AJ86" i="10"/>
  <c r="AK86" i="10" s="1"/>
  <c r="AJ90" i="10"/>
  <c r="AK90" i="10" s="1"/>
  <c r="AJ269" i="10"/>
  <c r="AK269" i="10" s="1"/>
  <c r="AJ278" i="10"/>
  <c r="AK278" i="10" s="1"/>
  <c r="AJ281" i="10"/>
  <c r="AK281" i="10" s="1"/>
  <c r="AJ225" i="10"/>
  <c r="AK225" i="10" s="1"/>
  <c r="AJ192" i="10"/>
  <c r="AK192" i="10" s="1"/>
  <c r="AJ169" i="10"/>
  <c r="AK169" i="10" s="1"/>
  <c r="AJ95" i="10"/>
  <c r="AK95" i="10" s="1"/>
  <c r="AJ115" i="10"/>
  <c r="AK115" i="10" s="1"/>
  <c r="AJ119" i="10"/>
  <c r="AK119" i="10" s="1"/>
  <c r="AJ318" i="10"/>
  <c r="AK318" i="10" s="1"/>
  <c r="AJ314" i="10"/>
  <c r="AK314" i="10" s="1"/>
  <c r="AJ294" i="10"/>
  <c r="AK294" i="10" s="1"/>
  <c r="AJ272" i="10"/>
  <c r="AK272" i="10" s="1"/>
  <c r="AJ258" i="10"/>
  <c r="AK258" i="10" s="1"/>
  <c r="AJ248" i="10"/>
  <c r="AK248" i="10" s="1"/>
  <c r="AJ231" i="10"/>
  <c r="AK231" i="10" s="1"/>
  <c r="AJ208" i="10"/>
  <c r="AK208" i="10" s="1"/>
  <c r="AJ200" i="10"/>
  <c r="AK200" i="10" s="1"/>
  <c r="AJ153" i="10"/>
  <c r="AK153" i="10" s="1"/>
  <c r="AJ145" i="10"/>
  <c r="AK145" i="10" s="1"/>
  <c r="AJ114" i="10"/>
  <c r="AK114" i="10" s="1"/>
  <c r="AJ97" i="10"/>
  <c r="AK97" i="10" s="1"/>
  <c r="AJ78" i="10"/>
  <c r="AK78" i="10" s="1"/>
  <c r="AJ66" i="10"/>
  <c r="AK66" i="10" s="1"/>
  <c r="AJ57" i="10"/>
  <c r="AK57" i="10" s="1"/>
  <c r="AJ49" i="10"/>
  <c r="AK49" i="10" s="1"/>
  <c r="AJ303" i="10"/>
  <c r="AK303" i="10" s="1"/>
  <c r="AJ292" i="10"/>
  <c r="AK292" i="10" s="1"/>
  <c r="AJ270" i="10"/>
  <c r="AK270" i="10" s="1"/>
  <c r="AJ250" i="10"/>
  <c r="AK250" i="10" s="1"/>
  <c r="AJ201" i="10"/>
  <c r="AK201" i="10" s="1"/>
  <c r="AJ191" i="10"/>
  <c r="AK191" i="10" s="1"/>
  <c r="AJ177" i="10"/>
  <c r="AK177" i="10" s="1"/>
  <c r="AJ165" i="10"/>
  <c r="AK165" i="10" s="1"/>
  <c r="AJ146" i="10"/>
  <c r="AK146" i="10" s="1"/>
  <c r="AJ140" i="10"/>
  <c r="AK140" i="10" s="1"/>
  <c r="AJ113" i="10"/>
  <c r="AK113" i="10" s="1"/>
  <c r="AJ79" i="10"/>
  <c r="AK79" i="10" s="1"/>
  <c r="AX366" i="6"/>
  <c r="AY366" i="6" s="1"/>
  <c r="AX362" i="6"/>
  <c r="AY362" i="6" s="1"/>
  <c r="AX358" i="6"/>
  <c r="AY358" i="6" s="1"/>
  <c r="BB358" i="6" s="1"/>
  <c r="BC358" i="6" s="1"/>
  <c r="AX354" i="6"/>
  <c r="AY354" i="6" s="1"/>
  <c r="AX350" i="6"/>
  <c r="AY350" i="6" s="1"/>
  <c r="AX346" i="6"/>
  <c r="AY346" i="6" s="1"/>
  <c r="AX342" i="6"/>
  <c r="AY342" i="6" s="1"/>
  <c r="AX338" i="6"/>
  <c r="AY338" i="6" s="1"/>
  <c r="AX334" i="6"/>
  <c r="AY334" i="6" s="1"/>
  <c r="AX330" i="6"/>
  <c r="AY330" i="6" s="1"/>
  <c r="AX326" i="6"/>
  <c r="AY326" i="6" s="1"/>
  <c r="BB326" i="6" s="1"/>
  <c r="BC326" i="6" s="1"/>
  <c r="AX322" i="6"/>
  <c r="AY322" i="6" s="1"/>
  <c r="AX318" i="6"/>
  <c r="AY318" i="6" s="1"/>
  <c r="AX314" i="6"/>
  <c r="AY314" i="6" s="1"/>
  <c r="AX310" i="6"/>
  <c r="AY310" i="6" s="1"/>
  <c r="AX306" i="6"/>
  <c r="AY306" i="6" s="1"/>
  <c r="AX302" i="6"/>
  <c r="AY302" i="6" s="1"/>
  <c r="AX298" i="6"/>
  <c r="AY298" i="6" s="1"/>
  <c r="AX294" i="6"/>
  <c r="AY294" i="6" s="1"/>
  <c r="BB294" i="6" s="1"/>
  <c r="BC294" i="6" s="1"/>
  <c r="AX290" i="6"/>
  <c r="AY290" i="6" s="1"/>
  <c r="AX286" i="6"/>
  <c r="AY286" i="6" s="1"/>
  <c r="AX282" i="6"/>
  <c r="AY282" i="6" s="1"/>
  <c r="AX278" i="6"/>
  <c r="AY278" i="6" s="1"/>
  <c r="AX274" i="6"/>
  <c r="AY274" i="6" s="1"/>
  <c r="AX270" i="6"/>
  <c r="AY270" i="6" s="1"/>
  <c r="AX266" i="6"/>
  <c r="AY266" i="6" s="1"/>
  <c r="AX262" i="6"/>
  <c r="AY262" i="6" s="1"/>
  <c r="BB262" i="6" s="1"/>
  <c r="BC262" i="6" s="1"/>
  <c r="AX258" i="6"/>
  <c r="AY258" i="6" s="1"/>
  <c r="AX254" i="6"/>
  <c r="AY254" i="6" s="1"/>
  <c r="AX250" i="6"/>
  <c r="AY250" i="6" s="1"/>
  <c r="AX246" i="6"/>
  <c r="AY246" i="6" s="1"/>
  <c r="AX242" i="6"/>
  <c r="AY242" i="6" s="1"/>
  <c r="AX238" i="6"/>
  <c r="AY238" i="6" s="1"/>
  <c r="AX234" i="6"/>
  <c r="AY234" i="6" s="1"/>
  <c r="AX230" i="6"/>
  <c r="AY230" i="6" s="1"/>
  <c r="BB230" i="6" s="1"/>
  <c r="BC230" i="6" s="1"/>
  <c r="AX226" i="6"/>
  <c r="AY226" i="6" s="1"/>
  <c r="AX222" i="6"/>
  <c r="AY222" i="6" s="1"/>
  <c r="AX218" i="6"/>
  <c r="AY218" i="6" s="1"/>
  <c r="AX214" i="6"/>
  <c r="AY214" i="6" s="1"/>
  <c r="AX210" i="6"/>
  <c r="AY210" i="6" s="1"/>
  <c r="AX206" i="6"/>
  <c r="AY206" i="6" s="1"/>
  <c r="AX202" i="6"/>
  <c r="AY202" i="6" s="1"/>
  <c r="AX198" i="6"/>
  <c r="AY198" i="6" s="1"/>
  <c r="BB198" i="6" s="1"/>
  <c r="BC198" i="6" s="1"/>
  <c r="AX194" i="6"/>
  <c r="AY194" i="6" s="1"/>
  <c r="AX190" i="6"/>
  <c r="AY190" i="6" s="1"/>
  <c r="AX186" i="6"/>
  <c r="AY186" i="6" s="1"/>
  <c r="AX182" i="6"/>
  <c r="AY182" i="6" s="1"/>
  <c r="AX178" i="6"/>
  <c r="AY178" i="6" s="1"/>
  <c r="AX174" i="6"/>
  <c r="AY174" i="6" s="1"/>
  <c r="AX170" i="6"/>
  <c r="AY170" i="6" s="1"/>
  <c r="AX166" i="6"/>
  <c r="AY166" i="6" s="1"/>
  <c r="BB166" i="6" s="1"/>
  <c r="BC166" i="6" s="1"/>
  <c r="AX162" i="6"/>
  <c r="AY162" i="6" s="1"/>
  <c r="AX158" i="6"/>
  <c r="AY158" i="6" s="1"/>
  <c r="AX154" i="6"/>
  <c r="AY154" i="6" s="1"/>
  <c r="AX150" i="6"/>
  <c r="AY150" i="6" s="1"/>
  <c r="AX146" i="6"/>
  <c r="AY146" i="6" s="1"/>
  <c r="AX142" i="6"/>
  <c r="AY142" i="6" s="1"/>
  <c r="AX138" i="6"/>
  <c r="AY138" i="6" s="1"/>
  <c r="AX134" i="6"/>
  <c r="AY134" i="6" s="1"/>
  <c r="BB134" i="6" s="1"/>
  <c r="BC134" i="6" s="1"/>
  <c r="AX130" i="6"/>
  <c r="AY130" i="6" s="1"/>
  <c r="AX126" i="6"/>
  <c r="AY126" i="6" s="1"/>
  <c r="AX122" i="6"/>
  <c r="AY122" i="6" s="1"/>
  <c r="AX118" i="6"/>
  <c r="AY118" i="6" s="1"/>
  <c r="AX114" i="6"/>
  <c r="AY114" i="6" s="1"/>
  <c r="AX110" i="6"/>
  <c r="AY110" i="6" s="1"/>
  <c r="AX106" i="6"/>
  <c r="AY106" i="6" s="1"/>
  <c r="AX102" i="6"/>
  <c r="AY102" i="6" s="1"/>
  <c r="BB102" i="6" s="1"/>
  <c r="BC102" i="6" s="1"/>
  <c r="AX98" i="6"/>
  <c r="AY98" i="6" s="1"/>
  <c r="AX94" i="6"/>
  <c r="AY94" i="6" s="1"/>
  <c r="AX90" i="6"/>
  <c r="AY90" i="6" s="1"/>
  <c r="AX86" i="6"/>
  <c r="AY86" i="6" s="1"/>
  <c r="AX82" i="6"/>
  <c r="AY82" i="6" s="1"/>
  <c r="AX78" i="6"/>
  <c r="AY78" i="6" s="1"/>
  <c r="AX74" i="6"/>
  <c r="AY74" i="6" s="1"/>
  <c r="AX70" i="6"/>
  <c r="AY70" i="6" s="1"/>
  <c r="BB70" i="6" s="1"/>
  <c r="BC70" i="6" s="1"/>
  <c r="AX66" i="6"/>
  <c r="AY66" i="6" s="1"/>
  <c r="AX62" i="6"/>
  <c r="AY62" i="6" s="1"/>
  <c r="AX58" i="6"/>
  <c r="AY58" i="6" s="1"/>
  <c r="AX54" i="6"/>
  <c r="AY54" i="6" s="1"/>
  <c r="AX50" i="6"/>
  <c r="AY50" i="6" s="1"/>
  <c r="AX46" i="6"/>
  <c r="AY46" i="6" s="1"/>
  <c r="AX42" i="6"/>
  <c r="AY42" i="6" s="1"/>
  <c r="AX38" i="6"/>
  <c r="AY38" i="6" s="1"/>
  <c r="BB38" i="6" s="1"/>
  <c r="BC38" i="6" s="1"/>
  <c r="AX34" i="6"/>
  <c r="AY34" i="6" s="1"/>
  <c r="AX30" i="6"/>
  <c r="AY30" i="6" s="1"/>
  <c r="BB30" i="6" s="1"/>
  <c r="BC30" i="6" s="1"/>
  <c r="AX26" i="6"/>
  <c r="AY26" i="6" s="1"/>
  <c r="BB26" i="6" s="1"/>
  <c r="BC26" i="6" s="1"/>
  <c r="AX22" i="6"/>
  <c r="AY22" i="6" s="1"/>
  <c r="AX18" i="6"/>
  <c r="AY18" i="6" s="1"/>
  <c r="BB18" i="6" s="1"/>
  <c r="BC18" i="6" s="1"/>
  <c r="AX14" i="6"/>
  <c r="AY14" i="6" s="1"/>
  <c r="AX10" i="6"/>
  <c r="AY10" i="6" s="1"/>
  <c r="AJ291" i="10"/>
  <c r="AK291" i="10" s="1"/>
  <c r="AJ265" i="10"/>
  <c r="AK265" i="10" s="1"/>
  <c r="AJ274" i="10"/>
  <c r="AK274" i="10" s="1"/>
  <c r="AJ236" i="10"/>
  <c r="AK236" i="10" s="1"/>
  <c r="AJ186" i="10"/>
  <c r="AK186" i="10" s="1"/>
  <c r="AJ188" i="10"/>
  <c r="AK188" i="10" s="1"/>
  <c r="AJ166" i="10"/>
  <c r="AK166" i="10" s="1"/>
  <c r="AJ91" i="10"/>
  <c r="AK91" i="10" s="1"/>
  <c r="AJ112" i="10"/>
  <c r="AK112" i="10" s="1"/>
  <c r="AJ105" i="10"/>
  <c r="AK105" i="10" s="1"/>
  <c r="AJ317" i="10"/>
  <c r="AK317" i="10" s="1"/>
  <c r="AJ313" i="10"/>
  <c r="AK313" i="10" s="1"/>
  <c r="AJ293" i="10"/>
  <c r="AK293" i="10" s="1"/>
  <c r="AJ267" i="10"/>
  <c r="AK267" i="10" s="1"/>
  <c r="AJ256" i="10"/>
  <c r="AK256" i="10" s="1"/>
  <c r="AJ205" i="10"/>
  <c r="AK205" i="10" s="1"/>
  <c r="AJ199" i="10"/>
  <c r="AK199" i="10" s="1"/>
  <c r="AJ149" i="10"/>
  <c r="AK149" i="10" s="1"/>
  <c r="AJ132" i="10"/>
  <c r="AK132" i="10" s="1"/>
  <c r="AJ110" i="10"/>
  <c r="AK110" i="10" s="1"/>
  <c r="AJ85" i="10"/>
  <c r="AK85" i="10" s="1"/>
  <c r="AJ75" i="10"/>
  <c r="AK75" i="10" s="1"/>
  <c r="AJ64" i="10"/>
  <c r="AK64" i="10" s="1"/>
  <c r="AJ53" i="10"/>
  <c r="AK53" i="10" s="1"/>
  <c r="AJ40" i="10"/>
  <c r="AK40" i="10" s="1"/>
  <c r="AJ306" i="10"/>
  <c r="AK306" i="10" s="1"/>
  <c r="AJ302" i="10"/>
  <c r="AK302" i="10" s="1"/>
  <c r="AJ268" i="10"/>
  <c r="AK268" i="10" s="1"/>
  <c r="AJ229" i="10"/>
  <c r="AK229" i="10" s="1"/>
  <c r="AJ197" i="10"/>
  <c r="AK197" i="10" s="1"/>
  <c r="AJ175" i="10"/>
  <c r="AK175" i="10" s="1"/>
  <c r="AJ164" i="10"/>
  <c r="AK164" i="10" s="1"/>
  <c r="AJ144" i="10"/>
  <c r="AK144" i="10" s="1"/>
  <c r="AJ130" i="10"/>
  <c r="AK130" i="10" s="1"/>
  <c r="AJ111" i="10"/>
  <c r="AK111" i="10" s="1"/>
  <c r="AJ48" i="10"/>
  <c r="AK48" i="10" s="1"/>
  <c r="AJ33" i="10"/>
  <c r="AK33" i="10" s="1"/>
  <c r="AJ23" i="10"/>
  <c r="AK23" i="10" s="1"/>
  <c r="AJ319" i="10"/>
  <c r="AK319" i="10" s="1"/>
  <c r="AJ308" i="10"/>
  <c r="AK308" i="10" s="1"/>
  <c r="AJ286" i="10"/>
  <c r="AK286" i="10" s="1"/>
  <c r="AJ251" i="10"/>
  <c r="AK251" i="10" s="1"/>
  <c r="AJ285" i="10"/>
  <c r="AK285" i="10" s="1"/>
  <c r="AJ257" i="10"/>
  <c r="AK257" i="10" s="1"/>
  <c r="AJ243" i="10"/>
  <c r="AK243" i="10" s="1"/>
  <c r="AJ222" i="10"/>
  <c r="AK222" i="10" s="1"/>
  <c r="AJ187" i="10"/>
  <c r="AK187" i="10" s="1"/>
  <c r="AJ182" i="10"/>
  <c r="AK182" i="10" s="1"/>
  <c r="AJ102" i="10"/>
  <c r="AK102" i="10" s="1"/>
  <c r="AJ126" i="10"/>
  <c r="AK126" i="10" s="1"/>
  <c r="AJ106" i="10"/>
  <c r="AK106" i="10" s="1"/>
  <c r="AJ88" i="10"/>
  <c r="AK88" i="10" s="1"/>
  <c r="AJ316" i="10"/>
  <c r="AK316" i="10" s="1"/>
  <c r="AJ299" i="10"/>
  <c r="AK299" i="10" s="1"/>
  <c r="AJ279" i="10"/>
  <c r="AK279" i="10" s="1"/>
  <c r="AJ263" i="10"/>
  <c r="AK263" i="10" s="1"/>
  <c r="AJ255" i="10"/>
  <c r="AK255" i="10" s="1"/>
  <c r="AJ233" i="10"/>
  <c r="AK233" i="10" s="1"/>
  <c r="AJ204" i="10"/>
  <c r="AK204" i="10" s="1"/>
  <c r="AJ190" i="10"/>
  <c r="AK190" i="10" s="1"/>
  <c r="AJ178" i="10"/>
  <c r="AK178" i="10" s="1"/>
  <c r="AJ148" i="10"/>
  <c r="AK148" i="10" s="1"/>
  <c r="AJ131" i="10"/>
  <c r="AK131" i="10" s="1"/>
  <c r="AJ101" i="10"/>
  <c r="AK101" i="10" s="1"/>
  <c r="AJ84" i="10"/>
  <c r="AK84" i="10" s="1"/>
  <c r="AJ74" i="10"/>
  <c r="AK74" i="10" s="1"/>
  <c r="AJ63" i="10"/>
  <c r="AK63" i="10" s="1"/>
  <c r="AJ52" i="10"/>
  <c r="AK52" i="10" s="1"/>
  <c r="AJ21" i="10"/>
  <c r="AK21" i="10" s="1"/>
  <c r="AJ305" i="10"/>
  <c r="AK305" i="10" s="1"/>
  <c r="AJ297" i="10"/>
  <c r="AK297" i="10" s="1"/>
  <c r="AJ289" i="10"/>
  <c r="AK289" i="10" s="1"/>
  <c r="AJ261" i="10"/>
  <c r="AK261" i="10" s="1"/>
  <c r="AJ217" i="10"/>
  <c r="AK217" i="10" s="1"/>
  <c r="AJ196" i="10"/>
  <c r="AK196" i="10" s="1"/>
  <c r="AJ174" i="10"/>
  <c r="AK174" i="10" s="1"/>
  <c r="AJ163" i="10"/>
  <c r="AK163" i="10" s="1"/>
  <c r="AJ142" i="10"/>
  <c r="AK142" i="10" s="1"/>
  <c r="AJ128" i="10"/>
  <c r="AK128" i="10" s="1"/>
  <c r="AJ93" i="10"/>
  <c r="AK93" i="10" s="1"/>
  <c r="AJ72" i="10"/>
  <c r="AK72" i="10" s="1"/>
  <c r="AJ46" i="10"/>
  <c r="AK46" i="10" s="1"/>
  <c r="AJ29" i="10"/>
  <c r="AK29" i="10" s="1"/>
  <c r="AJ311" i="10"/>
  <c r="AK311" i="10" s="1"/>
  <c r="AJ307" i="10"/>
  <c r="AK307" i="10" s="1"/>
  <c r="AJ284" i="10"/>
  <c r="AK284" i="10" s="1"/>
  <c r="AJ249" i="10"/>
  <c r="AK249" i="10" s="1"/>
  <c r="AJ277" i="10"/>
  <c r="AK277" i="10" s="1"/>
  <c r="AJ282" i="10"/>
  <c r="AK282" i="10" s="1"/>
  <c r="AJ288" i="10"/>
  <c r="AK288" i="10" s="1"/>
  <c r="AJ235" i="10"/>
  <c r="AK235" i="10" s="1"/>
  <c r="AJ218" i="10"/>
  <c r="AK218" i="10" s="1"/>
  <c r="AJ179" i="10"/>
  <c r="AK179" i="10" s="1"/>
  <c r="AJ176" i="10"/>
  <c r="AK176" i="10" s="1"/>
  <c r="AJ98" i="10"/>
  <c r="AK98" i="10" s="1"/>
  <c r="AJ122" i="10"/>
  <c r="AK122" i="10" s="1"/>
  <c r="AJ81" i="10"/>
  <c r="AK81" i="10" s="1"/>
  <c r="AJ82" i="10"/>
  <c r="AK82" i="10" s="1"/>
  <c r="AJ315" i="10"/>
  <c r="AK315" i="10" s="1"/>
  <c r="AJ298" i="10"/>
  <c r="AK298" i="10" s="1"/>
  <c r="AJ276" i="10"/>
  <c r="AK276" i="10" s="1"/>
  <c r="AJ262" i="10"/>
  <c r="AK262" i="10" s="1"/>
  <c r="AJ254" i="10"/>
  <c r="AK254" i="10" s="1"/>
  <c r="AJ232" i="10"/>
  <c r="AK232" i="10" s="1"/>
  <c r="AJ209" i="10"/>
  <c r="AK209" i="10" s="1"/>
  <c r="AJ203" i="10"/>
  <c r="AK203" i="10" s="1"/>
  <c r="AJ189" i="10"/>
  <c r="AK189" i="10" s="1"/>
  <c r="AJ171" i="10"/>
  <c r="AK171" i="10" s="1"/>
  <c r="AJ147" i="10"/>
  <c r="AK147" i="10" s="1"/>
  <c r="AJ121" i="10"/>
  <c r="AK121" i="10" s="1"/>
  <c r="AJ99" i="10"/>
  <c r="AK99" i="10" s="1"/>
  <c r="AJ80" i="10"/>
  <c r="AK80" i="10" s="1"/>
  <c r="AJ73" i="10"/>
  <c r="AK73" i="10" s="1"/>
  <c r="AJ62" i="10"/>
  <c r="AK62" i="10" s="1"/>
  <c r="AJ51" i="10"/>
  <c r="AK51" i="10" s="1"/>
  <c r="AJ20" i="10"/>
  <c r="AK20" i="10" s="1"/>
  <c r="AJ304" i="10"/>
  <c r="AK304" i="10" s="1"/>
  <c r="AJ296" i="10"/>
  <c r="AK296" i="10" s="1"/>
  <c r="AJ280" i="10"/>
  <c r="AK280" i="10" s="1"/>
  <c r="AJ253" i="10"/>
  <c r="AK253" i="10" s="1"/>
  <c r="AJ202" i="10"/>
  <c r="AK202" i="10" s="1"/>
  <c r="AJ193" i="10"/>
  <c r="AK193" i="10" s="1"/>
  <c r="AJ180" i="10"/>
  <c r="AK180" i="10" s="1"/>
  <c r="AJ170" i="10"/>
  <c r="AK170" i="10" s="1"/>
  <c r="AJ150" i="10"/>
  <c r="AK150" i="10" s="1"/>
  <c r="AJ141" i="10"/>
  <c r="AK141" i="10" s="1"/>
  <c r="AJ127" i="10"/>
  <c r="AK127" i="10" s="1"/>
  <c r="AJ83" i="10"/>
  <c r="AK83" i="10" s="1"/>
  <c r="AJ68" i="10"/>
  <c r="AK68" i="10" s="1"/>
  <c r="AJ44" i="10"/>
  <c r="AK44" i="10" s="1"/>
  <c r="AJ27" i="10"/>
  <c r="AK27" i="10" s="1"/>
  <c r="AJ320" i="10"/>
  <c r="AK320" i="10" s="1"/>
  <c r="AJ309" i="10"/>
  <c r="AK309" i="10" s="1"/>
  <c r="AJ259" i="10"/>
  <c r="AK259" i="10" s="1"/>
  <c r="AJ241" i="10"/>
  <c r="AK241" i="10" s="1"/>
  <c r="AJ221" i="10"/>
  <c r="AK221" i="10" s="1"/>
  <c r="AJ215" i="10"/>
  <c r="AK215" i="10" s="1"/>
  <c r="AJ207" i="10"/>
  <c r="AK207" i="10" s="1"/>
  <c r="AJ118" i="10"/>
  <c r="AK118" i="10" s="1"/>
  <c r="AJ103" i="10"/>
  <c r="AK103" i="10" s="1"/>
  <c r="AJ125" i="10"/>
  <c r="AK125" i="10" s="1"/>
  <c r="AJ168" i="10"/>
  <c r="AK168" i="10" s="1"/>
  <c r="AJ159" i="10"/>
  <c r="AK159" i="10" s="1"/>
  <c r="AJ139" i="10"/>
  <c r="AK139" i="10" s="1"/>
  <c r="AJ134" i="10"/>
  <c r="AK134" i="10" s="1"/>
  <c r="AJ61" i="10"/>
  <c r="AK61" i="10" s="1"/>
  <c r="AJ56" i="10"/>
  <c r="AK56" i="10" s="1"/>
  <c r="AJ42" i="10"/>
  <c r="AK42" i="10" s="1"/>
  <c r="AJ37" i="10"/>
  <c r="AK37" i="10" s="1"/>
  <c r="AJ19" i="10"/>
  <c r="AK19" i="10" s="1"/>
  <c r="AJ238" i="10"/>
  <c r="AK238" i="10" s="1"/>
  <c r="AJ185" i="10"/>
  <c r="AK185" i="10" s="1"/>
  <c r="AJ120" i="10"/>
  <c r="AK120" i="10" s="1"/>
  <c r="AJ31" i="10"/>
  <c r="AK31" i="10" s="1"/>
  <c r="AJ273" i="10"/>
  <c r="AK273" i="10" s="1"/>
  <c r="AJ155" i="10"/>
  <c r="AK155" i="10" s="1"/>
  <c r="AJ32" i="10"/>
  <c r="AK32" i="10" s="1"/>
  <c r="AJ264" i="10"/>
  <c r="AK264" i="10" s="1"/>
  <c r="AJ240" i="10"/>
  <c r="AK240" i="10" s="1"/>
  <c r="AJ301" i="10"/>
  <c r="AK301" i="10" s="1"/>
  <c r="AJ271" i="10"/>
  <c r="AK271" i="10" s="1"/>
  <c r="AJ71" i="10"/>
  <c r="AK71" i="10" s="1"/>
  <c r="AJ183" i="10"/>
  <c r="AK183" i="10" s="1"/>
  <c r="AJ109" i="10"/>
  <c r="AK109" i="10" s="1"/>
  <c r="AJ234" i="10"/>
  <c r="AK234" i="10" s="1"/>
  <c r="AJ220" i="10"/>
  <c r="AK220" i="10" s="1"/>
  <c r="AJ212" i="10"/>
  <c r="AK212" i="10" s="1"/>
  <c r="AJ206" i="10"/>
  <c r="AK206" i="10" s="1"/>
  <c r="AJ117" i="10"/>
  <c r="AK117" i="10" s="1"/>
  <c r="AJ100" i="10"/>
  <c r="AK100" i="10" s="1"/>
  <c r="AJ124" i="10"/>
  <c r="AK124" i="10" s="1"/>
  <c r="AJ7" i="10"/>
  <c r="AK7" i="10" s="1"/>
  <c r="AJ162" i="10"/>
  <c r="AK162" i="10" s="1"/>
  <c r="AJ158" i="10"/>
  <c r="AK158" i="10" s="1"/>
  <c r="AJ138" i="10"/>
  <c r="AK138" i="10" s="1"/>
  <c r="AJ133" i="10"/>
  <c r="AK133" i="10" s="1"/>
  <c r="AJ60" i="10"/>
  <c r="AK60" i="10" s="1"/>
  <c r="AJ55" i="10"/>
  <c r="AK55" i="10" s="1"/>
  <c r="AJ41" i="10"/>
  <c r="AK41" i="10" s="1"/>
  <c r="AJ25" i="10"/>
  <c r="AK25" i="10" s="1"/>
  <c r="AJ228" i="10"/>
  <c r="AK228" i="10" s="1"/>
  <c r="AJ181" i="10"/>
  <c r="AK181" i="10" s="1"/>
  <c r="AJ96" i="10"/>
  <c r="AK96" i="10" s="1"/>
  <c r="AJ47" i="10"/>
  <c r="AK47" i="10" s="1"/>
  <c r="AJ194" i="10"/>
  <c r="AK194" i="10" s="1"/>
  <c r="AJ30" i="10"/>
  <c r="AK30" i="10" s="1"/>
  <c r="AJ266" i="10"/>
  <c r="AK266" i="10" s="1"/>
  <c r="AJ214" i="10"/>
  <c r="AK214" i="10" s="1"/>
  <c r="AJ108" i="10"/>
  <c r="AK108" i="10" s="1"/>
  <c r="AJ70" i="10"/>
  <c r="AK70" i="10" s="1"/>
  <c r="AJ252" i="10"/>
  <c r="AK252" i="10" s="1"/>
  <c r="AJ287" i="10"/>
  <c r="AK287" i="10" s="1"/>
  <c r="AJ247" i="10"/>
  <c r="AK247" i="10" s="1"/>
  <c r="AJ67" i="10"/>
  <c r="AK67" i="10" s="1"/>
  <c r="AJ195" i="10"/>
  <c r="AK195" i="10" s="1"/>
  <c r="AJ156" i="10"/>
  <c r="AK156" i="10" s="1"/>
  <c r="AJ94" i="10"/>
  <c r="AK94" i="10" s="1"/>
  <c r="AJ230" i="10"/>
  <c r="AK230" i="10" s="1"/>
  <c r="AJ219" i="10"/>
  <c r="AK219" i="10" s="1"/>
  <c r="AJ211" i="10"/>
  <c r="AK211" i="10" s="1"/>
  <c r="AJ116" i="10"/>
  <c r="AK116" i="10" s="1"/>
  <c r="AJ89" i="10"/>
  <c r="AK89" i="10" s="1"/>
  <c r="AJ123" i="10"/>
  <c r="AK123" i="10" s="1"/>
  <c r="AJ173" i="10"/>
  <c r="AK173" i="10" s="1"/>
  <c r="AJ161" i="10"/>
  <c r="AK161" i="10" s="1"/>
  <c r="AJ157" i="10"/>
  <c r="AK157" i="10" s="1"/>
  <c r="AJ137" i="10"/>
  <c r="AK137" i="10" s="1"/>
  <c r="AJ76" i="10"/>
  <c r="AK76" i="10" s="1"/>
  <c r="AJ59" i="10"/>
  <c r="AK59" i="10" s="1"/>
  <c r="AJ54" i="10"/>
  <c r="AK54" i="10" s="1"/>
  <c r="AJ39" i="10"/>
  <c r="AK39" i="10" s="1"/>
  <c r="AJ13" i="10"/>
  <c r="AK13" i="10" s="1"/>
  <c r="AJ26" i="10"/>
  <c r="AK26" i="10" s="1"/>
  <c r="AJ184" i="10"/>
  <c r="AK184" i="10" s="1"/>
  <c r="AJ224" i="10"/>
  <c r="AK224" i="10" s="1"/>
  <c r="AJ154" i="10"/>
  <c r="AK154" i="10" s="1"/>
  <c r="AJ92" i="10"/>
  <c r="AK92" i="10" s="1"/>
  <c r="AJ43" i="10"/>
  <c r="AK43" i="10" s="1"/>
  <c r="AJ151" i="10"/>
  <c r="AK151" i="10" s="1"/>
  <c r="AJ245" i="10"/>
  <c r="AK245" i="10" s="1"/>
  <c r="AJ198" i="10"/>
  <c r="AK198" i="10" s="1"/>
  <c r="AJ104" i="10"/>
  <c r="AK104" i="10" s="1"/>
  <c r="AJ295" i="10"/>
  <c r="AK295" i="10" s="1"/>
  <c r="AJ246" i="10"/>
  <c r="AK246" i="10" s="1"/>
  <c r="AJ226" i="10"/>
  <c r="AK226" i="10" s="1"/>
  <c r="AJ283" i="10"/>
  <c r="AK283" i="10" s="1"/>
  <c r="AJ227" i="10"/>
  <c r="AK227" i="10" s="1"/>
  <c r="AJ34" i="10"/>
  <c r="AK34" i="10" s="1"/>
  <c r="AJ152" i="10"/>
  <c r="AK152" i="10" s="1"/>
  <c r="AJ45" i="10"/>
  <c r="AK45" i="10" s="1"/>
  <c r="AJ28" i="10"/>
  <c r="AK28" i="10" s="1"/>
  <c r="AJ321" i="10"/>
  <c r="AK321" i="10" s="1"/>
  <c r="AJ310" i="10"/>
  <c r="AK310" i="10" s="1"/>
  <c r="AJ300" i="10"/>
  <c r="AK300" i="10" s="1"/>
  <c r="AJ260" i="10"/>
  <c r="AK260" i="10" s="1"/>
  <c r="AJ244" i="10"/>
  <c r="AK244" i="10" s="1"/>
  <c r="AJ216" i="10"/>
  <c r="AK216" i="10" s="1"/>
  <c r="AJ210" i="10"/>
  <c r="AK210" i="10" s="1"/>
  <c r="AJ107" i="10"/>
  <c r="AK107" i="10" s="1"/>
  <c r="AJ87" i="10"/>
  <c r="AK87" i="10" s="1"/>
  <c r="AJ8" i="10"/>
  <c r="AK8" i="10" s="1"/>
  <c r="AJ22" i="10"/>
  <c r="AK22" i="10" s="1"/>
  <c r="AJ172" i="10"/>
  <c r="AK172" i="10" s="1"/>
  <c r="AJ160" i="10"/>
  <c r="AK160" i="10" s="1"/>
  <c r="AJ143" i="10"/>
  <c r="AK143" i="10" s="1"/>
  <c r="AJ135" i="10"/>
  <c r="AK135" i="10" s="1"/>
  <c r="AJ65" i="10"/>
  <c r="AK65" i="10" s="1"/>
  <c r="AJ58" i="10"/>
  <c r="AK58" i="10" s="1"/>
  <c r="AJ50" i="10"/>
  <c r="AK50" i="10" s="1"/>
  <c r="AJ38" i="10"/>
  <c r="AK38" i="10" s="1"/>
  <c r="AJ14" i="10"/>
  <c r="AK14" i="10" s="1"/>
  <c r="AJ213" i="10"/>
  <c r="AK213" i="10" s="1"/>
  <c r="AJ129" i="10"/>
  <c r="AK129" i="10" s="1"/>
  <c r="AJ77" i="10"/>
  <c r="AK77" i="10" s="1"/>
  <c r="AJ35" i="10"/>
  <c r="AK35" i="10" s="1"/>
  <c r="AJ36" i="10"/>
  <c r="AK36" i="10" s="1"/>
  <c r="AJ312" i="10"/>
  <c r="AK312" i="10" s="1"/>
  <c r="AJ239" i="10"/>
  <c r="AK239" i="10" s="1"/>
  <c r="AJ167" i="10"/>
  <c r="AK167" i="10" s="1"/>
  <c r="AJ69" i="10"/>
  <c r="AK69" i="10" s="1"/>
  <c r="AJ290" i="10"/>
  <c r="AK290" i="10" s="1"/>
  <c r="AJ242" i="10"/>
  <c r="AK242" i="10" s="1"/>
  <c r="AJ275" i="10"/>
  <c r="AK275" i="10" s="1"/>
  <c r="AJ223" i="10"/>
  <c r="AK223" i="10" s="1"/>
  <c r="AJ24" i="10"/>
  <c r="AK24" i="10" s="1"/>
  <c r="AJ136" i="10"/>
  <c r="AK136" i="10" s="1"/>
  <c r="BI307" i="6"/>
  <c r="AE307" i="6"/>
  <c r="AE271" i="6"/>
  <c r="BI271" i="6"/>
  <c r="BI223" i="6"/>
  <c r="AE223" i="6"/>
  <c r="AE175" i="6"/>
  <c r="BI175" i="6"/>
  <c r="BI127" i="6"/>
  <c r="AE127" i="6"/>
  <c r="AE103" i="6"/>
  <c r="BI103" i="6"/>
  <c r="BI19" i="6"/>
  <c r="AE19" i="6"/>
  <c r="AE343" i="6"/>
  <c r="BI343" i="6"/>
  <c r="AE295" i="6"/>
  <c r="BI295" i="6"/>
  <c r="AE247" i="6"/>
  <c r="BI247" i="6"/>
  <c r="AE187" i="6"/>
  <c r="BI187" i="6"/>
  <c r="BI139" i="6"/>
  <c r="AE139" i="6"/>
  <c r="AE79" i="6"/>
  <c r="BI79" i="6"/>
  <c r="BI43" i="6"/>
  <c r="AE43" i="6"/>
  <c r="BI355" i="6"/>
  <c r="AE355" i="6"/>
  <c r="BI319" i="6"/>
  <c r="AE319" i="6"/>
  <c r="BI259" i="6"/>
  <c r="AE259" i="6"/>
  <c r="BI211" i="6"/>
  <c r="AE211" i="6"/>
  <c r="BI163" i="6"/>
  <c r="AE163" i="6"/>
  <c r="BI115" i="6"/>
  <c r="AE115" i="6"/>
  <c r="BI67" i="6"/>
  <c r="AE67" i="6"/>
  <c r="BI31" i="6"/>
  <c r="AE31" i="6"/>
  <c r="BI349" i="6"/>
  <c r="AE349" i="6"/>
  <c r="BI337" i="6"/>
  <c r="AE337" i="6"/>
  <c r="BI313" i="6"/>
  <c r="AE313" i="6"/>
  <c r="BI301" i="6"/>
  <c r="AE301" i="6"/>
  <c r="BI289" i="6"/>
  <c r="AE289" i="6"/>
  <c r="BI277" i="6"/>
  <c r="AE277" i="6"/>
  <c r="BI265" i="6"/>
  <c r="AE265" i="6"/>
  <c r="BI253" i="6"/>
  <c r="AE253" i="6"/>
  <c r="BI241" i="6"/>
  <c r="AE241" i="6"/>
  <c r="BI229" i="6"/>
  <c r="AE229" i="6"/>
  <c r="BI217" i="6"/>
  <c r="AE217" i="6"/>
  <c r="BI205" i="6"/>
  <c r="AE205" i="6"/>
  <c r="BI193" i="6"/>
  <c r="AE193" i="6"/>
  <c r="BI181" i="6"/>
  <c r="AE181" i="6"/>
  <c r="BI169" i="6"/>
  <c r="AE169" i="6"/>
  <c r="BI157" i="6"/>
  <c r="AE157" i="6"/>
  <c r="BI145" i="6"/>
  <c r="AE145" i="6"/>
  <c r="BI133" i="6"/>
  <c r="AE133" i="6"/>
  <c r="BI121" i="6"/>
  <c r="AE121" i="6"/>
  <c r="BI109" i="6"/>
  <c r="AE109" i="6"/>
  <c r="BI97" i="6"/>
  <c r="AE97" i="6"/>
  <c r="BI85" i="6"/>
  <c r="AE85" i="6"/>
  <c r="BI73" i="6"/>
  <c r="AE73" i="6"/>
  <c r="BI61" i="6"/>
  <c r="AE61" i="6"/>
  <c r="BI49" i="6"/>
  <c r="AE49" i="6"/>
  <c r="BI37" i="6"/>
  <c r="AE37" i="6"/>
  <c r="AE25" i="6"/>
  <c r="BI13" i="6"/>
  <c r="AE13" i="6"/>
  <c r="BI331" i="6"/>
  <c r="AE331" i="6"/>
  <c r="AE283" i="6"/>
  <c r="BI283" i="6"/>
  <c r="BI235" i="6"/>
  <c r="AE235" i="6"/>
  <c r="AE199" i="6"/>
  <c r="BI199" i="6"/>
  <c r="AE151" i="6"/>
  <c r="BI151" i="6"/>
  <c r="AE91" i="6"/>
  <c r="BI91" i="6"/>
  <c r="AE55" i="6"/>
  <c r="BI55" i="6"/>
  <c r="BI361" i="6"/>
  <c r="AE361" i="6"/>
  <c r="BI325" i="6"/>
  <c r="AE325" i="6"/>
  <c r="AE7" i="6"/>
  <c r="BI7" i="6"/>
  <c r="AX364" i="6"/>
  <c r="AY364" i="6" s="1"/>
  <c r="AX360" i="6"/>
  <c r="AY360" i="6" s="1"/>
  <c r="BB360" i="6" s="1"/>
  <c r="BC360" i="6" s="1"/>
  <c r="AX356" i="6"/>
  <c r="AY356" i="6" s="1"/>
  <c r="AX352" i="6"/>
  <c r="AY352" i="6" s="1"/>
  <c r="BB352" i="6" s="1"/>
  <c r="BC352" i="6" s="1"/>
  <c r="AX348" i="6"/>
  <c r="AY348" i="6" s="1"/>
  <c r="AX344" i="6"/>
  <c r="AY344" i="6" s="1"/>
  <c r="BB344" i="6" s="1"/>
  <c r="BC344" i="6" s="1"/>
  <c r="AX340" i="6"/>
  <c r="AY340" i="6" s="1"/>
  <c r="AX336" i="6"/>
  <c r="AY336" i="6" s="1"/>
  <c r="BB336" i="6" s="1"/>
  <c r="BC336" i="6" s="1"/>
  <c r="AX332" i="6"/>
  <c r="AY332" i="6" s="1"/>
  <c r="AX328" i="6"/>
  <c r="AY328" i="6" s="1"/>
  <c r="BB328" i="6" s="1"/>
  <c r="BC328" i="6" s="1"/>
  <c r="AX324" i="6"/>
  <c r="AY324" i="6" s="1"/>
  <c r="AX320" i="6"/>
  <c r="AY320" i="6" s="1"/>
  <c r="BB320" i="6" s="1"/>
  <c r="BC320" i="6" s="1"/>
  <c r="AX316" i="6"/>
  <c r="AY316" i="6" s="1"/>
  <c r="AY7" i="6"/>
  <c r="BB7" i="6" s="1"/>
  <c r="BC7" i="6" s="1"/>
  <c r="AX9" i="6"/>
  <c r="AY9" i="6" s="1"/>
  <c r="AX312" i="6"/>
  <c r="AY312" i="6" s="1"/>
  <c r="BB312" i="6" s="1"/>
  <c r="BC312" i="6" s="1"/>
  <c r="AX308" i="6"/>
  <c r="AY308" i="6" s="1"/>
  <c r="AX304" i="6"/>
  <c r="AY304" i="6" s="1"/>
  <c r="AX300" i="6"/>
  <c r="AY300" i="6" s="1"/>
  <c r="AX296" i="6"/>
  <c r="AY296" i="6" s="1"/>
  <c r="BB296" i="6" s="1"/>
  <c r="BC296" i="6" s="1"/>
  <c r="AX292" i="6"/>
  <c r="AY292" i="6" s="1"/>
  <c r="AX288" i="6"/>
  <c r="AY288" i="6" s="1"/>
  <c r="BB288" i="6" s="1"/>
  <c r="BC288" i="6" s="1"/>
  <c r="AX284" i="6"/>
  <c r="AY284" i="6" s="1"/>
  <c r="AX280" i="6"/>
  <c r="AY280" i="6" s="1"/>
  <c r="BB280" i="6" s="1"/>
  <c r="BC280" i="6" s="1"/>
  <c r="AX276" i="6"/>
  <c r="AY276" i="6" s="1"/>
  <c r="AX272" i="6"/>
  <c r="AY272" i="6" s="1"/>
  <c r="BB272" i="6" s="1"/>
  <c r="BC272" i="6" s="1"/>
  <c r="AX268" i="6"/>
  <c r="AY268" i="6" s="1"/>
  <c r="AX264" i="6"/>
  <c r="AY264" i="6" s="1"/>
  <c r="BB264" i="6" s="1"/>
  <c r="BC264" i="6" s="1"/>
  <c r="AX260" i="6"/>
  <c r="AY260" i="6" s="1"/>
  <c r="AX256" i="6"/>
  <c r="AY256" i="6" s="1"/>
  <c r="BB256" i="6" s="1"/>
  <c r="BC256" i="6" s="1"/>
  <c r="AX252" i="6"/>
  <c r="AY252" i="6" s="1"/>
  <c r="AX248" i="6"/>
  <c r="AY248" i="6" s="1"/>
  <c r="BB248" i="6" s="1"/>
  <c r="BC248" i="6" s="1"/>
  <c r="AX244" i="6"/>
  <c r="AY244" i="6" s="1"/>
  <c r="AX240" i="6"/>
  <c r="AY240" i="6" s="1"/>
  <c r="BB240" i="6" s="1"/>
  <c r="BC240" i="6" s="1"/>
  <c r="AX236" i="6"/>
  <c r="AY236" i="6" s="1"/>
  <c r="AX232" i="6"/>
  <c r="AY232" i="6" s="1"/>
  <c r="BB232" i="6" s="1"/>
  <c r="BC232" i="6" s="1"/>
  <c r="AX228" i="6"/>
  <c r="AY228" i="6" s="1"/>
  <c r="AX224" i="6"/>
  <c r="AY224" i="6" s="1"/>
  <c r="BB224" i="6" s="1"/>
  <c r="BC224" i="6" s="1"/>
  <c r="AX220" i="6"/>
  <c r="AY220" i="6" s="1"/>
  <c r="AX216" i="6"/>
  <c r="AY216" i="6" s="1"/>
  <c r="BB216" i="6" s="1"/>
  <c r="BC216" i="6" s="1"/>
  <c r="AX212" i="6"/>
  <c r="AY212" i="6" s="1"/>
  <c r="AX208" i="6"/>
  <c r="AY208" i="6" s="1"/>
  <c r="BB208" i="6" s="1"/>
  <c r="BC208" i="6" s="1"/>
  <c r="AX204" i="6"/>
  <c r="AY204" i="6" s="1"/>
  <c r="AX200" i="6"/>
  <c r="AY200" i="6" s="1"/>
  <c r="BB200" i="6" s="1"/>
  <c r="BC200" i="6" s="1"/>
  <c r="AX196" i="6"/>
  <c r="AY196" i="6" s="1"/>
  <c r="AX192" i="6"/>
  <c r="AY192" i="6" s="1"/>
  <c r="BB192" i="6" s="1"/>
  <c r="BC192" i="6" s="1"/>
  <c r="AX188" i="6"/>
  <c r="AY188" i="6" s="1"/>
  <c r="AX184" i="6"/>
  <c r="AY184" i="6" s="1"/>
  <c r="BB184" i="6" s="1"/>
  <c r="BC184" i="6" s="1"/>
  <c r="AX180" i="6"/>
  <c r="AY180" i="6" s="1"/>
  <c r="AX176" i="6"/>
  <c r="AY176" i="6" s="1"/>
  <c r="BB176" i="6" s="1"/>
  <c r="BC176" i="6" s="1"/>
  <c r="AX172" i="6"/>
  <c r="AY172" i="6" s="1"/>
  <c r="AX168" i="6"/>
  <c r="AY168" i="6" s="1"/>
  <c r="BB168" i="6" s="1"/>
  <c r="BC168" i="6" s="1"/>
  <c r="AX164" i="6"/>
  <c r="AY164" i="6" s="1"/>
  <c r="AX160" i="6"/>
  <c r="AY160" i="6" s="1"/>
  <c r="BB160" i="6" s="1"/>
  <c r="BC160" i="6" s="1"/>
  <c r="AX156" i="6"/>
  <c r="AY156" i="6" s="1"/>
  <c r="AX152" i="6"/>
  <c r="AY152" i="6" s="1"/>
  <c r="BB152" i="6" s="1"/>
  <c r="BC152" i="6" s="1"/>
  <c r="AX148" i="6"/>
  <c r="AY148" i="6" s="1"/>
  <c r="AX144" i="6"/>
  <c r="AY144" i="6" s="1"/>
  <c r="BB144" i="6" s="1"/>
  <c r="BC144" i="6" s="1"/>
  <c r="AX140" i="6"/>
  <c r="AY140" i="6" s="1"/>
  <c r="AX136" i="6"/>
  <c r="AY136" i="6" s="1"/>
  <c r="BB136" i="6" s="1"/>
  <c r="BC136" i="6" s="1"/>
  <c r="AX132" i="6"/>
  <c r="AY132" i="6" s="1"/>
  <c r="AX128" i="6"/>
  <c r="AY128" i="6" s="1"/>
  <c r="BB128" i="6" s="1"/>
  <c r="BC128" i="6" s="1"/>
  <c r="AX124" i="6"/>
  <c r="AY124" i="6" s="1"/>
  <c r="AX120" i="6"/>
  <c r="AY120" i="6" s="1"/>
  <c r="BB120" i="6" s="1"/>
  <c r="BC120" i="6" s="1"/>
  <c r="AX116" i="6"/>
  <c r="AY116" i="6" s="1"/>
  <c r="AX112" i="6"/>
  <c r="AY112" i="6" s="1"/>
  <c r="BB112" i="6" s="1"/>
  <c r="BC112" i="6" s="1"/>
  <c r="AX108" i="6"/>
  <c r="AY108" i="6" s="1"/>
  <c r="AX104" i="6"/>
  <c r="AY104" i="6" s="1"/>
  <c r="BB104" i="6" s="1"/>
  <c r="BC104" i="6" s="1"/>
  <c r="AX100" i="6"/>
  <c r="AY100" i="6" s="1"/>
  <c r="AX96" i="6"/>
  <c r="AY96" i="6" s="1"/>
  <c r="BB96" i="6" s="1"/>
  <c r="BC96" i="6" s="1"/>
  <c r="AX92" i="6"/>
  <c r="AY92" i="6" s="1"/>
  <c r="BB92" i="6" s="1"/>
  <c r="BC92" i="6" s="1"/>
  <c r="AX88" i="6"/>
  <c r="AY88" i="6" s="1"/>
  <c r="BB88" i="6" s="1"/>
  <c r="BC88" i="6" s="1"/>
  <c r="AX84" i="6"/>
  <c r="AY84" i="6" s="1"/>
  <c r="AX80" i="6"/>
  <c r="AY80" i="6" s="1"/>
  <c r="BB80" i="6" s="1"/>
  <c r="BC80" i="6" s="1"/>
  <c r="AX76" i="6"/>
  <c r="AY76" i="6" s="1"/>
  <c r="AX72" i="6"/>
  <c r="AY72" i="6" s="1"/>
  <c r="BB72" i="6" s="1"/>
  <c r="BC72" i="6" s="1"/>
  <c r="AX68" i="6"/>
  <c r="AY68" i="6" s="1"/>
  <c r="AX64" i="6"/>
  <c r="AY64" i="6" s="1"/>
  <c r="BB64" i="6" s="1"/>
  <c r="BC64" i="6" s="1"/>
  <c r="AX60" i="6"/>
  <c r="AY60" i="6" s="1"/>
  <c r="AX56" i="6"/>
  <c r="AY56" i="6" s="1"/>
  <c r="BB56" i="6" s="1"/>
  <c r="BC56" i="6" s="1"/>
  <c r="AX52" i="6"/>
  <c r="AY52" i="6" s="1"/>
  <c r="AX48" i="6"/>
  <c r="AY48" i="6" s="1"/>
  <c r="BB48" i="6" s="1"/>
  <c r="BC48" i="6" s="1"/>
  <c r="AX44" i="6"/>
  <c r="AY44" i="6" s="1"/>
  <c r="AX40" i="6"/>
  <c r="AY40" i="6" s="1"/>
  <c r="BB40" i="6" s="1"/>
  <c r="BC40" i="6" s="1"/>
  <c r="AX36" i="6"/>
  <c r="AY36" i="6" s="1"/>
  <c r="BB36" i="6" s="1"/>
  <c r="BC36" i="6" s="1"/>
  <c r="AX32" i="6"/>
  <c r="AY32" i="6" s="1"/>
  <c r="BB32" i="6" s="1"/>
  <c r="BC32" i="6" s="1"/>
  <c r="AX28" i="6"/>
  <c r="AY28" i="6" s="1"/>
  <c r="BB28" i="6" s="1"/>
  <c r="BC28" i="6" s="1"/>
  <c r="AX24" i="6"/>
  <c r="AY24" i="6" s="1"/>
  <c r="BB24" i="6" s="1"/>
  <c r="BC24" i="6" s="1"/>
  <c r="AX20" i="6"/>
  <c r="AY20" i="6" s="1"/>
  <c r="AX16" i="6"/>
  <c r="AY16" i="6" s="1"/>
  <c r="BB16" i="6" s="1"/>
  <c r="BC16" i="6" s="1"/>
  <c r="AX12" i="6"/>
  <c r="AY12" i="6" s="1"/>
  <c r="AX365" i="6"/>
  <c r="AY365" i="6" s="1"/>
  <c r="BB365" i="6" s="1"/>
  <c r="BC365" i="6" s="1"/>
  <c r="AX361" i="6"/>
  <c r="AY361" i="6" s="1"/>
  <c r="AX357" i="6"/>
  <c r="AY357" i="6" s="1"/>
  <c r="BB357" i="6" s="1"/>
  <c r="BC357" i="6" s="1"/>
  <c r="AX353" i="6"/>
  <c r="AY353" i="6" s="1"/>
  <c r="AX349" i="6"/>
  <c r="AY349" i="6" s="1"/>
  <c r="BB349" i="6" s="1"/>
  <c r="BC349" i="6" s="1"/>
  <c r="AX345" i="6"/>
  <c r="AY345" i="6" s="1"/>
  <c r="AX341" i="6"/>
  <c r="AY341" i="6" s="1"/>
  <c r="BB341" i="6" s="1"/>
  <c r="BC341" i="6" s="1"/>
  <c r="AX337" i="6"/>
  <c r="AY337" i="6" s="1"/>
  <c r="AX333" i="6"/>
  <c r="AY333" i="6" s="1"/>
  <c r="BB333" i="6" s="1"/>
  <c r="BC333" i="6" s="1"/>
  <c r="AX329" i="6"/>
  <c r="AY329" i="6" s="1"/>
  <c r="AX325" i="6"/>
  <c r="AY325" i="6" s="1"/>
  <c r="BB325" i="6" s="1"/>
  <c r="BC325" i="6" s="1"/>
  <c r="AX321" i="6"/>
  <c r="AY321" i="6" s="1"/>
  <c r="AX317" i="6"/>
  <c r="AY317" i="6" s="1"/>
  <c r="BB317" i="6" s="1"/>
  <c r="BC317" i="6" s="1"/>
  <c r="AX313" i="6"/>
  <c r="AY313" i="6" s="1"/>
  <c r="AX309" i="6"/>
  <c r="AY309" i="6" s="1"/>
  <c r="BB309" i="6" s="1"/>
  <c r="BC309" i="6" s="1"/>
  <c r="AX305" i="6"/>
  <c r="AY305" i="6" s="1"/>
  <c r="AX301" i="6"/>
  <c r="AY301" i="6" s="1"/>
  <c r="BB301" i="6" s="1"/>
  <c r="BC301" i="6" s="1"/>
  <c r="AX297" i="6"/>
  <c r="AY297" i="6" s="1"/>
  <c r="BB297" i="6" s="1"/>
  <c r="BC297" i="6" s="1"/>
  <c r="AX293" i="6"/>
  <c r="AY293" i="6" s="1"/>
  <c r="BB293" i="6" s="1"/>
  <c r="BC293" i="6" s="1"/>
  <c r="AX289" i="6"/>
  <c r="AY289" i="6" s="1"/>
  <c r="AX285" i="6"/>
  <c r="AY285" i="6" s="1"/>
  <c r="BB285" i="6" s="1"/>
  <c r="BC285" i="6" s="1"/>
  <c r="AX281" i="6"/>
  <c r="AY281" i="6" s="1"/>
  <c r="AX277" i="6"/>
  <c r="AY277" i="6" s="1"/>
  <c r="AX273" i="6"/>
  <c r="AY273" i="6" s="1"/>
  <c r="AX269" i="6"/>
  <c r="AY269" i="6" s="1"/>
  <c r="BB269" i="6" s="1"/>
  <c r="BC269" i="6" s="1"/>
  <c r="AX265" i="6"/>
  <c r="AY265" i="6" s="1"/>
  <c r="AX261" i="6"/>
  <c r="AY261" i="6" s="1"/>
  <c r="BB261" i="6" s="1"/>
  <c r="BC261" i="6" s="1"/>
  <c r="AX257" i="6"/>
  <c r="AY257" i="6" s="1"/>
  <c r="AX253" i="6"/>
  <c r="AY253" i="6" s="1"/>
  <c r="BB253" i="6" s="1"/>
  <c r="BC253" i="6" s="1"/>
  <c r="AX249" i="6"/>
  <c r="AY249" i="6" s="1"/>
  <c r="AX245" i="6"/>
  <c r="AY245" i="6" s="1"/>
  <c r="BB245" i="6" s="1"/>
  <c r="BC245" i="6" s="1"/>
  <c r="AX241" i="6"/>
  <c r="AY241" i="6" s="1"/>
  <c r="AX237" i="6"/>
  <c r="AY237" i="6" s="1"/>
  <c r="BB237" i="6" s="1"/>
  <c r="BC237" i="6" s="1"/>
  <c r="AX233" i="6"/>
  <c r="AY233" i="6" s="1"/>
  <c r="BB233" i="6" s="1"/>
  <c r="BC233" i="6" s="1"/>
  <c r="AX229" i="6"/>
  <c r="AY229" i="6" s="1"/>
  <c r="BB229" i="6" s="1"/>
  <c r="BC229" i="6" s="1"/>
  <c r="AX225" i="6"/>
  <c r="AY225" i="6" s="1"/>
  <c r="AX221" i="6"/>
  <c r="AY221" i="6" s="1"/>
  <c r="BB221" i="6" s="1"/>
  <c r="BC221" i="6" s="1"/>
  <c r="AX217" i="6"/>
  <c r="AY217" i="6" s="1"/>
  <c r="AX213" i="6"/>
  <c r="AY213" i="6" s="1"/>
  <c r="BB213" i="6" s="1"/>
  <c r="BC213" i="6" s="1"/>
  <c r="AX209" i="6"/>
  <c r="AY209" i="6" s="1"/>
  <c r="AX205" i="6"/>
  <c r="AY205" i="6" s="1"/>
  <c r="BB205" i="6" s="1"/>
  <c r="BC205" i="6" s="1"/>
  <c r="AX201" i="6"/>
  <c r="AY201" i="6" s="1"/>
  <c r="AX197" i="6"/>
  <c r="AY197" i="6" s="1"/>
  <c r="BB197" i="6" s="1"/>
  <c r="BC197" i="6" s="1"/>
  <c r="AX193" i="6"/>
  <c r="AY193" i="6" s="1"/>
  <c r="AX189" i="6"/>
  <c r="AY189" i="6" s="1"/>
  <c r="BB189" i="6" s="1"/>
  <c r="BC189" i="6" s="1"/>
  <c r="AX185" i="6"/>
  <c r="AY185" i="6" s="1"/>
  <c r="AX181" i="6"/>
  <c r="AY181" i="6" s="1"/>
  <c r="BB181" i="6" s="1"/>
  <c r="BC181" i="6" s="1"/>
  <c r="AX177" i="6"/>
  <c r="AY177" i="6" s="1"/>
  <c r="AX173" i="6"/>
  <c r="AY173" i="6" s="1"/>
  <c r="BB173" i="6" s="1"/>
  <c r="BC173" i="6" s="1"/>
  <c r="AX169" i="6"/>
  <c r="AY169" i="6" s="1"/>
  <c r="BB169" i="6" s="1"/>
  <c r="BC169" i="6" s="1"/>
  <c r="AX165" i="6"/>
  <c r="AY165" i="6" s="1"/>
  <c r="BB165" i="6" s="1"/>
  <c r="BC165" i="6" s="1"/>
  <c r="AX161" i="6"/>
  <c r="AY161" i="6" s="1"/>
  <c r="AX157" i="6"/>
  <c r="AY157" i="6" s="1"/>
  <c r="BB157" i="6" s="1"/>
  <c r="BC157" i="6" s="1"/>
  <c r="AX153" i="6"/>
  <c r="AY153" i="6" s="1"/>
  <c r="AX149" i="6"/>
  <c r="AY149" i="6" s="1"/>
  <c r="BB149" i="6" s="1"/>
  <c r="BC149" i="6" s="1"/>
  <c r="AX145" i="6"/>
  <c r="AY145" i="6" s="1"/>
  <c r="AX141" i="6"/>
  <c r="AY141" i="6" s="1"/>
  <c r="BB141" i="6" s="1"/>
  <c r="BC141" i="6" s="1"/>
  <c r="AX137" i="6"/>
  <c r="AY137" i="6" s="1"/>
  <c r="AX133" i="6"/>
  <c r="AY133" i="6" s="1"/>
  <c r="BB133" i="6" s="1"/>
  <c r="BC133" i="6" s="1"/>
  <c r="AX129" i="6"/>
  <c r="AY129" i="6" s="1"/>
  <c r="AX125" i="6"/>
  <c r="AY125" i="6" s="1"/>
  <c r="BB125" i="6" s="1"/>
  <c r="BC125" i="6" s="1"/>
  <c r="AX121" i="6"/>
  <c r="AY121" i="6" s="1"/>
  <c r="AX117" i="6"/>
  <c r="AY117" i="6" s="1"/>
  <c r="BB117" i="6" s="1"/>
  <c r="BC117" i="6" s="1"/>
  <c r="AX113" i="6"/>
  <c r="AY113" i="6" s="1"/>
  <c r="AX109" i="6"/>
  <c r="AY109" i="6" s="1"/>
  <c r="BB109" i="6" s="1"/>
  <c r="BC109" i="6" s="1"/>
  <c r="AX105" i="6"/>
  <c r="AY105" i="6" s="1"/>
  <c r="AX101" i="6"/>
  <c r="AY101" i="6" s="1"/>
  <c r="BB101" i="6" s="1"/>
  <c r="BC101" i="6" s="1"/>
  <c r="AX97" i="6"/>
  <c r="AY97" i="6" s="1"/>
  <c r="AX93" i="6"/>
  <c r="AY93" i="6" s="1"/>
  <c r="BB93" i="6" s="1"/>
  <c r="BC93" i="6" s="1"/>
  <c r="AX89" i="6"/>
  <c r="AY89" i="6" s="1"/>
  <c r="AX85" i="6"/>
  <c r="AY85" i="6" s="1"/>
  <c r="BB85" i="6" s="1"/>
  <c r="BC85" i="6" s="1"/>
  <c r="AX81" i="6"/>
  <c r="AY81" i="6" s="1"/>
  <c r="AX77" i="6"/>
  <c r="AY77" i="6" s="1"/>
  <c r="BB77" i="6" s="1"/>
  <c r="BC77" i="6" s="1"/>
  <c r="AX73" i="6"/>
  <c r="AY73" i="6" s="1"/>
  <c r="AX69" i="6"/>
  <c r="AY69" i="6" s="1"/>
  <c r="BB69" i="6" s="1"/>
  <c r="BC69" i="6" s="1"/>
  <c r="AX65" i="6"/>
  <c r="AY65" i="6" s="1"/>
  <c r="AX61" i="6"/>
  <c r="AY61" i="6" s="1"/>
  <c r="BB61" i="6" s="1"/>
  <c r="BC61" i="6" s="1"/>
  <c r="AX57" i="6"/>
  <c r="AY57" i="6" s="1"/>
  <c r="AX53" i="6"/>
  <c r="AY53" i="6" s="1"/>
  <c r="BB53" i="6" s="1"/>
  <c r="BC53" i="6" s="1"/>
  <c r="AX49" i="6"/>
  <c r="AY49" i="6" s="1"/>
  <c r="AX45" i="6"/>
  <c r="AY45" i="6" s="1"/>
  <c r="BB45" i="6" s="1"/>
  <c r="BC45" i="6" s="1"/>
  <c r="AX41" i="6"/>
  <c r="AY41" i="6" s="1"/>
  <c r="BB41" i="6" s="1"/>
  <c r="BC41" i="6" s="1"/>
  <c r="AX37" i="6"/>
  <c r="AY37" i="6" s="1"/>
  <c r="BB37" i="6" s="1"/>
  <c r="BC37" i="6" s="1"/>
  <c r="AX33" i="6"/>
  <c r="AY33" i="6" s="1"/>
  <c r="BB33" i="6" s="1"/>
  <c r="BC33" i="6" s="1"/>
  <c r="AX29" i="6"/>
  <c r="AY29" i="6" s="1"/>
  <c r="BB29" i="6" s="1"/>
  <c r="BC29" i="6" s="1"/>
  <c r="AX25" i="6"/>
  <c r="AY25" i="6" s="1"/>
  <c r="BB25" i="6" s="1"/>
  <c r="BC25" i="6" s="1"/>
  <c r="AX21" i="6"/>
  <c r="AY21" i="6" s="1"/>
  <c r="BB21" i="6" s="1"/>
  <c r="BC21" i="6" s="1"/>
  <c r="AX17" i="6"/>
  <c r="AY17" i="6" s="1"/>
  <c r="AX13" i="6"/>
  <c r="AY13" i="6" s="1"/>
  <c r="BB13" i="6" s="1"/>
  <c r="BC13" i="6" s="1"/>
  <c r="AX8" i="6"/>
  <c r="BB363" i="6"/>
  <c r="BC363" i="6" s="1"/>
  <c r="BB359" i="6"/>
  <c r="BC359" i="6" s="1"/>
  <c r="BB355" i="6"/>
  <c r="BC355" i="6" s="1"/>
  <c r="BB351" i="6"/>
  <c r="BC351" i="6" s="1"/>
  <c r="BB347" i="6"/>
  <c r="BC347" i="6" s="1"/>
  <c r="BB343" i="6"/>
  <c r="BC343" i="6" s="1"/>
  <c r="BB339" i="6"/>
  <c r="BC339" i="6" s="1"/>
  <c r="BB335" i="6"/>
  <c r="BC335" i="6" s="1"/>
  <c r="BB331" i="6"/>
  <c r="BC331" i="6" s="1"/>
  <c r="BB327" i="6"/>
  <c r="BC327" i="6" s="1"/>
  <c r="BB323" i="6"/>
  <c r="BC323" i="6" s="1"/>
  <c r="BB319" i="6"/>
  <c r="BC319" i="6" s="1"/>
  <c r="BB315" i="6"/>
  <c r="BC315" i="6" s="1"/>
  <c r="BB311" i="6"/>
  <c r="BC311" i="6" s="1"/>
  <c r="BB307" i="6"/>
  <c r="BC307" i="6" s="1"/>
  <c r="BB303" i="6"/>
  <c r="BC303" i="6" s="1"/>
  <c r="BB299" i="6"/>
  <c r="BC299" i="6" s="1"/>
  <c r="BB295" i="6"/>
  <c r="BC295" i="6" s="1"/>
  <c r="BB291" i="6"/>
  <c r="BC291" i="6" s="1"/>
  <c r="BB287" i="6"/>
  <c r="BC287" i="6" s="1"/>
  <c r="BB283" i="6"/>
  <c r="BC283" i="6" s="1"/>
  <c r="BB279" i="6"/>
  <c r="BC279" i="6" s="1"/>
  <c r="BB275" i="6"/>
  <c r="BC275" i="6" s="1"/>
  <c r="BB271" i="6"/>
  <c r="BC271" i="6" s="1"/>
  <c r="BB267" i="6"/>
  <c r="BC267" i="6" s="1"/>
  <c r="BB263" i="6"/>
  <c r="BC263" i="6" s="1"/>
  <c r="BB259" i="6"/>
  <c r="BC259" i="6" s="1"/>
  <c r="BB255" i="6"/>
  <c r="BC255" i="6" s="1"/>
  <c r="BB251" i="6"/>
  <c r="BC251" i="6" s="1"/>
  <c r="BB247" i="6"/>
  <c r="BC247" i="6" s="1"/>
  <c r="BB243" i="6"/>
  <c r="BC243" i="6" s="1"/>
  <c r="BB239" i="6"/>
  <c r="BC239" i="6" s="1"/>
  <c r="BB235" i="6"/>
  <c r="BC235" i="6" s="1"/>
  <c r="BB231" i="6"/>
  <c r="BC231" i="6" s="1"/>
  <c r="BB227" i="6"/>
  <c r="BC227" i="6" s="1"/>
  <c r="BB223" i="6"/>
  <c r="BC223" i="6" s="1"/>
  <c r="BB219" i="6"/>
  <c r="BC219" i="6" s="1"/>
  <c r="BB215" i="6"/>
  <c r="BC215" i="6" s="1"/>
  <c r="BB211" i="6"/>
  <c r="BC211" i="6" s="1"/>
  <c r="BB207" i="6"/>
  <c r="BC207" i="6" s="1"/>
  <c r="BB203" i="6"/>
  <c r="BC203" i="6" s="1"/>
  <c r="BB199" i="6"/>
  <c r="BC199" i="6" s="1"/>
  <c r="BB195" i="6"/>
  <c r="BC195" i="6" s="1"/>
  <c r="BB191" i="6"/>
  <c r="BC191" i="6" s="1"/>
  <c r="BB187" i="6"/>
  <c r="BC187" i="6" s="1"/>
  <c r="BB183" i="6"/>
  <c r="BC183" i="6" s="1"/>
  <c r="BB179" i="6"/>
  <c r="BC179" i="6" s="1"/>
  <c r="BB175" i="6"/>
  <c r="BC175" i="6" s="1"/>
  <c r="BB171" i="6"/>
  <c r="BC171" i="6" s="1"/>
  <c r="BB167" i="6"/>
  <c r="BC167" i="6" s="1"/>
  <c r="BB163" i="6"/>
  <c r="BC163" i="6" s="1"/>
  <c r="BB159" i="6"/>
  <c r="BC159" i="6" s="1"/>
  <c r="BB155" i="6"/>
  <c r="BC155" i="6" s="1"/>
  <c r="BB151" i="6"/>
  <c r="BC151" i="6" s="1"/>
  <c r="BB147" i="6"/>
  <c r="BC147" i="6" s="1"/>
  <c r="BB143" i="6"/>
  <c r="BC143" i="6" s="1"/>
  <c r="BB139" i="6"/>
  <c r="BC139" i="6" s="1"/>
  <c r="BB135" i="6"/>
  <c r="BC135" i="6" s="1"/>
  <c r="BB131" i="6"/>
  <c r="BC131" i="6" s="1"/>
  <c r="BB127" i="6"/>
  <c r="BC127" i="6" s="1"/>
  <c r="BB123" i="6"/>
  <c r="BC123" i="6" s="1"/>
  <c r="BB119" i="6"/>
  <c r="BC119" i="6" s="1"/>
  <c r="BB115" i="6"/>
  <c r="BC115" i="6" s="1"/>
  <c r="BB111" i="6"/>
  <c r="BC111" i="6" s="1"/>
  <c r="BB107" i="6"/>
  <c r="BC107" i="6" s="1"/>
  <c r="BB103" i="6"/>
  <c r="BC103" i="6" s="1"/>
  <c r="BB99" i="6"/>
  <c r="BC99" i="6" s="1"/>
  <c r="BB95" i="6"/>
  <c r="BC95" i="6" s="1"/>
  <c r="BB87" i="6"/>
  <c r="BC87" i="6" s="1"/>
  <c r="BB83" i="6"/>
  <c r="BC83" i="6" s="1"/>
  <c r="BB79" i="6"/>
  <c r="BC79" i="6" s="1"/>
  <c r="BB75" i="6"/>
  <c r="BC75" i="6" s="1"/>
  <c r="BB71" i="6"/>
  <c r="BC71" i="6" s="1"/>
  <c r="BB67" i="6"/>
  <c r="BC67" i="6" s="1"/>
  <c r="BB63" i="6"/>
  <c r="BC63" i="6" s="1"/>
  <c r="BB59" i="6"/>
  <c r="BC59" i="6" s="1"/>
  <c r="BB55" i="6"/>
  <c r="BC55" i="6" s="1"/>
  <c r="BB51" i="6"/>
  <c r="BC51" i="6" s="1"/>
  <c r="BB47" i="6"/>
  <c r="BC47" i="6" s="1"/>
  <c r="BB43" i="6"/>
  <c r="BC43" i="6" s="1"/>
  <c r="BB39" i="6"/>
  <c r="BC39" i="6" s="1"/>
  <c r="BB35" i="6"/>
  <c r="BC35" i="6" s="1"/>
  <c r="BB31" i="6"/>
  <c r="BC31" i="6" s="1"/>
  <c r="BB23" i="6"/>
  <c r="BC23" i="6" s="1"/>
  <c r="BB19" i="6"/>
  <c r="BC19" i="6" s="1"/>
  <c r="BB15" i="6"/>
  <c r="BC15" i="6" s="1"/>
  <c r="BB366" i="6"/>
  <c r="BC366" i="6" s="1"/>
  <c r="BB362" i="6"/>
  <c r="BC362" i="6" s="1"/>
  <c r="BB354" i="6"/>
  <c r="BC354" i="6" s="1"/>
  <c r="BB350" i="6"/>
  <c r="BC350" i="6" s="1"/>
  <c r="BB346" i="6"/>
  <c r="BC346" i="6" s="1"/>
  <c r="BB342" i="6"/>
  <c r="BC342" i="6" s="1"/>
  <c r="BB338" i="6"/>
  <c r="BC338" i="6" s="1"/>
  <c r="BB334" i="6"/>
  <c r="BC334" i="6" s="1"/>
  <c r="BB330" i="6"/>
  <c r="BC330" i="6" s="1"/>
  <c r="BB322" i="6"/>
  <c r="BC322" i="6" s="1"/>
  <c r="BB318" i="6"/>
  <c r="BC318" i="6" s="1"/>
  <c r="BB314" i="6"/>
  <c r="BC314" i="6" s="1"/>
  <c r="BB310" i="6"/>
  <c r="BC310" i="6" s="1"/>
  <c r="BB306" i="6"/>
  <c r="BC306" i="6" s="1"/>
  <c r="BB302" i="6"/>
  <c r="BC302" i="6" s="1"/>
  <c r="BB298" i="6"/>
  <c r="BC298" i="6" s="1"/>
  <c r="BB290" i="6"/>
  <c r="BC290" i="6" s="1"/>
  <c r="BB286" i="6"/>
  <c r="BC286" i="6" s="1"/>
  <c r="BB282" i="6"/>
  <c r="BC282" i="6" s="1"/>
  <c r="BB278" i="6"/>
  <c r="BC278" i="6" s="1"/>
  <c r="BB274" i="6"/>
  <c r="BC274" i="6" s="1"/>
  <c r="BB270" i="6"/>
  <c r="BC270" i="6" s="1"/>
  <c r="BB266" i="6"/>
  <c r="BC266" i="6" s="1"/>
  <c r="BB258" i="6"/>
  <c r="BC258" i="6" s="1"/>
  <c r="BB254" i="6"/>
  <c r="BC254" i="6" s="1"/>
  <c r="BB250" i="6"/>
  <c r="BC250" i="6" s="1"/>
  <c r="BB246" i="6"/>
  <c r="BC246" i="6" s="1"/>
  <c r="BB242" i="6"/>
  <c r="BC242" i="6" s="1"/>
  <c r="BB238" i="6"/>
  <c r="BC238" i="6" s="1"/>
  <c r="BB234" i="6"/>
  <c r="BC234" i="6" s="1"/>
  <c r="BB226" i="6"/>
  <c r="BC226" i="6" s="1"/>
  <c r="BB222" i="6"/>
  <c r="BC222" i="6" s="1"/>
  <c r="BB218" i="6"/>
  <c r="BC218" i="6" s="1"/>
  <c r="BB214" i="6"/>
  <c r="BC214" i="6" s="1"/>
  <c r="BB210" i="6"/>
  <c r="BC210" i="6" s="1"/>
  <c r="BB206" i="6"/>
  <c r="BC206" i="6" s="1"/>
  <c r="BB202" i="6"/>
  <c r="BC202" i="6" s="1"/>
  <c r="BB194" i="6"/>
  <c r="BC194" i="6" s="1"/>
  <c r="BB190" i="6"/>
  <c r="BC190" i="6" s="1"/>
  <c r="BB186" i="6"/>
  <c r="BC186" i="6" s="1"/>
  <c r="BB182" i="6"/>
  <c r="BC182" i="6" s="1"/>
  <c r="BB178" i="6"/>
  <c r="BC178" i="6" s="1"/>
  <c r="BB174" i="6"/>
  <c r="BC174" i="6" s="1"/>
  <c r="BB170" i="6"/>
  <c r="BC170" i="6" s="1"/>
  <c r="BB162" i="6"/>
  <c r="BC162" i="6" s="1"/>
  <c r="BB158" i="6"/>
  <c r="BC158" i="6" s="1"/>
  <c r="BB154" i="6"/>
  <c r="BC154" i="6" s="1"/>
  <c r="BB150" i="6"/>
  <c r="BC150" i="6" s="1"/>
  <c r="BB146" i="6"/>
  <c r="BC146" i="6" s="1"/>
  <c r="BB142" i="6"/>
  <c r="BC142" i="6" s="1"/>
  <c r="BB138" i="6"/>
  <c r="BC138" i="6" s="1"/>
  <c r="BB130" i="6"/>
  <c r="BC130" i="6" s="1"/>
  <c r="BB126" i="6"/>
  <c r="BC126" i="6" s="1"/>
  <c r="BB122" i="6"/>
  <c r="BC122" i="6" s="1"/>
  <c r="BB118" i="6"/>
  <c r="BC118" i="6" s="1"/>
  <c r="BB114" i="6"/>
  <c r="BC114" i="6" s="1"/>
  <c r="BB110" i="6"/>
  <c r="BC110" i="6" s="1"/>
  <c r="BB106" i="6"/>
  <c r="BC106" i="6" s="1"/>
  <c r="BB98" i="6"/>
  <c r="BC98" i="6" s="1"/>
  <c r="BB94" i="6"/>
  <c r="BC94" i="6" s="1"/>
  <c r="BB90" i="6"/>
  <c r="BC90" i="6" s="1"/>
  <c r="BB86" i="6"/>
  <c r="BC86" i="6" s="1"/>
  <c r="BB82" i="6"/>
  <c r="BC82" i="6" s="1"/>
  <c r="BB78" i="6"/>
  <c r="BC78" i="6" s="1"/>
  <c r="BB74" i="6"/>
  <c r="BC74" i="6" s="1"/>
  <c r="BB66" i="6"/>
  <c r="BC66" i="6" s="1"/>
  <c r="BB62" i="6"/>
  <c r="BC62" i="6" s="1"/>
  <c r="BB58" i="6"/>
  <c r="BC58" i="6" s="1"/>
  <c r="BB54" i="6"/>
  <c r="BC54" i="6" s="1"/>
  <c r="BB50" i="6"/>
  <c r="BC50" i="6" s="1"/>
  <c r="BB46" i="6"/>
  <c r="BC46" i="6" s="1"/>
  <c r="BB42" i="6"/>
  <c r="BC42" i="6" s="1"/>
  <c r="BB34" i="6"/>
  <c r="BC34" i="6" s="1"/>
  <c r="BB22" i="6"/>
  <c r="BC22" i="6" s="1"/>
  <c r="BB14" i="6"/>
  <c r="BC14" i="6" s="1"/>
  <c r="BB364" i="6"/>
  <c r="BC364" i="6" s="1"/>
  <c r="BB356" i="6"/>
  <c r="BC356" i="6" s="1"/>
  <c r="BB348" i="6"/>
  <c r="BC348" i="6" s="1"/>
  <c r="BB340" i="6"/>
  <c r="BC340" i="6" s="1"/>
  <c r="BB332" i="6"/>
  <c r="BC332" i="6" s="1"/>
  <c r="BB324" i="6"/>
  <c r="BC324" i="6" s="1"/>
  <c r="BB316" i="6"/>
  <c r="BC316" i="6" s="1"/>
  <c r="BB308" i="6"/>
  <c r="BC308" i="6" s="1"/>
  <c r="BB304" i="6"/>
  <c r="BC304" i="6" s="1"/>
  <c r="BB300" i="6"/>
  <c r="BC300" i="6" s="1"/>
  <c r="BB292" i="6"/>
  <c r="BC292" i="6" s="1"/>
  <c r="BB284" i="6"/>
  <c r="BC284" i="6" s="1"/>
  <c r="BB276" i="6"/>
  <c r="BC276" i="6" s="1"/>
  <c r="BB268" i="6"/>
  <c r="BC268" i="6" s="1"/>
  <c r="BB260" i="6"/>
  <c r="BC260" i="6" s="1"/>
  <c r="BB252" i="6"/>
  <c r="BC252" i="6" s="1"/>
  <c r="BB244" i="6"/>
  <c r="BC244" i="6" s="1"/>
  <c r="BB236" i="6"/>
  <c r="BC236" i="6" s="1"/>
  <c r="BB228" i="6"/>
  <c r="BC228" i="6" s="1"/>
  <c r="BB220" i="6"/>
  <c r="BC220" i="6" s="1"/>
  <c r="BB212" i="6"/>
  <c r="BC212" i="6" s="1"/>
  <c r="BB204" i="6"/>
  <c r="BC204" i="6" s="1"/>
  <c r="BB196" i="6"/>
  <c r="BC196" i="6" s="1"/>
  <c r="BB188" i="6"/>
  <c r="BC188" i="6" s="1"/>
  <c r="BB180" i="6"/>
  <c r="BC180" i="6" s="1"/>
  <c r="BB172" i="6"/>
  <c r="BC172" i="6" s="1"/>
  <c r="BB164" i="6"/>
  <c r="BC164" i="6" s="1"/>
  <c r="BB156" i="6"/>
  <c r="BC156" i="6" s="1"/>
  <c r="BB148" i="6"/>
  <c r="BC148" i="6" s="1"/>
  <c r="BB140" i="6"/>
  <c r="BC140" i="6" s="1"/>
  <c r="BB132" i="6"/>
  <c r="BC132" i="6" s="1"/>
  <c r="BB124" i="6"/>
  <c r="BC124" i="6" s="1"/>
  <c r="BB116" i="6"/>
  <c r="BC116" i="6" s="1"/>
  <c r="BB108" i="6"/>
  <c r="BC108" i="6" s="1"/>
  <c r="BB100" i="6"/>
  <c r="BC100" i="6" s="1"/>
  <c r="BB84" i="6"/>
  <c r="BC84" i="6" s="1"/>
  <c r="BB76" i="6"/>
  <c r="BC76" i="6" s="1"/>
  <c r="BB68" i="6"/>
  <c r="BC68" i="6" s="1"/>
  <c r="BB60" i="6"/>
  <c r="BC60" i="6" s="1"/>
  <c r="BB52" i="6"/>
  <c r="BC52" i="6" s="1"/>
  <c r="BB44" i="6"/>
  <c r="BC44" i="6" s="1"/>
  <c r="BB20" i="6"/>
  <c r="BC20" i="6" s="1"/>
  <c r="BB361" i="6"/>
  <c r="BC361" i="6" s="1"/>
  <c r="BB353" i="6"/>
  <c r="BC353" i="6" s="1"/>
  <c r="BB345" i="6"/>
  <c r="BC345" i="6" s="1"/>
  <c r="BB337" i="6"/>
  <c r="BC337" i="6" s="1"/>
  <c r="BB329" i="6"/>
  <c r="BC329" i="6" s="1"/>
  <c r="BB321" i="6"/>
  <c r="BC321" i="6" s="1"/>
  <c r="BB313" i="6"/>
  <c r="BC313" i="6" s="1"/>
  <c r="BB305" i="6"/>
  <c r="BC305" i="6" s="1"/>
  <c r="BB289" i="6"/>
  <c r="BC289" i="6" s="1"/>
  <c r="BB281" i="6"/>
  <c r="BC281" i="6" s="1"/>
  <c r="BB277" i="6"/>
  <c r="BC277" i="6" s="1"/>
  <c r="BB273" i="6"/>
  <c r="BC273" i="6" s="1"/>
  <c r="BB265" i="6"/>
  <c r="BC265" i="6" s="1"/>
  <c r="BB257" i="6"/>
  <c r="BC257" i="6" s="1"/>
  <c r="BB249" i="6"/>
  <c r="BC249" i="6" s="1"/>
  <c r="BB241" i="6"/>
  <c r="BC241" i="6" s="1"/>
  <c r="BB225" i="6"/>
  <c r="BC225" i="6" s="1"/>
  <c r="BB217" i="6"/>
  <c r="BC217" i="6" s="1"/>
  <c r="BB209" i="6"/>
  <c r="BC209" i="6" s="1"/>
  <c r="BB201" i="6"/>
  <c r="BC201" i="6" s="1"/>
  <c r="BB193" i="6"/>
  <c r="BC193" i="6" s="1"/>
  <c r="BB185" i="6"/>
  <c r="BC185" i="6" s="1"/>
  <c r="BB177" i="6"/>
  <c r="BC177" i="6" s="1"/>
  <c r="BB161" i="6"/>
  <c r="BC161" i="6" s="1"/>
  <c r="BB153" i="6"/>
  <c r="BC153" i="6" s="1"/>
  <c r="BB145" i="6"/>
  <c r="BC145" i="6" s="1"/>
  <c r="BB137" i="6"/>
  <c r="BC137" i="6" s="1"/>
  <c r="BB129" i="6"/>
  <c r="BC129" i="6" s="1"/>
  <c r="BB121" i="6"/>
  <c r="BC121" i="6" s="1"/>
  <c r="BB113" i="6"/>
  <c r="BC113" i="6" s="1"/>
  <c r="BB105" i="6"/>
  <c r="BC105" i="6" s="1"/>
  <c r="BB97" i="6"/>
  <c r="BC97" i="6" s="1"/>
  <c r="BB89" i="6"/>
  <c r="BC89" i="6" s="1"/>
  <c r="BB81" i="6"/>
  <c r="BC81" i="6" s="1"/>
  <c r="BB73" i="6"/>
  <c r="BC73" i="6" s="1"/>
  <c r="BB65" i="6"/>
  <c r="BC65" i="6" s="1"/>
  <c r="BB57" i="6"/>
  <c r="BC57" i="6" s="1"/>
  <c r="BB49" i="6"/>
  <c r="BC49" i="6" s="1"/>
  <c r="BB17" i="6"/>
  <c r="BC17" i="6" s="1"/>
  <c r="BA199" i="12" l="1"/>
  <c r="BB199" i="12" s="1"/>
  <c r="AL211" i="10"/>
  <c r="AM211" i="10" s="1"/>
  <c r="AN215" i="10" s="1"/>
  <c r="AP215" i="10" s="1"/>
  <c r="AL277" i="10"/>
  <c r="AM277" i="10" s="1"/>
  <c r="AN278" i="10" s="1"/>
  <c r="AP278" i="10" s="1"/>
  <c r="AL241" i="10"/>
  <c r="AM241" i="10" s="1"/>
  <c r="AN243" i="10" s="1"/>
  <c r="AP243" i="10" s="1"/>
  <c r="AL199" i="10"/>
  <c r="AM199" i="10" s="1"/>
  <c r="AN201" i="10" s="1"/>
  <c r="AP201" i="10" s="1"/>
  <c r="AL145" i="10"/>
  <c r="AM145" i="10" s="1"/>
  <c r="AN145" i="10" s="1"/>
  <c r="AL43" i="10"/>
  <c r="AM43" i="10" s="1"/>
  <c r="AN48" i="10" s="1"/>
  <c r="AP48" i="10" s="1"/>
  <c r="AL85" i="10"/>
  <c r="AM85" i="10" s="1"/>
  <c r="AN85" i="10" s="1"/>
  <c r="AL307" i="10"/>
  <c r="AM307" i="10" s="1"/>
  <c r="AN309" i="10" s="1"/>
  <c r="AP309" i="10" s="1"/>
  <c r="AL319" i="10"/>
  <c r="AM319" i="10" s="1"/>
  <c r="AL187" i="10"/>
  <c r="AM187" i="10" s="1"/>
  <c r="AN191" i="10" s="1"/>
  <c r="AP191" i="10" s="1"/>
  <c r="AL121" i="10"/>
  <c r="AM121" i="10" s="1"/>
  <c r="AN123" i="10" s="1"/>
  <c r="AP123" i="10" s="1"/>
  <c r="AL163" i="10"/>
  <c r="AM163" i="10" s="1"/>
  <c r="AN165" i="10" s="1"/>
  <c r="AP165" i="10" s="1"/>
  <c r="AL283" i="10"/>
  <c r="AM283" i="10" s="1"/>
  <c r="AN285" i="10" s="1"/>
  <c r="AP285" i="10" s="1"/>
  <c r="AL103" i="10"/>
  <c r="AM103" i="10" s="1"/>
  <c r="AN108" i="10" s="1"/>
  <c r="AP108" i="10" s="1"/>
  <c r="AL247" i="10"/>
  <c r="AM247" i="10" s="1"/>
  <c r="AN249" i="10" s="1"/>
  <c r="AP249" i="10" s="1"/>
  <c r="AL109" i="10"/>
  <c r="AM109" i="10" s="1"/>
  <c r="AN113" i="10" s="1"/>
  <c r="AP113" i="10" s="1"/>
  <c r="AL301" i="10"/>
  <c r="AM301" i="10" s="1"/>
  <c r="AN306" i="10" s="1"/>
  <c r="AP306" i="10" s="1"/>
  <c r="AL133" i="10"/>
  <c r="AM133" i="10" s="1"/>
  <c r="AN136" i="10" s="1"/>
  <c r="AP136" i="10" s="1"/>
  <c r="AL259" i="10"/>
  <c r="AM259" i="10" s="1"/>
  <c r="AN261" i="10" s="1"/>
  <c r="AP261" i="10" s="1"/>
  <c r="AL13" i="10"/>
  <c r="AM13" i="10" s="1"/>
  <c r="AO13" i="10" s="1"/>
  <c r="AQ13" i="10" s="1"/>
  <c r="AL181" i="10"/>
  <c r="AM181" i="10" s="1"/>
  <c r="AN181" i="10" s="1"/>
  <c r="AL115" i="10"/>
  <c r="AM115" i="10" s="1"/>
  <c r="AN116" i="10" s="1"/>
  <c r="AP116" i="10" s="1"/>
  <c r="AL169" i="10"/>
  <c r="AM169" i="10" s="1"/>
  <c r="AN171" i="10" s="1"/>
  <c r="AP171" i="10" s="1"/>
  <c r="AL253" i="10"/>
  <c r="AM253" i="10" s="1"/>
  <c r="AN257" i="10" s="1"/>
  <c r="AP257" i="10" s="1"/>
  <c r="AL175" i="10"/>
  <c r="AM175" i="10" s="1"/>
  <c r="AN180" i="10" s="1"/>
  <c r="AP180" i="10" s="1"/>
  <c r="AL127" i="10"/>
  <c r="AM127" i="10" s="1"/>
  <c r="AN131" i="10" s="1"/>
  <c r="AP131" i="10" s="1"/>
  <c r="AL289" i="10"/>
  <c r="AM289" i="10" s="1"/>
  <c r="AN294" i="10" s="1"/>
  <c r="AP294" i="10" s="1"/>
  <c r="AL313" i="10"/>
  <c r="AM313" i="10" s="1"/>
  <c r="AN316" i="10" s="1"/>
  <c r="AP316" i="10" s="1"/>
  <c r="AL139" i="10"/>
  <c r="AM139" i="10" s="1"/>
  <c r="AN144" i="10" s="1"/>
  <c r="AP144" i="10" s="1"/>
  <c r="AL295" i="10"/>
  <c r="AM295" i="10" s="1"/>
  <c r="AN295" i="10" s="1"/>
  <c r="AP295" i="10" s="1"/>
  <c r="AL97" i="10"/>
  <c r="AM97" i="10" s="1"/>
  <c r="AN97" i="10" s="1"/>
  <c r="AL73" i="10"/>
  <c r="AM73" i="10" s="1"/>
  <c r="AN76" i="10" s="1"/>
  <c r="AP76" i="10" s="1"/>
  <c r="AL49" i="10"/>
  <c r="AM49" i="10" s="1"/>
  <c r="AN54" i="10" s="1"/>
  <c r="AP54" i="10" s="1"/>
  <c r="AL7" i="10"/>
  <c r="AM7" i="10" s="1"/>
  <c r="AL151" i="10"/>
  <c r="AM151" i="10" s="1"/>
  <c r="AN151" i="10" s="1"/>
  <c r="AL55" i="10"/>
  <c r="AM55" i="10" s="1"/>
  <c r="AN58" i="10" s="1"/>
  <c r="AP58" i="10" s="1"/>
  <c r="AL157" i="10"/>
  <c r="AM157" i="10" s="1"/>
  <c r="AN162" i="10" s="1"/>
  <c r="AP162" i="10" s="1"/>
  <c r="AL193" i="10"/>
  <c r="AM193" i="10" s="1"/>
  <c r="AN196" i="10" s="1"/>
  <c r="AP196" i="10" s="1"/>
  <c r="AL61" i="10"/>
  <c r="AM61" i="10" s="1"/>
  <c r="AN66" i="10" s="1"/>
  <c r="AP66" i="10" s="1"/>
  <c r="AL217" i="10"/>
  <c r="AM217" i="10" s="1"/>
  <c r="AN218" i="10" s="1"/>
  <c r="AP218" i="10" s="1"/>
  <c r="AL229" i="10"/>
  <c r="AM229" i="10" s="1"/>
  <c r="AN233" i="10" s="1"/>
  <c r="AP233" i="10" s="1"/>
  <c r="AL91" i="10"/>
  <c r="AM91" i="10" s="1"/>
  <c r="AN96" i="10" s="1"/>
  <c r="AP96" i="10" s="1"/>
  <c r="AL265" i="10"/>
  <c r="AM265" i="10" s="1"/>
  <c r="AN270" i="10" s="1"/>
  <c r="AP270" i="10" s="1"/>
  <c r="AL25" i="10"/>
  <c r="AM25" i="10" s="1"/>
  <c r="AO29" i="10" s="1"/>
  <c r="AQ29" i="10" s="1"/>
  <c r="AL37" i="10"/>
  <c r="AM37" i="10" s="1"/>
  <c r="AN42" i="10" s="1"/>
  <c r="AP42" i="10" s="1"/>
  <c r="AL67" i="10"/>
  <c r="AM67" i="10" s="1"/>
  <c r="AN69" i="10" s="1"/>
  <c r="AP69" i="10" s="1"/>
  <c r="AL19" i="10"/>
  <c r="AM19" i="10" s="1"/>
  <c r="AO23" i="10" s="1"/>
  <c r="AQ23" i="10" s="1"/>
  <c r="AL205" i="10"/>
  <c r="AM205" i="10" s="1"/>
  <c r="AN209" i="10" s="1"/>
  <c r="AP209" i="10" s="1"/>
  <c r="AL235" i="10"/>
  <c r="AM235" i="10" s="1"/>
  <c r="AN239" i="10" s="1"/>
  <c r="AP239" i="10" s="1"/>
  <c r="AL79" i="10"/>
  <c r="AM79" i="10" s="1"/>
  <c r="AN84" i="10" s="1"/>
  <c r="AP84" i="10" s="1"/>
  <c r="AL31" i="10"/>
  <c r="AM31" i="10" s="1"/>
  <c r="AN31" i="10" s="1"/>
  <c r="BD25" i="6"/>
  <c r="BE25" i="6" s="1"/>
  <c r="BF25" i="6" s="1"/>
  <c r="BG25" i="6" s="1"/>
  <c r="BH25" i="6" s="1"/>
  <c r="BJ25" i="6" s="1"/>
  <c r="BK25" i="6" s="1"/>
  <c r="AL271" i="10"/>
  <c r="AM271" i="10" s="1"/>
  <c r="AN276" i="10" s="1"/>
  <c r="AP276" i="10" s="1"/>
  <c r="BA7" i="12"/>
  <c r="BB7" i="12" s="1"/>
  <c r="BD12" i="12" s="1"/>
  <c r="BF12" i="12" s="1"/>
  <c r="BA181" i="12"/>
  <c r="BB181" i="12" s="1"/>
  <c r="BA325" i="12"/>
  <c r="BB325" i="12" s="1"/>
  <c r="BD327" i="12" s="1"/>
  <c r="BF327" i="12" s="1"/>
  <c r="BA307" i="12"/>
  <c r="BB307" i="12" s="1"/>
  <c r="BA97" i="12"/>
  <c r="BB97" i="12" s="1"/>
  <c r="BA13" i="12"/>
  <c r="BB13" i="12" s="1"/>
  <c r="BC14" i="12" s="1"/>
  <c r="BE14" i="12" s="1"/>
  <c r="BA205" i="12"/>
  <c r="BB205" i="12" s="1"/>
  <c r="BC205" i="12" s="1"/>
  <c r="BE205" i="12" s="1"/>
  <c r="BG205" i="12" s="1"/>
  <c r="BA127" i="12"/>
  <c r="BB127" i="12" s="1"/>
  <c r="BA301" i="12"/>
  <c r="BB301" i="12" s="1"/>
  <c r="BD302" i="12" s="1"/>
  <c r="BF302" i="12" s="1"/>
  <c r="BA223" i="12"/>
  <c r="BB223" i="12" s="1"/>
  <c r="BA163" i="12"/>
  <c r="BB163" i="12" s="1"/>
  <c r="BC167" i="12" s="1"/>
  <c r="BE167" i="12" s="1"/>
  <c r="BA31" i="12"/>
  <c r="BB31" i="12" s="1"/>
  <c r="BD9" i="12"/>
  <c r="BF9" i="12" s="1"/>
  <c r="BC8" i="12"/>
  <c r="BE8" i="12" s="1"/>
  <c r="BC9" i="12"/>
  <c r="BE9" i="12" s="1"/>
  <c r="BC12" i="12"/>
  <c r="BE12" i="12" s="1"/>
  <c r="BD182" i="12"/>
  <c r="BF182" i="12" s="1"/>
  <c r="BC182" i="12"/>
  <c r="BE182" i="12" s="1"/>
  <c r="BC181" i="12"/>
  <c r="BE181" i="12" s="1"/>
  <c r="BG181" i="12" s="1"/>
  <c r="BC327" i="12"/>
  <c r="BE327" i="12" s="1"/>
  <c r="BC309" i="12"/>
  <c r="BE309" i="12" s="1"/>
  <c r="BC312" i="12"/>
  <c r="BE312" i="12" s="1"/>
  <c r="BD308" i="12"/>
  <c r="BF308" i="12" s="1"/>
  <c r="BD100" i="12"/>
  <c r="BF100" i="12" s="1"/>
  <c r="BD99" i="12"/>
  <c r="BF99" i="12" s="1"/>
  <c r="BD97" i="12"/>
  <c r="BF97" i="12" s="1"/>
  <c r="BH97" i="12" s="1"/>
  <c r="BD98" i="12"/>
  <c r="BF98" i="12" s="1"/>
  <c r="BC101" i="12"/>
  <c r="BE101" i="12" s="1"/>
  <c r="BD102" i="12"/>
  <c r="BF102" i="12" s="1"/>
  <c r="BC102" i="12"/>
  <c r="BE102" i="12" s="1"/>
  <c r="BC97" i="12"/>
  <c r="BE97" i="12" s="1"/>
  <c r="BG97" i="12" s="1"/>
  <c r="BC99" i="12"/>
  <c r="BE99" i="12" s="1"/>
  <c r="BC100" i="12"/>
  <c r="BE100" i="12" s="1"/>
  <c r="BD101" i="12"/>
  <c r="BF101" i="12" s="1"/>
  <c r="BC98" i="12"/>
  <c r="BE98" i="12" s="1"/>
  <c r="BD18" i="12"/>
  <c r="BF18" i="12" s="1"/>
  <c r="BD14" i="12"/>
  <c r="BF14" i="12" s="1"/>
  <c r="BA121" i="12"/>
  <c r="BB121" i="12" s="1"/>
  <c r="BD209" i="12"/>
  <c r="BF209" i="12" s="1"/>
  <c r="BD205" i="12"/>
  <c r="BF205" i="12" s="1"/>
  <c r="BH205" i="12" s="1"/>
  <c r="BD210" i="12"/>
  <c r="BF210" i="12" s="1"/>
  <c r="BC207" i="12"/>
  <c r="BE207" i="12" s="1"/>
  <c r="BC208" i="12"/>
  <c r="BE208" i="12" s="1"/>
  <c r="BD131" i="12"/>
  <c r="BF131" i="12" s="1"/>
  <c r="BC129" i="12"/>
  <c r="BE129" i="12" s="1"/>
  <c r="BD127" i="12"/>
  <c r="BF127" i="12" s="1"/>
  <c r="BH127" i="12" s="1"/>
  <c r="BA103" i="12"/>
  <c r="BB103" i="12" s="1"/>
  <c r="BC302" i="12"/>
  <c r="BE302" i="12" s="1"/>
  <c r="BC301" i="12"/>
  <c r="BE301" i="12" s="1"/>
  <c r="BG301" i="12" s="1"/>
  <c r="BC306" i="12"/>
  <c r="BE306" i="12" s="1"/>
  <c r="BD225" i="12"/>
  <c r="BF225" i="12" s="1"/>
  <c r="BC223" i="12"/>
  <c r="BE223" i="12" s="1"/>
  <c r="BG223" i="12" s="1"/>
  <c r="BC227" i="12"/>
  <c r="BE227" i="12" s="1"/>
  <c r="BA295" i="12"/>
  <c r="BB295" i="12" s="1"/>
  <c r="BA25" i="12"/>
  <c r="BB25" i="12" s="1"/>
  <c r="BA229" i="12"/>
  <c r="BB229" i="12" s="1"/>
  <c r="BC165" i="12"/>
  <c r="BE165" i="12" s="1"/>
  <c r="BC163" i="12"/>
  <c r="BE163" i="12" s="1"/>
  <c r="BG163" i="12" s="1"/>
  <c r="BA145" i="12"/>
  <c r="BB145" i="12" s="1"/>
  <c r="BA331" i="12"/>
  <c r="BB331" i="12" s="1"/>
  <c r="BA133" i="12"/>
  <c r="BB133" i="12" s="1"/>
  <c r="BC34" i="12"/>
  <c r="BE34" i="12" s="1"/>
  <c r="BC32" i="12"/>
  <c r="BE32" i="12" s="1"/>
  <c r="BD36" i="12"/>
  <c r="BF36" i="12" s="1"/>
  <c r="BA157" i="12"/>
  <c r="BB157" i="12" s="1"/>
  <c r="BA253" i="12"/>
  <c r="BB253" i="12" s="1"/>
  <c r="BA217" i="12"/>
  <c r="BB217" i="12" s="1"/>
  <c r="BA115" i="12"/>
  <c r="BB115" i="12" s="1"/>
  <c r="BA289" i="12"/>
  <c r="BB289" i="12" s="1"/>
  <c r="BA343" i="12"/>
  <c r="BB343" i="12" s="1"/>
  <c r="AL223" i="10"/>
  <c r="AM223" i="10" s="1"/>
  <c r="BA151" i="12"/>
  <c r="BB151" i="12" s="1"/>
  <c r="BA283" i="12"/>
  <c r="BB283" i="12" s="1"/>
  <c r="BA139" i="12"/>
  <c r="BB139" i="12" s="1"/>
  <c r="BA271" i="12"/>
  <c r="BB271" i="12" s="1"/>
  <c r="BA193" i="12"/>
  <c r="BB193" i="12" s="1"/>
  <c r="BA37" i="12"/>
  <c r="BB37" i="12" s="1"/>
  <c r="BA313" i="12"/>
  <c r="BB313" i="12" s="1"/>
  <c r="BA211" i="12"/>
  <c r="BB211" i="12" s="1"/>
  <c r="BA241" i="12"/>
  <c r="BB241" i="12" s="1"/>
  <c r="BA277" i="12"/>
  <c r="BB277" i="12" s="1"/>
  <c r="BA187" i="12"/>
  <c r="BB187" i="12" s="1"/>
  <c r="BA349" i="12"/>
  <c r="BB349" i="12" s="1"/>
  <c r="BA79" i="12"/>
  <c r="BB79" i="12" s="1"/>
  <c r="BA337" i="12"/>
  <c r="BB337" i="12" s="1"/>
  <c r="BA43" i="12"/>
  <c r="BB43" i="12" s="1"/>
  <c r="BA67" i="12"/>
  <c r="BB67" i="12" s="1"/>
  <c r="BA169" i="12"/>
  <c r="BB169" i="12" s="1"/>
  <c r="BA235" i="12"/>
  <c r="BB235" i="12" s="1"/>
  <c r="BA361" i="12"/>
  <c r="BB361" i="12" s="1"/>
  <c r="BA91" i="12"/>
  <c r="BB91" i="12" s="1"/>
  <c r="BA259" i="12"/>
  <c r="BB259" i="12" s="1"/>
  <c r="BA265" i="12"/>
  <c r="BB265" i="12" s="1"/>
  <c r="BA175" i="12"/>
  <c r="BB175" i="12" s="1"/>
  <c r="BD203" i="12"/>
  <c r="BF203" i="12" s="1"/>
  <c r="BD201" i="12"/>
  <c r="BF201" i="12" s="1"/>
  <c r="BC200" i="12"/>
  <c r="BE200" i="12" s="1"/>
  <c r="BC202" i="12"/>
  <c r="BE202" i="12" s="1"/>
  <c r="BC204" i="12"/>
  <c r="BE204" i="12" s="1"/>
  <c r="BD204" i="12"/>
  <c r="BF204" i="12" s="1"/>
  <c r="BC203" i="12"/>
  <c r="BE203" i="12" s="1"/>
  <c r="BC199" i="12"/>
  <c r="BE199" i="12" s="1"/>
  <c r="BG199" i="12" s="1"/>
  <c r="BD199" i="12"/>
  <c r="BF199" i="12" s="1"/>
  <c r="BH199" i="12" s="1"/>
  <c r="BD202" i="12"/>
  <c r="BF202" i="12" s="1"/>
  <c r="BC201" i="12"/>
  <c r="BE201" i="12" s="1"/>
  <c r="BD200" i="12"/>
  <c r="BF200" i="12" s="1"/>
  <c r="BA49" i="12"/>
  <c r="BB49" i="12" s="1"/>
  <c r="BA247" i="12"/>
  <c r="BB247" i="12" s="1"/>
  <c r="BA319" i="12"/>
  <c r="BB319" i="12" s="1"/>
  <c r="BA73" i="12"/>
  <c r="BB73" i="12" s="1"/>
  <c r="BA55" i="12"/>
  <c r="BB55" i="12" s="1"/>
  <c r="BA61" i="12"/>
  <c r="BB61" i="12" s="1"/>
  <c r="BA109" i="12"/>
  <c r="BB109" i="12" s="1"/>
  <c r="BA355" i="12"/>
  <c r="BB355" i="12" s="1"/>
  <c r="BA19" i="12"/>
  <c r="BB19" i="12" s="1"/>
  <c r="BA85" i="12"/>
  <c r="BB85" i="12" s="1"/>
  <c r="AN135" i="10"/>
  <c r="AP135" i="10" s="1"/>
  <c r="AN109" i="10"/>
  <c r="AN212" i="10"/>
  <c r="AP212" i="10" s="1"/>
  <c r="AN214" i="10"/>
  <c r="AP214" i="10" s="1"/>
  <c r="BD49" i="6"/>
  <c r="BE49" i="6" s="1"/>
  <c r="BF49" i="6" s="1"/>
  <c r="BG49" i="6" s="1"/>
  <c r="BH49" i="6" s="1"/>
  <c r="BD145" i="6"/>
  <c r="BE145" i="6" s="1"/>
  <c r="BF145" i="6" s="1"/>
  <c r="BG145" i="6" s="1"/>
  <c r="BH145" i="6" s="1"/>
  <c r="BD97" i="6"/>
  <c r="BE97" i="6" s="1"/>
  <c r="BF97" i="6" s="1"/>
  <c r="BG97" i="6" s="1"/>
  <c r="BH97" i="6" s="1"/>
  <c r="BD193" i="6"/>
  <c r="BE193" i="6" s="1"/>
  <c r="BF193" i="6" s="1"/>
  <c r="BG193" i="6" s="1"/>
  <c r="BH193" i="6" s="1"/>
  <c r="BD241" i="6"/>
  <c r="BE241" i="6" s="1"/>
  <c r="BF241" i="6" s="1"/>
  <c r="BG241" i="6" s="1"/>
  <c r="BH241" i="6" s="1"/>
  <c r="BD289" i="6"/>
  <c r="BE289" i="6" s="1"/>
  <c r="BF289" i="6" s="1"/>
  <c r="BG289" i="6" s="1"/>
  <c r="BH289" i="6" s="1"/>
  <c r="BD337" i="6"/>
  <c r="BE337" i="6" s="1"/>
  <c r="BF337" i="6" s="1"/>
  <c r="BG337" i="6" s="1"/>
  <c r="BH337" i="6" s="1"/>
  <c r="AY8" i="6"/>
  <c r="BB8" i="6" s="1"/>
  <c r="BC8" i="6" s="1"/>
  <c r="BD13" i="6"/>
  <c r="BE13" i="6" s="1"/>
  <c r="BD61" i="6"/>
  <c r="BE61" i="6" s="1"/>
  <c r="BF61" i="6" s="1"/>
  <c r="BG61" i="6" s="1"/>
  <c r="BH61" i="6" s="1"/>
  <c r="BD109" i="6"/>
  <c r="BE109" i="6" s="1"/>
  <c r="BF109" i="6" s="1"/>
  <c r="BG109" i="6" s="1"/>
  <c r="BH109" i="6" s="1"/>
  <c r="BD157" i="6"/>
  <c r="BE157" i="6" s="1"/>
  <c r="BF157" i="6" s="1"/>
  <c r="BG157" i="6" s="1"/>
  <c r="BH157" i="6" s="1"/>
  <c r="BD205" i="6"/>
  <c r="BE205" i="6" s="1"/>
  <c r="BF205" i="6" s="1"/>
  <c r="BG205" i="6" s="1"/>
  <c r="BH205" i="6" s="1"/>
  <c r="BD253" i="6"/>
  <c r="BE253" i="6" s="1"/>
  <c r="BF253" i="6" s="1"/>
  <c r="BG253" i="6" s="1"/>
  <c r="BH253" i="6" s="1"/>
  <c r="BD301" i="6"/>
  <c r="BE301" i="6" s="1"/>
  <c r="BF301" i="6" s="1"/>
  <c r="BG301" i="6" s="1"/>
  <c r="BH301" i="6" s="1"/>
  <c r="BD349" i="6"/>
  <c r="BE349" i="6" s="1"/>
  <c r="BF349" i="6" s="1"/>
  <c r="BG349" i="6" s="1"/>
  <c r="BH349" i="6" s="1"/>
  <c r="BD43" i="6"/>
  <c r="BE43" i="6" s="1"/>
  <c r="BF43" i="6" s="1"/>
  <c r="BG43" i="6" s="1"/>
  <c r="BH43" i="6" s="1"/>
  <c r="BD91" i="6"/>
  <c r="BE91" i="6" s="1"/>
  <c r="BF91" i="6" s="1"/>
  <c r="BG91" i="6" s="1"/>
  <c r="BH91" i="6" s="1"/>
  <c r="BD139" i="6"/>
  <c r="BE139" i="6" s="1"/>
  <c r="BF139" i="6" s="1"/>
  <c r="BG139" i="6" s="1"/>
  <c r="BH139" i="6" s="1"/>
  <c r="BD187" i="6"/>
  <c r="BE187" i="6" s="1"/>
  <c r="BF187" i="6" s="1"/>
  <c r="BG187" i="6" s="1"/>
  <c r="BH187" i="6" s="1"/>
  <c r="BD235" i="6"/>
  <c r="BE235" i="6" s="1"/>
  <c r="BF235" i="6" s="1"/>
  <c r="BG235" i="6" s="1"/>
  <c r="BH235" i="6" s="1"/>
  <c r="BD283" i="6"/>
  <c r="BE283" i="6" s="1"/>
  <c r="BF283" i="6" s="1"/>
  <c r="BG283" i="6" s="1"/>
  <c r="BH283" i="6" s="1"/>
  <c r="BD331" i="6"/>
  <c r="BE331" i="6" s="1"/>
  <c r="BF331" i="6" s="1"/>
  <c r="BG331" i="6" s="1"/>
  <c r="BH331" i="6" s="1"/>
  <c r="BD37" i="6"/>
  <c r="BE37" i="6" s="1"/>
  <c r="BF37" i="6" s="1"/>
  <c r="BG37" i="6" s="1"/>
  <c r="BH37" i="6" s="1"/>
  <c r="BD85" i="6"/>
  <c r="BE85" i="6" s="1"/>
  <c r="BF85" i="6" s="1"/>
  <c r="BG85" i="6" s="1"/>
  <c r="BH85" i="6" s="1"/>
  <c r="BD133" i="6"/>
  <c r="BE133" i="6" s="1"/>
  <c r="BF133" i="6" s="1"/>
  <c r="BG133" i="6" s="1"/>
  <c r="BH133" i="6" s="1"/>
  <c r="BD181" i="6"/>
  <c r="BE181" i="6" s="1"/>
  <c r="BF181" i="6" s="1"/>
  <c r="BG181" i="6" s="1"/>
  <c r="BH181" i="6" s="1"/>
  <c r="BD229" i="6"/>
  <c r="BE229" i="6" s="1"/>
  <c r="BF229" i="6" s="1"/>
  <c r="BG229" i="6" s="1"/>
  <c r="BH229" i="6" s="1"/>
  <c r="BD277" i="6"/>
  <c r="BE277" i="6" s="1"/>
  <c r="BF277" i="6" s="1"/>
  <c r="BG277" i="6" s="1"/>
  <c r="BH277" i="6" s="1"/>
  <c r="BD325" i="6"/>
  <c r="BE325" i="6" s="1"/>
  <c r="BF325" i="6" s="1"/>
  <c r="BG325" i="6" s="1"/>
  <c r="BH325" i="6" s="1"/>
  <c r="BD31" i="6"/>
  <c r="BE31" i="6" s="1"/>
  <c r="BF31" i="6" s="1"/>
  <c r="BG31" i="6" s="1"/>
  <c r="BH31" i="6" s="1"/>
  <c r="BD79" i="6"/>
  <c r="BE79" i="6" s="1"/>
  <c r="BF79" i="6" s="1"/>
  <c r="BG79" i="6" s="1"/>
  <c r="BH79" i="6" s="1"/>
  <c r="BD127" i="6"/>
  <c r="BE127" i="6" s="1"/>
  <c r="BF127" i="6" s="1"/>
  <c r="BG127" i="6" s="1"/>
  <c r="BH127" i="6" s="1"/>
  <c r="BD175" i="6"/>
  <c r="BE175" i="6" s="1"/>
  <c r="BF175" i="6" s="1"/>
  <c r="BG175" i="6" s="1"/>
  <c r="BH175" i="6" s="1"/>
  <c r="BD223" i="6"/>
  <c r="BE223" i="6" s="1"/>
  <c r="BF223" i="6" s="1"/>
  <c r="BG223" i="6" s="1"/>
  <c r="BH223" i="6" s="1"/>
  <c r="BD271" i="6"/>
  <c r="BE271" i="6" s="1"/>
  <c r="BF271" i="6" s="1"/>
  <c r="BG271" i="6" s="1"/>
  <c r="BH271" i="6" s="1"/>
  <c r="BD319" i="6"/>
  <c r="BE319" i="6" s="1"/>
  <c r="BF319" i="6" s="1"/>
  <c r="BG319" i="6" s="1"/>
  <c r="BH319" i="6" s="1"/>
  <c r="BD73" i="6"/>
  <c r="BE73" i="6" s="1"/>
  <c r="BF73" i="6" s="1"/>
  <c r="BG73" i="6" s="1"/>
  <c r="BH73" i="6" s="1"/>
  <c r="BD121" i="6"/>
  <c r="BE121" i="6" s="1"/>
  <c r="BF121" i="6" s="1"/>
  <c r="BG121" i="6" s="1"/>
  <c r="BH121" i="6" s="1"/>
  <c r="BD169" i="6"/>
  <c r="BE169" i="6" s="1"/>
  <c r="BF169" i="6" s="1"/>
  <c r="BG169" i="6" s="1"/>
  <c r="BH169" i="6" s="1"/>
  <c r="BD217" i="6"/>
  <c r="BE217" i="6" s="1"/>
  <c r="BF217" i="6" s="1"/>
  <c r="BG217" i="6" s="1"/>
  <c r="BH217" i="6" s="1"/>
  <c r="BD265" i="6"/>
  <c r="BE265" i="6" s="1"/>
  <c r="BF265" i="6" s="1"/>
  <c r="BG265" i="6" s="1"/>
  <c r="BH265" i="6" s="1"/>
  <c r="BD313" i="6"/>
  <c r="BE313" i="6" s="1"/>
  <c r="BF313" i="6" s="1"/>
  <c r="BG313" i="6" s="1"/>
  <c r="BH313" i="6" s="1"/>
  <c r="BD361" i="6"/>
  <c r="BE361" i="6" s="1"/>
  <c r="BF361" i="6" s="1"/>
  <c r="BG361" i="6" s="1"/>
  <c r="BH361" i="6" s="1"/>
  <c r="BD19" i="6"/>
  <c r="BE19" i="6" s="1"/>
  <c r="BF19" i="6" s="1"/>
  <c r="BG19" i="6" s="1"/>
  <c r="BH19" i="6" s="1"/>
  <c r="BD67" i="6"/>
  <c r="BE67" i="6" s="1"/>
  <c r="BF67" i="6" s="1"/>
  <c r="BG67" i="6" s="1"/>
  <c r="BH67" i="6" s="1"/>
  <c r="BD115" i="6"/>
  <c r="BE115" i="6" s="1"/>
  <c r="BF115" i="6" s="1"/>
  <c r="BG115" i="6" s="1"/>
  <c r="BH115" i="6" s="1"/>
  <c r="BD163" i="6"/>
  <c r="BE163" i="6" s="1"/>
  <c r="BF163" i="6" s="1"/>
  <c r="BG163" i="6" s="1"/>
  <c r="BH163" i="6" s="1"/>
  <c r="BD211" i="6"/>
  <c r="BE211" i="6" s="1"/>
  <c r="BF211" i="6" s="1"/>
  <c r="BG211" i="6" s="1"/>
  <c r="BH211" i="6" s="1"/>
  <c r="BD259" i="6"/>
  <c r="BE259" i="6" s="1"/>
  <c r="BF259" i="6" s="1"/>
  <c r="BG259" i="6" s="1"/>
  <c r="BH259" i="6" s="1"/>
  <c r="BD307" i="6"/>
  <c r="BE307" i="6" s="1"/>
  <c r="BF307" i="6" s="1"/>
  <c r="BG307" i="6" s="1"/>
  <c r="BH307" i="6" s="1"/>
  <c r="BD355" i="6"/>
  <c r="BE355" i="6" s="1"/>
  <c r="BF355" i="6" s="1"/>
  <c r="BG355" i="6" s="1"/>
  <c r="BH355" i="6" s="1"/>
  <c r="BD55" i="6"/>
  <c r="BE55" i="6" s="1"/>
  <c r="BF55" i="6" s="1"/>
  <c r="BG55" i="6" s="1"/>
  <c r="BH55" i="6" s="1"/>
  <c r="BD103" i="6"/>
  <c r="BE103" i="6" s="1"/>
  <c r="BF103" i="6" s="1"/>
  <c r="BG103" i="6" s="1"/>
  <c r="BH103" i="6" s="1"/>
  <c r="BD151" i="6"/>
  <c r="BE151" i="6" s="1"/>
  <c r="BF151" i="6" s="1"/>
  <c r="BG151" i="6" s="1"/>
  <c r="BH151" i="6" s="1"/>
  <c r="BD199" i="6"/>
  <c r="BE199" i="6" s="1"/>
  <c r="BF199" i="6" s="1"/>
  <c r="BG199" i="6" s="1"/>
  <c r="BH199" i="6" s="1"/>
  <c r="BD247" i="6"/>
  <c r="BE247" i="6" s="1"/>
  <c r="BF247" i="6" s="1"/>
  <c r="BG247" i="6" s="1"/>
  <c r="BH247" i="6" s="1"/>
  <c r="BD295" i="6"/>
  <c r="BE295" i="6" s="1"/>
  <c r="BF295" i="6" s="1"/>
  <c r="BG295" i="6" s="1"/>
  <c r="BH295" i="6" s="1"/>
  <c r="BD343" i="6"/>
  <c r="BE343" i="6" s="1"/>
  <c r="BF343" i="6" s="1"/>
  <c r="BG343" i="6" s="1"/>
  <c r="BH343" i="6" s="1"/>
  <c r="BB12" i="6"/>
  <c r="BC12" i="6" s="1"/>
  <c r="BB11" i="6"/>
  <c r="BC11" i="6" s="1"/>
  <c r="BB10" i="6"/>
  <c r="BC10" i="6" s="1"/>
  <c r="BB9" i="6"/>
  <c r="BC9" i="6" s="1"/>
  <c r="AQ9" i="10" l="1"/>
  <c r="AO323" i="10"/>
  <c r="AQ323" i="10" s="1"/>
  <c r="AO322" i="10"/>
  <c r="AQ322" i="10" s="1"/>
  <c r="AO324" i="10"/>
  <c r="AQ324" i="10" s="1"/>
  <c r="AN322" i="10"/>
  <c r="AP322" i="10" s="1"/>
  <c r="AN323" i="10"/>
  <c r="AP323" i="10" s="1"/>
  <c r="AN324" i="10"/>
  <c r="AP324" i="10" s="1"/>
  <c r="AN300" i="10"/>
  <c r="AP300" i="10" s="1"/>
  <c r="AN299" i="10"/>
  <c r="AP299" i="10" s="1"/>
  <c r="AN211" i="10"/>
  <c r="AN114" i="10"/>
  <c r="AP114" i="10" s="1"/>
  <c r="AN216" i="10"/>
  <c r="AP216" i="10" s="1"/>
  <c r="AN280" i="10"/>
  <c r="AP280" i="10" s="1"/>
  <c r="AN277" i="10"/>
  <c r="AP277" i="10" s="1"/>
  <c r="AN279" i="10"/>
  <c r="AP279" i="10" s="1"/>
  <c r="AN256" i="10"/>
  <c r="AP256" i="10" s="1"/>
  <c r="AN63" i="10"/>
  <c r="AP63" i="10" s="1"/>
  <c r="AN231" i="10"/>
  <c r="AP231" i="10" s="1"/>
  <c r="AN275" i="10"/>
  <c r="AP275" i="10" s="1"/>
  <c r="AN255" i="10"/>
  <c r="AP255" i="10" s="1"/>
  <c r="AN80" i="10"/>
  <c r="AP80" i="10" s="1"/>
  <c r="AN172" i="10"/>
  <c r="AP172" i="10" s="1"/>
  <c r="AN286" i="10"/>
  <c r="AP286" i="10" s="1"/>
  <c r="AN287" i="10"/>
  <c r="AP287" i="10" s="1"/>
  <c r="AN229" i="10"/>
  <c r="AP229" i="10" s="1"/>
  <c r="AN130" i="10"/>
  <c r="AP130" i="10" s="1"/>
  <c r="AN128" i="10"/>
  <c r="AP128" i="10" s="1"/>
  <c r="AN230" i="10"/>
  <c r="AP230" i="10" s="1"/>
  <c r="AN234" i="10"/>
  <c r="AP234" i="10" s="1"/>
  <c r="AN129" i="10"/>
  <c r="AP129" i="10" s="1"/>
  <c r="AN283" i="10"/>
  <c r="AP283" i="10" s="1"/>
  <c r="AN240" i="10"/>
  <c r="AP240" i="10" s="1"/>
  <c r="AN203" i="10"/>
  <c r="AP203" i="10" s="1"/>
  <c r="AN288" i="10"/>
  <c r="AP288" i="10" s="1"/>
  <c r="AN232" i="10"/>
  <c r="AP232" i="10" s="1"/>
  <c r="AN284" i="10"/>
  <c r="AP284" i="10" s="1"/>
  <c r="AN81" i="10"/>
  <c r="AP81" i="10" s="1"/>
  <c r="AN184" i="10"/>
  <c r="AP184" i="10" s="1"/>
  <c r="AN82" i="10"/>
  <c r="AP82" i="10" s="1"/>
  <c r="AO20" i="10"/>
  <c r="AQ20" i="10" s="1"/>
  <c r="AN237" i="10"/>
  <c r="AP237" i="10" s="1"/>
  <c r="AN238" i="10"/>
  <c r="AP238" i="10" s="1"/>
  <c r="AN320" i="10"/>
  <c r="AP320" i="10" s="1"/>
  <c r="AN321" i="10"/>
  <c r="AP321" i="10" s="1"/>
  <c r="AN319" i="10"/>
  <c r="AP319" i="10" s="1"/>
  <c r="AN185" i="10"/>
  <c r="AP185" i="10" s="1"/>
  <c r="AN265" i="10"/>
  <c r="AP265" i="10" s="1"/>
  <c r="AN186" i="10"/>
  <c r="AP186" i="10" s="1"/>
  <c r="AN183" i="10"/>
  <c r="AP183" i="10" s="1"/>
  <c r="AN89" i="10"/>
  <c r="AP89" i="10" s="1"/>
  <c r="AN149" i="10"/>
  <c r="AP149" i="10" s="1"/>
  <c r="AN147" i="10"/>
  <c r="AP147" i="10" s="1"/>
  <c r="AN313" i="10"/>
  <c r="AP313" i="10" s="1"/>
  <c r="AN314" i="10"/>
  <c r="AP314" i="10" s="1"/>
  <c r="AN318" i="10"/>
  <c r="AP318" i="10" s="1"/>
  <c r="AN315" i="10"/>
  <c r="AP315" i="10" s="1"/>
  <c r="AN317" i="10"/>
  <c r="AP317" i="10" s="1"/>
  <c r="AN158" i="10"/>
  <c r="AP158" i="10" s="1"/>
  <c r="AN159" i="10"/>
  <c r="AP159" i="10" s="1"/>
  <c r="AN160" i="10"/>
  <c r="AP160" i="10" s="1"/>
  <c r="AN157" i="10"/>
  <c r="AP157" i="10" s="1"/>
  <c r="AN161" i="10"/>
  <c r="AP161" i="10" s="1"/>
  <c r="AN308" i="10"/>
  <c r="AP308" i="10" s="1"/>
  <c r="AN307" i="10"/>
  <c r="AP307" i="10" s="1"/>
  <c r="AN310" i="10"/>
  <c r="AP310" i="10" s="1"/>
  <c r="AN312" i="10"/>
  <c r="AP312" i="10" s="1"/>
  <c r="AN311" i="10"/>
  <c r="AP311" i="10" s="1"/>
  <c r="AN148" i="10"/>
  <c r="AP148" i="10" s="1"/>
  <c r="AN88" i="10"/>
  <c r="AP88" i="10" s="1"/>
  <c r="BC166" i="12"/>
  <c r="BE166" i="12" s="1"/>
  <c r="BD168" i="12"/>
  <c r="BF168" i="12" s="1"/>
  <c r="BC305" i="12"/>
  <c r="BE305" i="12" s="1"/>
  <c r="BD206" i="12"/>
  <c r="BF206" i="12" s="1"/>
  <c r="BC325" i="12"/>
  <c r="BE325" i="12" s="1"/>
  <c r="BG325" i="12" s="1"/>
  <c r="BC328" i="12"/>
  <c r="BE328" i="12" s="1"/>
  <c r="BD11" i="12"/>
  <c r="BF11" i="12" s="1"/>
  <c r="BD10" i="12"/>
  <c r="BF10" i="12" s="1"/>
  <c r="BD167" i="12"/>
  <c r="BF167" i="12" s="1"/>
  <c r="BC168" i="12"/>
  <c r="BE168" i="12" s="1"/>
  <c r="BD165" i="12"/>
  <c r="BF165" i="12" s="1"/>
  <c r="BC303" i="12"/>
  <c r="BE303" i="12" s="1"/>
  <c r="BD305" i="12"/>
  <c r="BF305" i="12" s="1"/>
  <c r="BC206" i="12"/>
  <c r="BE206" i="12" s="1"/>
  <c r="BD208" i="12"/>
  <c r="BF208" i="12" s="1"/>
  <c r="BC330" i="12"/>
  <c r="BE330" i="12" s="1"/>
  <c r="BD328" i="12"/>
  <c r="BF328" i="12" s="1"/>
  <c r="BD8" i="12"/>
  <c r="BF8" i="12" s="1"/>
  <c r="BC7" i="12"/>
  <c r="BE7" i="12" s="1"/>
  <c r="BD166" i="12"/>
  <c r="BF166" i="12" s="1"/>
  <c r="AN175" i="10"/>
  <c r="AP175" i="10" s="1"/>
  <c r="BD164" i="12"/>
  <c r="BF164" i="12" s="1"/>
  <c r="BD303" i="12"/>
  <c r="BF303" i="12" s="1"/>
  <c r="BD306" i="12"/>
  <c r="BF306" i="12" s="1"/>
  <c r="BC326" i="12"/>
  <c r="BE326" i="12" s="1"/>
  <c r="BD330" i="12"/>
  <c r="BF330" i="12" s="1"/>
  <c r="BC11" i="12"/>
  <c r="BE11" i="12" s="1"/>
  <c r="AN179" i="10"/>
  <c r="AP179" i="10" s="1"/>
  <c r="BD163" i="12"/>
  <c r="BF163" i="12" s="1"/>
  <c r="BH163" i="12" s="1"/>
  <c r="BD301" i="12"/>
  <c r="BF301" i="12" s="1"/>
  <c r="BH301" i="12" s="1"/>
  <c r="BD304" i="12"/>
  <c r="BF304" i="12" s="1"/>
  <c r="BC210" i="12"/>
  <c r="BE210" i="12" s="1"/>
  <c r="BD207" i="12"/>
  <c r="BF207" i="12" s="1"/>
  <c r="BD329" i="12"/>
  <c r="BF329" i="12" s="1"/>
  <c r="BC10" i="12"/>
  <c r="BE10" i="12" s="1"/>
  <c r="BD326" i="12"/>
  <c r="BF326" i="12" s="1"/>
  <c r="AN289" i="10"/>
  <c r="AP289" i="10" s="1"/>
  <c r="AN176" i="10"/>
  <c r="AP176" i="10" s="1"/>
  <c r="AO22" i="10"/>
  <c r="AQ22" i="10" s="1"/>
  <c r="BC164" i="12"/>
  <c r="BE164" i="12" s="1"/>
  <c r="BC304" i="12"/>
  <c r="BE304" i="12" s="1"/>
  <c r="BC209" i="12"/>
  <c r="BE209" i="12" s="1"/>
  <c r="BC329" i="12"/>
  <c r="BE329" i="12" s="1"/>
  <c r="BD7" i="12"/>
  <c r="BF7" i="12" s="1"/>
  <c r="BD325" i="12"/>
  <c r="BF325" i="12" s="1"/>
  <c r="BH325" i="12" s="1"/>
  <c r="AN177" i="10"/>
  <c r="AP177" i="10" s="1"/>
  <c r="AN22" i="10"/>
  <c r="AP22" i="10" s="1"/>
  <c r="AN150" i="10"/>
  <c r="AP150" i="10" s="1"/>
  <c r="AN37" i="10"/>
  <c r="AP37" i="10" s="1"/>
  <c r="AN41" i="10"/>
  <c r="AP41" i="10" s="1"/>
  <c r="AN43" i="10"/>
  <c r="AP43" i="10" s="1"/>
  <c r="AN45" i="10"/>
  <c r="AP45" i="10" s="1"/>
  <c r="AN64" i="10"/>
  <c r="AP64" i="10" s="1"/>
  <c r="AN70" i="10"/>
  <c r="AP70" i="10" s="1"/>
  <c r="AN78" i="10"/>
  <c r="AP78" i="10" s="1"/>
  <c r="AN73" i="10"/>
  <c r="AP73" i="10" s="1"/>
  <c r="AN90" i="10"/>
  <c r="AP90" i="10" s="1"/>
  <c r="AN87" i="10"/>
  <c r="AP87" i="10" s="1"/>
  <c r="AN93" i="10"/>
  <c r="AP93" i="10" s="1"/>
  <c r="AN94" i="10"/>
  <c r="AP94" i="10" s="1"/>
  <c r="AN91" i="10"/>
  <c r="AP91" i="10" s="1"/>
  <c r="AN103" i="10"/>
  <c r="AP103" i="10" s="1"/>
  <c r="AN111" i="10"/>
  <c r="AP111" i="10" s="1"/>
  <c r="AN112" i="10"/>
  <c r="AP112" i="10" s="1"/>
  <c r="AN110" i="10"/>
  <c r="AP110" i="10" s="1"/>
  <c r="AN118" i="10"/>
  <c r="AP118" i="10" s="1"/>
  <c r="AN120" i="10"/>
  <c r="AP120" i="10" s="1"/>
  <c r="AN115" i="10"/>
  <c r="AP115" i="10" s="1"/>
  <c r="AN117" i="10"/>
  <c r="AP117" i="10" s="1"/>
  <c r="AN119" i="10"/>
  <c r="AP119" i="10" s="1"/>
  <c r="AN132" i="10"/>
  <c r="AP132" i="10" s="1"/>
  <c r="AN127" i="10"/>
  <c r="AP127" i="10" s="1"/>
  <c r="AN146" i="10"/>
  <c r="AP146" i="10" s="1"/>
  <c r="AN178" i="10"/>
  <c r="AP178" i="10" s="1"/>
  <c r="AN182" i="10"/>
  <c r="AP182" i="10" s="1"/>
  <c r="AN189" i="10"/>
  <c r="AP189" i="10" s="1"/>
  <c r="AN200" i="10"/>
  <c r="AP200" i="10" s="1"/>
  <c r="AN208" i="10"/>
  <c r="AP208" i="10" s="1"/>
  <c r="AN213" i="10"/>
  <c r="AP213" i="10" s="1"/>
  <c r="AN219" i="10"/>
  <c r="AP219" i="10" s="1"/>
  <c r="AN220" i="10"/>
  <c r="AP220" i="10" s="1"/>
  <c r="AN235" i="10"/>
  <c r="AP235" i="10" s="1"/>
  <c r="AN245" i="10"/>
  <c r="AP245" i="10" s="1"/>
  <c r="AN242" i="10"/>
  <c r="AP242" i="10" s="1"/>
  <c r="AN244" i="10"/>
  <c r="AP244" i="10" s="1"/>
  <c r="AN246" i="10"/>
  <c r="AP246" i="10" s="1"/>
  <c r="AN241" i="10"/>
  <c r="AP241" i="10" s="1"/>
  <c r="AN247" i="10"/>
  <c r="AP247" i="10" s="1"/>
  <c r="AN248" i="10"/>
  <c r="AP248" i="10" s="1"/>
  <c r="AN250" i="10"/>
  <c r="AP250" i="10" s="1"/>
  <c r="AN253" i="10"/>
  <c r="AP253" i="10" s="1"/>
  <c r="AN258" i="10"/>
  <c r="AP258" i="10" s="1"/>
  <c r="AN262" i="10"/>
  <c r="AP262" i="10" s="1"/>
  <c r="AN267" i="10"/>
  <c r="AP267" i="10" s="1"/>
  <c r="AN266" i="10"/>
  <c r="AP266" i="10" s="1"/>
  <c r="AN269" i="10"/>
  <c r="AP269" i="10" s="1"/>
  <c r="AN268" i="10"/>
  <c r="AP268" i="10" s="1"/>
  <c r="AN281" i="10"/>
  <c r="AP281" i="10" s="1"/>
  <c r="AN282" i="10"/>
  <c r="AP282" i="10" s="1"/>
  <c r="AN297" i="10"/>
  <c r="AP297" i="10" s="1"/>
  <c r="AN298" i="10"/>
  <c r="AP298" i="10" s="1"/>
  <c r="AN296" i="10"/>
  <c r="AP296" i="10" s="1"/>
  <c r="AN291" i="10"/>
  <c r="AP291" i="10" s="1"/>
  <c r="AN254" i="10"/>
  <c r="AP254" i="10" s="1"/>
  <c r="AN252" i="10"/>
  <c r="AP252" i="10" s="1"/>
  <c r="AN251" i="10"/>
  <c r="AP251" i="10" s="1"/>
  <c r="AN236" i="10"/>
  <c r="AP236" i="10" s="1"/>
  <c r="AN217" i="10"/>
  <c r="AP217" i="10" s="1"/>
  <c r="AN222" i="10"/>
  <c r="AP222" i="10" s="1"/>
  <c r="AN221" i="10"/>
  <c r="AP221" i="10" s="1"/>
  <c r="AN207" i="10"/>
  <c r="AP207" i="10" s="1"/>
  <c r="AN202" i="10"/>
  <c r="AP202" i="10" s="1"/>
  <c r="AN204" i="10"/>
  <c r="AP204" i="10" s="1"/>
  <c r="AN199" i="10"/>
  <c r="AP199" i="10" s="1"/>
  <c r="AN195" i="10"/>
  <c r="AP195" i="10" s="1"/>
  <c r="AN198" i="10"/>
  <c r="AP198" i="10" s="1"/>
  <c r="AN193" i="10"/>
  <c r="AP193" i="10" s="1"/>
  <c r="AN194" i="10"/>
  <c r="AP194" i="10" s="1"/>
  <c r="AN197" i="10"/>
  <c r="AP197" i="10" s="1"/>
  <c r="AN187" i="10"/>
  <c r="AP187" i="10" s="1"/>
  <c r="AN188" i="10"/>
  <c r="AP188" i="10" s="1"/>
  <c r="AN190" i="10"/>
  <c r="AP190" i="10" s="1"/>
  <c r="AN192" i="10"/>
  <c r="AP192" i="10" s="1"/>
  <c r="AN167" i="10"/>
  <c r="AP167" i="10" s="1"/>
  <c r="AN164" i="10"/>
  <c r="AP164" i="10" s="1"/>
  <c r="AN166" i="10"/>
  <c r="AP166" i="10" s="1"/>
  <c r="AN168" i="10"/>
  <c r="AP168" i="10" s="1"/>
  <c r="AN163" i="10"/>
  <c r="AP163" i="10" s="1"/>
  <c r="AN143" i="10"/>
  <c r="AP143" i="10" s="1"/>
  <c r="AN140" i="10"/>
  <c r="AP140" i="10" s="1"/>
  <c r="AN141" i="10"/>
  <c r="AP141" i="10" s="1"/>
  <c r="AN139" i="10"/>
  <c r="AP139" i="10" s="1"/>
  <c r="AN142" i="10"/>
  <c r="AP142" i="10" s="1"/>
  <c r="AN133" i="10"/>
  <c r="AP133" i="10" s="1"/>
  <c r="AN134" i="10"/>
  <c r="AP134" i="10" s="1"/>
  <c r="AN138" i="10"/>
  <c r="AP138" i="10" s="1"/>
  <c r="AN137" i="10"/>
  <c r="AP137" i="10" s="1"/>
  <c r="AN124" i="10"/>
  <c r="AP124" i="10" s="1"/>
  <c r="AN105" i="10"/>
  <c r="AP105" i="10" s="1"/>
  <c r="AN98" i="10"/>
  <c r="AP98" i="10" s="1"/>
  <c r="AN101" i="10"/>
  <c r="AP101" i="10" s="1"/>
  <c r="AN95" i="10"/>
  <c r="AP95" i="10" s="1"/>
  <c r="AN92" i="10"/>
  <c r="AP92" i="10" s="1"/>
  <c r="AN74" i="10"/>
  <c r="AP74" i="10" s="1"/>
  <c r="AN75" i="10"/>
  <c r="AP75" i="10" s="1"/>
  <c r="AN77" i="10"/>
  <c r="AP77" i="10" s="1"/>
  <c r="AN72" i="10"/>
  <c r="AP72" i="10" s="1"/>
  <c r="AN67" i="10"/>
  <c r="AP67" i="10" s="1"/>
  <c r="AN68" i="10"/>
  <c r="AP68" i="10" s="1"/>
  <c r="AN71" i="10"/>
  <c r="AP71" i="10" s="1"/>
  <c r="AN60" i="10"/>
  <c r="AP60" i="10" s="1"/>
  <c r="AN57" i="10"/>
  <c r="AP57" i="10" s="1"/>
  <c r="AN59" i="10"/>
  <c r="AP59" i="10" s="1"/>
  <c r="AN55" i="10"/>
  <c r="AP55" i="10" s="1"/>
  <c r="AN56" i="10"/>
  <c r="AP56" i="10" s="1"/>
  <c r="AN49" i="10"/>
  <c r="AP49" i="10" s="1"/>
  <c r="AN53" i="10"/>
  <c r="AP53" i="10" s="1"/>
  <c r="AN52" i="10"/>
  <c r="AP52" i="10" s="1"/>
  <c r="AN50" i="10"/>
  <c r="AP50" i="10" s="1"/>
  <c r="AN51" i="10"/>
  <c r="AP51" i="10" s="1"/>
  <c r="AN47" i="10"/>
  <c r="AP47" i="10" s="1"/>
  <c r="AN44" i="10"/>
  <c r="AP44" i="10" s="1"/>
  <c r="AN46" i="10"/>
  <c r="AP46" i="10" s="1"/>
  <c r="AN33" i="10"/>
  <c r="AP33" i="10" s="1"/>
  <c r="AO30" i="10"/>
  <c r="AQ30" i="10" s="1"/>
  <c r="AN28" i="10"/>
  <c r="AP28" i="10" s="1"/>
  <c r="AO27" i="10"/>
  <c r="AQ27" i="10" s="1"/>
  <c r="AN27" i="10"/>
  <c r="AP27" i="10" s="1"/>
  <c r="AN25" i="10"/>
  <c r="AP25" i="10" s="1"/>
  <c r="AN26" i="10"/>
  <c r="AP26" i="10" s="1"/>
  <c r="AO25" i="10"/>
  <c r="AQ25" i="10" s="1"/>
  <c r="AO26" i="10"/>
  <c r="AQ26" i="10" s="1"/>
  <c r="AO28" i="10"/>
  <c r="AQ28" i="10" s="1"/>
  <c r="AN29" i="10"/>
  <c r="AP29" i="10" s="1"/>
  <c r="AN30" i="10"/>
  <c r="AP30" i="10" s="1"/>
  <c r="AN20" i="10"/>
  <c r="AP20" i="10" s="1"/>
  <c r="AO24" i="10"/>
  <c r="AQ24" i="10" s="1"/>
  <c r="AN21" i="10"/>
  <c r="AP21" i="10" s="1"/>
  <c r="AN24" i="10"/>
  <c r="AP24" i="10" s="1"/>
  <c r="AO19" i="10"/>
  <c r="AQ19" i="10" s="1"/>
  <c r="AO21" i="10"/>
  <c r="AQ21" i="10" s="1"/>
  <c r="AN19" i="10"/>
  <c r="AP19" i="10" s="1"/>
  <c r="AN23" i="10"/>
  <c r="AP23" i="10" s="1"/>
  <c r="AN14" i="10"/>
  <c r="AP14" i="10" s="1"/>
  <c r="AQ18" i="10"/>
  <c r="AN13" i="10"/>
  <c r="AP13" i="10" s="1"/>
  <c r="AQ16" i="10"/>
  <c r="AO14" i="10"/>
  <c r="AQ14" i="10" s="1"/>
  <c r="AQ17" i="10"/>
  <c r="AP16" i="10"/>
  <c r="AP15" i="10"/>
  <c r="AQ15" i="10"/>
  <c r="AP17" i="10"/>
  <c r="AP18" i="10"/>
  <c r="AO139" i="10"/>
  <c r="AQ139" i="10" s="1"/>
  <c r="AN301" i="10"/>
  <c r="AP301" i="10" s="1"/>
  <c r="AN303" i="10"/>
  <c r="AP303" i="10" s="1"/>
  <c r="AN86" i="10"/>
  <c r="AP86" i="10" s="1"/>
  <c r="AN79" i="10"/>
  <c r="AP79" i="10" s="1"/>
  <c r="AN206" i="10"/>
  <c r="AP206" i="10" s="1"/>
  <c r="AN205" i="10"/>
  <c r="AP205" i="10" s="1"/>
  <c r="AN40" i="10"/>
  <c r="AP40" i="10" s="1"/>
  <c r="AN38" i="10"/>
  <c r="AP38" i="10" s="1"/>
  <c r="AN260" i="10"/>
  <c r="AP260" i="10" s="1"/>
  <c r="AN259" i="10"/>
  <c r="AP259" i="10" s="1"/>
  <c r="AN99" i="10"/>
  <c r="AP99" i="10" s="1"/>
  <c r="AN170" i="10"/>
  <c r="AP170" i="10" s="1"/>
  <c r="AN169" i="10"/>
  <c r="AP169" i="10" s="1"/>
  <c r="AN305" i="10"/>
  <c r="AP305" i="10" s="1"/>
  <c r="AN293" i="10"/>
  <c r="AP293" i="10" s="1"/>
  <c r="AN107" i="10"/>
  <c r="AP107" i="10" s="1"/>
  <c r="AN61" i="10"/>
  <c r="AP61" i="10" s="1"/>
  <c r="AN122" i="10"/>
  <c r="AP122" i="10" s="1"/>
  <c r="AN121" i="10"/>
  <c r="AP121" i="10" s="1"/>
  <c r="AN210" i="10"/>
  <c r="AP210" i="10" s="1"/>
  <c r="AN39" i="10"/>
  <c r="AP39" i="10" s="1"/>
  <c r="AN264" i="10"/>
  <c r="AP264" i="10" s="1"/>
  <c r="AN263" i="10"/>
  <c r="AP263" i="10" s="1"/>
  <c r="AN100" i="10"/>
  <c r="AP100" i="10" s="1"/>
  <c r="AN174" i="10"/>
  <c r="AP174" i="10" s="1"/>
  <c r="AN173" i="10"/>
  <c r="AP173" i="10" s="1"/>
  <c r="AN302" i="10"/>
  <c r="AP302" i="10" s="1"/>
  <c r="AN290" i="10"/>
  <c r="AP290" i="10" s="1"/>
  <c r="AN104" i="10"/>
  <c r="AP104" i="10" s="1"/>
  <c r="AN65" i="10"/>
  <c r="AP65" i="10" s="1"/>
  <c r="AN126" i="10"/>
  <c r="AP126" i="10" s="1"/>
  <c r="AN125" i="10"/>
  <c r="AP125" i="10" s="1"/>
  <c r="AN83" i="10"/>
  <c r="AP83" i="10" s="1"/>
  <c r="AN153" i="10"/>
  <c r="AP153" i="10" s="1"/>
  <c r="AN102" i="10"/>
  <c r="AP102" i="10" s="1"/>
  <c r="AN304" i="10"/>
  <c r="AP304" i="10" s="1"/>
  <c r="AN292" i="10"/>
  <c r="AP292" i="10" s="1"/>
  <c r="AN106" i="10"/>
  <c r="AP106" i="10" s="1"/>
  <c r="AN62" i="10"/>
  <c r="AP62" i="10" s="1"/>
  <c r="AN152" i="10"/>
  <c r="AP152" i="10" s="1"/>
  <c r="AN156" i="10"/>
  <c r="AP156" i="10" s="1"/>
  <c r="AN154" i="10"/>
  <c r="AP154" i="10" s="1"/>
  <c r="AN155" i="10"/>
  <c r="AP155" i="10" s="1"/>
  <c r="AO112" i="10"/>
  <c r="AQ112" i="10" s="1"/>
  <c r="AO171" i="10"/>
  <c r="AQ171" i="10" s="1"/>
  <c r="AO172" i="10"/>
  <c r="AQ172" i="10" s="1"/>
  <c r="AO61" i="10"/>
  <c r="AQ61" i="10" s="1"/>
  <c r="AO275" i="10"/>
  <c r="AQ275" i="10" s="1"/>
  <c r="AO278" i="10"/>
  <c r="AQ278" i="10" s="1"/>
  <c r="AO94" i="10"/>
  <c r="AQ94" i="10" s="1"/>
  <c r="AO107" i="10"/>
  <c r="AQ107" i="10" s="1"/>
  <c r="AO197" i="10"/>
  <c r="AQ197" i="10" s="1"/>
  <c r="AO220" i="10"/>
  <c r="AQ220" i="10" s="1"/>
  <c r="AO64" i="10"/>
  <c r="AQ64" i="10" s="1"/>
  <c r="AO47" i="10"/>
  <c r="AQ47" i="10" s="1"/>
  <c r="AO313" i="10"/>
  <c r="AQ313" i="10" s="1"/>
  <c r="AO75" i="10"/>
  <c r="AQ75" i="10" s="1"/>
  <c r="AO237" i="10"/>
  <c r="AQ237" i="10" s="1"/>
  <c r="AO144" i="10"/>
  <c r="AQ144" i="10" s="1"/>
  <c r="AO106" i="10"/>
  <c r="AQ106" i="10" s="1"/>
  <c r="AO241" i="10"/>
  <c r="AQ241" i="10" s="1"/>
  <c r="AO126" i="10"/>
  <c r="AQ126" i="10" s="1"/>
  <c r="AO138" i="10"/>
  <c r="AQ138" i="10" s="1"/>
  <c r="AO307" i="10"/>
  <c r="AQ307" i="10" s="1"/>
  <c r="AO83" i="10"/>
  <c r="AQ83" i="10" s="1"/>
  <c r="AO115" i="10"/>
  <c r="AQ115" i="10" s="1"/>
  <c r="AO147" i="10"/>
  <c r="AQ147" i="10" s="1"/>
  <c r="AO179" i="10"/>
  <c r="AQ179" i="10" s="1"/>
  <c r="AO269" i="10"/>
  <c r="AQ269" i="10" s="1"/>
  <c r="AO255" i="10"/>
  <c r="AQ255" i="10" s="1"/>
  <c r="AO230" i="10"/>
  <c r="AQ230" i="10" s="1"/>
  <c r="AO294" i="10"/>
  <c r="AQ294" i="10" s="1"/>
  <c r="AO154" i="10"/>
  <c r="AQ154" i="10" s="1"/>
  <c r="AO108" i="10"/>
  <c r="AQ108" i="10" s="1"/>
  <c r="AO158" i="10"/>
  <c r="AQ158" i="10" s="1"/>
  <c r="AO56" i="10"/>
  <c r="AQ56" i="10" s="1"/>
  <c r="AO176" i="10"/>
  <c r="AQ176" i="10" s="1"/>
  <c r="AO217" i="10"/>
  <c r="AQ217" i="10" s="1"/>
  <c r="AO65" i="10"/>
  <c r="AQ65" i="10" s="1"/>
  <c r="AO91" i="10"/>
  <c r="AQ91" i="10" s="1"/>
  <c r="AO123" i="10"/>
  <c r="AQ123" i="10" s="1"/>
  <c r="AO155" i="10"/>
  <c r="AQ155" i="10" s="1"/>
  <c r="AO309" i="10"/>
  <c r="AQ309" i="10" s="1"/>
  <c r="AO319" i="10"/>
  <c r="AQ319" i="10" s="1"/>
  <c r="AO188" i="10"/>
  <c r="AQ188" i="10" s="1"/>
  <c r="AO246" i="10"/>
  <c r="AQ246" i="10" s="1"/>
  <c r="AO310" i="10"/>
  <c r="AQ310" i="10" s="1"/>
  <c r="AO76" i="10"/>
  <c r="AQ76" i="10" s="1"/>
  <c r="AO38" i="10"/>
  <c r="AQ38" i="10" s="1"/>
  <c r="AO233" i="10"/>
  <c r="AQ233" i="10" s="1"/>
  <c r="AO49" i="10"/>
  <c r="AQ49" i="10" s="1"/>
  <c r="AO140" i="10"/>
  <c r="AQ140" i="10" s="1"/>
  <c r="AO68" i="10"/>
  <c r="AQ68" i="10" s="1"/>
  <c r="AO191" i="10"/>
  <c r="AQ191" i="10" s="1"/>
  <c r="AO80" i="10"/>
  <c r="AQ80" i="10" s="1"/>
  <c r="AO257" i="10"/>
  <c r="AQ257" i="10" s="1"/>
  <c r="AO243" i="10"/>
  <c r="AQ243" i="10" s="1"/>
  <c r="AO99" i="10"/>
  <c r="AQ99" i="10" s="1"/>
  <c r="AO131" i="10"/>
  <c r="AQ131" i="10" s="1"/>
  <c r="AO163" i="10"/>
  <c r="AQ163" i="10" s="1"/>
  <c r="AO211" i="10"/>
  <c r="AQ211" i="10" s="1"/>
  <c r="AO204" i="10"/>
  <c r="AQ204" i="10" s="1"/>
  <c r="AO262" i="10"/>
  <c r="AQ262" i="10" s="1"/>
  <c r="AO45" i="10"/>
  <c r="AQ45" i="10" s="1"/>
  <c r="AO46" i="10"/>
  <c r="AQ46" i="10" s="1"/>
  <c r="AO72" i="10"/>
  <c r="AQ72" i="10" s="1"/>
  <c r="AO122" i="10"/>
  <c r="AQ122" i="10" s="1"/>
  <c r="AO170" i="10"/>
  <c r="AQ170" i="10" s="1"/>
  <c r="AO265" i="10"/>
  <c r="AQ265" i="10" s="1"/>
  <c r="AO41" i="10"/>
  <c r="AQ41" i="10" s="1"/>
  <c r="AO52" i="10"/>
  <c r="AQ52" i="10" s="1"/>
  <c r="AO62" i="10"/>
  <c r="AQ62" i="10" s="1"/>
  <c r="AO84" i="10"/>
  <c r="AQ84" i="10" s="1"/>
  <c r="AO116" i="10"/>
  <c r="AQ116" i="10" s="1"/>
  <c r="AO148" i="10"/>
  <c r="AQ148" i="10" s="1"/>
  <c r="AO180" i="10"/>
  <c r="AQ180" i="10" s="1"/>
  <c r="AO273" i="10"/>
  <c r="AQ273" i="10" s="1"/>
  <c r="AO50" i="10"/>
  <c r="AQ50" i="10" s="1"/>
  <c r="AO102" i="10"/>
  <c r="AQ102" i="10" s="1"/>
  <c r="AO134" i="10"/>
  <c r="AQ134" i="10" s="1"/>
  <c r="AO166" i="10"/>
  <c r="AQ166" i="10" s="1"/>
  <c r="AO88" i="10"/>
  <c r="AQ88" i="10" s="1"/>
  <c r="AO120" i="10"/>
  <c r="AQ120" i="10" s="1"/>
  <c r="AO152" i="10"/>
  <c r="AQ152" i="10" s="1"/>
  <c r="AO184" i="10"/>
  <c r="AQ184" i="10" s="1"/>
  <c r="AO289" i="10"/>
  <c r="AQ289" i="10" s="1"/>
  <c r="AO43" i="10"/>
  <c r="AQ43" i="10" s="1"/>
  <c r="AO74" i="10"/>
  <c r="AQ74" i="10" s="1"/>
  <c r="AO162" i="10"/>
  <c r="AQ162" i="10" s="1"/>
  <c r="AO193" i="10"/>
  <c r="AQ193" i="10" s="1"/>
  <c r="AO251" i="10"/>
  <c r="AQ251" i="10" s="1"/>
  <c r="AO283" i="10"/>
  <c r="AQ283" i="10" s="1"/>
  <c r="AO315" i="10"/>
  <c r="AQ315" i="10" s="1"/>
  <c r="AO67" i="10"/>
  <c r="AQ67" i="10" s="1"/>
  <c r="AO77" i="10"/>
  <c r="AQ77" i="10" s="1"/>
  <c r="AO85" i="10"/>
  <c r="AQ85" i="10" s="1"/>
  <c r="AO93" i="10"/>
  <c r="AQ93" i="10" s="1"/>
  <c r="AO101" i="10"/>
  <c r="AQ101" i="10" s="1"/>
  <c r="AO109" i="10"/>
  <c r="AQ109" i="10" s="1"/>
  <c r="AO117" i="10"/>
  <c r="AQ117" i="10" s="1"/>
  <c r="AO125" i="10"/>
  <c r="AQ125" i="10" s="1"/>
  <c r="AO133" i="10"/>
  <c r="AQ133" i="10" s="1"/>
  <c r="AO141" i="10"/>
  <c r="AQ141" i="10" s="1"/>
  <c r="AO149" i="10"/>
  <c r="AQ149" i="10" s="1"/>
  <c r="AO157" i="10"/>
  <c r="AQ157" i="10" s="1"/>
  <c r="AO165" i="10"/>
  <c r="AQ165" i="10" s="1"/>
  <c r="AO173" i="10"/>
  <c r="AQ173" i="10" s="1"/>
  <c r="AO181" i="10"/>
  <c r="AQ181" i="10" s="1"/>
  <c r="AO187" i="10"/>
  <c r="AQ187" i="10" s="1"/>
  <c r="AO219" i="10"/>
  <c r="AQ219" i="10" s="1"/>
  <c r="AO245" i="10"/>
  <c r="AQ245" i="10" s="1"/>
  <c r="AO277" i="10"/>
  <c r="AQ277" i="10" s="1"/>
  <c r="AO317" i="10"/>
  <c r="AQ317" i="10" s="1"/>
  <c r="AO205" i="10"/>
  <c r="AQ205" i="10" s="1"/>
  <c r="AO263" i="10"/>
  <c r="AQ263" i="10" s="1"/>
  <c r="AO194" i="10"/>
  <c r="AQ194" i="10" s="1"/>
  <c r="AO210" i="10"/>
  <c r="AQ210" i="10" s="1"/>
  <c r="AO236" i="10"/>
  <c r="AQ236" i="10" s="1"/>
  <c r="AO252" i="10"/>
  <c r="AQ252" i="10" s="1"/>
  <c r="AO268" i="10"/>
  <c r="AQ268" i="10" s="1"/>
  <c r="AO284" i="10"/>
  <c r="AQ284" i="10" s="1"/>
  <c r="AO300" i="10"/>
  <c r="AQ300" i="10" s="1"/>
  <c r="AO316" i="10"/>
  <c r="AQ316" i="10" s="1"/>
  <c r="AO7" i="10"/>
  <c r="AQ7" i="10" s="1"/>
  <c r="AO63" i="10"/>
  <c r="AQ63" i="10" s="1"/>
  <c r="AO51" i="10"/>
  <c r="AQ51" i="10" s="1"/>
  <c r="AO82" i="10"/>
  <c r="AQ82" i="10" s="1"/>
  <c r="AO130" i="10"/>
  <c r="AQ130" i="10" s="1"/>
  <c r="AO178" i="10"/>
  <c r="AQ178" i="10" s="1"/>
  <c r="AO297" i="10"/>
  <c r="AQ297" i="10" s="1"/>
  <c r="AO44" i="10"/>
  <c r="AQ44" i="10" s="1"/>
  <c r="AO57" i="10"/>
  <c r="AQ57" i="10" s="1"/>
  <c r="AO66" i="10"/>
  <c r="AQ66" i="10" s="1"/>
  <c r="AO92" i="10"/>
  <c r="AQ92" i="10" s="1"/>
  <c r="AO124" i="10"/>
  <c r="AQ124" i="10" s="1"/>
  <c r="AO156" i="10"/>
  <c r="AQ156" i="10" s="1"/>
  <c r="AO305" i="10"/>
  <c r="AQ305" i="10" s="1"/>
  <c r="AO39" i="10"/>
  <c r="AQ39" i="10" s="1"/>
  <c r="AO55" i="10"/>
  <c r="AQ55" i="10" s="1"/>
  <c r="AO78" i="10"/>
  <c r="AQ78" i="10" s="1"/>
  <c r="AO110" i="10"/>
  <c r="AQ110" i="10" s="1"/>
  <c r="AO142" i="10"/>
  <c r="AQ142" i="10" s="1"/>
  <c r="AO174" i="10"/>
  <c r="AQ174" i="10" s="1"/>
  <c r="AO249" i="10"/>
  <c r="AQ249" i="10" s="1"/>
  <c r="AO40" i="10"/>
  <c r="AQ40" i="10" s="1"/>
  <c r="AO70" i="10"/>
  <c r="AQ70" i="10" s="1"/>
  <c r="AO96" i="10"/>
  <c r="AQ96" i="10" s="1"/>
  <c r="AO128" i="10"/>
  <c r="AQ128" i="10" s="1"/>
  <c r="AO160" i="10"/>
  <c r="AQ160" i="10" s="1"/>
  <c r="AO199" i="10"/>
  <c r="AQ199" i="10" s="1"/>
  <c r="AO321" i="10"/>
  <c r="AQ321" i="10" s="1"/>
  <c r="AO54" i="10"/>
  <c r="AQ54" i="10" s="1"/>
  <c r="AO98" i="10"/>
  <c r="AQ98" i="10" s="1"/>
  <c r="AO207" i="10"/>
  <c r="AQ207" i="10" s="1"/>
  <c r="AO201" i="10"/>
  <c r="AQ201" i="10" s="1"/>
  <c r="AO227" i="10"/>
  <c r="AQ227" i="10" s="1"/>
  <c r="AO259" i="10"/>
  <c r="AQ259" i="10" s="1"/>
  <c r="AO291" i="10"/>
  <c r="AQ291" i="10" s="1"/>
  <c r="AO69" i="10"/>
  <c r="AQ69" i="10" s="1"/>
  <c r="AO79" i="10"/>
  <c r="AQ79" i="10" s="1"/>
  <c r="AO87" i="10"/>
  <c r="AQ87" i="10" s="1"/>
  <c r="AO95" i="10"/>
  <c r="AQ95" i="10" s="1"/>
  <c r="AO103" i="10"/>
  <c r="AQ103" i="10" s="1"/>
  <c r="AO111" i="10"/>
  <c r="AQ111" i="10" s="1"/>
  <c r="AO119" i="10"/>
  <c r="AQ119" i="10" s="1"/>
  <c r="AO127" i="10"/>
  <c r="AQ127" i="10" s="1"/>
  <c r="AO135" i="10"/>
  <c r="AQ135" i="10" s="1"/>
  <c r="AO143" i="10"/>
  <c r="AQ143" i="10" s="1"/>
  <c r="AO151" i="10"/>
  <c r="AQ151" i="10" s="1"/>
  <c r="AO159" i="10"/>
  <c r="AQ159" i="10" s="1"/>
  <c r="AO167" i="10"/>
  <c r="AQ167" i="10" s="1"/>
  <c r="AO175" i="10"/>
  <c r="AQ175" i="10" s="1"/>
  <c r="AO183" i="10"/>
  <c r="AQ183" i="10" s="1"/>
  <c r="AO195" i="10"/>
  <c r="AQ195" i="10" s="1"/>
  <c r="AO253" i="10"/>
  <c r="AQ253" i="10" s="1"/>
  <c r="AO285" i="10"/>
  <c r="AQ285" i="10" s="1"/>
  <c r="AO223" i="10"/>
  <c r="AQ223" i="10" s="1"/>
  <c r="AO287" i="10"/>
  <c r="AQ287" i="10" s="1"/>
  <c r="AO196" i="10"/>
  <c r="AQ196" i="10" s="1"/>
  <c r="AO212" i="10"/>
  <c r="AQ212" i="10" s="1"/>
  <c r="AO238" i="10"/>
  <c r="AQ238" i="10" s="1"/>
  <c r="AO254" i="10"/>
  <c r="AQ254" i="10" s="1"/>
  <c r="AO270" i="10"/>
  <c r="AQ270" i="10" s="1"/>
  <c r="AO286" i="10"/>
  <c r="AQ286" i="10" s="1"/>
  <c r="AO302" i="10"/>
  <c r="AQ302" i="10" s="1"/>
  <c r="AO318" i="10"/>
  <c r="AQ318" i="10" s="1"/>
  <c r="AO53" i="10"/>
  <c r="AQ53" i="10" s="1"/>
  <c r="AO59" i="10"/>
  <c r="AQ59" i="10" s="1"/>
  <c r="AO90" i="10"/>
  <c r="AQ90" i="10" s="1"/>
  <c r="AO146" i="10"/>
  <c r="AQ146" i="10" s="1"/>
  <c r="AO60" i="10"/>
  <c r="AQ60" i="10" s="1"/>
  <c r="AO100" i="10"/>
  <c r="AQ100" i="10" s="1"/>
  <c r="AO132" i="10"/>
  <c r="AQ132" i="10" s="1"/>
  <c r="AO164" i="10"/>
  <c r="AQ164" i="10" s="1"/>
  <c r="AO215" i="10"/>
  <c r="AQ215" i="10" s="1"/>
  <c r="AO42" i="10"/>
  <c r="AQ42" i="10" s="1"/>
  <c r="AO58" i="10"/>
  <c r="AQ58" i="10" s="1"/>
  <c r="AO86" i="10"/>
  <c r="AQ86" i="10" s="1"/>
  <c r="AO118" i="10"/>
  <c r="AQ118" i="10" s="1"/>
  <c r="AO150" i="10"/>
  <c r="AQ150" i="10" s="1"/>
  <c r="AO182" i="10"/>
  <c r="AQ182" i="10" s="1"/>
  <c r="AO281" i="10"/>
  <c r="AQ281" i="10" s="1"/>
  <c r="AO48" i="10"/>
  <c r="AQ48" i="10" s="1"/>
  <c r="AO104" i="10"/>
  <c r="AQ104" i="10" s="1"/>
  <c r="AO136" i="10"/>
  <c r="AQ136" i="10" s="1"/>
  <c r="AO168" i="10"/>
  <c r="AQ168" i="10" s="1"/>
  <c r="AO225" i="10"/>
  <c r="AQ225" i="10" s="1"/>
  <c r="AO37" i="10"/>
  <c r="AQ37" i="10" s="1"/>
  <c r="AO114" i="10"/>
  <c r="AQ114" i="10" s="1"/>
  <c r="AO209" i="10"/>
  <c r="AQ209" i="10" s="1"/>
  <c r="AO235" i="10"/>
  <c r="AQ235" i="10" s="1"/>
  <c r="AO267" i="10"/>
  <c r="AQ267" i="10" s="1"/>
  <c r="AO299" i="10"/>
  <c r="AQ299" i="10" s="1"/>
  <c r="AO71" i="10"/>
  <c r="AQ71" i="10" s="1"/>
  <c r="AO73" i="10"/>
  <c r="AQ73" i="10" s="1"/>
  <c r="AO81" i="10"/>
  <c r="AQ81" i="10" s="1"/>
  <c r="AO89" i="10"/>
  <c r="AQ89" i="10" s="1"/>
  <c r="AO97" i="10"/>
  <c r="AQ97" i="10" s="1"/>
  <c r="AO105" i="10"/>
  <c r="AQ105" i="10" s="1"/>
  <c r="AO113" i="10"/>
  <c r="AQ113" i="10" s="1"/>
  <c r="AO121" i="10"/>
  <c r="AQ121" i="10" s="1"/>
  <c r="AO129" i="10"/>
  <c r="AQ129" i="10" s="1"/>
  <c r="AO137" i="10"/>
  <c r="AQ137" i="10" s="1"/>
  <c r="AO145" i="10"/>
  <c r="AQ145" i="10" s="1"/>
  <c r="AO153" i="10"/>
  <c r="AQ153" i="10" s="1"/>
  <c r="AO161" i="10"/>
  <c r="AQ161" i="10" s="1"/>
  <c r="AO169" i="10"/>
  <c r="AQ169" i="10" s="1"/>
  <c r="AO177" i="10"/>
  <c r="AQ177" i="10" s="1"/>
  <c r="AO185" i="10"/>
  <c r="AQ185" i="10" s="1"/>
  <c r="AO203" i="10"/>
  <c r="AQ203" i="10" s="1"/>
  <c r="AO229" i="10"/>
  <c r="AQ229" i="10" s="1"/>
  <c r="AO261" i="10"/>
  <c r="AQ261" i="10" s="1"/>
  <c r="AO293" i="10"/>
  <c r="AQ293" i="10" s="1"/>
  <c r="AO186" i="10"/>
  <c r="AQ186" i="10" s="1"/>
  <c r="AO231" i="10"/>
  <c r="AQ231" i="10" s="1"/>
  <c r="AO295" i="10"/>
  <c r="AQ295" i="10" s="1"/>
  <c r="AO202" i="10"/>
  <c r="AQ202" i="10" s="1"/>
  <c r="AO218" i="10"/>
  <c r="AQ218" i="10" s="1"/>
  <c r="AO228" i="10"/>
  <c r="AQ228" i="10" s="1"/>
  <c r="AO244" i="10"/>
  <c r="AQ244" i="10" s="1"/>
  <c r="AO260" i="10"/>
  <c r="AQ260" i="10" s="1"/>
  <c r="AO276" i="10"/>
  <c r="AQ276" i="10" s="1"/>
  <c r="AO292" i="10"/>
  <c r="AQ292" i="10" s="1"/>
  <c r="AO308" i="10"/>
  <c r="AQ308" i="10" s="1"/>
  <c r="AO8" i="10"/>
  <c r="AQ8" i="10" s="1"/>
  <c r="AO32" i="10"/>
  <c r="AQ32" i="10" s="1"/>
  <c r="AO213" i="10"/>
  <c r="AQ213" i="10" s="1"/>
  <c r="AO239" i="10"/>
  <c r="AQ239" i="10" s="1"/>
  <c r="AO271" i="10"/>
  <c r="AQ271" i="10" s="1"/>
  <c r="AO303" i="10"/>
  <c r="AQ303" i="10" s="1"/>
  <c r="AO190" i="10"/>
  <c r="AQ190" i="10" s="1"/>
  <c r="AO198" i="10"/>
  <c r="AQ198" i="10" s="1"/>
  <c r="AO206" i="10"/>
  <c r="AQ206" i="10" s="1"/>
  <c r="AO214" i="10"/>
  <c r="AQ214" i="10" s="1"/>
  <c r="AO222" i="10"/>
  <c r="AQ222" i="10" s="1"/>
  <c r="AO224" i="10"/>
  <c r="AQ224" i="10" s="1"/>
  <c r="AO232" i="10"/>
  <c r="AQ232" i="10" s="1"/>
  <c r="AO240" i="10"/>
  <c r="AQ240" i="10" s="1"/>
  <c r="AO248" i="10"/>
  <c r="AQ248" i="10" s="1"/>
  <c r="AO256" i="10"/>
  <c r="AQ256" i="10" s="1"/>
  <c r="AO264" i="10"/>
  <c r="AQ264" i="10" s="1"/>
  <c r="AO272" i="10"/>
  <c r="AQ272" i="10" s="1"/>
  <c r="AO280" i="10"/>
  <c r="AQ280" i="10" s="1"/>
  <c r="AO288" i="10"/>
  <c r="AQ288" i="10" s="1"/>
  <c r="AO296" i="10"/>
  <c r="AQ296" i="10" s="1"/>
  <c r="AO304" i="10"/>
  <c r="AQ304" i="10" s="1"/>
  <c r="AO312" i="10"/>
  <c r="AQ312" i="10" s="1"/>
  <c r="AO320" i="10"/>
  <c r="AQ320" i="10" s="1"/>
  <c r="AN8" i="10"/>
  <c r="AP8" i="10" s="1"/>
  <c r="AP9" i="10"/>
  <c r="AO301" i="10"/>
  <c r="AQ301" i="10" s="1"/>
  <c r="AO189" i="10"/>
  <c r="AQ189" i="10" s="1"/>
  <c r="AO221" i="10"/>
  <c r="AQ221" i="10" s="1"/>
  <c r="AO247" i="10"/>
  <c r="AQ247" i="10" s="1"/>
  <c r="AO279" i="10"/>
  <c r="AQ279" i="10" s="1"/>
  <c r="AO311" i="10"/>
  <c r="AQ311" i="10" s="1"/>
  <c r="AO192" i="10"/>
  <c r="AQ192" i="10" s="1"/>
  <c r="AO200" i="10"/>
  <c r="AQ200" i="10" s="1"/>
  <c r="AO208" i="10"/>
  <c r="AQ208" i="10" s="1"/>
  <c r="AO216" i="10"/>
  <c r="AQ216" i="10" s="1"/>
  <c r="AO226" i="10"/>
  <c r="AQ226" i="10" s="1"/>
  <c r="AO234" i="10"/>
  <c r="AQ234" i="10" s="1"/>
  <c r="AO242" i="10"/>
  <c r="AQ242" i="10" s="1"/>
  <c r="AO250" i="10"/>
  <c r="AQ250" i="10" s="1"/>
  <c r="AO258" i="10"/>
  <c r="AQ258" i="10" s="1"/>
  <c r="AO266" i="10"/>
  <c r="AQ266" i="10" s="1"/>
  <c r="AO274" i="10"/>
  <c r="AQ274" i="10" s="1"/>
  <c r="AO282" i="10"/>
  <c r="AQ282" i="10" s="1"/>
  <c r="AO290" i="10"/>
  <c r="AQ290" i="10" s="1"/>
  <c r="AO298" i="10"/>
  <c r="AQ298" i="10" s="1"/>
  <c r="AO306" i="10"/>
  <c r="AQ306" i="10" s="1"/>
  <c r="AO314" i="10"/>
  <c r="AQ314" i="10" s="1"/>
  <c r="AN7" i="10"/>
  <c r="AP7" i="10" s="1"/>
  <c r="BC33" i="12"/>
  <c r="BE33" i="12" s="1"/>
  <c r="BC36" i="12"/>
  <c r="BE36" i="12" s="1"/>
  <c r="BD33" i="12"/>
  <c r="BF33" i="12" s="1"/>
  <c r="BC35" i="12"/>
  <c r="BE35" i="12" s="1"/>
  <c r="BD34" i="12"/>
  <c r="BF34" i="12" s="1"/>
  <c r="BD35" i="12"/>
  <c r="BF35" i="12" s="1"/>
  <c r="BD227" i="12"/>
  <c r="BF227" i="12" s="1"/>
  <c r="BD223" i="12"/>
  <c r="BF223" i="12" s="1"/>
  <c r="BH223" i="12" s="1"/>
  <c r="BI223" i="12" s="1"/>
  <c r="BD224" i="12"/>
  <c r="BF224" i="12" s="1"/>
  <c r="BC224" i="12"/>
  <c r="BE224" i="12" s="1"/>
  <c r="BC226" i="12"/>
  <c r="BE226" i="12" s="1"/>
  <c r="BD228" i="12"/>
  <c r="BF228" i="12" s="1"/>
  <c r="BD129" i="12"/>
  <c r="BF129" i="12" s="1"/>
  <c r="BD130" i="12"/>
  <c r="BF130" i="12" s="1"/>
  <c r="BC128" i="12"/>
  <c r="BE128" i="12" s="1"/>
  <c r="BC132" i="12"/>
  <c r="BE132" i="12" s="1"/>
  <c r="BD132" i="12"/>
  <c r="BF132" i="12" s="1"/>
  <c r="BC127" i="12"/>
  <c r="BE127" i="12" s="1"/>
  <c r="BG127" i="12" s="1"/>
  <c r="BI127" i="12" s="1"/>
  <c r="BC15" i="12"/>
  <c r="BE15" i="12" s="1"/>
  <c r="BC17" i="12"/>
  <c r="BE17" i="12" s="1"/>
  <c r="BC18" i="12"/>
  <c r="BE18" i="12" s="1"/>
  <c r="BD16" i="12"/>
  <c r="BF16" i="12" s="1"/>
  <c r="BD17" i="12"/>
  <c r="BF17" i="12" s="1"/>
  <c r="BD13" i="12"/>
  <c r="BF13" i="12" s="1"/>
  <c r="BC308" i="12"/>
  <c r="BE308" i="12" s="1"/>
  <c r="BD307" i="12"/>
  <c r="BF307" i="12" s="1"/>
  <c r="BH307" i="12" s="1"/>
  <c r="BD312" i="12"/>
  <c r="BF312" i="12" s="1"/>
  <c r="BD310" i="12"/>
  <c r="BF310" i="12" s="1"/>
  <c r="BC307" i="12"/>
  <c r="BE307" i="12" s="1"/>
  <c r="BG307" i="12" s="1"/>
  <c r="BD309" i="12"/>
  <c r="BF309" i="12" s="1"/>
  <c r="BD183" i="12"/>
  <c r="BF183" i="12" s="1"/>
  <c r="BD186" i="12"/>
  <c r="BF186" i="12" s="1"/>
  <c r="BD181" i="12"/>
  <c r="BF181" i="12" s="1"/>
  <c r="BH181" i="12" s="1"/>
  <c r="BI181" i="12" s="1"/>
  <c r="BC185" i="12"/>
  <c r="BE185" i="12" s="1"/>
  <c r="BD185" i="12"/>
  <c r="BF185" i="12" s="1"/>
  <c r="BC184" i="12"/>
  <c r="BE184" i="12" s="1"/>
  <c r="AN271" i="10"/>
  <c r="AP271" i="10" s="1"/>
  <c r="AN273" i="10"/>
  <c r="AP273" i="10" s="1"/>
  <c r="AN272" i="10"/>
  <c r="AP272" i="10" s="1"/>
  <c r="AO36" i="10"/>
  <c r="AQ36" i="10" s="1"/>
  <c r="AN36" i="10"/>
  <c r="AP36" i="10" s="1"/>
  <c r="AN34" i="10"/>
  <c r="AP34" i="10" s="1"/>
  <c r="AO35" i="10"/>
  <c r="AQ35" i="10" s="1"/>
  <c r="AN35" i="10"/>
  <c r="AP35" i="10" s="1"/>
  <c r="AO31" i="10"/>
  <c r="AQ31" i="10" s="1"/>
  <c r="AN274" i="10"/>
  <c r="AP274" i="10" s="1"/>
  <c r="BD32" i="12"/>
  <c r="BF32" i="12" s="1"/>
  <c r="BD31" i="12"/>
  <c r="BF31" i="12" s="1"/>
  <c r="BH31" i="12" s="1"/>
  <c r="BC31" i="12"/>
  <c r="BE31" i="12" s="1"/>
  <c r="BG31" i="12" s="1"/>
  <c r="BC225" i="12"/>
  <c r="BE225" i="12" s="1"/>
  <c r="BC228" i="12"/>
  <c r="BE228" i="12" s="1"/>
  <c r="BD226" i="12"/>
  <c r="BF226" i="12" s="1"/>
  <c r="BC131" i="12"/>
  <c r="BE131" i="12" s="1"/>
  <c r="BC130" i="12"/>
  <c r="BE130" i="12" s="1"/>
  <c r="BD128" i="12"/>
  <c r="BF128" i="12" s="1"/>
  <c r="BD15" i="12"/>
  <c r="BF15" i="12" s="1"/>
  <c r="BC16" i="12"/>
  <c r="BE16" i="12" s="1"/>
  <c r="BC13" i="12"/>
  <c r="BE13" i="12" s="1"/>
  <c r="BG13" i="12" s="1"/>
  <c r="BD311" i="12"/>
  <c r="BF311" i="12" s="1"/>
  <c r="BC311" i="12"/>
  <c r="BE311" i="12" s="1"/>
  <c r="BC310" i="12"/>
  <c r="BE310" i="12" s="1"/>
  <c r="BC183" i="12"/>
  <c r="BE183" i="12" s="1"/>
  <c r="BC186" i="12"/>
  <c r="BE186" i="12" s="1"/>
  <c r="BD184" i="12"/>
  <c r="BF184" i="12" s="1"/>
  <c r="AO33" i="10"/>
  <c r="AQ33" i="10" s="1"/>
  <c r="AN32" i="10"/>
  <c r="AP32" i="10" s="1"/>
  <c r="AO34" i="10"/>
  <c r="AQ34" i="10" s="1"/>
  <c r="BI301" i="12"/>
  <c r="BI205" i="12"/>
  <c r="BF13" i="6"/>
  <c r="BG13" i="6" s="1"/>
  <c r="BH13" i="6" s="1"/>
  <c r="BJ13" i="6" s="1"/>
  <c r="BK13" i="6" s="1"/>
  <c r="BC20" i="12"/>
  <c r="BE20" i="12" s="1"/>
  <c r="BC23" i="12"/>
  <c r="BE23" i="12" s="1"/>
  <c r="BD24" i="12"/>
  <c r="BF24" i="12" s="1"/>
  <c r="BD23" i="12"/>
  <c r="BF23" i="12" s="1"/>
  <c r="BC22" i="12"/>
  <c r="BE22" i="12" s="1"/>
  <c r="BD20" i="12"/>
  <c r="BF20" i="12" s="1"/>
  <c r="BC19" i="12"/>
  <c r="BE19" i="12" s="1"/>
  <c r="BG19" i="12" s="1"/>
  <c r="BC21" i="12"/>
  <c r="BE21" i="12" s="1"/>
  <c r="BD19" i="12"/>
  <c r="BF19" i="12" s="1"/>
  <c r="BH19" i="12" s="1"/>
  <c r="BC24" i="12"/>
  <c r="BE24" i="12" s="1"/>
  <c r="BD21" i="12"/>
  <c r="BF21" i="12" s="1"/>
  <c r="BD22" i="12"/>
  <c r="BF22" i="12" s="1"/>
  <c r="BC57" i="12"/>
  <c r="BE57" i="12" s="1"/>
  <c r="BC55" i="12"/>
  <c r="BE55" i="12" s="1"/>
  <c r="BG55" i="12" s="1"/>
  <c r="BC58" i="12"/>
  <c r="BE58" i="12" s="1"/>
  <c r="BD56" i="12"/>
  <c r="BF56" i="12" s="1"/>
  <c r="BD59" i="12"/>
  <c r="BF59" i="12" s="1"/>
  <c r="BC60" i="12"/>
  <c r="BE60" i="12" s="1"/>
  <c r="BC56" i="12"/>
  <c r="BE56" i="12" s="1"/>
  <c r="BC59" i="12"/>
  <c r="BE59" i="12" s="1"/>
  <c r="BD57" i="12"/>
  <c r="BF57" i="12" s="1"/>
  <c r="BD58" i="12"/>
  <c r="BF58" i="12" s="1"/>
  <c r="BD60" i="12"/>
  <c r="BF60" i="12" s="1"/>
  <c r="BD55" i="12"/>
  <c r="BF55" i="12" s="1"/>
  <c r="BH55" i="12" s="1"/>
  <c r="BC49" i="12"/>
  <c r="BE49" i="12" s="1"/>
  <c r="BG49" i="12" s="1"/>
  <c r="BC50" i="12"/>
  <c r="BE50" i="12" s="1"/>
  <c r="BC53" i="12"/>
  <c r="BE53" i="12" s="1"/>
  <c r="BC54" i="12"/>
  <c r="BE54" i="12" s="1"/>
  <c r="BC52" i="12"/>
  <c r="BE52" i="12" s="1"/>
  <c r="BC51" i="12"/>
  <c r="BE51" i="12" s="1"/>
  <c r="BD51" i="12"/>
  <c r="BF51" i="12" s="1"/>
  <c r="BD53" i="12"/>
  <c r="BF53" i="12" s="1"/>
  <c r="BD54" i="12"/>
  <c r="BF54" i="12" s="1"/>
  <c r="BD49" i="12"/>
  <c r="BF49" i="12" s="1"/>
  <c r="BH49" i="12" s="1"/>
  <c r="BD50" i="12"/>
  <c r="BF50" i="12" s="1"/>
  <c r="BD52" i="12"/>
  <c r="BF52" i="12" s="1"/>
  <c r="BI199" i="12"/>
  <c r="BD263" i="12"/>
  <c r="BF263" i="12" s="1"/>
  <c r="BD264" i="12"/>
  <c r="BF264" i="12" s="1"/>
  <c r="BD259" i="12"/>
  <c r="BF259" i="12" s="1"/>
  <c r="BH259" i="12" s="1"/>
  <c r="BD262" i="12"/>
  <c r="BF262" i="12" s="1"/>
  <c r="BD261" i="12"/>
  <c r="BF261" i="12" s="1"/>
  <c r="BD260" i="12"/>
  <c r="BF260" i="12" s="1"/>
  <c r="BC263" i="12"/>
  <c r="BE263" i="12" s="1"/>
  <c r="BC261" i="12"/>
  <c r="BE261" i="12" s="1"/>
  <c r="BC260" i="12"/>
  <c r="BE260" i="12" s="1"/>
  <c r="BC264" i="12"/>
  <c r="BE264" i="12" s="1"/>
  <c r="BC262" i="12"/>
  <c r="BE262" i="12" s="1"/>
  <c r="BC259" i="12"/>
  <c r="BE259" i="12" s="1"/>
  <c r="BG259" i="12" s="1"/>
  <c r="BD174" i="12"/>
  <c r="BF174" i="12" s="1"/>
  <c r="BD169" i="12"/>
  <c r="BF169" i="12" s="1"/>
  <c r="BH169" i="12" s="1"/>
  <c r="BD171" i="12"/>
  <c r="BF171" i="12" s="1"/>
  <c r="BD172" i="12"/>
  <c r="BF172" i="12" s="1"/>
  <c r="BD170" i="12"/>
  <c r="BF170" i="12" s="1"/>
  <c r="BD173" i="12"/>
  <c r="BF173" i="12" s="1"/>
  <c r="BC172" i="12"/>
  <c r="BE172" i="12" s="1"/>
  <c r="BC169" i="12"/>
  <c r="BE169" i="12" s="1"/>
  <c r="BG169" i="12" s="1"/>
  <c r="BC173" i="12"/>
  <c r="BE173" i="12" s="1"/>
  <c r="BC170" i="12"/>
  <c r="BE170" i="12" s="1"/>
  <c r="BC171" i="12"/>
  <c r="BE171" i="12" s="1"/>
  <c r="BC174" i="12"/>
  <c r="BE174" i="12" s="1"/>
  <c r="BD81" i="12"/>
  <c r="BF81" i="12" s="1"/>
  <c r="BD82" i="12"/>
  <c r="BF82" i="12" s="1"/>
  <c r="BD84" i="12"/>
  <c r="BF84" i="12" s="1"/>
  <c r="BD79" i="12"/>
  <c r="BF79" i="12" s="1"/>
  <c r="BH79" i="12" s="1"/>
  <c r="BD80" i="12"/>
  <c r="BF80" i="12" s="1"/>
  <c r="BD83" i="12"/>
  <c r="BF83" i="12" s="1"/>
  <c r="BC83" i="12"/>
  <c r="BE83" i="12" s="1"/>
  <c r="BC79" i="12"/>
  <c r="BE79" i="12" s="1"/>
  <c r="BG79" i="12" s="1"/>
  <c r="BC82" i="12"/>
  <c r="BE82" i="12" s="1"/>
  <c r="BC81" i="12"/>
  <c r="BE81" i="12" s="1"/>
  <c r="BC84" i="12"/>
  <c r="BE84" i="12" s="1"/>
  <c r="BC80" i="12"/>
  <c r="BE80" i="12" s="1"/>
  <c r="BD244" i="12"/>
  <c r="BF244" i="12" s="1"/>
  <c r="BD242" i="12"/>
  <c r="BF242" i="12" s="1"/>
  <c r="BC241" i="12"/>
  <c r="BE241" i="12" s="1"/>
  <c r="BG241" i="12" s="1"/>
  <c r="BD243" i="12"/>
  <c r="BF243" i="12" s="1"/>
  <c r="BD241" i="12"/>
  <c r="BF241" i="12" s="1"/>
  <c r="BH241" i="12" s="1"/>
  <c r="BD245" i="12"/>
  <c r="BF245" i="12" s="1"/>
  <c r="BD246" i="12"/>
  <c r="BF246" i="12" s="1"/>
  <c r="BC245" i="12"/>
  <c r="BE245" i="12" s="1"/>
  <c r="BC246" i="12"/>
  <c r="BE246" i="12" s="1"/>
  <c r="BC243" i="12"/>
  <c r="BE243" i="12" s="1"/>
  <c r="BC244" i="12"/>
  <c r="BE244" i="12" s="1"/>
  <c r="BC242" i="12"/>
  <c r="BE242" i="12" s="1"/>
  <c r="BD195" i="12"/>
  <c r="BF195" i="12" s="1"/>
  <c r="BD194" i="12"/>
  <c r="BF194" i="12" s="1"/>
  <c r="BD197" i="12"/>
  <c r="BF197" i="12" s="1"/>
  <c r="BD193" i="12"/>
  <c r="BF193" i="12" s="1"/>
  <c r="BH193" i="12" s="1"/>
  <c r="BC196" i="12"/>
  <c r="BE196" i="12" s="1"/>
  <c r="BD196" i="12"/>
  <c r="BF196" i="12" s="1"/>
  <c r="BD198" i="12"/>
  <c r="BF198" i="12" s="1"/>
  <c r="BC195" i="12"/>
  <c r="BE195" i="12" s="1"/>
  <c r="BC193" i="12"/>
  <c r="BE193" i="12" s="1"/>
  <c r="BG193" i="12" s="1"/>
  <c r="BC197" i="12"/>
  <c r="BE197" i="12" s="1"/>
  <c r="BC194" i="12"/>
  <c r="BE194" i="12" s="1"/>
  <c r="BC198" i="12"/>
  <c r="BE198" i="12" s="1"/>
  <c r="BD154" i="12"/>
  <c r="BF154" i="12" s="1"/>
  <c r="BD152" i="12"/>
  <c r="BF152" i="12" s="1"/>
  <c r="BD151" i="12"/>
  <c r="BF151" i="12" s="1"/>
  <c r="BH151" i="12" s="1"/>
  <c r="BC153" i="12"/>
  <c r="BE153" i="12" s="1"/>
  <c r="BC155" i="12"/>
  <c r="BE155" i="12" s="1"/>
  <c r="BD156" i="12"/>
  <c r="BF156" i="12" s="1"/>
  <c r="BC151" i="12"/>
  <c r="BE151" i="12" s="1"/>
  <c r="BG151" i="12" s="1"/>
  <c r="BD153" i="12"/>
  <c r="BF153" i="12" s="1"/>
  <c r="BD155" i="12"/>
  <c r="BF155" i="12" s="1"/>
  <c r="BC154" i="12"/>
  <c r="BE154" i="12" s="1"/>
  <c r="BC156" i="12"/>
  <c r="BE156" i="12" s="1"/>
  <c r="BC152" i="12"/>
  <c r="BE152" i="12" s="1"/>
  <c r="BD290" i="12"/>
  <c r="BF290" i="12" s="1"/>
  <c r="BC291" i="12"/>
  <c r="BE291" i="12" s="1"/>
  <c r="BD292" i="12"/>
  <c r="BF292" i="12" s="1"/>
  <c r="BD294" i="12"/>
  <c r="BF294" i="12" s="1"/>
  <c r="BD289" i="12"/>
  <c r="BF289" i="12" s="1"/>
  <c r="BH289" i="12" s="1"/>
  <c r="BC292" i="12"/>
  <c r="BE292" i="12" s="1"/>
  <c r="BD293" i="12"/>
  <c r="BF293" i="12" s="1"/>
  <c r="BC290" i="12"/>
  <c r="BE290" i="12" s="1"/>
  <c r="BC289" i="12"/>
  <c r="BE289" i="12" s="1"/>
  <c r="BG289" i="12" s="1"/>
  <c r="BC293" i="12"/>
  <c r="BE293" i="12" s="1"/>
  <c r="BC294" i="12"/>
  <c r="BE294" i="12" s="1"/>
  <c r="BD291" i="12"/>
  <c r="BF291" i="12" s="1"/>
  <c r="BC157" i="12"/>
  <c r="BE157" i="12" s="1"/>
  <c r="BG157" i="12" s="1"/>
  <c r="BD159" i="12"/>
  <c r="BF159" i="12" s="1"/>
  <c r="BD162" i="12"/>
  <c r="BF162" i="12" s="1"/>
  <c r="BD158" i="12"/>
  <c r="BF158" i="12" s="1"/>
  <c r="BD160" i="12"/>
  <c r="BF160" i="12" s="1"/>
  <c r="BD157" i="12"/>
  <c r="BF157" i="12" s="1"/>
  <c r="BH157" i="12" s="1"/>
  <c r="BC161" i="12"/>
  <c r="BE161" i="12" s="1"/>
  <c r="BC159" i="12"/>
  <c r="BE159" i="12" s="1"/>
  <c r="BD161" i="12"/>
  <c r="BF161" i="12" s="1"/>
  <c r="BC162" i="12"/>
  <c r="BE162" i="12" s="1"/>
  <c r="BC160" i="12"/>
  <c r="BE160" i="12" s="1"/>
  <c r="BC158" i="12"/>
  <c r="BE158" i="12" s="1"/>
  <c r="BD148" i="12"/>
  <c r="BF148" i="12" s="1"/>
  <c r="BD147" i="12"/>
  <c r="BF147" i="12" s="1"/>
  <c r="BD149" i="12"/>
  <c r="BF149" i="12" s="1"/>
  <c r="BD150" i="12"/>
  <c r="BF150" i="12" s="1"/>
  <c r="BD145" i="12"/>
  <c r="BF145" i="12" s="1"/>
  <c r="BH145" i="12" s="1"/>
  <c r="BC147" i="12"/>
  <c r="BE147" i="12" s="1"/>
  <c r="BC150" i="12"/>
  <c r="BE150" i="12" s="1"/>
  <c r="BC146" i="12"/>
  <c r="BE146" i="12" s="1"/>
  <c r="BC145" i="12"/>
  <c r="BE145" i="12" s="1"/>
  <c r="BG145" i="12" s="1"/>
  <c r="BC149" i="12"/>
  <c r="BE149" i="12" s="1"/>
  <c r="BC148" i="12"/>
  <c r="BE148" i="12" s="1"/>
  <c r="BD146" i="12"/>
  <c r="BF146" i="12" s="1"/>
  <c r="BD107" i="12"/>
  <c r="BF107" i="12" s="1"/>
  <c r="BD105" i="12"/>
  <c r="BF105" i="12" s="1"/>
  <c r="BC107" i="12"/>
  <c r="BE107" i="12" s="1"/>
  <c r="BC103" i="12"/>
  <c r="BE103" i="12" s="1"/>
  <c r="BG103" i="12" s="1"/>
  <c r="BD106" i="12"/>
  <c r="BF106" i="12" s="1"/>
  <c r="BC105" i="12"/>
  <c r="BE105" i="12" s="1"/>
  <c r="BD104" i="12"/>
  <c r="BF104" i="12" s="1"/>
  <c r="BD108" i="12"/>
  <c r="BF108" i="12" s="1"/>
  <c r="BC104" i="12"/>
  <c r="BE104" i="12" s="1"/>
  <c r="BD103" i="12"/>
  <c r="BF103" i="12" s="1"/>
  <c r="BH103" i="12" s="1"/>
  <c r="BI103" i="12" s="1"/>
  <c r="BC108" i="12"/>
  <c r="BE108" i="12" s="1"/>
  <c r="BC106" i="12"/>
  <c r="BE106" i="12" s="1"/>
  <c r="BH7" i="12"/>
  <c r="BD359" i="12"/>
  <c r="BF359" i="12" s="1"/>
  <c r="BD358" i="12"/>
  <c r="BF358" i="12" s="1"/>
  <c r="BD357" i="12"/>
  <c r="BF357" i="12" s="1"/>
  <c r="BD360" i="12"/>
  <c r="BF360" i="12" s="1"/>
  <c r="BD356" i="12"/>
  <c r="BF356" i="12" s="1"/>
  <c r="BC359" i="12"/>
  <c r="BE359" i="12" s="1"/>
  <c r="BC355" i="12"/>
  <c r="BE355" i="12" s="1"/>
  <c r="BG355" i="12" s="1"/>
  <c r="BD355" i="12"/>
  <c r="BF355" i="12" s="1"/>
  <c r="BH355" i="12" s="1"/>
  <c r="BC357" i="12"/>
  <c r="BE357" i="12" s="1"/>
  <c r="BC358" i="12"/>
  <c r="BE358" i="12" s="1"/>
  <c r="BC356" i="12"/>
  <c r="BE356" i="12" s="1"/>
  <c r="BC360" i="12"/>
  <c r="BE360" i="12" s="1"/>
  <c r="BD77" i="12"/>
  <c r="BF77" i="12" s="1"/>
  <c r="BD74" i="12"/>
  <c r="BF74" i="12" s="1"/>
  <c r="BD76" i="12"/>
  <c r="BF76" i="12" s="1"/>
  <c r="BC78" i="12"/>
  <c r="BE78" i="12" s="1"/>
  <c r="BD78" i="12"/>
  <c r="BF78" i="12" s="1"/>
  <c r="BC73" i="12"/>
  <c r="BE73" i="12" s="1"/>
  <c r="BG73" i="12" s="1"/>
  <c r="BI73" i="12" s="1"/>
  <c r="BC75" i="12"/>
  <c r="BE75" i="12" s="1"/>
  <c r="BC76" i="12"/>
  <c r="BE76" i="12" s="1"/>
  <c r="BD73" i="12"/>
  <c r="BF73" i="12" s="1"/>
  <c r="BH73" i="12" s="1"/>
  <c r="BC74" i="12"/>
  <c r="BE74" i="12" s="1"/>
  <c r="BD75" i="12"/>
  <c r="BF75" i="12" s="1"/>
  <c r="BC77" i="12"/>
  <c r="BE77" i="12" s="1"/>
  <c r="BD176" i="12"/>
  <c r="BF176" i="12" s="1"/>
  <c r="BD180" i="12"/>
  <c r="BF180" i="12" s="1"/>
  <c r="BD179" i="12"/>
  <c r="BF179" i="12" s="1"/>
  <c r="BD178" i="12"/>
  <c r="BF178" i="12" s="1"/>
  <c r="BD175" i="12"/>
  <c r="BF175" i="12" s="1"/>
  <c r="BH175" i="12" s="1"/>
  <c r="BD177" i="12"/>
  <c r="BF177" i="12" s="1"/>
  <c r="BC180" i="12"/>
  <c r="BE180" i="12" s="1"/>
  <c r="BC175" i="12"/>
  <c r="BE175" i="12" s="1"/>
  <c r="BG175" i="12" s="1"/>
  <c r="BC177" i="12"/>
  <c r="BE177" i="12" s="1"/>
  <c r="BC179" i="12"/>
  <c r="BE179" i="12" s="1"/>
  <c r="BC178" i="12"/>
  <c r="BE178" i="12" s="1"/>
  <c r="BC176" i="12"/>
  <c r="BE176" i="12" s="1"/>
  <c r="BD95" i="12"/>
  <c r="BF95" i="12" s="1"/>
  <c r="BD93" i="12"/>
  <c r="BF93" i="12" s="1"/>
  <c r="BD96" i="12"/>
  <c r="BF96" i="12" s="1"/>
  <c r="BD91" i="12"/>
  <c r="BF91" i="12" s="1"/>
  <c r="BH91" i="12" s="1"/>
  <c r="BC96" i="12"/>
  <c r="BE96" i="12" s="1"/>
  <c r="BD94" i="12"/>
  <c r="BF94" i="12" s="1"/>
  <c r="BC94" i="12"/>
  <c r="BE94" i="12" s="1"/>
  <c r="BC91" i="12"/>
  <c r="BE91" i="12" s="1"/>
  <c r="BG91" i="12" s="1"/>
  <c r="BD92" i="12"/>
  <c r="BF92" i="12" s="1"/>
  <c r="BC93" i="12"/>
  <c r="BE93" i="12" s="1"/>
  <c r="BC92" i="12"/>
  <c r="BE92" i="12" s="1"/>
  <c r="BC95" i="12"/>
  <c r="BE95" i="12" s="1"/>
  <c r="BC70" i="12"/>
  <c r="BE70" i="12" s="1"/>
  <c r="BC67" i="12"/>
  <c r="BE67" i="12" s="1"/>
  <c r="BG67" i="12" s="1"/>
  <c r="BC72" i="12"/>
  <c r="BE72" i="12" s="1"/>
  <c r="BC71" i="12"/>
  <c r="BE71" i="12" s="1"/>
  <c r="BC69" i="12"/>
  <c r="BE69" i="12" s="1"/>
  <c r="BC68" i="12"/>
  <c r="BE68" i="12" s="1"/>
  <c r="BD68" i="12"/>
  <c r="BF68" i="12" s="1"/>
  <c r="BD67" i="12"/>
  <c r="BF67" i="12" s="1"/>
  <c r="BH67" i="12" s="1"/>
  <c r="BD69" i="12"/>
  <c r="BF69" i="12" s="1"/>
  <c r="BD71" i="12"/>
  <c r="BF71" i="12" s="1"/>
  <c r="BD72" i="12"/>
  <c r="BF72" i="12" s="1"/>
  <c r="BD70" i="12"/>
  <c r="BF70" i="12" s="1"/>
  <c r="BD352" i="12"/>
  <c r="BF352" i="12" s="1"/>
  <c r="BC352" i="12"/>
  <c r="BE352" i="12" s="1"/>
  <c r="BD354" i="12"/>
  <c r="BF354" i="12" s="1"/>
  <c r="BC351" i="12"/>
  <c r="BE351" i="12" s="1"/>
  <c r="BD353" i="12"/>
  <c r="BF353" i="12" s="1"/>
  <c r="BC353" i="12"/>
  <c r="BE353" i="12" s="1"/>
  <c r="BC354" i="12"/>
  <c r="BE354" i="12" s="1"/>
  <c r="BC350" i="12"/>
  <c r="BE350" i="12" s="1"/>
  <c r="BC349" i="12"/>
  <c r="BE349" i="12" s="1"/>
  <c r="BG349" i="12" s="1"/>
  <c r="BD349" i="12"/>
  <c r="BF349" i="12" s="1"/>
  <c r="BH349" i="12" s="1"/>
  <c r="BD351" i="12"/>
  <c r="BF351" i="12" s="1"/>
  <c r="BD350" i="12"/>
  <c r="BF350" i="12" s="1"/>
  <c r="BD215" i="12"/>
  <c r="BF215" i="12" s="1"/>
  <c r="BD212" i="12"/>
  <c r="BF212" i="12" s="1"/>
  <c r="BC214" i="12"/>
  <c r="BE214" i="12" s="1"/>
  <c r="BC215" i="12"/>
  <c r="BE215" i="12" s="1"/>
  <c r="BD211" i="12"/>
  <c r="BF211" i="12" s="1"/>
  <c r="BH211" i="12" s="1"/>
  <c r="BC211" i="12"/>
  <c r="BE211" i="12" s="1"/>
  <c r="BG211" i="12" s="1"/>
  <c r="BD214" i="12"/>
  <c r="BF214" i="12" s="1"/>
  <c r="BC213" i="12"/>
  <c r="BE213" i="12" s="1"/>
  <c r="BD216" i="12"/>
  <c r="BF216" i="12" s="1"/>
  <c r="BD213" i="12"/>
  <c r="BF213" i="12" s="1"/>
  <c r="BC216" i="12"/>
  <c r="BE216" i="12" s="1"/>
  <c r="BC212" i="12"/>
  <c r="BE212" i="12" s="1"/>
  <c r="BC271" i="12"/>
  <c r="BE271" i="12" s="1"/>
  <c r="BG271" i="12" s="1"/>
  <c r="BD271" i="12"/>
  <c r="BF271" i="12" s="1"/>
  <c r="BH271" i="12" s="1"/>
  <c r="BD272" i="12"/>
  <c r="BF272" i="12" s="1"/>
  <c r="BD273" i="12"/>
  <c r="BF273" i="12" s="1"/>
  <c r="BC275" i="12"/>
  <c r="BE275" i="12" s="1"/>
  <c r="BD276" i="12"/>
  <c r="BF276" i="12" s="1"/>
  <c r="BC274" i="12"/>
  <c r="BE274" i="12" s="1"/>
  <c r="BC273" i="12"/>
  <c r="BE273" i="12" s="1"/>
  <c r="BD275" i="12"/>
  <c r="BF275" i="12" s="1"/>
  <c r="BC272" i="12"/>
  <c r="BE272" i="12" s="1"/>
  <c r="BD274" i="12"/>
  <c r="BF274" i="12" s="1"/>
  <c r="BC276" i="12"/>
  <c r="BE276" i="12" s="1"/>
  <c r="AN227" i="10"/>
  <c r="AP227" i="10" s="1"/>
  <c r="AN228" i="10"/>
  <c r="AP228" i="10" s="1"/>
  <c r="AN223" i="10"/>
  <c r="AP223" i="10" s="1"/>
  <c r="AN224" i="10"/>
  <c r="AP224" i="10" s="1"/>
  <c r="AN226" i="10"/>
  <c r="AP226" i="10" s="1"/>
  <c r="AN225" i="10"/>
  <c r="AP225" i="10" s="1"/>
  <c r="BD116" i="12"/>
  <c r="BF116" i="12" s="1"/>
  <c r="BD117" i="12"/>
  <c r="BF117" i="12" s="1"/>
  <c r="BD119" i="12"/>
  <c r="BF119" i="12" s="1"/>
  <c r="BC116" i="12"/>
  <c r="BE116" i="12" s="1"/>
  <c r="BC119" i="12"/>
  <c r="BE119" i="12" s="1"/>
  <c r="BC115" i="12"/>
  <c r="BE115" i="12" s="1"/>
  <c r="BG115" i="12" s="1"/>
  <c r="BD118" i="12"/>
  <c r="BF118" i="12" s="1"/>
  <c r="BC117" i="12"/>
  <c r="BE117" i="12" s="1"/>
  <c r="BC120" i="12"/>
  <c r="BE120" i="12" s="1"/>
  <c r="BD120" i="12"/>
  <c r="BF120" i="12" s="1"/>
  <c r="BD115" i="12"/>
  <c r="BF115" i="12" s="1"/>
  <c r="BH115" i="12" s="1"/>
  <c r="BC118" i="12"/>
  <c r="BE118" i="12" s="1"/>
  <c r="BD133" i="12"/>
  <c r="BF133" i="12" s="1"/>
  <c r="BH133" i="12" s="1"/>
  <c r="BD136" i="12"/>
  <c r="BF136" i="12" s="1"/>
  <c r="BD134" i="12"/>
  <c r="BF134" i="12" s="1"/>
  <c r="BD135" i="12"/>
  <c r="BF135" i="12" s="1"/>
  <c r="BD138" i="12"/>
  <c r="BF138" i="12" s="1"/>
  <c r="BC133" i="12"/>
  <c r="BE133" i="12" s="1"/>
  <c r="BG133" i="12" s="1"/>
  <c r="BC135" i="12"/>
  <c r="BE135" i="12" s="1"/>
  <c r="BC138" i="12"/>
  <c r="BE138" i="12" s="1"/>
  <c r="BC137" i="12"/>
  <c r="BE137" i="12" s="1"/>
  <c r="BC136" i="12"/>
  <c r="BE136" i="12" s="1"/>
  <c r="BD137" i="12"/>
  <c r="BF137" i="12" s="1"/>
  <c r="BC134" i="12"/>
  <c r="BE134" i="12" s="1"/>
  <c r="BD229" i="12"/>
  <c r="BF229" i="12" s="1"/>
  <c r="BH229" i="12" s="1"/>
  <c r="BD233" i="12"/>
  <c r="BF233" i="12" s="1"/>
  <c r="BD231" i="12"/>
  <c r="BF231" i="12" s="1"/>
  <c r="BD232" i="12"/>
  <c r="BF232" i="12" s="1"/>
  <c r="BD234" i="12"/>
  <c r="BF234" i="12" s="1"/>
  <c r="BD230" i="12"/>
  <c r="BF230" i="12" s="1"/>
  <c r="BC231" i="12"/>
  <c r="BE231" i="12" s="1"/>
  <c r="BC233" i="12"/>
  <c r="BE233" i="12" s="1"/>
  <c r="BC230" i="12"/>
  <c r="BE230" i="12" s="1"/>
  <c r="BC232" i="12"/>
  <c r="BE232" i="12" s="1"/>
  <c r="BC234" i="12"/>
  <c r="BE234" i="12" s="1"/>
  <c r="BC229" i="12"/>
  <c r="BE229" i="12" s="1"/>
  <c r="BG229" i="12" s="1"/>
  <c r="BD126" i="12"/>
  <c r="BF126" i="12" s="1"/>
  <c r="BD121" i="12"/>
  <c r="BF121" i="12" s="1"/>
  <c r="BH121" i="12" s="1"/>
  <c r="BD123" i="12"/>
  <c r="BF123" i="12" s="1"/>
  <c r="BD125" i="12"/>
  <c r="BF125" i="12" s="1"/>
  <c r="BD122" i="12"/>
  <c r="BF122" i="12" s="1"/>
  <c r="BD124" i="12"/>
  <c r="BF124" i="12" s="1"/>
  <c r="BC124" i="12"/>
  <c r="BE124" i="12" s="1"/>
  <c r="BC126" i="12"/>
  <c r="BE126" i="12" s="1"/>
  <c r="BC123" i="12"/>
  <c r="BE123" i="12" s="1"/>
  <c r="BC122" i="12"/>
  <c r="BE122" i="12" s="1"/>
  <c r="BC125" i="12"/>
  <c r="BE125" i="12" s="1"/>
  <c r="BC121" i="12"/>
  <c r="BE121" i="12" s="1"/>
  <c r="BG121" i="12" s="1"/>
  <c r="BG7" i="12"/>
  <c r="BD110" i="12"/>
  <c r="BF110" i="12" s="1"/>
  <c r="BD112" i="12"/>
  <c r="BF112" i="12" s="1"/>
  <c r="BD109" i="12"/>
  <c r="BF109" i="12" s="1"/>
  <c r="BH109" i="12" s="1"/>
  <c r="BC110" i="12"/>
  <c r="BE110" i="12" s="1"/>
  <c r="BC111" i="12"/>
  <c r="BE111" i="12" s="1"/>
  <c r="BD111" i="12"/>
  <c r="BF111" i="12" s="1"/>
  <c r="BC109" i="12"/>
  <c r="BE109" i="12" s="1"/>
  <c r="BG109" i="12" s="1"/>
  <c r="BD114" i="12"/>
  <c r="BF114" i="12" s="1"/>
  <c r="BC114" i="12"/>
  <c r="BE114" i="12" s="1"/>
  <c r="BC113" i="12"/>
  <c r="BE113" i="12" s="1"/>
  <c r="BD113" i="12"/>
  <c r="BF113" i="12" s="1"/>
  <c r="BC112" i="12"/>
  <c r="BE112" i="12" s="1"/>
  <c r="BD323" i="12"/>
  <c r="BF323" i="12" s="1"/>
  <c r="BD319" i="12"/>
  <c r="BF319" i="12" s="1"/>
  <c r="BH319" i="12" s="1"/>
  <c r="BD324" i="12"/>
  <c r="BF324" i="12" s="1"/>
  <c r="BD322" i="12"/>
  <c r="BF322" i="12" s="1"/>
  <c r="BD320" i="12"/>
  <c r="BF320" i="12" s="1"/>
  <c r="BD321" i="12"/>
  <c r="BF321" i="12" s="1"/>
  <c r="BC322" i="12"/>
  <c r="BE322" i="12" s="1"/>
  <c r="BC320" i="12"/>
  <c r="BE320" i="12" s="1"/>
  <c r="BC321" i="12"/>
  <c r="BE321" i="12" s="1"/>
  <c r="BC324" i="12"/>
  <c r="BE324" i="12" s="1"/>
  <c r="BC323" i="12"/>
  <c r="BE323" i="12" s="1"/>
  <c r="BC319" i="12"/>
  <c r="BE319" i="12" s="1"/>
  <c r="BG319" i="12" s="1"/>
  <c r="BD268" i="12"/>
  <c r="BF268" i="12" s="1"/>
  <c r="BD270" i="12"/>
  <c r="BF270" i="12" s="1"/>
  <c r="BD267" i="12"/>
  <c r="BF267" i="12" s="1"/>
  <c r="BD269" i="12"/>
  <c r="BF269" i="12" s="1"/>
  <c r="BD266" i="12"/>
  <c r="BF266" i="12" s="1"/>
  <c r="BD265" i="12"/>
  <c r="BF265" i="12" s="1"/>
  <c r="BH265" i="12" s="1"/>
  <c r="BC269" i="12"/>
  <c r="BE269" i="12" s="1"/>
  <c r="BC268" i="12"/>
  <c r="BE268" i="12" s="1"/>
  <c r="BC265" i="12"/>
  <c r="BE265" i="12" s="1"/>
  <c r="BG265" i="12" s="1"/>
  <c r="BC267" i="12"/>
  <c r="BE267" i="12" s="1"/>
  <c r="BC270" i="12"/>
  <c r="BE270" i="12" s="1"/>
  <c r="BC266" i="12"/>
  <c r="BE266" i="12" s="1"/>
  <c r="BD362" i="12"/>
  <c r="BF362" i="12" s="1"/>
  <c r="BD364" i="12"/>
  <c r="BF364" i="12" s="1"/>
  <c r="BD366" i="12"/>
  <c r="BF366" i="12" s="1"/>
  <c r="BD361" i="12"/>
  <c r="BF361" i="12" s="1"/>
  <c r="BH361" i="12" s="1"/>
  <c r="BC364" i="12"/>
  <c r="BE364" i="12" s="1"/>
  <c r="BC365" i="12"/>
  <c r="BE365" i="12" s="1"/>
  <c r="BD365" i="12"/>
  <c r="BF365" i="12" s="1"/>
  <c r="BC362" i="12"/>
  <c r="BE362" i="12" s="1"/>
  <c r="BC363" i="12"/>
  <c r="BE363" i="12" s="1"/>
  <c r="BD363" i="12"/>
  <c r="BF363" i="12" s="1"/>
  <c r="BC366" i="12"/>
  <c r="BE366" i="12" s="1"/>
  <c r="BC361" i="12"/>
  <c r="BE361" i="12" s="1"/>
  <c r="BG361" i="12" s="1"/>
  <c r="BC45" i="12"/>
  <c r="BE45" i="12" s="1"/>
  <c r="BC47" i="12"/>
  <c r="BE47" i="12" s="1"/>
  <c r="BC48" i="12"/>
  <c r="BE48" i="12" s="1"/>
  <c r="BC43" i="12"/>
  <c r="BE43" i="12" s="1"/>
  <c r="BG43" i="12" s="1"/>
  <c r="BC46" i="12"/>
  <c r="BE46" i="12" s="1"/>
  <c r="BC44" i="12"/>
  <c r="BE44" i="12" s="1"/>
  <c r="BD45" i="12"/>
  <c r="BF45" i="12" s="1"/>
  <c r="BD46" i="12"/>
  <c r="BF46" i="12" s="1"/>
  <c r="BD48" i="12"/>
  <c r="BF48" i="12" s="1"/>
  <c r="BD47" i="12"/>
  <c r="BF47" i="12" s="1"/>
  <c r="BD44" i="12"/>
  <c r="BF44" i="12" s="1"/>
  <c r="BD43" i="12"/>
  <c r="BF43" i="12" s="1"/>
  <c r="BH43" i="12" s="1"/>
  <c r="BI43" i="12" s="1"/>
  <c r="BD191" i="12"/>
  <c r="BF191" i="12" s="1"/>
  <c r="BD192" i="12"/>
  <c r="BF192" i="12" s="1"/>
  <c r="BD190" i="12"/>
  <c r="BF190" i="12" s="1"/>
  <c r="BC192" i="12"/>
  <c r="BE192" i="12" s="1"/>
  <c r="BC189" i="12"/>
  <c r="BE189" i="12" s="1"/>
  <c r="BC187" i="12"/>
  <c r="BE187" i="12" s="1"/>
  <c r="BG187" i="12" s="1"/>
  <c r="BC191" i="12"/>
  <c r="BE191" i="12" s="1"/>
  <c r="BD188" i="12"/>
  <c r="BF188" i="12" s="1"/>
  <c r="BD189" i="12"/>
  <c r="BF189" i="12" s="1"/>
  <c r="BD187" i="12"/>
  <c r="BF187" i="12" s="1"/>
  <c r="BH187" i="12" s="1"/>
  <c r="BI187" i="12" s="1"/>
  <c r="BC188" i="12"/>
  <c r="BE188" i="12" s="1"/>
  <c r="BC190" i="12"/>
  <c r="BE190" i="12" s="1"/>
  <c r="BD314" i="12"/>
  <c r="BF314" i="12" s="1"/>
  <c r="BD313" i="12"/>
  <c r="BF313" i="12" s="1"/>
  <c r="BH313" i="12" s="1"/>
  <c r="BC316" i="12"/>
  <c r="BE316" i="12" s="1"/>
  <c r="BD316" i="12"/>
  <c r="BF316" i="12" s="1"/>
  <c r="BD317" i="12"/>
  <c r="BF317" i="12" s="1"/>
  <c r="BD315" i="12"/>
  <c r="BF315" i="12" s="1"/>
  <c r="BD318" i="12"/>
  <c r="BF318" i="12" s="1"/>
  <c r="BC313" i="12"/>
  <c r="BE313" i="12" s="1"/>
  <c r="BG313" i="12" s="1"/>
  <c r="BI313" i="12" s="1"/>
  <c r="BC314" i="12"/>
  <c r="BE314" i="12" s="1"/>
  <c r="BC315" i="12"/>
  <c r="BE315" i="12" s="1"/>
  <c r="BC317" i="12"/>
  <c r="BE317" i="12" s="1"/>
  <c r="BC318" i="12"/>
  <c r="BE318" i="12" s="1"/>
  <c r="BD144" i="12"/>
  <c r="BF144" i="12" s="1"/>
  <c r="BD142" i="12"/>
  <c r="BF142" i="12" s="1"/>
  <c r="BD143" i="12"/>
  <c r="BF143" i="12" s="1"/>
  <c r="BD141" i="12"/>
  <c r="BF141" i="12" s="1"/>
  <c r="BC141" i="12"/>
  <c r="BE141" i="12" s="1"/>
  <c r="BD139" i="12"/>
  <c r="BF139" i="12" s="1"/>
  <c r="BH139" i="12" s="1"/>
  <c r="BC142" i="12"/>
  <c r="BE142" i="12" s="1"/>
  <c r="BC140" i="12"/>
  <c r="BE140" i="12" s="1"/>
  <c r="BD140" i="12"/>
  <c r="BF140" i="12" s="1"/>
  <c r="BC143" i="12"/>
  <c r="BE143" i="12" s="1"/>
  <c r="BC144" i="12"/>
  <c r="BE144" i="12" s="1"/>
  <c r="BC139" i="12"/>
  <c r="BE139" i="12" s="1"/>
  <c r="BG139" i="12" s="1"/>
  <c r="BD219" i="12"/>
  <c r="BF219" i="12" s="1"/>
  <c r="BD222" i="12"/>
  <c r="BF222" i="12" s="1"/>
  <c r="BD217" i="12"/>
  <c r="BF217" i="12" s="1"/>
  <c r="BH217" i="12" s="1"/>
  <c r="BC217" i="12"/>
  <c r="BE217" i="12" s="1"/>
  <c r="BG217" i="12" s="1"/>
  <c r="BC219" i="12"/>
  <c r="BE219" i="12" s="1"/>
  <c r="BC220" i="12"/>
  <c r="BE220" i="12" s="1"/>
  <c r="BD220" i="12"/>
  <c r="BF220" i="12" s="1"/>
  <c r="BC221" i="12"/>
  <c r="BE221" i="12" s="1"/>
  <c r="BD218" i="12"/>
  <c r="BF218" i="12" s="1"/>
  <c r="BC218" i="12"/>
  <c r="BE218" i="12" s="1"/>
  <c r="BC222" i="12"/>
  <c r="BE222" i="12" s="1"/>
  <c r="BD221" i="12"/>
  <c r="BF221" i="12" s="1"/>
  <c r="BI31" i="12"/>
  <c r="BI163" i="12"/>
  <c r="BC29" i="12"/>
  <c r="BE29" i="12" s="1"/>
  <c r="BC25" i="12"/>
  <c r="BE25" i="12" s="1"/>
  <c r="BG25" i="12" s="1"/>
  <c r="BC30" i="12"/>
  <c r="BE30" i="12" s="1"/>
  <c r="BC28" i="12"/>
  <c r="BE28" i="12" s="1"/>
  <c r="BC26" i="12"/>
  <c r="BE26" i="12" s="1"/>
  <c r="BC27" i="12"/>
  <c r="BE27" i="12" s="1"/>
  <c r="BD27" i="12"/>
  <c r="BF27" i="12" s="1"/>
  <c r="BD29" i="12"/>
  <c r="BF29" i="12" s="1"/>
  <c r="BD30" i="12"/>
  <c r="BF30" i="12" s="1"/>
  <c r="BD25" i="12"/>
  <c r="BF25" i="12" s="1"/>
  <c r="BH25" i="12" s="1"/>
  <c r="BD26" i="12"/>
  <c r="BF26" i="12" s="1"/>
  <c r="BD28" i="12"/>
  <c r="BF28" i="12" s="1"/>
  <c r="BD87" i="12"/>
  <c r="BF87" i="12" s="1"/>
  <c r="BD89" i="12"/>
  <c r="BF89" i="12" s="1"/>
  <c r="BC85" i="12"/>
  <c r="BE85" i="12" s="1"/>
  <c r="BG85" i="12" s="1"/>
  <c r="BC86" i="12"/>
  <c r="BE86" i="12" s="1"/>
  <c r="BD90" i="12"/>
  <c r="BF90" i="12" s="1"/>
  <c r="BC89" i="12"/>
  <c r="BE89" i="12" s="1"/>
  <c r="BD85" i="12"/>
  <c r="BF85" i="12" s="1"/>
  <c r="BH85" i="12" s="1"/>
  <c r="BD86" i="12"/>
  <c r="BF86" i="12" s="1"/>
  <c r="BC87" i="12"/>
  <c r="BE87" i="12" s="1"/>
  <c r="BD88" i="12"/>
  <c r="BF88" i="12" s="1"/>
  <c r="BC88" i="12"/>
  <c r="BE88" i="12" s="1"/>
  <c r="BC90" i="12"/>
  <c r="BE90" i="12" s="1"/>
  <c r="BC63" i="12"/>
  <c r="BE63" i="12" s="1"/>
  <c r="BC65" i="12"/>
  <c r="BE65" i="12" s="1"/>
  <c r="BC61" i="12"/>
  <c r="BE61" i="12" s="1"/>
  <c r="BG61" i="12" s="1"/>
  <c r="BC66" i="12"/>
  <c r="BE66" i="12" s="1"/>
  <c r="BC64" i="12"/>
  <c r="BE64" i="12" s="1"/>
  <c r="BC62" i="12"/>
  <c r="BE62" i="12" s="1"/>
  <c r="BD61" i="12"/>
  <c r="BF61" i="12" s="1"/>
  <c r="BH61" i="12" s="1"/>
  <c r="BI61" i="12" s="1"/>
  <c r="BD66" i="12"/>
  <c r="BF66" i="12" s="1"/>
  <c r="BD64" i="12"/>
  <c r="BF64" i="12" s="1"/>
  <c r="BD63" i="12"/>
  <c r="BF63" i="12" s="1"/>
  <c r="BD65" i="12"/>
  <c r="BF65" i="12" s="1"/>
  <c r="BD62" i="12"/>
  <c r="BF62" i="12" s="1"/>
  <c r="BD250" i="12"/>
  <c r="BF250" i="12" s="1"/>
  <c r="BD249" i="12"/>
  <c r="BF249" i="12" s="1"/>
  <c r="BD251" i="12"/>
  <c r="BF251" i="12" s="1"/>
  <c r="BD252" i="12"/>
  <c r="BF252" i="12" s="1"/>
  <c r="BC252" i="12"/>
  <c r="BE252" i="12" s="1"/>
  <c r="BD247" i="12"/>
  <c r="BF247" i="12" s="1"/>
  <c r="BH247" i="12" s="1"/>
  <c r="BC251" i="12"/>
  <c r="BE251" i="12" s="1"/>
  <c r="BC247" i="12"/>
  <c r="BE247" i="12" s="1"/>
  <c r="BG247" i="12" s="1"/>
  <c r="BD248" i="12"/>
  <c r="BF248" i="12" s="1"/>
  <c r="BC248" i="12"/>
  <c r="BE248" i="12" s="1"/>
  <c r="BC249" i="12"/>
  <c r="BE249" i="12" s="1"/>
  <c r="BC250" i="12"/>
  <c r="BE250" i="12" s="1"/>
  <c r="BD239" i="12"/>
  <c r="BF239" i="12" s="1"/>
  <c r="BD237" i="12"/>
  <c r="BF237" i="12" s="1"/>
  <c r="BD240" i="12"/>
  <c r="BF240" i="12" s="1"/>
  <c r="BC240" i="12"/>
  <c r="BE240" i="12" s="1"/>
  <c r="BD236" i="12"/>
  <c r="BF236" i="12" s="1"/>
  <c r="BC236" i="12"/>
  <c r="BE236" i="12" s="1"/>
  <c r="BC237" i="12"/>
  <c r="BE237" i="12" s="1"/>
  <c r="BC239" i="12"/>
  <c r="BE239" i="12" s="1"/>
  <c r="BD235" i="12"/>
  <c r="BF235" i="12" s="1"/>
  <c r="BH235" i="12" s="1"/>
  <c r="BC238" i="12"/>
  <c r="BE238" i="12" s="1"/>
  <c r="BD238" i="12"/>
  <c r="BF238" i="12" s="1"/>
  <c r="BC235" i="12"/>
  <c r="BE235" i="12" s="1"/>
  <c r="BG235" i="12" s="1"/>
  <c r="BD338" i="12"/>
  <c r="BF338" i="12" s="1"/>
  <c r="BD339" i="12"/>
  <c r="BF339" i="12" s="1"/>
  <c r="BD341" i="12"/>
  <c r="BF341" i="12" s="1"/>
  <c r="BC341" i="12"/>
  <c r="BE341" i="12" s="1"/>
  <c r="BD342" i="12"/>
  <c r="BF342" i="12" s="1"/>
  <c r="BC337" i="12"/>
  <c r="BE337" i="12" s="1"/>
  <c r="BG337" i="12" s="1"/>
  <c r="BD340" i="12"/>
  <c r="BF340" i="12" s="1"/>
  <c r="BC340" i="12"/>
  <c r="BE340" i="12" s="1"/>
  <c r="BC339" i="12"/>
  <c r="BE339" i="12" s="1"/>
  <c r="BD337" i="12"/>
  <c r="BF337" i="12" s="1"/>
  <c r="BH337" i="12" s="1"/>
  <c r="BC338" i="12"/>
  <c r="BE338" i="12" s="1"/>
  <c r="BC342" i="12"/>
  <c r="BE342" i="12" s="1"/>
  <c r="BD280" i="12"/>
  <c r="BF280" i="12" s="1"/>
  <c r="BD278" i="12"/>
  <c r="BF278" i="12" s="1"/>
  <c r="BD279" i="12"/>
  <c r="BF279" i="12" s="1"/>
  <c r="BD277" i="12"/>
  <c r="BF277" i="12" s="1"/>
  <c r="BH277" i="12" s="1"/>
  <c r="BC280" i="12"/>
  <c r="BE280" i="12" s="1"/>
  <c r="BD282" i="12"/>
  <c r="BF282" i="12" s="1"/>
  <c r="BD281" i="12"/>
  <c r="BF281" i="12" s="1"/>
  <c r="BC281" i="12"/>
  <c r="BE281" i="12" s="1"/>
  <c r="BC277" i="12"/>
  <c r="BE277" i="12" s="1"/>
  <c r="BG277" i="12" s="1"/>
  <c r="BC278" i="12"/>
  <c r="BE278" i="12" s="1"/>
  <c r="BC282" i="12"/>
  <c r="BE282" i="12" s="1"/>
  <c r="BC279" i="12"/>
  <c r="BE279" i="12" s="1"/>
  <c r="BC42" i="12"/>
  <c r="BE42" i="12" s="1"/>
  <c r="BC39" i="12"/>
  <c r="BE39" i="12" s="1"/>
  <c r="BC37" i="12"/>
  <c r="BE37" i="12" s="1"/>
  <c r="BG37" i="12" s="1"/>
  <c r="BC41" i="12"/>
  <c r="BE41" i="12" s="1"/>
  <c r="BC38" i="12"/>
  <c r="BE38" i="12" s="1"/>
  <c r="BD40" i="12"/>
  <c r="BF40" i="12" s="1"/>
  <c r="BC40" i="12"/>
  <c r="BE40" i="12" s="1"/>
  <c r="BD42" i="12"/>
  <c r="BF42" i="12" s="1"/>
  <c r="BD41" i="12"/>
  <c r="BF41" i="12" s="1"/>
  <c r="BD39" i="12"/>
  <c r="BF39" i="12" s="1"/>
  <c r="BD37" i="12"/>
  <c r="BF37" i="12" s="1"/>
  <c r="BH37" i="12" s="1"/>
  <c r="BI37" i="12" s="1"/>
  <c r="BD38" i="12"/>
  <c r="BF38" i="12" s="1"/>
  <c r="BD284" i="12"/>
  <c r="BF284" i="12" s="1"/>
  <c r="BD286" i="12"/>
  <c r="BF286" i="12" s="1"/>
  <c r="BD283" i="12"/>
  <c r="BF283" i="12" s="1"/>
  <c r="BH283" i="12" s="1"/>
  <c r="BD287" i="12"/>
  <c r="BF287" i="12" s="1"/>
  <c r="BC284" i="12"/>
  <c r="BE284" i="12" s="1"/>
  <c r="BD285" i="12"/>
  <c r="BF285" i="12" s="1"/>
  <c r="BC285" i="12"/>
  <c r="BE285" i="12" s="1"/>
  <c r="BC286" i="12"/>
  <c r="BE286" i="12" s="1"/>
  <c r="BC283" i="12"/>
  <c r="BE283" i="12" s="1"/>
  <c r="BG283" i="12" s="1"/>
  <c r="BD288" i="12"/>
  <c r="BF288" i="12" s="1"/>
  <c r="BC287" i="12"/>
  <c r="BE287" i="12" s="1"/>
  <c r="BC288" i="12"/>
  <c r="BE288" i="12" s="1"/>
  <c r="BD343" i="12"/>
  <c r="BF343" i="12" s="1"/>
  <c r="BH343" i="12" s="1"/>
  <c r="BD348" i="12"/>
  <c r="BF348" i="12" s="1"/>
  <c r="BD346" i="12"/>
  <c r="BF346" i="12" s="1"/>
  <c r="BD344" i="12"/>
  <c r="BF344" i="12" s="1"/>
  <c r="BD345" i="12"/>
  <c r="BF345" i="12" s="1"/>
  <c r="BD347" i="12"/>
  <c r="BF347" i="12" s="1"/>
  <c r="BC344" i="12"/>
  <c r="BE344" i="12" s="1"/>
  <c r="BC347" i="12"/>
  <c r="BE347" i="12" s="1"/>
  <c r="BC345" i="12"/>
  <c r="BE345" i="12" s="1"/>
  <c r="BC343" i="12"/>
  <c r="BE343" i="12" s="1"/>
  <c r="BG343" i="12" s="1"/>
  <c r="BC348" i="12"/>
  <c r="BE348" i="12" s="1"/>
  <c r="BC346" i="12"/>
  <c r="BE346" i="12" s="1"/>
  <c r="BD254" i="12"/>
  <c r="BF254" i="12" s="1"/>
  <c r="BD255" i="12"/>
  <c r="BF255" i="12" s="1"/>
  <c r="BD257" i="12"/>
  <c r="BF257" i="12" s="1"/>
  <c r="BC257" i="12"/>
  <c r="BE257" i="12" s="1"/>
  <c r="BC256" i="12"/>
  <c r="BE256" i="12" s="1"/>
  <c r="BC254" i="12"/>
  <c r="BE254" i="12" s="1"/>
  <c r="BD256" i="12"/>
  <c r="BF256" i="12" s="1"/>
  <c r="BD253" i="12"/>
  <c r="BF253" i="12" s="1"/>
  <c r="BH253" i="12" s="1"/>
  <c r="BC258" i="12"/>
  <c r="BE258" i="12" s="1"/>
  <c r="BD258" i="12"/>
  <c r="BF258" i="12" s="1"/>
  <c r="BC255" i="12"/>
  <c r="BE255" i="12" s="1"/>
  <c r="BC253" i="12"/>
  <c r="BE253" i="12" s="1"/>
  <c r="BG253" i="12" s="1"/>
  <c r="BD336" i="12"/>
  <c r="BF336" i="12" s="1"/>
  <c r="BD334" i="12"/>
  <c r="BF334" i="12" s="1"/>
  <c r="BD332" i="12"/>
  <c r="BF332" i="12" s="1"/>
  <c r="BD333" i="12"/>
  <c r="BF333" i="12" s="1"/>
  <c r="BD335" i="12"/>
  <c r="BF335" i="12" s="1"/>
  <c r="BD331" i="12"/>
  <c r="BF331" i="12" s="1"/>
  <c r="BH331" i="12" s="1"/>
  <c r="BC334" i="12"/>
  <c r="BE334" i="12" s="1"/>
  <c r="BC331" i="12"/>
  <c r="BE331" i="12" s="1"/>
  <c r="BG331" i="12" s="1"/>
  <c r="BC336" i="12"/>
  <c r="BE336" i="12" s="1"/>
  <c r="BC332" i="12"/>
  <c r="BE332" i="12" s="1"/>
  <c r="BC333" i="12"/>
  <c r="BE333" i="12" s="1"/>
  <c r="BC335" i="12"/>
  <c r="BE335" i="12" s="1"/>
  <c r="BD300" i="12"/>
  <c r="BF300" i="12" s="1"/>
  <c r="BD298" i="12"/>
  <c r="BF298" i="12" s="1"/>
  <c r="BC298" i="12"/>
  <c r="BE298" i="12" s="1"/>
  <c r="BD299" i="12"/>
  <c r="BF299" i="12" s="1"/>
  <c r="BD297" i="12"/>
  <c r="BF297" i="12" s="1"/>
  <c r="BC295" i="12"/>
  <c r="BE295" i="12" s="1"/>
  <c r="BG295" i="12" s="1"/>
  <c r="BD296" i="12"/>
  <c r="BF296" i="12" s="1"/>
  <c r="BC300" i="12"/>
  <c r="BE300" i="12" s="1"/>
  <c r="BC296" i="12"/>
  <c r="BE296" i="12" s="1"/>
  <c r="BC299" i="12"/>
  <c r="BE299" i="12" s="1"/>
  <c r="BD295" i="12"/>
  <c r="BF295" i="12" s="1"/>
  <c r="BH295" i="12" s="1"/>
  <c r="BC297" i="12"/>
  <c r="BE297" i="12" s="1"/>
  <c r="BH13" i="12"/>
  <c r="BI97" i="12"/>
  <c r="BI307" i="12"/>
  <c r="BI325" i="12"/>
  <c r="BJ343" i="6"/>
  <c r="BK343" i="6" s="1"/>
  <c r="BJ115" i="6"/>
  <c r="BK115" i="6" s="1"/>
  <c r="BJ79" i="6"/>
  <c r="BK79" i="6" s="1"/>
  <c r="BJ295" i="6"/>
  <c r="BK295" i="6" s="1"/>
  <c r="BJ67" i="6"/>
  <c r="BK67" i="6" s="1"/>
  <c r="BJ223" i="6"/>
  <c r="BK223" i="6" s="1"/>
  <c r="BJ181" i="6"/>
  <c r="BK181" i="6" s="1"/>
  <c r="BJ301" i="6"/>
  <c r="BK301" i="6" s="1"/>
  <c r="BJ337" i="6"/>
  <c r="BK337" i="6" s="1"/>
  <c r="BJ199" i="6"/>
  <c r="BK199" i="6" s="1"/>
  <c r="BJ355" i="6"/>
  <c r="BK355" i="6" s="1"/>
  <c r="BJ163" i="6"/>
  <c r="BK163" i="6" s="1"/>
  <c r="BJ361" i="6"/>
  <c r="BK361" i="6" s="1"/>
  <c r="BJ169" i="6"/>
  <c r="BK169" i="6" s="1"/>
  <c r="BJ319" i="6"/>
  <c r="BK319" i="6" s="1"/>
  <c r="BJ127" i="6"/>
  <c r="BK127" i="6" s="1"/>
  <c r="BJ277" i="6"/>
  <c r="BK277" i="6" s="1"/>
  <c r="BJ85" i="6"/>
  <c r="BK85" i="6" s="1"/>
  <c r="BJ235" i="6"/>
  <c r="BK235" i="6" s="1"/>
  <c r="BJ43" i="6"/>
  <c r="BK43" i="6" s="1"/>
  <c r="BJ205" i="6"/>
  <c r="BK205" i="6" s="1"/>
  <c r="BJ241" i="6"/>
  <c r="BK241" i="6" s="1"/>
  <c r="BJ49" i="6"/>
  <c r="BK49" i="6" s="1"/>
  <c r="BJ151" i="6"/>
  <c r="BK151" i="6" s="1"/>
  <c r="BJ271" i="6"/>
  <c r="BK271" i="6" s="1"/>
  <c r="BJ187" i="6"/>
  <c r="BK187" i="6" s="1"/>
  <c r="BJ157" i="6"/>
  <c r="BK157" i="6" s="1"/>
  <c r="BJ193" i="6"/>
  <c r="BK193" i="6" s="1"/>
  <c r="BJ307" i="6"/>
  <c r="BK307" i="6" s="1"/>
  <c r="BJ121" i="6"/>
  <c r="BK121" i="6" s="1"/>
  <c r="BJ37" i="6"/>
  <c r="BK37" i="6" s="1"/>
  <c r="BJ349" i="6"/>
  <c r="BK349" i="6" s="1"/>
  <c r="BJ259" i="6"/>
  <c r="BK259" i="6" s="1"/>
  <c r="BJ73" i="6"/>
  <c r="BK73" i="6" s="1"/>
  <c r="BJ331" i="6"/>
  <c r="BK331" i="6" s="1"/>
  <c r="BJ97" i="6"/>
  <c r="BK97" i="6" s="1"/>
  <c r="BJ313" i="6"/>
  <c r="BK313" i="6" s="1"/>
  <c r="BJ229" i="6"/>
  <c r="BK229" i="6" s="1"/>
  <c r="BJ103" i="6"/>
  <c r="BK103" i="6" s="1"/>
  <c r="BJ265" i="6"/>
  <c r="BK265" i="6" s="1"/>
  <c r="BJ31" i="6"/>
  <c r="BK31" i="6" s="1"/>
  <c r="BJ139" i="6"/>
  <c r="BK139" i="6" s="1"/>
  <c r="BJ109" i="6"/>
  <c r="BK109" i="6" s="1"/>
  <c r="BJ247" i="6"/>
  <c r="BK247" i="6" s="1"/>
  <c r="BJ55" i="6"/>
  <c r="BK55" i="6" s="1"/>
  <c r="BJ211" i="6"/>
  <c r="BK211" i="6" s="1"/>
  <c r="BJ19" i="6"/>
  <c r="BK19" i="6" s="1"/>
  <c r="BJ217" i="6"/>
  <c r="BK217" i="6" s="1"/>
  <c r="BJ175" i="6"/>
  <c r="BK175" i="6" s="1"/>
  <c r="BJ325" i="6"/>
  <c r="BK325" i="6" s="1"/>
  <c r="BJ133" i="6"/>
  <c r="BK133" i="6" s="1"/>
  <c r="BJ283" i="6"/>
  <c r="BK283" i="6" s="1"/>
  <c r="BJ91" i="6"/>
  <c r="BK91" i="6" s="1"/>
  <c r="BJ253" i="6"/>
  <c r="BK253" i="6" s="1"/>
  <c r="BJ61" i="6"/>
  <c r="BK61" i="6" s="1"/>
  <c r="BJ289" i="6"/>
  <c r="BK289" i="6" s="1"/>
  <c r="BJ145" i="6"/>
  <c r="BK145" i="6" s="1"/>
  <c r="AP151" i="10"/>
  <c r="AP31" i="10"/>
  <c r="AP97" i="10"/>
  <c r="AP145" i="10"/>
  <c r="AP211" i="10"/>
  <c r="AP85" i="10"/>
  <c r="AP109" i="10"/>
  <c r="AP181" i="10"/>
  <c r="BD7" i="6"/>
  <c r="BE7" i="6" s="1"/>
  <c r="BF7" i="6" s="1"/>
  <c r="AR229" i="10" l="1"/>
  <c r="AR133" i="10"/>
  <c r="AR283" i="10"/>
  <c r="AR277" i="10"/>
  <c r="AR235" i="10"/>
  <c r="AR319" i="10"/>
  <c r="AR217" i="10"/>
  <c r="AS319" i="10"/>
  <c r="AS19" i="10"/>
  <c r="AR307" i="10"/>
  <c r="AS313" i="10"/>
  <c r="AS307" i="10"/>
  <c r="AR295" i="10"/>
  <c r="BI85" i="12"/>
  <c r="BI151" i="12"/>
  <c r="BI235" i="12"/>
  <c r="BI121" i="12"/>
  <c r="BI271" i="12"/>
  <c r="BI349" i="12"/>
  <c r="AR187" i="10"/>
  <c r="AR205" i="10"/>
  <c r="AR169" i="10"/>
  <c r="AR49" i="10"/>
  <c r="AS25" i="10"/>
  <c r="AR25" i="10"/>
  <c r="AR19" i="10"/>
  <c r="AS13" i="10"/>
  <c r="AR13" i="10"/>
  <c r="AS43" i="10"/>
  <c r="AR301" i="10"/>
  <c r="AS301" i="10"/>
  <c r="AS295" i="10"/>
  <c r="AS289" i="10"/>
  <c r="AS241" i="10"/>
  <c r="AS121" i="10"/>
  <c r="AS157" i="10"/>
  <c r="AS187" i="10"/>
  <c r="AS223" i="10"/>
  <c r="AS103" i="10"/>
  <c r="AS73" i="10"/>
  <c r="AS163" i="10"/>
  <c r="AS127" i="10"/>
  <c r="AS91" i="10"/>
  <c r="AS49" i="10"/>
  <c r="AS151" i="10"/>
  <c r="AS61" i="10"/>
  <c r="AS253" i="10"/>
  <c r="AS175" i="10"/>
  <c r="AS271" i="10"/>
  <c r="AS169" i="10"/>
  <c r="AS97" i="10"/>
  <c r="AS145" i="10"/>
  <c r="AS109" i="10"/>
  <c r="AS79" i="10"/>
  <c r="AS199" i="10"/>
  <c r="AS67" i="10"/>
  <c r="AS139" i="10"/>
  <c r="AS55" i="10"/>
  <c r="AS283" i="10"/>
  <c r="AS277" i="10"/>
  <c r="AT277" i="10" s="1"/>
  <c r="AU277" i="10" s="1"/>
  <c r="AS181" i="10"/>
  <c r="AS85" i="10"/>
  <c r="AS193" i="10"/>
  <c r="AS133" i="10"/>
  <c r="AS115" i="10"/>
  <c r="AS37" i="10"/>
  <c r="AS265" i="10"/>
  <c r="AS217" i="10"/>
  <c r="AS7" i="10"/>
  <c r="AS259" i="10"/>
  <c r="AR7" i="10"/>
  <c r="AS247" i="10"/>
  <c r="AS211" i="10"/>
  <c r="AS229" i="10"/>
  <c r="AS205" i="10"/>
  <c r="AS235" i="10"/>
  <c r="AT235" i="10" s="1"/>
  <c r="AU235" i="10" s="1"/>
  <c r="BI295" i="12"/>
  <c r="BI247" i="12"/>
  <c r="BI133" i="12"/>
  <c r="BI169" i="12"/>
  <c r="AS31" i="10"/>
  <c r="BI13" i="12"/>
  <c r="BI343" i="12"/>
  <c r="BI217" i="12"/>
  <c r="BI241" i="12"/>
  <c r="BI49" i="12"/>
  <c r="BI7" i="12"/>
  <c r="BI145" i="12"/>
  <c r="BI289" i="12"/>
  <c r="BI331" i="12"/>
  <c r="BI253" i="12"/>
  <c r="BI277" i="12"/>
  <c r="BI139" i="12"/>
  <c r="BI265" i="12"/>
  <c r="BI319" i="12"/>
  <c r="BI211" i="12"/>
  <c r="BI175" i="12"/>
  <c r="BI193" i="12"/>
  <c r="BI79" i="12"/>
  <c r="BI109" i="12"/>
  <c r="BI283" i="12"/>
  <c r="BI115" i="12"/>
  <c r="BI67" i="12"/>
  <c r="BI91" i="12"/>
  <c r="BI355" i="12"/>
  <c r="BI259" i="12"/>
  <c r="BI55" i="12"/>
  <c r="BI337" i="12"/>
  <c r="BI25" i="12"/>
  <c r="BI361" i="12"/>
  <c r="BI229" i="12"/>
  <c r="BI157" i="12"/>
  <c r="BI19" i="12"/>
  <c r="AR115" i="10"/>
  <c r="AR265" i="10"/>
  <c r="AR73" i="10"/>
  <c r="AR247" i="10"/>
  <c r="AR181" i="10"/>
  <c r="AR85" i="10"/>
  <c r="AR37" i="10"/>
  <c r="AR91" i="10"/>
  <c r="AR43" i="10"/>
  <c r="AR241" i="10"/>
  <c r="AT241" i="10" s="1"/>
  <c r="AU241" i="10" s="1"/>
  <c r="AR61" i="10"/>
  <c r="AR259" i="10"/>
  <c r="AR145" i="10"/>
  <c r="AR31" i="10"/>
  <c r="AR151" i="10"/>
  <c r="AR139" i="10"/>
  <c r="AR271" i="10"/>
  <c r="AR55" i="10"/>
  <c r="AR79" i="10"/>
  <c r="AR193" i="10"/>
  <c r="AR223" i="10"/>
  <c r="AR157" i="10"/>
  <c r="AR67" i="10"/>
  <c r="AR253" i="10"/>
  <c r="AR163" i="10"/>
  <c r="AR313" i="10"/>
  <c r="AR121" i="10"/>
  <c r="AR127" i="10"/>
  <c r="AR289" i="10"/>
  <c r="AR103" i="10"/>
  <c r="AR97" i="10"/>
  <c r="AR199" i="10"/>
  <c r="AR109" i="10"/>
  <c r="AR211" i="10"/>
  <c r="AR175" i="10"/>
  <c r="BG7" i="6"/>
  <c r="BH7" i="6" s="1"/>
  <c r="AT109" i="10" l="1"/>
  <c r="AU109" i="10" s="1"/>
  <c r="AT217" i="10"/>
  <c r="AU217" i="10" s="1"/>
  <c r="AT133" i="10"/>
  <c r="AU133" i="10" s="1"/>
  <c r="AT229" i="10"/>
  <c r="AU229" i="10" s="1"/>
  <c r="AT295" i="10"/>
  <c r="AU295" i="10" s="1"/>
  <c r="AT319" i="10"/>
  <c r="AU319" i="10" s="1"/>
  <c r="AT283" i="10"/>
  <c r="AU283" i="10" s="1"/>
  <c r="AT19" i="10"/>
  <c r="AU19" i="10" s="1"/>
  <c r="AT307" i="10"/>
  <c r="AU307" i="10" s="1"/>
  <c r="AT313" i="10"/>
  <c r="AU313" i="10" s="1"/>
  <c r="AT223" i="10"/>
  <c r="AU223" i="10" s="1"/>
  <c r="AT169" i="10"/>
  <c r="AU169" i="10" s="1"/>
  <c r="AT187" i="10"/>
  <c r="AU187" i="10" s="1"/>
  <c r="AT205" i="10"/>
  <c r="AU205" i="10" s="1"/>
  <c r="AT49" i="10"/>
  <c r="AU49" i="10" s="1"/>
  <c r="AT25" i="10"/>
  <c r="AU25" i="10" s="1"/>
  <c r="AT13" i="10"/>
  <c r="AU13" i="10" s="1"/>
  <c r="AT103" i="10"/>
  <c r="AU103" i="10" s="1"/>
  <c r="AT121" i="10"/>
  <c r="AU121" i="10" s="1"/>
  <c r="AT289" i="10"/>
  <c r="AU289" i="10" s="1"/>
  <c r="AT271" i="10"/>
  <c r="AU271" i="10" s="1"/>
  <c r="AT43" i="10"/>
  <c r="AU43" i="10" s="1"/>
  <c r="AT55" i="10"/>
  <c r="AU55" i="10" s="1"/>
  <c r="AT61" i="10"/>
  <c r="AU61" i="10" s="1"/>
  <c r="AT193" i="10"/>
  <c r="AU193" i="10" s="1"/>
  <c r="AT145" i="10"/>
  <c r="AU145" i="10" s="1"/>
  <c r="AT175" i="10"/>
  <c r="AU175" i="10" s="1"/>
  <c r="AT97" i="10"/>
  <c r="AU97" i="10" s="1"/>
  <c r="AT157" i="10"/>
  <c r="AU157" i="10" s="1"/>
  <c r="AT73" i="10"/>
  <c r="AU73" i="10" s="1"/>
  <c r="AT301" i="10"/>
  <c r="AU301" i="10" s="1"/>
  <c r="AT31" i="10"/>
  <c r="AU31" i="10" s="1"/>
  <c r="AT253" i="10"/>
  <c r="AU253" i="10" s="1"/>
  <c r="AT79" i="10"/>
  <c r="AU79" i="10" s="1"/>
  <c r="AT91" i="10"/>
  <c r="AU91" i="10" s="1"/>
  <c r="AT127" i="10"/>
  <c r="AU127" i="10" s="1"/>
  <c r="AT139" i="10"/>
  <c r="AU139" i="10" s="1"/>
  <c r="AT7" i="10"/>
  <c r="AU7" i="10" s="1"/>
  <c r="AT163" i="10"/>
  <c r="AU163" i="10" s="1"/>
  <c r="AT265" i="10"/>
  <c r="AU265" i="10" s="1"/>
  <c r="AT247" i="10"/>
  <c r="AU247" i="10" s="1"/>
  <c r="AT67" i="10"/>
  <c r="AU67" i="10" s="1"/>
  <c r="AT259" i="10"/>
  <c r="AU259" i="10" s="1"/>
  <c r="AT211" i="10"/>
  <c r="AU211" i="10" s="1"/>
  <c r="AT151" i="10"/>
  <c r="AU151" i="10" s="1"/>
  <c r="AT37" i="10"/>
  <c r="AU37" i="10" s="1"/>
  <c r="AT85" i="10"/>
  <c r="AU85" i="10" s="1"/>
  <c r="AT199" i="10"/>
  <c r="AU199" i="10" s="1"/>
  <c r="AT181" i="10"/>
  <c r="AU181" i="10" s="1"/>
  <c r="AT115" i="10"/>
  <c r="AU115" i="10" s="1"/>
  <c r="BJ7" i="6"/>
  <c r="BK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O6" authorId="0" shapeId="0" xr:uid="{00000000-0006-0000-0100-000001000000}">
      <text>
        <r>
          <rPr>
            <b/>
            <sz val="9"/>
            <color indexed="81"/>
            <rFont val="Tahoma"/>
            <family val="2"/>
          </rPr>
          <t>MJD:</t>
        </r>
        <r>
          <rPr>
            <sz val="9"/>
            <color indexed="81"/>
            <rFont val="Tahoma"/>
            <family val="2"/>
          </rPr>
          <t xml:space="preserve">
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LUCY MARGARITA OSORIO MASTRODOMÉNICO</author>
  </authors>
  <commentList>
    <comment ref="D6" authorId="0" shapeId="0" xr:uid="{00000000-0006-0000-0200-000001000000}">
      <text>
        <r>
          <rPr>
            <b/>
            <sz val="9"/>
            <color indexed="81"/>
            <rFont val="Tahoma"/>
            <family val="2"/>
          </rPr>
          <t>MJD:</t>
        </r>
        <r>
          <rPr>
            <sz val="9"/>
            <color indexed="81"/>
            <rFont val="Tahoma"/>
            <family val="2"/>
          </rPr>
          <t xml:space="preserve">
Para su correcta descripción remitirse a la Hoja </t>
        </r>
        <r>
          <rPr>
            <b/>
            <sz val="9"/>
            <color indexed="81"/>
            <rFont val="Tahoma"/>
            <family val="2"/>
          </rPr>
          <t>Riesgo Corrupción</t>
        </r>
      </text>
    </comment>
    <comment ref="AG6" authorId="0" shapeId="0" xr:uid="{00000000-0006-0000-0200-000002000000}">
      <text>
        <r>
          <rPr>
            <b/>
            <sz val="9"/>
            <color indexed="81"/>
            <rFont val="Tahoma"/>
            <family val="2"/>
          </rPr>
          <t xml:space="preserve">MJD:
</t>
        </r>
        <r>
          <rPr>
            <sz val="9"/>
            <color indexed="81"/>
            <rFont val="Tahoma"/>
            <family val="2"/>
          </rPr>
          <t>Para una CORRECTA descripción del Control, remitirse a la Hoja CONTROLES</t>
        </r>
      </text>
    </comment>
    <comment ref="B31" authorId="1" shapeId="0" xr:uid="{00000000-0006-0000-0200-000003000000}">
      <text>
        <r>
          <rPr>
            <i/>
            <sz val="9"/>
            <color indexed="81"/>
            <rFont val="Tahoma"/>
            <family val="2"/>
          </rPr>
          <t>LUCY MARGARITA OSORIO MASTRODOMÉNICO:</t>
        </r>
        <r>
          <rPr>
            <b/>
            <sz val="9"/>
            <color indexed="81"/>
            <rFont val="Tahoma"/>
            <family val="2"/>
          </rPr>
          <t xml:space="preserve">
Incluir Lista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4"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M6" authorId="1" shapeId="0" xr:uid="{00000000-0006-0000-0300-000002000000}">
      <text>
        <r>
          <rPr>
            <b/>
            <sz val="16"/>
            <color indexed="81"/>
            <rFont val="Tahoma"/>
            <family val="2"/>
          </rPr>
          <t xml:space="preserve">MJD:
</t>
        </r>
        <r>
          <rPr>
            <sz val="16"/>
            <color indexed="81"/>
            <rFont val="Tahoma"/>
            <family val="2"/>
          </rPr>
          <t>Remitirse a la pestaña Probabilidad Seguridad Informac</t>
        </r>
      </text>
    </comment>
    <comment ref="O6" authorId="1" shapeId="0" xr:uid="{00000000-0006-0000-0300-000003000000}">
      <text>
        <r>
          <rPr>
            <b/>
            <sz val="18"/>
            <color indexed="81"/>
            <rFont val="Tahoma"/>
            <family val="2"/>
          </rPr>
          <t>MJD:</t>
        </r>
        <r>
          <rPr>
            <sz val="18"/>
            <color indexed="81"/>
            <rFont val="Tahoma"/>
            <family val="2"/>
          </rPr>
          <t xml:space="preserve">
Remitirse a la Guía de Administración de Riesgos - G-MC-04 para la tabla de Impactos de Riesgos de Seguridad Digital</t>
        </r>
      </text>
    </comment>
    <comment ref="U6" authorId="0" shapeId="0" xr:uid="{00000000-0006-0000-0300-000004000000}">
      <text>
        <r>
          <rPr>
            <b/>
            <sz val="9"/>
            <color indexed="81"/>
            <rFont val="Tahoma"/>
            <family val="2"/>
          </rPr>
          <t>MJD:</t>
        </r>
        <r>
          <rPr>
            <sz val="9"/>
            <color indexed="81"/>
            <rFont val="Tahoma"/>
            <family val="2"/>
          </rPr>
          <t xml:space="preserve">
Para una CORRECTA descripción del Control, remitirse a la Hoja CONTROLES</t>
        </r>
      </text>
    </comment>
    <comment ref="BG6" authorId="1" shapeId="0" xr:uid="{00000000-0006-0000-0300-000005000000}">
      <text>
        <r>
          <rPr>
            <b/>
            <sz val="9"/>
            <color indexed="81"/>
            <rFont val="Tahoma"/>
            <family val="2"/>
          </rPr>
          <t xml:space="preserve">Ministerio de Justicia y del Derecho: </t>
        </r>
        <r>
          <rPr>
            <sz val="9"/>
            <color indexed="81"/>
            <rFont val="Tahoma"/>
            <family val="2"/>
          </rPr>
          <t>Revisar la pestaña de probabilidad de seg. De la información</t>
        </r>
        <r>
          <rPr>
            <sz val="9"/>
            <color indexed="81"/>
            <rFont val="Tahoma"/>
            <family val="2"/>
          </rPr>
          <t xml:space="preserve">
</t>
        </r>
      </text>
    </comment>
    <comment ref="BH6" authorId="1" shapeId="0" xr:uid="{00000000-0006-0000-0300-000006000000}">
      <text>
        <r>
          <rPr>
            <b/>
            <sz val="9"/>
            <color indexed="81"/>
            <rFont val="Tahoma"/>
            <family val="2"/>
          </rPr>
          <t>Ministerio de Justicia y del Derecho:</t>
        </r>
        <r>
          <rPr>
            <sz val="9"/>
            <color indexed="81"/>
            <rFont val="Tahoma"/>
            <family val="2"/>
          </rPr>
          <t xml:space="preserve">
Revisar Guía de  administración de riesgos del Ministerio de Justicia y del Derecho</t>
        </r>
      </text>
    </comment>
  </commentList>
</comments>
</file>

<file path=xl/sharedStrings.xml><?xml version="1.0" encoding="utf-8"?>
<sst xmlns="http://schemas.openxmlformats.org/spreadsheetml/2006/main" count="5120" uniqueCount="1495">
  <si>
    <t>Tipo de Proceso</t>
  </si>
  <si>
    <t>Procesos</t>
  </si>
  <si>
    <t>Objetivos</t>
  </si>
  <si>
    <t>Tipo_de_Riesgo</t>
  </si>
  <si>
    <t>Clase de Causa</t>
  </si>
  <si>
    <t>Probabilidad</t>
  </si>
  <si>
    <t>Impacto</t>
  </si>
  <si>
    <t>Opciones_de_Manejo</t>
  </si>
  <si>
    <t>Control_Existente</t>
  </si>
  <si>
    <t>Evaluación</t>
  </si>
  <si>
    <t>Medidas_de_Respuesta</t>
  </si>
  <si>
    <t>Solidez Controles</t>
  </si>
  <si>
    <t>Objetivos Estratégicos</t>
  </si>
  <si>
    <t>Estratégico</t>
  </si>
  <si>
    <t xml:space="preserve">Gestión del Conocimiento </t>
  </si>
  <si>
    <t>Riesgo Estratégico</t>
  </si>
  <si>
    <t>Interna</t>
  </si>
  <si>
    <t>Raro</t>
  </si>
  <si>
    <t>Insignificante</t>
  </si>
  <si>
    <t>Aceptar el Riesgo</t>
  </si>
  <si>
    <t>Preventivo</t>
  </si>
  <si>
    <t>Rara Vez</t>
  </si>
  <si>
    <t>Rara vezInsignificante</t>
  </si>
  <si>
    <t>Bajo</t>
  </si>
  <si>
    <t>Asumir el riesgo</t>
  </si>
  <si>
    <t>Fuerte</t>
  </si>
  <si>
    <r>
      <t>1. </t>
    </r>
    <r>
      <rPr>
        <sz val="11"/>
        <color rgb="FF212529"/>
        <rFont val="Arial"/>
        <family val="2"/>
      </rPr>
      <t>Fortalecer el sistema de justicia para que sea accesible, oportuno y cercano al ciudadano.</t>
    </r>
  </si>
  <si>
    <t>Gestión de la Información y las comunicaciones</t>
  </si>
  <si>
    <t>Proveer información oportuna, confiable, veraz y accesible a clientes internos y externos del Ministerio de Justicia y del Derecho.</t>
  </si>
  <si>
    <t>Riesgo Operativo</t>
  </si>
  <si>
    <t>Externa</t>
  </si>
  <si>
    <t>Improbable</t>
  </si>
  <si>
    <t>Menor</t>
  </si>
  <si>
    <t>Evitar el Riesgo</t>
  </si>
  <si>
    <t>Correctivo</t>
  </si>
  <si>
    <t>Rara vezMenor</t>
  </si>
  <si>
    <t>Moderado</t>
  </si>
  <si>
    <t xml:space="preserve"> Reducir el riesgo</t>
  </si>
  <si>
    <r>
      <t>2. </t>
    </r>
    <r>
      <rPr>
        <sz val="11"/>
        <color rgb="FF212529"/>
        <rFont val="Arial"/>
        <family val="2"/>
      </rPr>
      <t>Formular y coordinar la política pública en materia de justicia transicional, en el marco de la reconciliación nacional.</t>
    </r>
  </si>
  <si>
    <t>Gestión de la Relación con los Grupos de Interés</t>
  </si>
  <si>
    <t>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t>
  </si>
  <si>
    <t>Riesgo Financiero</t>
  </si>
  <si>
    <t>Moderada</t>
  </si>
  <si>
    <t>Compartir el Riesgo</t>
  </si>
  <si>
    <t>Posible</t>
  </si>
  <si>
    <t>Rara vezModerado</t>
  </si>
  <si>
    <t>Alto</t>
  </si>
  <si>
    <t>Reducir el riesgo</t>
  </si>
  <si>
    <t>Débil</t>
  </si>
  <si>
    <r>
      <t>3. </t>
    </r>
    <r>
      <rPr>
        <sz val="11"/>
        <color rgb="FF212529"/>
        <rFont val="Arial"/>
        <family val="2"/>
      </rPr>
      <t>Liderar la formulación, implementación y seguimiento de las políticas en materia criminal y penitenciaria</t>
    </r>
  </si>
  <si>
    <t>Mejora Integral de la Gestión Institucional</t>
  </si>
  <si>
    <t xml:space="preserve">Coordinar y administrar la implementación del Sistema Integrado de Gestión del Ministerio de Justicia y de Derecho, con el fin de 
asegurar su mejora contlnua, conveniencia, eficacia y eficiencia conforme con los estándares adoptados. </t>
  </si>
  <si>
    <t>Riesgo de Cumplimiento</t>
  </si>
  <si>
    <t>Probable</t>
  </si>
  <si>
    <t>Mayor</t>
  </si>
  <si>
    <t>Reducir el Riesgo</t>
  </si>
  <si>
    <t>Rara vezMayor</t>
  </si>
  <si>
    <t>Extremo</t>
  </si>
  <si>
    <t>Evitar el riesgo</t>
  </si>
  <si>
    <r>
      <t>4. </t>
    </r>
    <r>
      <rPr>
        <sz val="11"/>
        <color rgb="FF212529"/>
        <rFont val="Arial"/>
        <family val="2"/>
      </rPr>
      <t>Consolidar la política integral de drogas, su implementación y evaluación.</t>
    </r>
  </si>
  <si>
    <t>Direccionamiento y Planeación Institucional</t>
  </si>
  <si>
    <t xml:space="preserve">Orientar la gestion de la entidad y del sector para que las acciones se deriven de una planeación eficiente y articulada que optimice 
el uso de los recursos en el logro de los objetivos institucionales. </t>
  </si>
  <si>
    <t>Riesgo de Tecnología</t>
  </si>
  <si>
    <t>Casi seguro</t>
  </si>
  <si>
    <t>Catastrófico</t>
  </si>
  <si>
    <t>Rara vezCatastrófico</t>
  </si>
  <si>
    <r>
      <t>5. </t>
    </r>
    <r>
      <rPr>
        <sz val="11"/>
        <color rgb="FF212529"/>
        <rFont val="Arial"/>
        <family val="2"/>
      </rPr>
      <t>Afianzar una gestión institucional innovadora y ética, soportada en el desarrollo humano y la participación ciudadana.</t>
    </r>
  </si>
  <si>
    <t>Misional</t>
  </si>
  <si>
    <t>Gestión contra la Criminalidad y la Reincidencia</t>
  </si>
  <si>
    <t>Riesgo de Imagen</t>
  </si>
  <si>
    <t>ImprobableInsignificante</t>
  </si>
  <si>
    <t>Formulación y Seguimiento de las Políticas Públicas</t>
  </si>
  <si>
    <t>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t>
  </si>
  <si>
    <t>ImprobableMenor</t>
  </si>
  <si>
    <t>Formulación y Seguimiento de Proyectos Normativos</t>
  </si>
  <si>
    <t>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t>
  </si>
  <si>
    <t>ImprobableModerado</t>
  </si>
  <si>
    <t>Acceso a la Justicia</t>
  </si>
  <si>
    <t>ImprobableMayor</t>
  </si>
  <si>
    <t>Fortalecimiento del Principio de Seguridad Jurídica</t>
  </si>
  <si>
    <t>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t>
  </si>
  <si>
    <t>ImprobableCatastrófico</t>
  </si>
  <si>
    <t>Apoyo</t>
  </si>
  <si>
    <t>Gestión Administrativa</t>
  </si>
  <si>
    <t>Fijar los lineamientos, parámetros y actividades requeridas para garantizar la gestión de los servicios administrativos, logísticos y la administración de los bienes necesario para la operación del Ministerio de Justicia y del Derecho.</t>
  </si>
  <si>
    <t>PosibleInsignificante</t>
  </si>
  <si>
    <t>Gestión Financiera</t>
  </si>
  <si>
    <t>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t>
  </si>
  <si>
    <t>PosibleMenor</t>
  </si>
  <si>
    <t>Gestión de las Tecnologías y la Información</t>
  </si>
  <si>
    <t>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t>
  </si>
  <si>
    <t>PosibleModerado</t>
  </si>
  <si>
    <t>Gestión Contractual</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</si>
  <si>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</si>
  <si>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PosibleMayor</t>
  </si>
  <si>
    <t>Gestión Jurídica</t>
  </si>
  <si>
    <t>Apoyar a las diferentes dependencias de la Entidad y del Sector Justicia en el cumplimiento de su función administrativa, emitir conceptos jurídicos, defender y representar jurídicamente al Ministerio de Justicia y del Derecho</t>
  </si>
  <si>
    <t>PosibleCatastrófico</t>
  </si>
  <si>
    <t>Gestión Documental</t>
  </si>
  <si>
    <t>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t>
  </si>
  <si>
    <t>ProbableInsignificante</t>
  </si>
  <si>
    <t>Gestión del Talento Humano</t>
  </si>
  <si>
    <t>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t>
  </si>
  <si>
    <t>ProbableMenor</t>
  </si>
  <si>
    <t>Seguimiento y Evaluación</t>
  </si>
  <si>
    <t>Evaluar y/o hacer seguimiento a la planeación, ejecución y control en la gestión de los procesos (SIG), programas, planes y proyectos del Ministerio de Justicia y del Derecho para el mejoramiento continuo de la gestión de la Entidad.</t>
  </si>
  <si>
    <t>ProbableModerado</t>
  </si>
  <si>
    <t>ProbableMayor</t>
  </si>
  <si>
    <t>ProbableCatastrófico</t>
  </si>
  <si>
    <t>Casi seguroInsignificante</t>
  </si>
  <si>
    <t>Casi seguroMenor</t>
  </si>
  <si>
    <t>Calificación de Impacto</t>
  </si>
  <si>
    <t>Evidencia</t>
  </si>
  <si>
    <t>Ejecución del Control</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</si>
  <si>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</si>
  <si>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</si>
  <si>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</si>
  <si>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</si>
  <si>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</si>
  <si>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</si>
  <si>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</si>
  <si>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</si>
  <si>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</si>
  <si>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</si>
  <si>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</si>
  <si>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</si>
  <si>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</si>
  <si>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</si>
  <si>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Código: F-MC-G04-01
Versión: 5</t>
  </si>
  <si>
    <t>Herramienta de Riesgos de Gestión</t>
  </si>
  <si>
    <t>Vigencia</t>
  </si>
  <si>
    <t>IDENTIFICACIÓN DEL RIESGO</t>
  </si>
  <si>
    <t>ÁNALISIS DEL RIESGO</t>
  </si>
  <si>
    <t>EVALUACIÓN DEL RIESGO</t>
  </si>
  <si>
    <t>MEDIDAS DE RESPUESTA</t>
  </si>
  <si>
    <t>Riesgo Inherente</t>
  </si>
  <si>
    <t>CONTROLES</t>
  </si>
  <si>
    <t>Diseño del Control</t>
  </si>
  <si>
    <t>Solidez Individual de cada Control</t>
  </si>
  <si>
    <t>Solidez del Conjunto de Controles</t>
  </si>
  <si>
    <t>Riesgo Residual</t>
  </si>
  <si>
    <t>Seguimiento 1</t>
  </si>
  <si>
    <t>Seguimiento 2</t>
  </si>
  <si>
    <t>Seguimiento 3</t>
  </si>
  <si>
    <t>N°</t>
  </si>
  <si>
    <t>PROCESO</t>
  </si>
  <si>
    <t>OBJETIVO DEL PROCESO</t>
  </si>
  <si>
    <t xml:space="preserve"> RIESGO</t>
  </si>
  <si>
    <t>Tipo de Riesgo</t>
  </si>
  <si>
    <t>OBJETIVOS ESTRATÉGICOS RELACIONADOS</t>
  </si>
  <si>
    <t>CAUSA</t>
  </si>
  <si>
    <t>Clasificación de la Causa</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</si>
  <si>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</si>
  <si>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</si>
  <si>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</si>
  <si>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</si>
  <si>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</si>
  <si>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</si>
  <si>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</si>
  <si>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</si>
  <si>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</si>
  <si>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</si>
  <si>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</si>
  <si>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</si>
  <si>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</si>
  <si>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</si>
  <si>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</si>
  <si>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</si>
  <si>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</si>
  <si>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</si>
  <si>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</si>
  <si>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</si>
  <si>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</si>
  <si>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</si>
  <si>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</si>
  <si>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Casillas que mueve en Impacto</t>
  </si>
  <si>
    <t>OPCIONES DE MANEJO</t>
  </si>
  <si>
    <t>1. Fortalecer el sistema de justicia para que sea accesible, oportuno y cercano al ciudadano.</t>
  </si>
  <si>
    <t>Demora en el proceso de revisión del acto administrativo</t>
  </si>
  <si>
    <t>Acción de tutela</t>
  </si>
  <si>
    <t>El profesional designado para el tramité de la Dirección de Justicia Transicional, semanalmente luego de haber remitido para revisón el acto administrativo, a fin de evitar demoras que puedan entorpecer el tramité, realizará un seguimiento al proceso de revisión, para lo cual solicitará información al responsable del mismo sobre el avance del proceso. Si en el momento de realizar el seguimiento, se evidencia una demora superior a 5 días hábiles por parte del responsable de la revisión, se notificará de esta situación al líder de la Dirección de Justicia Transicional, el cual enviara un memorando reiterando la solicitud de revisión. Evidencia: Hoja de ruta del tramité
Estado de la solicitud en el sistema de Información Interinstitucional de Justicia Transicional 
Memorandos remitidos a las areas involucradas en el proceso de revisión
Reiteración de la solicitud en los casos a los que haya lugar</t>
  </si>
  <si>
    <t>Demora en la notificación del acto administrativo al interno por parte de la oficina jurídica del centro penintenciario</t>
  </si>
  <si>
    <t>Habeas Corpus</t>
  </si>
  <si>
    <t>El profesional designado para el tramité de la Dirección de Justicia Transicional, semanalmente luego de haber remitido a la oficinina jurídica del centro penintenciario para notificación del acto administrativo, a fin de evitar demoras que puedan entorpecer el tramité, realizará un seguimiento al proceso de notificación, para lo cual solicitará información a la oficina jurídica del centro penintenciario, Si en el momento de realizar el seguimiento, se evidencia una demora superior a 5 días hábiles por parte de la oficina jurídica del centro penintenciario, se notificará de esta situación al líder de la Dirección de Justicia Transicional, el cual enviara un oficio reiterando la solicitud de notificación. Evidencia: Hoja de ruta del tramité
Estado de la solicitud en el sistema de Información Interinstitucional de Justicia Transicional 
Oficios remitidos a la oficina jurídica del centro peninteciario 
Reiteración de la solicitud en los casos a los que haya lugar</t>
  </si>
  <si>
    <t>Requerimiento o intervención de un ente de control</t>
  </si>
  <si>
    <t xml:space="preserve">Errores por acción u omisión de la información en el registro en las cuentas de cobro
</t>
  </si>
  <si>
    <t>Inexistencia de un sistema que permita automatizar algunas tareas relacionadas con la liquidación</t>
  </si>
  <si>
    <t>Entrega tardía de la información por parte de las dependencias generadoras</t>
  </si>
  <si>
    <t>Entrega incompleta o inconsistente por parte de las dependencias generadoras</t>
  </si>
  <si>
    <t>La fuente no realiza la actualización periódica de los datos entregados para el reporte</t>
  </si>
  <si>
    <t>Pérdida de credibilidad</t>
  </si>
  <si>
    <t>5. Afianzar una gestión institucional innovadora y ética, soportada en el desarrollo humano y la participación ciudadana.</t>
  </si>
  <si>
    <t xml:space="preserve">Interpretación errónea de los datos entregados </t>
  </si>
  <si>
    <t>Quejas de los usuarios</t>
  </si>
  <si>
    <t>Demora en la entrega de información por parte de la fuente</t>
  </si>
  <si>
    <t xml:space="preserve">Decisiones erróneas </t>
  </si>
  <si>
    <t>La fuente realiza la entrega con errores de calidad en los datos a la Subdirección de Gestión de Información</t>
  </si>
  <si>
    <t>La Dirección de Métodos Alternativos de Solución de Conflictos, al menos una vez al año, para actualizar el conocimiento de los grupos de interés del Sistema de Información de la Conciliación, el Arbitraje y la amigable composición SICAAC en temas normativos y del manejo de la operación estadística, realiza un programa de entrenamiento al equipo OECED o a una muestra de grupos de interés involucrados en la operación estadística de la concilación en derecho. En caso de que al momento de realizar el entrenamiento se presente una ausencia mayor o igual a la cuarta parte, se realizará el proceso de divulgación de la información a todos los invitados al programa de entrenamiento. Evidencia: Asistencia al programa de entrenamiento
Envío de la información base del programa de entrenamiento</t>
  </si>
  <si>
    <t>Falencia en el proceso pre contractual de servicios y bienes tecnologicos</t>
  </si>
  <si>
    <t>Afectación de la imagen institucional</t>
  </si>
  <si>
    <r>
      <t xml:space="preserve">El profesional designado  cada vez que se va a realizar un contrato con un proveedor de bienes o servicios tecnologicos, a fin de evitar reprocesos  y/o declaratoria desierta en la fase contractual verifica que la documentación de la etapa pre contractual, cumpla con los requerimientos técnicos y financieros. Si en el momento de la revisión se detalla alguna inconsistencia o falla de información, se deberá replantear la documentación exigida de la etapa en cuestión, ya sea estudios previos, cotizaciones, entre otras, para luego volver a iniciar la fase. </t>
    </r>
    <r>
      <rPr>
        <b/>
        <sz val="11"/>
        <color theme="1"/>
        <rFont val="Abadi"/>
        <family val="2"/>
      </rPr>
      <t>Evidencia</t>
    </r>
    <r>
      <rPr>
        <sz val="11"/>
        <color theme="1"/>
        <rFont val="Abadi"/>
        <family val="2"/>
      </rPr>
      <t xml:space="preserve">: Documentación de la etapa pre- contractual en sus diferentes versionamientos, con el Visto bueno de parte del jefe inmediato. </t>
    </r>
  </si>
  <si>
    <t xml:space="preserve">Falta de mantenimento a los bienes y/o actualización de los servicios tecnologicos </t>
  </si>
  <si>
    <t>Multas y sanciones por incumplimiento a las normas vigentes</t>
  </si>
  <si>
    <r>
      <t>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</si>
  <si>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de las políticas de Uso de los Recursos Informáticos y de Seguridad de las Información</t>
  </si>
  <si>
    <t>Ataques ciberneticos  a los servicios tecnologicos del Ministerio</t>
  </si>
  <si>
    <t xml:space="preserve">Incumplimiento en los objetivos y/o misionalidad del Ministerio </t>
  </si>
  <si>
    <r>
      <t xml:space="preserve">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 </t>
    </r>
  </si>
  <si>
    <t>Fallas de los dispositivos</t>
  </si>
  <si>
    <r>
      <t>1.El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</si>
  <si>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en los objetivos y/o misionalidad del Ministerio</t>
  </si>
  <si>
    <r>
      <t xml:space="preserve">2.La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t>
    </r>
  </si>
  <si>
    <t>Fallas en el software al momento de realizar las copias de respaldo</t>
  </si>
  <si>
    <r>
      <t>3.El profesional designado como supervisor  y los que hacen parte del equipo de trabajo encargados de hacer el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</si>
  <si>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Desconocimiento en el uso de las herramientas tecnológicas - Errores humanos</t>
  </si>
  <si>
    <t>Requerimientos por parte de entes de control</t>
  </si>
  <si>
    <r>
      <t>4.La persona designada por la Dirección de Tecnologías y Gestión de la Información en Justicia, anualmente a fin de reducir la posibilidad de errores humanos al momento de ejectutar actividades relacionadas con herramientas tecnologicas y fortalecer el conocimiento de las mismas, diseña el plan de uso y apropiación de TIC incluyendo temas de capacitación y fortalecimiento de habilidades en el uso de sistemas y software del MJD Al momento de construir el plan de uso y apropiación, este debera incluir a todo el personal del MJD sin importar la forma de vinculación, así mismo se deberá tener en cuenta los incidentes elevados en mesa de ayuda para la construcción del mismo y colocar especial énfasis en aquellos usuarios que han sido autores de las mismas. Así mismo cuando se realice la actualización o cambio de una herramienta tecnológica que sea de uso común a todo el Ministerio, se deberán programar una serie de capacitaciones que logre la mayor cobertura posible.</t>
    </r>
    <r>
      <rPr>
        <b/>
        <sz val="11"/>
        <color theme="1"/>
        <rFont val="Abadi"/>
        <family val="2"/>
      </rPr>
      <t xml:space="preserve">  Evidencia:</t>
    </r>
    <r>
      <rPr>
        <sz val="11"/>
        <color theme="1"/>
        <rFont val="Abadi"/>
        <family val="2"/>
      </rPr>
      <t xml:space="preserve"> Plan de uso y apropiación, Grabación de las capacitaciones, piezas.</t>
    </r>
  </si>
  <si>
    <t>Entrega incompleta o a destiempo de información oficial a partes interesadas</t>
  </si>
  <si>
    <r>
      <t xml:space="preserve">5. La Dirección de Tecnologías - Uso y apropiación minimo una vez al año, a fin de fortalecer el conocimiento y práctica de los lineamientos del MJD en lo referente a recursos informáticos, socializara y sensibilizara a las personas vinculadas al MJD en la políticas de Uso de los Recursos Informáticos y Seguridad de la Información. Cuando se presente la actualización de la política o ingreso de nuevo personal se requerirá realizar el proceso completo de socialización y sensibilización. </t>
    </r>
    <r>
      <rPr>
        <b/>
        <sz val="11"/>
        <color theme="1"/>
        <rFont val="Abadi"/>
        <family val="2"/>
      </rPr>
      <t xml:space="preserve"> Evidencia:</t>
    </r>
    <r>
      <rPr>
        <sz val="11"/>
        <color theme="1"/>
        <rFont val="Abadi"/>
        <family val="2"/>
      </rPr>
      <t xml:space="preserve"> Piezas o material utilizado para la socialización y divulgación
a las sensibilizaciones. </t>
    </r>
  </si>
  <si>
    <t xml:space="preserve">
Aplicación inadecuada o desconocimiento de la normatividad archivística 
</t>
  </si>
  <si>
    <t>Traumatismos en la prestación del servicio del GGD</t>
  </si>
  <si>
    <t xml:space="preserve">El Grupo de Gestión Documental realizará mínimo tres (3)  capacitación al año a los funcionarios, Para ampliar los conocimientos en archivo, aplicar los procesos de desarrollo de la función archivística y la gestión documental a través de las herramientas tecnológicas disponibles, Si a la segunda convocatoria el invitado no asiste el coordinador de GGD enviará un reporte al jefe directo con copia a la OCI, Si al final del año alguna dependencia no asistió se llevara como punto en la agenda en el comité de desempeño                                                              para el fortalecimiento de competencias en materia archivística.
Evidencia: Registro de asistencia  </t>
  </si>
  <si>
    <t>Inadecuados  controles de acceso  de documentos</t>
  </si>
  <si>
    <t xml:space="preserve">
Perdida del patrimonio documental 
</t>
  </si>
  <si>
    <t>El GGD, cada vez que exista cambio de personal que tuviese acceso al archivo de gestión remitirá un correo electrónico al Grupo de Gestión Administrativa al supervisor del contrato de vigilancia con los datos de las personas autorizadas para ingresar, adicional se realizará un registro en el formato establecido, que permita evidenciar quienes tuvieron acceso al archivo de gestión. cuando ocurra el ingreso de personal no autorizado, se debe reportar mediante correo electrónico de forma inmediata al GGA, SG y la OCI para tomar las medidas correspondientes. 
Evidencia: Correo electrónico  y Formato establecido.</t>
  </si>
  <si>
    <t>Falta de Implementación del sistema Integrado de Conservación Documental e Infraestructura inadecuada para la correcto almacenamiento de los soportes Documentales.</t>
  </si>
  <si>
    <t xml:space="preserve">Deterioro de los documentos </t>
  </si>
  <si>
    <t>El profesional del Grupo de Gestión Documental realizara actividades periódicas durante todo el año para garantizar la adecuada conservación de los soportes y medios, así como de los espacios de almacenamiento y custodia de los documentosverificando que la infraestructura cuente con espacios óptimos y  salvaguardar los documentos y  desarrollaando las actividades específicas, descritas en las planes de Conservación y Preservación Documental, La no implementación del SIC a largo plazo puede ocasionar perdida de la información contenida en los diferentes soportes de la entidad.
Evidencia: Formatos asistencia a las capacitaciones de temas del SIC. (F-THDE-02-04)
 Formato de inspección de sistemas de almacenamiento e instalaciones físicas. (F-GD-G01-13) y Formato Monitoreo y Control F-GD-G01-16
Formato Control Factores Biológicos F-GD-G01-15</t>
  </si>
  <si>
    <t xml:space="preserve">
No cumplimiento del cronograma de Transferencia Documental Primarias
</t>
  </si>
  <si>
    <t>Acumulación de archivo en las oficinas productoras</t>
  </si>
  <si>
    <t>El líder del Proceso de Transferencias Documentales Anualmente Con el fin de la liberar espacios en cada dependencia y ayudar en la correcta administración de los expedientes, 
Elabora y socializa el cronograma de trasferencias con las dependencias, La dependencia deberá elaborar un Memorando solicitando prórroga para la entrega de la transferencia la cual será aprobada por el GGD, en caso de que no se cumpla el GGD  debe remitir un memorando a la dependencia con copia a la OCI  para que se justifique la no realización de la Transferencia y el incumplimiento para reporte de Indicadores de Gestión., El líder del proceso de las transferencias documentales previo a la fecha de entrega se comunicará con la dependencia para brindar asistencia técnica si se requiere. 
Evidencias: formato único de inventario documental FUID y acta de entrega y memorando si se requiere, Listados de Asistencia</t>
  </si>
  <si>
    <t>Direccionamiento erroneo de las comunicaones por la falta de actualización en las tipoligias documentales por las dependencias del MJD</t>
  </si>
  <si>
    <t>Atraso en tiempos  de respuestas por las dependencias</t>
  </si>
  <si>
    <t>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Evidencia: Evidencia: Registro de asistencia Memorando y programación de Capacitaciones</t>
  </si>
  <si>
    <t>Falta de seguimiento adecuado y control en la recepción y distribución de las comunicaciones.</t>
  </si>
  <si>
    <t>Las comunicaciones no llegan tiempo a su destinatario, y presentan falencias en la captura de información.</t>
  </si>
  <si>
    <t>El Grupo de Gestión Documental, diariamente genera un informe en 3 cortes 10:30, 14:30, 17:30 determina los puntos  frágiles del proceso,  de acuerdo a los distintos puntos de acción,detallando de manera cuantitativa la calidad del proceso , con el fin de conocer y diagnosticar la labor del personal del mesa de entrada, Por lo que  realiza un muestreo de  un 45% de la radicación diaria, automatizando la distribución y permitiendo la validación en tiempo real, logrando determinar alertas tempranas, mediante un sistema desarrollado en VBA y con gestor de bases de datos de ACCESS y Power bi,  para que de esta manera la coordinación GGD,  y demás actores del proceso, puedan ver datos estadisticos generales y especificos de la operación, se tiene acceso desde cualquier medio electrónico (Celular, PC) realizando alimentaciones en línea y acciones que mitigan las posibles falencias con las personas que presenten alguna devilidad  Evidencia: Informe Power bi</t>
  </si>
  <si>
    <t>A.  Falta de conocimiento por parte de servidores y contratistas para el correcto manejo del Sistema de Gestión Documental que soporta la gestión de las PQRSD</t>
  </si>
  <si>
    <t>Investigaciones Disciplinarias</t>
  </si>
  <si>
    <t>El Grupo de Gestión Documental al menos una vez al año a fin de fortalecer el conocimiento sobre el  manejo de la herramienta para el tramité de PQRSD, realizará una capacitación sobre el uso adecuado del Sistema de Gestión Documental, según los lineamientos del Manual de Archivo y Correspondencia de la Entidad, a servidores y contratistas de las diferentes dependencias, En caso de que las personas  citadas a la capacitación  no asistiesen a estas el Coordinador del GGD debe realizar la solicitud a la dependencia en donde se presentó inasistencia mediante Memorando informando la fecha y hora  de la nueva capacitación haciendo énfasis en una posible obligatoriedad. Evidencia: Registro de asistencia Memorando y programación de Capacitaciones</t>
  </si>
  <si>
    <t xml:space="preserve">B. Incorrecto reparto de las PQRSD a las dependencias a través del Sistema de Gestión Documental.
</t>
  </si>
  <si>
    <t>Demandas contra la entidad</t>
  </si>
  <si>
    <r>
      <t xml:space="preserve">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t>
    </r>
    <r>
      <rPr>
        <b/>
        <sz val="11"/>
        <color theme="1"/>
        <rFont val="Abadi"/>
        <family val="2"/>
      </rPr>
      <t>Evidencia</t>
    </r>
    <r>
      <rPr>
        <sz val="11"/>
        <color theme="1"/>
        <rFont val="Abadi"/>
        <family val="2"/>
      </rPr>
      <t>: Registro de asistencia Memorando y programación de Capacitaciones</t>
    </r>
  </si>
  <si>
    <t>C. Inadecuado seguimiento a la respuesta de las PQRSD dentro de las dependencias, en su rol de primera línea de defensa.</t>
  </si>
  <si>
    <t>Pérdida de credibilidad institucional.</t>
  </si>
  <si>
    <t>Los enlaces de PQRSD de las dependencias una vez al mes, para generar alertas tempranas respecto al cumplimiento de los términos de las PQRSD, realizarán seguimientos internos a la gestión de estas, de acuerdo con las directrices del Grupo de  Servicio al Ciudadano En caso de que el enlace de PQRSD no realice el seguimiento, el GSC procedera a hacer un requerimiento al líder de la dependencia para que este de cumplimiento a la tarea asignada. Si al momento de realizar el seguimiento, el enlace detalla PQRSD próximas a vencerse, de forma inmediata informará a la persona responsable en EPX de esta situación para evitar su vencimiento Evidencia: Correos electronicos de seguimiento de los enlaces, Requerimiento al líder de la dependencia y correo del enlace al responsable con las alertas de próximos vencimientos</t>
  </si>
  <si>
    <t>C. Inadecuado seguimiento a la respuesta de las PQRD dentro de las dependencias, en su rol de primera línea de defensa.</t>
  </si>
  <si>
    <t>D. Falta de autocontrol de los colaboradores (servidores y contratistas) del Ministerio  para dar respuesta a las PQRSD recibidas de manera oportuna</t>
  </si>
  <si>
    <t>Vulneración de los derechos fundamentales de petición y de acceso a la información que tienen los ciudadanos.</t>
  </si>
  <si>
    <t>El Grupo de Servicio al Ciudadano una vez publicado el informe trimestral de PQRD, para promover el autocontrol de los colaboradores en el tema, realizará el reconocimiento institucional de las tres (3) dependencias con los mejores desempeños en cada periodo de medición, a trávés de su divulgación vía mailing interno. En caso de que se presenten empates se incluirán en el reconocimiento y si una dependencia presenta una reducción significativa (más del 10%) en sus resultados se enviará un correo alertando sobre la situación para la revisión interna de esta. Evidencia: Mailing (correos electronicos) con socialización del reconocimiento y las alertas en el caso de ser requeridas.</t>
  </si>
  <si>
    <t>D. Falta de autocontrol de los colaboradores (servidores y contratistas) del Ministerio  para dar respuesta a las PQRD recibidas de manera oportuna</t>
  </si>
  <si>
    <t>E. Indebido seguimiento y control en la atención de PQRD por parte del GSC</t>
  </si>
  <si>
    <t>Incumplimiento de funciones del grupo establecidas en la Resolución 685 de 2017.</t>
  </si>
  <si>
    <t>El Grupo de Servicio al Ciudadano semanalmente, con el fin de generar alertas oportunas a las dependencias de la Entidad y en su rol de segunda línea de defensa, enviará correo electrónico a todas las dependencias que tengan PQRS asignadas, sobre próximos vencimientos de términos para responder. En caso de que el destinatario se encuentre en alguna situación administrativa que signifique su no lectura, se remitirá el reporte al personal asignado por el enlace. Evidencia:  Reporte de EPX enviados a los enlaces o al personal asignado según el caso Se encuentra contenido en Gestión de requerimientos de grupos de interés</t>
  </si>
  <si>
    <t>El Grupo de Servicio al Ciudadano trimestralmente para realizar control y seguimiento del estado  de PQRSD realizara un informe sobre estas, el cual publicará en la página WEB y se llevará al Comité Institucional de Gestión y Desempeño En caso de que se identifiquen Incumplimiento en términos de respuesta se realizará el envío de un reporte a la OCID y así mismo se realizará una divulgación con las diferentes dependencias sobre los resultados del informe.
 Evidencia:  Informe del estado de las PQRSD, correo electrónico enviado a la OCID, Acta de Comité, correo electrónico con el informe enviado a las diferentes dependencias objeto de análisis Se encuentra contenido en Gestión de requerimientos de grupos de interés</t>
  </si>
  <si>
    <t>Fallas en la supervisión de los términos</t>
  </si>
  <si>
    <t>Deterioro de la imagen institucional</t>
  </si>
  <si>
    <t>Olvido por parte del funcionario designado</t>
  </si>
  <si>
    <t>Investigación de carácter disciplinarios para el funcionario</t>
  </si>
  <si>
    <t>Que el seguimiento no se haga de forma oportuna</t>
  </si>
  <si>
    <t>Que el seguimiento no refleje la realidad</t>
  </si>
  <si>
    <t>No se fortalece el principio de seguridad jurídica del país</t>
  </si>
  <si>
    <t>El funcionario designado, al menos una vez al año, a fin de fortalecer el conocimiento de la guía vigente para el cargue de la información en el Sistema SUIN-JURISCOL, realiza capacitaciones o talleres al equipo y nuevo personal asignado. Si al momento de realizar la capacitación o taller se presenta una inasistencia mayor o igual a la tercera parte de los citados, se deberá realizar un segundo ejercicio para de esta manera poder dar cobertura a la totalidad del personal invitado, si aún despues de la segunda citación se sigue presentando inasistencia, se enviará a través de correo la guía para conocimiento de los no asistentes. Evidencia: Asistencia a la capacitación o taller 
Presentación - Material utilizado en la capacitación o taller
Programación de las capacitaciones
Envío de la guía a los no asistentes cuando así sea necesario</t>
  </si>
  <si>
    <t xml:space="preserve"> Fallas en la herramienta tecnológica que afecten el correcto funcionamiento del sistema</t>
  </si>
  <si>
    <t xml:space="preserve">El funcionario designado, cada que se presente un incidente, a fin de detectar posibles fallas en la herramienta tecnológica y corregir cuando sea posible,  informará a la DTGIJ y al proveedor sobre los mismos, para que estos sean tenidos en cuenta en los mantenimientos que esta Dirección realiza. Si al momento de detectar los incidentes, se puede resolver este por parte de la DDDOJ se procederá a remediarlo de forma inmediata y posteriormente se comunicará a la DTGIJ. Evidencia: Registro de incidentes en el sistema de mesa de ayuda ARANDA y sistema de mesa de ayuda del proveedor
Solución de ser posible del mismo por parte de la DDDOJ
</t>
  </si>
  <si>
    <t>Incumplimiento del cargue por parte del funcionario designado</t>
  </si>
  <si>
    <t>si</t>
  </si>
  <si>
    <t>Desconocimiento de los procesos y procedimientos por parte de los auditores</t>
  </si>
  <si>
    <t xml:space="preserve">El jefe de la OCI, anualmente realizará sesión de capacitación  a todos los integrantes del equipo auditor con el fin de reforzar los conocimientos de procesos y procedimiento. En caso de que uno de los integrantes del equipo no pueda asistir, la capacitacion sera reprogramada dentro del mismo mes de programación. Evidencia: Control de asistencia firmado por cada uno de los asistentes y los temas tratados y conclusion de la reunion.                                                                                                                                                              </t>
  </si>
  <si>
    <t>Análisis incompleto de la información realizada por parte del auditor</t>
  </si>
  <si>
    <t>Análisis incompleto de la información realizado por parte del auditor</t>
  </si>
  <si>
    <t>Falta de colaboración por parte del proceso que se va auditar para la ejecución de la auditoría.</t>
  </si>
  <si>
    <t>Situaciones fortuitas o atención de situaciones no previstas</t>
  </si>
  <si>
    <t>El jefe de la OCI presentará anualmente al CICCI - para su aprobación- el documento metodológico que contiene los lineamientos para el establecimiento del Plan Anual de Auditoría. Incorporando componentes como: introducción, objetivo, alcance, fuentes de criterios, conocimiento de la entidad, alienación con la planeación estratégica, determinación del universo de auditoría y del plan de auditoria, en caso de que algunos de los elementos que constituyen el documento metologico falte o se tenga que actualizar este será presentado nuevamente al CICCI para la aprobación del ajuste al plan anual Evidencia: Acta de aprobación del plan anual.</t>
  </si>
  <si>
    <t>Requerimientos internos no previstos</t>
  </si>
  <si>
    <t>Inadecuada planeación del trabajo de auditoría.</t>
  </si>
  <si>
    <t>El grupo de profesionales junto con el jefe de la Oficina realizan reuniones mensuales de seguimiento a la gestión de acuerdo con la programación anual, con el fin de revisar el avance de actividades a cargo de cada profesional y establecer tiempos para su cumplimiento. En caso de que uno de los integrantes del equipo no pueda asistir, la capacitación será reprogramada dentro del mismo mes de programación. Evidencia: Control de asistencia firmado por cada uno de los asistentes y los temas tratados y conclusión de la reunión.</t>
  </si>
  <si>
    <t>Desconocimiento de la metodología de formulación de políticas públicas</t>
  </si>
  <si>
    <t>Hallazgo por parte de Entes de Control</t>
  </si>
  <si>
    <t>El funcionario o contratista designado por cada viceministerio, al menos dos veces al año, a fin de fortalecer el conocimiento en la metodología vigente para la formulación de política pública, realiza capacitación y divulgación de la misma a los funcionarios encargados de formular política pública. Si al momento de realizar la capacitación, el personal asistente es menor a la tercera parte, se deberá reprogramar la capacitación o realizar un proceso de divulgación de la metodología a los no asistentes para de esta forma lograr la cobertura total de las personas involucradas en este proceso Evidencia: 
Asistencia a capacitación
Metodología divulgada 
Diligenciamiento del plan de Formulación de Políticas Públicas</t>
  </si>
  <si>
    <t>Desconocimiento de la metodología</t>
  </si>
  <si>
    <t>2. Formular y coordinar la política pública en materia de justicia transicional, en el marco de la reconciliación nacional.</t>
  </si>
  <si>
    <t xml:space="preserve">Tiempos limitados o insuficientes </t>
  </si>
  <si>
    <t>Incumplimiento de la misionalidad de la entidad</t>
  </si>
  <si>
    <t>Los viceministros en coordinación con los directores, cada vez que se vaya a formular política pública, a fin de controlar los tiempos y poder actuar frente a situaciones que impidan el oportuno desarrollo de las actividades, establece un cronograma con fechas y responsables para cada una de las etapas del proceso de formulación de política. Si en el transcurso de las labores se presenta algún factor externo o interno que impida el oportuno cumplimiento de los tiempos previamente establecidos se procederá a modificar el cronograma a fin de poder adelantar las actividades en los tiempos requeridos y que impidan el incumplimiento de las actividades de la metodología de formulación. Evidencia: 
Cronograma de actividades
Modificaciones al cronograma con sus respectivas justificaciones</t>
  </si>
  <si>
    <t>3. Liderar la formulación, implementación y seguimiento de las políticas en materia criminal y penitenciaria</t>
  </si>
  <si>
    <t>Falta de competencias específicas en las temáticas para la formulación de política pública.</t>
  </si>
  <si>
    <t>Pérdida de imagen institucional</t>
  </si>
  <si>
    <t>4. Consolidar la política integral de drogas, su implementación y evaluación.</t>
  </si>
  <si>
    <t>Fallas en la entrega de la documentación para la suscripción del contrato</t>
  </si>
  <si>
    <t xml:space="preserve">No se puedan prestar a tiempo los servicios requeridos para la Entidad. </t>
  </si>
  <si>
    <t>El enlace de contratación de cada dependencia cada vez que se va a efectuar la suscripción de un contrato verifica que la información suministrada por el contratista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contratista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contraista y los correos a que hubo lugar en donde solicitó la información faltante o incompleta (en los casos que aplique).</t>
  </si>
  <si>
    <t>Incumplimientos técnicos , legales y/o financieros en la elaboración de estudios previos y documentos soporte.</t>
  </si>
  <si>
    <t>Requerimientos de los entes de control</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</si>
  <si>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enlace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</si>
  <si>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Debilidad en el proceso de seguimiento a la ejecución de los contratos</t>
  </si>
  <si>
    <t>Afectación presupuestal al Plan Anual Mensualizado de Caja - PAC</t>
  </si>
  <si>
    <t>El profesional en derecho del grupo de gestión contractual, cada vez que se va a efectuar la suscripción de un contrato, a fin de verificar que el proceso pre contractual cumpla con los requisitos técnicos, legales y financieros, revisa los estudios previos y los documentos soporte de la contratación. En caso de encontrar inconsistencias o información faltante y si el hecho es subsanable se solicita la modificación o complemento a la dependencia responsable en un plazo prudente de tal forma que no se retrase el proceso de suscripción. Si por otro lado la situación no es subsanable, se hace devolución de la documentación completa junto a un memorando donde se explican las razones de esta decisión y se solicita la modificación de la documentación existente. Evidencia: 
Ajustes solicitados a la dependencia (en los casos que aplique)
Correos electrónicos de las dependencias con los respectivos ajustes
Devolución de la documentación con el memorando (en los casos que aplique)</t>
  </si>
  <si>
    <t>Incumplimiento de la ejecución presupuestal del Ministerio</t>
  </si>
  <si>
    <t>Uso de lenguaje técnico que impida su entendimiento por el público en general</t>
  </si>
  <si>
    <t>Pérdida de credibilidad de la entidad</t>
  </si>
  <si>
    <t>El periodista a cargo de la respectiva publicación, cada vez que se va a publicar un documento o información técnica, a fin de aclarar la temática, revisar la terminología utilizada y evitar imprecisiones en la información a divulgar, solicita asesoría con la fuente primaria de la información o documentación. En caso de evidenciar algún término de díficil comprensión, o que la lectura de la información o documentación es confusa se procederá a realizar una modificación sin perder el sentido lógico ni de fondo de la misma. Estas modificaciones serán aprobadas por la fuente primaria de la información previo a su publicación o divulgación. Evidencia: Documentación o información en sus diferentes versiones
Documentación o información publicada</t>
  </si>
  <si>
    <t xml:space="preserve">Se reciba de manera tardía la información oficial para publicación </t>
  </si>
  <si>
    <t>Quejas por parte de los usuarios</t>
  </si>
  <si>
    <t>El grupo de profesionales de la Oficina de Prensa y Comunicaciones, diariamente, para producir y difundir la información de manera oportuna deberá consultar sus fuentes asignadas. Las fuentes asignadas pueden remitirse en cualquier momento para producir y solicitar la divulgación de información al grupo de profesionales de la Oficina de Prensa y Comunicaciones, sin perjuicio de la consulta diaria por parte de este último. Evidencia: Consulta por parte del grupo profesionales de la Oficina de Prensa y Comunicaciones
Solicitud de produción o divulgación por parte de la fuente</t>
  </si>
  <si>
    <t>Desconocimiento del manual de comunicaciones por parte del personal de la Oficina de Prensa y Comunicaciones</t>
  </si>
  <si>
    <t>Aumento de Peticiones o solicitudes de información por falta de claridad en las publicaciones</t>
  </si>
  <si>
    <t xml:space="preserve">El profesional designado de la Oficina de Prensa y Comunicaciones, minimo dos veces al año, a fin de fortalecer el conocimiento sobre el Manual de comunicaciones y resolver dudas o evitar confusiones en su interpretación, socializará este al equipo de trabajo de la Oficina. Cuando en el proceso de socialización no asista una tercera parte del equipo de trabajo, se deberá programar una segunda fecha para los no asistentes, a fin de dar cobertura a la totalidad del equipo. Evidencia: Asistencia a la socialización
Programación de las capacitaciones según el caso </t>
  </si>
  <si>
    <t>Desconocimiento del ordenamiento jurídico para la producción de los proyectos de actos normativos.</t>
  </si>
  <si>
    <t xml:space="preserve">Reproceso </t>
  </si>
  <si>
    <t>El funcionario o contratista designado por cada director, al menos una vez al año, a fin de fortalecer el conocimiento en el ordenamiento jurídico vigente para la producción de proyectos de actos normativos , realiza capacitación y divulgación de las mismas a los funcionarios encargados de llevar a cabo este proceso. Si al momento de realizar la capacitación, el personal asistente es menor a la tercera parte, se deberá reprogramar la capacitación o realizar un proceso de divulgación del ordenamiento jurídico vigente a los no asistentes para de esta forma lograr la cobertura total de las personas involucradas en este proceso. De ser posible, esta capacitación y divulgación se realizará en conjunto entre direcciones. Evidencia: 
Asistencia a capacitación
Ordenamiento Jurídico divulgado</t>
  </si>
  <si>
    <t>Deficiencias en el proceso de revisión previa de los proyectos de actos normativos.</t>
  </si>
  <si>
    <t>Suspensión, nulidad, incosntitucionalidad, constitucionalidad condicionada, contra los actos normativos</t>
  </si>
  <si>
    <t>El grupo de actuaciones administrativas, cada vez que reciba por parte de las Direcciones proyectos normativos que requieran la firma del despacho del ministro o de la presidencia de la República, verifica los requisitos previamente establecidos y revisa la viabilidad jurídica, y se registran en el formato de actuaciones administrativas, En caso de no cumplir con los requisitos o cuando se tenga alguna observación que deba ser subsanada, se devuelve el proyecto de acto normativo a la dependencia que lo proyecte para que esta realice las modificaciones del caso. Evidencia:Formato de Registro de actuaciones administrativas
Correos electronicos de la radicación, devolución del proyecto en el caso que sea necesario.
Memorandos remisorios</t>
  </si>
  <si>
    <t>Daño antijurídico</t>
  </si>
  <si>
    <t xml:space="preserve">La DDDOJ cada vez que se solicite concepto de constitucionalidad, a fin de evitar posibles vicios de inconstitucionalidad del proyecto normativo, revisa que el proyecto se ajuste a los parametros de la Constitución Política y emite el concepto de acuerdo a los resultados de esta revisión. En caso de encontrar algún vicio, se devuelve el proyecto normativo con su respectivo concepto desfavorable, donde se hace mención expresa a las situaciones observadas, para las correcciones del caso. Evidencia:Concepto de constitucionalidad
Memorandos remisorios </t>
  </si>
  <si>
    <t>Dificultad de recopilación de la información y documentación necesaria para proyectar las respuestas</t>
  </si>
  <si>
    <t>Reclamaciones o quejas de los usuarios</t>
  </si>
  <si>
    <t>El profesional designado, diariamente, con el fin de verificar los términos de respuesta y generar las alertas de seguimiento y  asimismo, verificar la competencia del Grupo de Actuaciones Administrativas, para dar trámite a la solicitud y el término legal para hacerlo, cuando proceda, registra en las matrices diseñadas los requerimientos recibidos por parte de las diferentes dependencias. Si al momento de realizar la verificación determina que los requerimientos son competencia de otra dependencia interna, se realiza la respectiva reasignación de los requerimientos. Evidencia: 
Matriz de consultas del Consejo de Estado
Matriz de actuaciones administrativas
Matriz de solicitudes generales (Conceptos Jurídicos)
Reasignación de los requerimientos cuanda haya lugar</t>
  </si>
  <si>
    <t>C. Inadecuado seguimiento a la respuesta de los requerimientos jurídicos dentro de las dependencias, en su rol de primera línea de defensa.</t>
  </si>
  <si>
    <t xml:space="preserve">B. Incorrecto reparto de los requerimientos jurídicos a las dependencias a través del Sistema de Gestión Documental.
</t>
  </si>
  <si>
    <t xml:space="preserve">El Coordinador del Grupo de Actuaciones Administrativas  semanalmente, con el fin de verificar los términos de respuesta y generar las alertas de vencimiento, realiza seguimiento a las matrices diseñadas para tal fin. Si al momento de realizar el seguimiento identifica alguna inconsistencia o un requerimiento próximo a vencerse, genera las alertas inmediatas para que se priorice la respuesta de estos. Evidencia: 
Matriz de consultas del Consejo de Estado
Matriz de actuaciones administrativas
Matriz de solicitudes generales (Conceptos Jurídicos)
Alertas que genera el Coordinador de GAA a través de correo electronico
</t>
  </si>
  <si>
    <t>Investigaciones penales o disciplinarias</t>
  </si>
  <si>
    <t>El funcionario encargado cada que se presente un requerimiento, a fin de determinar si se necesita o no documentacion o informacion adicional, revisa el requerimiento jurídico cumpliendo con los procedimientos establecidos. Si al momento de realizar la revisión determina la necesidad de contar con documentación o información adicional, prioriza la obtención de estos elementos, si además luego de la revisión concluye que no es posible resolver la petición dentro del termino legal vigente se debe informar esta circunstancia al peticionario, antes del vencimiento de los términos expresando los motivos de la demora y señalando a la vez el plazo en que se dará respuesta. Evidencia: 
Solicitud de información o documentación a las dependencias o entidades 
Respuesta justificando las razones de demora al peticionario</t>
  </si>
  <si>
    <t>Demora en la entrega de información por parte de las áreas</t>
  </si>
  <si>
    <t>Los funcionarios designados del Grupo de Actuaciones administrativas cuando se requiera, a fin de fortalecer la adecuada distribución de correspondencia al interior del Ministerio, capacitarán al grupo de gestión Documental (mesa de entrada) y al Grupo de Servicio al Ciudadano sobre los temas de competencia del GAA. Si al momento de realizar la capacitación se presentase ausencia mayoritaria de algun grupo, se deberá emitir un lineamiento general sobre términos y competencias los cuales han sido tratados en el ejercicio de la capacitación, el cual se remitira a los no asistentes. Evidencia: 
Asistencia de capacitaciones
Lineamiento general remitido a traves de correo electronico a los no asistentes</t>
  </si>
  <si>
    <t>Falta de envío oportuno y con calidad del título ejecutivo, por parte de las áreas generadoras</t>
  </si>
  <si>
    <t>Pérdida de oportunidad en el recaudo de los recursos a favor de la Nación</t>
  </si>
  <si>
    <t xml:space="preserve">El coordinador del Grupo de Actuaciones Administrativas al menos una vez al mes, para identificar las actuaciones e impulsos de la gestión de cobro de cada obligación, realiza seguimiento a las obligaciones recibidas y en gestión de cobro. Si al momento de la revisión, se identifica inactividad procesal, se remitirá solicitud o correo electrónico o memorando para la priorización de estos procesos al abogado encargado. Evidencia: 
Matriz de Cobro Coactivo donde se incluye la revisión
Actas de reuniones de seguimiento
Correos, comunicaciones o memorandos solicitando la priorización del proceso cuando haya lugar.
</t>
  </si>
  <si>
    <t>Inactividad procesal dentro de las actuaciones administrativas de gestión de cobro.</t>
  </si>
  <si>
    <t>Incumplimiento en las metas y objetivos de la Dirección Jurídica</t>
  </si>
  <si>
    <t xml:space="preserve">El coordinador del Grupo de Actuaciones Administrativas mensualmente, para identificar las actuaciones e impulsos desarrollados, frente a la gestión de cobro de cada obligación, realiza el cruce entre las obligaciones remitidas por las areas emisoras del título vs el reporte de obligaciones registrado en las matrices de seguimiento de los procesos. Si al momento del cruce, identifica alguna situación que pueda llevar a la prescripción de la acción de cobro o a la pérdida de ejecutoriedad del acto administrativo, identifica los títulos que no han sido enviados a gestión de cobro y los prioriza para adelantar el cobro correspondiente. Evidencia: 
Matriz de Cobro Coactivo
Correos de remisión de información
Devolución del título al abogado para la gestión correspondiente
</t>
  </si>
  <si>
    <t>Falta de seguimiento a los procesos de cobro coactivo</t>
  </si>
  <si>
    <t>Sanciones de los organos de control al Ministerio</t>
  </si>
  <si>
    <t>Fallas en el seguimiento al cargue y registro en el sistema E-kogui de la calificación de los riesgos procesales.</t>
  </si>
  <si>
    <t>Afectación de la ejecución presupuestal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</si>
  <si>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consolidación procesal
Comunicación con la comparación realizada
Solicitud de actualización y verificación, cuando sea el caso
</t>
  </si>
  <si>
    <t>Desactualización del estado del proceso por parte de los apoderados en los formatos establecidos y en E-kogui.</t>
  </si>
  <si>
    <t>Requerimientos por parte de los entes de control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</si>
  <si>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información consolidada procesal
Comunicación con la comparación realizada
Solicitud de actualización y verificación, cuando sea el caso
</t>
  </si>
  <si>
    <t>Fallas en E-kogui que elimina  registros ya incorporados.</t>
  </si>
  <si>
    <t>Investigación disciplinaria</t>
  </si>
  <si>
    <t>El abogado apoderado, semanalmente, a fin de verificar que los datos registrados se encuentren vigentes y actualizados,   realiza revisión del E-kogui y de los procesos a cargo, mediante la comparación del formato: Información consolidada procesal vs información del E-kogui, Si al momento de realizar la revisión encuentra información incosistente o no actualizada, realiza la solicitud a la Agencia Nacional de Defensa Jurídica del Estado para que esta realice las correcciones respectivas en el aplicativo Evidencia: 
Formato de información consolidada procesal
Formato de inclusión y exclusión enviado a la ANDJ en los casos que sea necesario
Respuesta de la ANDJ en los casos donde se solicite alguna modificación</t>
  </si>
  <si>
    <t>Errores al realizar el reporte de calificación del riesgo en Ekogui.</t>
  </si>
  <si>
    <t>Falta de seguimiento a las notificaciones de los procesos contenciosos y a las conciliaciones</t>
  </si>
  <si>
    <t>Pérdida de oportunidad en la defensa de los intereses de la Nación</t>
  </si>
  <si>
    <t xml:space="preserve">El coordinador del Grupo de Defensa juridica, mensualmente  realiza un seguimiento a los términos de los procesos contenciosos y de las conciliaciones en los que es parte el Ministerio de Justicia y del Derecho en los registros realizados por los apoderados en los formatos preestablecidos en los procedimientos y en el eKOGUI. Si al momento de realizar el seguimiento, identifica procesos contenciosos o conciliatorios próximos a vencerse, prioriza estos procesos para adelantar los tramites correspondientes según el estado del proceso  Evidencia: 
Formatos establecidos en los procesos
Correos con alertas de vencimiento </t>
  </si>
  <si>
    <t>Falta de seguimiento de los apoderados y del coordinador al registro de información procesal y E-kogui</t>
  </si>
  <si>
    <t>Daño Jurídico</t>
  </si>
  <si>
    <t>Investigaciones disciplinarias contra los funcionarios</t>
  </si>
  <si>
    <t>Falta de seguimiento al cargue de la información en el registro de información procesal y en E-kogui</t>
  </si>
  <si>
    <t>Deterioro de la imagen del Ministerio</t>
  </si>
  <si>
    <t xml:space="preserve">El coordinador del Grupo de Defensa Jurídica, al menos dos veces al semestre, a fin de priorizar los pagos de las sentencias y conciliaciones, realiza seguimiento a las calificaciones de los riesgos procesales contenidas en E-kogui y en los formatos de consolidación procesal.  Si al momento del seguimiento identifica la obligación de pago de una sentencia o conciliación próxima a realizarse, procederá a solicitar al abogado la información para la solicitud del PAC en financiera para el tramité correspondiente. Evidencia: 
Formato de consolidación procesal
Comunicación al abogado 
Solicitud de PAC
</t>
  </si>
  <si>
    <t>Demora en la entrega de información a financiera para el respectivo pago</t>
  </si>
  <si>
    <t>Detrimento patrimonial por la causación de intereses moratorios</t>
  </si>
  <si>
    <t>Los abogados del Grupo de Defensa Jurídica   mensualmente, para identificar los pagos de las sentencias  y conciliaciones en contra del MJD,  al momento de realizar la actualizacion de la información en el sistema  E-Kogui  y en los formatos preestablecidos en los procedimientos pueden detectar sentencias y conciliaciones con pagos próximos a realizarse. Si al momento de actualizar la información, identifica que existen pagos próximos a realizarse, debera informar al coordinador del Grupo, para que este realice las gestiones internas presupuestales a las que haya lugar  Evidencia: 
Matriz de contingencias procesales 
Informes E-Kogui 
Correo electronico al coordinador informando los pagos proximos a realizarse detectados</t>
  </si>
  <si>
    <t xml:space="preserve">Olvido por parte del personal de la solicitud </t>
  </si>
  <si>
    <t>Afectación en las capacidades de atención de las entidades que conforman el sistema nacional penintenciario y carcelario</t>
  </si>
  <si>
    <t>El coordinador del grupo penitenciario y carcelario  diariamente,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el día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</si>
  <si>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Falta de conocimiento de las obligaciones misionales por parte del personal asociado a la Dirección de Política Criminal y Penintenciaria</t>
  </si>
  <si>
    <t>Investigaciones disciplinarias</t>
  </si>
  <si>
    <t>Desconocimiento de la normatividad asociada</t>
  </si>
  <si>
    <t>El funcionario designado por el líder de la Dirección de política Criminal y penintenciaria, al menos una vez cada semestre, a fin de fortalecer el conocimiento en las obligaciones misionales de la Dirección, especialmente en los temas relacionados con el Sistema Penintenciario y Carcelario y el SRPA y así mismo en la normatividad asociada al proceso, realizara un proceso de sensibilización y capacitación a todo el personal de la DPCP,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capacitación y sensibilización
Envío del material por correo electrónico
Programación de los eventos 
Re programación en los casos que sea necesario</t>
  </si>
  <si>
    <t>Fallas en el seguimiento a las visitas y sus respectivos compromisos</t>
  </si>
  <si>
    <t xml:space="preserve">El coordinador del grupo penitenciario y carcelario, cuando se cuente con un reporte de al menos diez visitas realizadas,  a fin de llevar un control sobre los compromisos competencia del Ministerio y los cuales quedarón establecidos en las visitas realizadas a los centros penitenciarios y a los centros del SRPA y evitar el incumplimiento de los mismos, realizara un seguimiento de los compromisos establecidos competencia del Ministerio, en el formato de seguimiento del Sistema Penitenciario y Carcelario y en el formato de seguimiento del SRPA Si al momento de realizar el seguimiento, se identifican compromisos vencidos o próximos a vencerse, se deberá proceder a informar al director, se establezca un plan a seguir para la revisión de los mismos y la delegación a un profesional o grupo de apoyo para que este comience a realizar el seguimiento a estos de forma más estricta. Evidencia: Asistencia a mesas de trabajo
Informes de seguimiento
Planes de acción en los casos en que sean necesarios
Actas de reunión 
</t>
  </si>
  <si>
    <t>Afectación de los derechos de las personas implicadas en los compromisos adquiridos.</t>
  </si>
  <si>
    <t>Incumplimiento de los objetivos del proceso</t>
  </si>
  <si>
    <t>Errores humanos al momento de realizar el acto administrativo</t>
  </si>
  <si>
    <t>Pérdida de Imagen Institucional</t>
  </si>
  <si>
    <t>Requerimientos por parte de Entes de Control</t>
  </si>
  <si>
    <t xml:space="preserve">Errores en el diligenciamiento de los datos solicitados en la plataforma SICOQ para la solicitud </t>
  </si>
  <si>
    <t>Producto no conforme</t>
  </si>
  <si>
    <t>Fallas en el proceso de revisión de los datos diligenciados en la plataforma SICOQ</t>
  </si>
  <si>
    <t>Devolución de la documentación requerida para la contratación de personal.</t>
  </si>
  <si>
    <t>Inadecuada implementación de la política de drogas en los territorios</t>
  </si>
  <si>
    <t xml:space="preserve">El asesor jurídico designado para el proceso de contratación de la Dirección de Política de Drogas y Actividades Relacionadas, cada vez que se vaya a realizar el proceso de contratación a traves de la prestación de servicios y previo a la entrega de la documentación a la Secretaría General, a fin de que la documentación e información consignada en la etapa pre contractual este acorde a las necesidades y requerimientos de la dependencia a cargo, revisará y ajustara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Evidencia: Versionamientos de la documentación asociada a la etapa pre contractual de los contratos
Solicitudes de ajuste a traves de las fuentes de comunicación oficiales </t>
  </si>
  <si>
    <t>Incumplimiento de los objetivos y metas en el Plan de acción de la Política de drogas</t>
  </si>
  <si>
    <t>Devolución de la documentación requerida para la suscribición de convenios por parte del suscriptor.</t>
  </si>
  <si>
    <t>No contar con la informaicón actualizada para la fromulación adecuadada de la política de drogas</t>
  </si>
  <si>
    <t xml:space="preserve">El asesor jurídico designado para el proceso de contratación de la Dirección de Política de Drogas y Actividades Relacionadas y/o asesor jurídico designado para el proceso de contratación de la Subdirección Estratégica y de ánalisis y/o el asesor jurídico designado para el proceso de contrataciónde la Subdirección de Control y Fiscalización de Sustancias Químicas y Estupefacientes, según el campo de acción del contrato de prestación de servicios, cada vez que se vaya a realizar el proceso de contratación a traves de la prestación de servicios y previo a la entrega de la documentación a la Secretaría General, a fin de que la documentación e información consignada en la documentación pre contractual este acorde a las necesidades y requerimientos de la dependencia a cargo, revisa y ajusta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o las respectivas Subdirecciones. Evidencia: Versionamientos de la documentación asociada a la etapa pre contractual de los contratos
Solicitudes de ajuste a traves de las fuentes de comunicación oficiales </t>
  </si>
  <si>
    <t>No contar con la información que provea los insumos técnicos necesarios para la realización de los seguimientos.</t>
  </si>
  <si>
    <t>No dar al número de sesiones previstas en la ley 30 de 1986.
No contar con información para la adecuada toma de decisiones por parte del CNE.
Retraso en el cumplimiento de compromisos adquiridos.</t>
  </si>
  <si>
    <t>El secretario técnico del CNE, a la tercera vez de no recibir respuestas a las solicitudes de información para los seguimientos de los compromisos adquiridos en el marco de las sesiones del CNE, y a fin de poder dejar en evidencia el incumplimiento y a su vez solicitar apoyo para el cumplimiento de esta función como secretaría técnica, remitirá una nueva solicitud de información pero esta vez lo hará con copia al ente de control competente, pidiendo el acompañamiento de este último e informando del incumplimiento. Si luego de realizada la nueva solicitud se recibe respuesta por parte de las entidades, igual se dejará en evidencia el incumplimiento a las solicitudes previas, el cual servirá como prueba en caso que el ente de control decida abrir alguna investigación. Evidencia: Solicitudes anteriores
Solicitud por tercera vez con copia al ente de control correspondiente
Respuesta a la solicitud</t>
  </si>
  <si>
    <t>Novedades registradas extemporáneamente</t>
  </si>
  <si>
    <t xml:space="preserve">El grupo interno de nómina de GTH, cada vez que se presenta una novedad que pueda ser incluida en la nómina del mes, a fin de que todas queden causadas en el mes que se reportaron, las revisa y las  ingresa en el sistema; posteriormente se realiza una revisión por parte del líder del proceso en conjunto con quienes realizarón el cargue de las mismas. Si al realizar esta última revisión se encuentran inconsistencias, se procede al ajuste en el sistema y se informa del mismo al líder del proceso. Evidencia: 
Soportes de novedades en formato digital
Soportes de liquidación y cargue de novedades (SIIF, RF, Reporte de Bancos, Libranzas, AFC y AFP, Embargos, entre otros) </t>
  </si>
  <si>
    <t>Fallas del sistema de liquidación de nómina.</t>
  </si>
  <si>
    <t>Afectación de los servicios a los cuales acceden los servidores</t>
  </si>
  <si>
    <t>El contratista cada vez que se presenten inconsistencias detectadas por el grupo de nómina de GTH, a fin de corregir estos fallos, realiza los cambios requeridos en el sistema de liquidación de nómina. Si al momento de realizar los procedimientos para la respectiva correción se encuentra una situación que no es posible enmendar de forma inmediata, el equipo de nómina lo corrige de forma manual, mientras el contratista realiza la corrección en el sistema. Evidencia: Reporte de inconsistencias a traves del sistema con un número de caso, cierre efectivo del caso (corrección), corrección manual cuando sea el caso.</t>
  </si>
  <si>
    <t>Inoportunidad en la entrega de las novedades</t>
  </si>
  <si>
    <t>Requerimientos por parte de los Entes de Control</t>
  </si>
  <si>
    <t>El grupo de nómina de GTH mensualmente, a fin de clasificar las novedades que se liquidaran en el mes y las que se liquidaran de forma posterior, siguiendo la circular establecida por Secretaría General procede a recibir todas las novedades entregadas por las areas, los servidores y terceros, teniendo en cuenta las fechas que se consignan en esta. Si al momento de recibir la novedad esta se encuentra fuera del plazo establecido en la circular puede o causarla en el mes siguiente o registrarla de forma tardía en una nómina adicional, esta última solamente de acuerdo a ciertas excepciones. Evidencia: Acuse de recibido de las novedades . Nómina adicional cuando la situación lo amerité.</t>
  </si>
  <si>
    <t>Errores al digitar la información en el sistema</t>
  </si>
  <si>
    <t>Asignación presupuestal insuficiente.</t>
  </si>
  <si>
    <t>Afectación de los objetivos del Ministerio.</t>
  </si>
  <si>
    <t xml:space="preserve">El profesional designado de Gestión del Talento Humano mensualmente, a fin de lograr la mayor cobertura de tematicas por el PIC, revisa la oferta institucional de otras entidades públicas que capaciten a costo cero, estructura los PAE con personal del Ministerio en tematicas especificas, realiza la gestión con la OAP para la busqueda de recursos en otros rubros que permitan subsanar tematicas susceptibles de certificación. Si al momento de realizar alguna de las labores mencionadas, no se logra cubrir una tematica en especifico, se deja evidencia la gestión, la cual será utilizada como insumo para reportes e informes del area. Evidencia: Confrontación de la Oferta Institucional de otras Entidades Públicas vs el PIC 
Proyectos de Aprendizaje en Equipo
Asignación presupuestal adicional </t>
  </si>
  <si>
    <t>Demoras en el proceso contractual para la contratación de proveedores de servicio de capacitación</t>
  </si>
  <si>
    <t>Afectación presupuestal.</t>
  </si>
  <si>
    <t>El profesional designado de Gestión del Talento Humano, cada vez que se requiere la contratación de una tematica de capacitacion,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t>
  </si>
  <si>
    <t>Desinterés en la participación de los servidores</t>
  </si>
  <si>
    <t xml:space="preserve">Incumplimiento de lineamiento normativo </t>
  </si>
  <si>
    <t>El coordinador del proceso de Gestión del Talento Humano, cada vez que un funcionario no asista a una capacitación que involucre recursos, a fin de dejar una trazabilidad de la inasistencia y buscar un cambio de cultura al interior del Ministerio sobre este tema, informara tanto al jefe inmediato como al servidor del evento dando a conocer el valor de la capacitación a la cual no se asistió.  Al momento de remitir la comunicación solicitar la confirmación de lectura a fin de dejar en evidencia el envío y recibido del mismo. Evidencia: Correos electrónicos o comunicaciones al jefe inmediato y al servidor
Respuesta por parte de los receptores</t>
  </si>
  <si>
    <t>El coordinador del proceso de Gestión del Talento Humano, previo a una capacitación que involucre recursos a fin de sensibilizar al servidor público sobre la importancia de asistir a la capacitación, envía una comunicación al funcionario inscrito detallando los beneficios de su asistencia y las implicaciones de su inasistencia. Al momento de remitir la comunicación solicitar la confirmación de lectura a fin de dejar en evidencia el envío y recibido del mismo. Evidencia: Correo electrónico o comunicaciones al servidor inscrito
Respuesta por parte del receptor</t>
  </si>
  <si>
    <t>Falencia en la revisión de requisitos mínimos.</t>
  </si>
  <si>
    <t>Investigaciones disciplianrias y/o fiscales y/o penales
Requerimientos por parte de Entes de Control</t>
  </si>
  <si>
    <t>El  Coordinador del proceso de Gestión del Talento Humano, cada vez  que se vaya a realizar una vinculación de un empleado público, a fin de corroborar la información diligenciada por el profesional encargado de la revisión de los requisitos de formación, experiencia y antecedentes, verificara la información contenida en los siguientes formatos: Cálculo de tiempo de experiencia laboral, certificado de Cumplimiento de requisitos y la información de los siguientes certificados: antecedentes fiscales, disciplinarios y judiciales. Si al momento de hacer la verificación, identifica información que no es clara, esta incorrecta o el aspirante no cumple con los requisitos, se hace el llamado a la revisión por parte del profesional para que este la subsane o la aclare con el aspirante, si luego de este proceso se concluye que el aspirante no cumple con los requisitos, se informará al aspirante y a secretaría general para que se proceda a tomar la decisión del caso. Evidencia: Formato cálculo de tiempo de experiencia laboral, 
Formato certificado de Cumplimiento de requisitos 
Certificados de antecedentes fiscales, disciplinarios y judiciales.
Visto bueno del coordinador.
Comunicaciones al profesional encargado para las correcciones o aclaraciones cuando proceda.
Comunicaciones al aspirante y a secretaría general cuando procedan</t>
  </si>
  <si>
    <t>El profesional de Gestión Humana cada vez  que se vaya a realizar una actividad que tengamos la mayor participación posible teniendo en cuenta el diagnostico de necesidades, a las actividades de mayor acogida en el año anterior y la propuesta del proveedor se deberá reprogramar la actividad o en su defecto buscar otra actividad que tenga mayor acogida Diagnóstico de necesidades, propuesta presentada por la contratación y las inscripciones realizadas</t>
  </si>
  <si>
    <t>Demoras en el proceso contractual para la contratación de proveedores de bienestar y estímulos.</t>
  </si>
  <si>
    <t>El profesional de Gestión Humana una vez al año contratación de las actividades de Bienestar solicitud de cotización para garantizar que las actividades que se van a contratar se ajuesten al presupuesto asignado si la propuesta no está ajustada al total del prespuesto se debe recotizar hasta que se tenga el valor correspondiente solictud de cotización y presentación de propuestas</t>
  </si>
  <si>
    <t>Inasistencia de los pre inscritos a las actividades de Bienestar</t>
  </si>
  <si>
    <t>El profesional de Gestión Humana por cada actividad garantizar que los inscritos asistan a la actividad se envía correos con todos los parámetros para el desarrollo de la actividad con fecha, hora y logística se malgasta el prespuesto estatal asignado para el desarrollo del Plan de Bienestar correos con indicaciones de la actividad, listas de asistencia y correo solicitando la justificación de no asistencia indicando que se invirtieron recursos del estado y no dio oportunidad a que otro funcionario pudiera participar</t>
  </si>
  <si>
    <t>El profesional de Gestión Humana por cada actividad que todos los funcionarios y sus familiar tengan igualdad de participación mediante correo se informa de la actividad y se lleva a cabo una inscripción  que no cumplirse el cupo o estar sobre pasado se debe hacer los ajustes correspondientes con el contratista correos de inscripción e información al contratista de los inscritos</t>
  </si>
  <si>
    <t>Demoras en la entrega de los documentos por parte del solicitante</t>
  </si>
  <si>
    <t>Que el funcionario no pueda viajar por no allegar la documentación a tiempo.</t>
  </si>
  <si>
    <t>El Técnico administrativo del area, cada vez que el funcionario vaya a realizar un viaje, estará atento a que entregue los docuemntos con suficiente tiempo, de acuerdo a los plazos maximos que exisaten para ello, si los documentos no son allegados a tiempo no será posible subir la información al aplicativo de presidencia. Evidencia: Guia Comisión de servicios al exterior G-THAD-01 G-THAD-01 Versión 3.</t>
  </si>
  <si>
    <t>Entrega incompleta de la documentación por parte del solicitante</t>
  </si>
  <si>
    <t>Que el funcionario no pueda viajar por no allegar la documentación completa.</t>
  </si>
  <si>
    <t>El Técnico administrativo del area, cada vez que el funcionario vaya a realizar un viaje, revisará que los docuemntos entregados esten completos, verificará los documentos de acuerdo a la Guia Comisión de servicios al exterior. Si en el momento de hacer la verificación los documentos estan imcompletos o la información no es clara, se hará el llamado al funcionario para que la subsane y se le recordará los limites de tiempo de entrega para subir la información al aplicativo de presidencia. G-THAD-01 G-THAD-01 Versión 3. (No. 4.1).</t>
  </si>
  <si>
    <t>No gestión de la incapacidad por parte del proceso a la EPS</t>
  </si>
  <si>
    <t>Detrimento patrimonial</t>
  </si>
  <si>
    <t>El Profesional del Grupo de Gestión Humana nómina Mensualmente con el propósito de evitar que hayan incapacidades sin radicar en las respectivas EPS. Inicialmente se recibe la incapacidad por correo electrónico o por EPX, se descarga el documento en pdf y se guarda en la carpeta escaner, luego se registra en el cuadro de control de incapacidades, posteriormente se radica en la pàgina web de la EPS y a fin de mes se ingresa en el aplicativo de nòmina. Se hace seguimiento semanalmente hasta que la EPS efectua el desembolso. Si se identifica una incapacidad que no ha sido radicada, se procede a buscar el documento en la historia laboral del funcionario y se empieza el proceso de radicaciòn. la entidad pierde el derecho a exigir el cobro despuès de tres (3) años. Evidencia archivo en excel "Cuadro de control incapacidades" Carpeta compartida Incapacidades.</t>
  </si>
  <si>
    <t>Desconocimiento y/o incumplimiento del procedimiento para la validación de incapacidades por parte de los servidores publicos.</t>
  </si>
  <si>
    <t>El coordinador del Grupo de Gestiòn Humana durante los 4 meses siguientes a su vinculación Con el fin de iniciar al empleado en la integraciòn a la cultura organizacional Ejecuta el proceso de inducción, con una formación y aprendizaje sobre todos los asuntos relacionados con sus dependencias, al igual que sus responsabilidades individuales, sus deberes y sus derechos. Se reorienta la integraciòn del funcionario en la cultura organizacional de acuerdo a los cambios en los asuntos que interfieran en el logro de los objetivos, con actualizaciones acerca de las normas que regulan los procesos. Evidencia: Formato evaluación de satisfacción de las actividades de capacitación F-HTDE-02-05 
Formato Listados de asistencia F-HTDE-02-04</t>
  </si>
  <si>
    <t>Hallazgos en los resultados de auditoría.</t>
  </si>
  <si>
    <t>No reportar información a tiempo por parte de los responsable del proceso</t>
  </si>
  <si>
    <t>La persona designada o el coordinador del grupo de calidad y transformación organizacional trimestralmente a fin de identificar información o documentación desactualizada o incompleta en el SIG, realizará verificación de la información cargada en el sistema, en caso de encontrar información incompleta o desactualizada, requerirá a través de correo electrónico al responsable y facilitador del proceso el envió o cargue de la información actualizada. Evidencia: correo electrónico solicitando la información, respuesta enviada por el responsable o facilitador del proceso</t>
  </si>
  <si>
    <t>Debilidad en la planeación de los reportes o seguimiento</t>
  </si>
  <si>
    <t>Insuficiente información sobre el estado del SIG</t>
  </si>
  <si>
    <t>La persona designada o el coordinador del grupo de calidad y transformación organizacional trimestralmente con el fin de dar cumplimiento a las diferentes actividades relacionadas con el mantenimiento del sistema y permitir un mejor control de los reportes a realizar, hará seguimiento al cronograma establecido para los reportes del SIG, en caso de encontrar incumplimiento o retraso en el envio de la información, requerirá a través de correo electrónico al responsable y facilitador del proceso el envió o cargue de la misma. Evidencia: Cronograma de reporte,  correo electrónico solicitando la información, respuesta enviada por el responsable o facilitador del proceso</t>
  </si>
  <si>
    <t xml:space="preserve">No poder tomar decisiones frente al sistema </t>
  </si>
  <si>
    <t>Definir actividades en los planes y proyectos que no son competencia en terminos de misionalidad de la entidad</t>
  </si>
  <si>
    <t>Incumplir las metas establecidas en el plan estratégico institucional</t>
  </si>
  <si>
    <t>El grupo de gestión de proyectos y presupuesto de la OAP cada vez que se va a formular un proyecto de inversión. verificara que la información reportada por los formuladores cumpla con los requirimientos solicitados por la metodología revisando su diligenciamiento a través del formato de formulación de proyectos de inversión En caso de encontrar información faltante o que no cumpla con los requerimientos, se devuelve al respectivo formulador para su corrección, con el acompañamiento del grupo de gestión de proyectos y presupuesto de la OAP. Evidencia: Formato de Formulación de proyectos de inversión. Correos solicitando la correción y Formato Corregido.</t>
  </si>
  <si>
    <t>Inadecuada aplicación de la metodología para la formulación de los  proyectos de inversión por parte de los formuladores</t>
  </si>
  <si>
    <t>Incorrecta aplicación de los lineamientos por parte de los responsables en el proceso de formulación de la planeación institucional.</t>
  </si>
  <si>
    <t>Incumplimiento del referente estratégico de la entidad.</t>
  </si>
  <si>
    <t>El profesional asignado del grupo de planeación estratégica de la OAP cada vez que se va a realizar la formulación de la planeación verificara que las acciones establecidas sean coherentes con: el PND, los objetivos estratégicos y  la misionalidad de la entidad. mediante mesas de trabajo con las dependencias En caso de encontrar información faltante o que no es coherente, se resuleve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fornatos ajustados</t>
  </si>
  <si>
    <t>Retrasos en la ejecución del presupuesto de inversión por leyendas de previo concepto</t>
  </si>
  <si>
    <t>El profesional asignado del grupo de planeación estratégica de la OAP cada vez que se va a realizar la formulación de la planeación verificara que los lineamientos brindados por esta oficina hayan sido tenidos en cuenta de forma correcta mediante mesas de trabajo con las dependencias En caso de encontrar información faltante o que no cumple con los lineamientos, se resuelve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formatos ajustados</t>
  </si>
  <si>
    <t>Incumplimiento de las metas establecidas en el plan institucional</t>
  </si>
  <si>
    <t>El líder de la OAP previo a la publicación en la página WEB del Ministerio de los diferentes planes y a fin de generar un compromiso con el ejercicio de planeación e informar sobre las actividades responsabilidad de los diferentes procesos llevará a aprobación del Comité Institucional de Gestión y Desempeño, la planeación estratégica e institucional En caso de presentarse comentarios o sugerencias por parte de algún miembro del Comité y de ser posible se resoloverán de forma inmediata en este espacio o de ser necesario, se devolverá al respectivo formulador para su corrección luego de la revisión con el líder de la dependencia. Evidencia: Formato del Plan de Acción y del Plan Estratégico. Actas de comité. Correo electrónicos solicitando la correciones y formatos ajustados</t>
  </si>
  <si>
    <t>Inadecuada ejecución de recursos de Proyectos de Inversión</t>
  </si>
  <si>
    <t>El Grupo de Gestión de Proyectos y Presupuesto, mensualmente a fin de controlar la ejecución de los proyectos de inversión y generar alertas frente al tema, realizará la revisión de todos los proyectos de inversión, de acuerdo a los parámetros de calidad y oportunidad de la información a los que se hace mención en el Decreto 1082 de 2015, En caso de encontrar inconsistencias o información que no es clara, se debe remitir al responsable del seguimiento las observaciones y ajustes a las que haya lugar mediante correo electronico, a fin de que este las corrija en el Sistema de Seguimiento de Proyectos de Inversión antes del cierre estipulado. Si el ajuste no se realiza en los tiempos estipulados, se registra en un libro de Excel los ajustes solicitados para realizar una nueva solicitud a ser tenida en cuenta en el seguimiento del mes siguiente. Evidencia: Correos electronicos solicitando ajustes, Libro de Excel con ajustes solicitados pero no cumplidos, Correos electronicos con los ajustes.Se encuentra contenido en Formulación y Seguimiento de Proyectos de Inversión</t>
  </si>
  <si>
    <t>Retrasos en la contratación de la entidad</t>
  </si>
  <si>
    <t>Afectación de le ejecución presupuestal de la entidad</t>
  </si>
  <si>
    <t>El Grupo de Gestión de Proyectos y Presupuesto, trimestralmente a fin de informar sobre la ejecución presupuestal y generar recomendaciones o alertas sobre la misma a criterio propio, realiza un informe de seguimiento a la ejecución presupuestal de todas las dependencias del Ministerio de Justicia y el Derecho, incluyendo recursos de crédito externo De detallar algun aspecto sobre el que vale la pena hacer una recomendación o alerta a criterio propio, sera informado a la dependencia responsable y al Comité Institucional de Gestión y Desempeño Evidencia: Informe de seguimiento, Acta de Comité, Correos electronicos informando a las dependencias .Se encuentra contenido en Programación presupuestal y seguimiento a los ingresos y a laejecución de los recursos asignados</t>
  </si>
  <si>
    <t xml:space="preserve">Reprocesos en la gestión interna en la fase de planeación </t>
  </si>
  <si>
    <t>Incumplimiento de las metas asignadas a la entidad en el PND</t>
  </si>
  <si>
    <t>Retrasos en la gestión interna en la fase de ejecución</t>
  </si>
  <si>
    <t xml:space="preserve">Insatisfación de los grupos de valor </t>
  </si>
  <si>
    <t>La Oficina Asesora de Planeación durante la fase de planeación de la entidad asesorara metodologicamente a las dependencias en el diligenciamiento del formato del PAI y el PEI mediante mesas de trabajo  De ser necesario realizar varias mesas de trabajo estas se programaron en el transcurso de la fase de planeación, para resolver dudas sobre el dilingenciamiento del formato  Evidencia: Asistencia a mesas de trabajo, formato del PAI - PEI diligenciado .Se encuentra contenido en Formulación y seguimiento del PAI - Formulación y seguimiento del PES - PEI</t>
  </si>
  <si>
    <t>La solicitud no es enviada con el expediente completo</t>
  </si>
  <si>
    <t>Sobreacumulación de peticiones sobre un caso</t>
  </si>
  <si>
    <t>El coordinador del Grupo de traslado de personas condenadas, previo al estudio del caso por parte de la Comisión Intersectorial para el estudio de repatriación de presos y posterior a la revisión y gestión del profesional designado de este, a fin de verificar que la información y la documentación del expediente se encuentre completa, revisará que la información consignada en la hoja de vida del condenado corresponda con la documentación que conforma el expediente, En caso de que al momento de revisar la hoja de vida del condenado, se identifique que el expediente se encuentra incompleto o que la información este incorrecta, en el primer caso se solicita al profesional encargado del caso para que este gestione la documentación faltante, en el segundo caso se solicitara al profesional las correcciones a las que haya lugar. Evidencia: Estudio del caso por parte de la comisión.
Gestión de la documentación faltante a las autoridades correspondientes por parte del profesional encargado del caso, cuando haya lugar.
Recepción por segunda vez de la hoja de vida con las correcciones por parte del profesional encargado del caso.</t>
  </si>
  <si>
    <t>Revisión inadecuada de la documentación por parte del funcionario designado del caso</t>
  </si>
  <si>
    <t>Requerimientos de entes de control</t>
  </si>
  <si>
    <t>Descuido del funcionario encargado del caso para la atención de la solicitud</t>
  </si>
  <si>
    <t>El coordinador del Grupo de traslado de personas condenadas, cada dos meses, a fin de verificar que se este realizando la gestión a la solicitud y determinar en que fase se encuentra, revisará los casos en la base de datos de solicitudes de traslado. En caso de que al momento de realizar la verificación se identifique una solicitud que aparece en la base de datos en estado Recibida luego de dos meses, pero no aparece ninguna otra actuación se solicitará al profesional encargado del caso la debida justificación del tema y se procederá a informar a este la prioridad de la gestión de la misma. Evidencia: Observaciones por parte del coordinador en la base de datos sobre el caso
Requerimiento al profesional de la justificación, en el caso que se requiera</t>
  </si>
  <si>
    <t>La autoridad judicial remite la solicitud de asistencia judicial sin el lleno de los requisitos previstos en el convenio internacional aplicable</t>
  </si>
  <si>
    <t xml:space="preserve">Incidencia negativa en la decisión judicial </t>
  </si>
  <si>
    <t xml:space="preserve">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 Evidencia: Oficio por parte del Ministerio con las respectivas observaciones en los casos que aplique a la solicitud de la autoridad judicial. 
</t>
  </si>
  <si>
    <t>Fallas en la revisión de la documentación soporte de la solicitud del servicio</t>
  </si>
  <si>
    <t xml:space="preserve">Afectación judicial en la cooperación entre gobiernos y autoridades judiciales </t>
  </si>
  <si>
    <t>Requerimiento por parte de un ente de control</t>
  </si>
  <si>
    <t>Devolución de la documentación soporte de la solicitud de extradicción pasiva que se envía a la CSJ</t>
  </si>
  <si>
    <t>La persona designada por el coordinador del grupo de extradicciones, cada vez que se reciba una solicitud de extradicción pasiva y previo a su envío a la Corte Suprema de Justicia, verifica que la solicitud se encuentre completa y conforme a la norma o tratado aplicable, revisará la documentación allegada por el Ministerio de Relaciones Exteriores y realiza el oficio remisorio correspondiente. En caso de que al momento de realizar la verificación se identifique una solicitud incompleta, que no cumpla con la normatividad o el tratado o que no es clara, se solicita la respectiva complementación ante el Ministerio de Relaciones Exteriores. Evidencia: Oficio remisorio de la documentación al organo judicial
Oficio de solicitud de complementación ante el Ministerio de Relaciones Exteriores en los casos donde haya lugar</t>
  </si>
  <si>
    <t>Incumplimiento de los plazos internos para la proyección de los actos administrativos de extradicción pasiva</t>
  </si>
  <si>
    <t>El coordinador del grupo de extradicciones, cada vez que se reciba una solicitud de extradicción pasiva y previo a su envío a la Corte Suprema de Justicia, a fin de verificar que la revisión inicial y el oficio remisorio esten correctos, revisará la revisión inicial y el oficio, contrastando ambos contra la documentación recibida del Ministerio de Relaciones Exteriores. En caso de que al momento de realizar la revisión, identifique alguna información que no es clara o si se presentan errores en la revisión o en el oficio, devolverá estos a la persona que realizó la revisión inicial para las respectivas correcciones del caso. Evidencia: Oficio con visto bueno remisorio de la documentación al organo judicial
Devolución del oficio para correcciones a la persona designada de la primera revisión.</t>
  </si>
  <si>
    <t>Demoras en la notificación a las partes interesadas del acto administrativo de extradicción pasiva.</t>
  </si>
  <si>
    <t>Enviar a Cancillería de manera incompleta la documentación requerida para la extradicción activa al tratado aplicable al caso</t>
  </si>
  <si>
    <t>Devolución de Cancillería por errores en la documentación enviada para la solicitud de extradicción activa.</t>
  </si>
  <si>
    <t>Indebida aplicación de los lineamientos establecidos en los procedimientos internos para la implementación del programa nacional de casas de justicia y convivencia ciiudadana</t>
  </si>
  <si>
    <t>Congestión de la justicia</t>
  </si>
  <si>
    <t>Los integrantes designados por el coordinador o este, del grupo de casas de justicia cada vez que se recibe una  solicitud por un medio diferente al Formulario WEB del portal de casas de justicia, para implementar el programa nacional de casas de justicia y convivencia ciudadana, y a fin de que el solicitante conozca y aclare las dudas sobre los lineamientos establecidos en los procedimientos internos para la implementación de este, brindan las indicaciones necesarias para su implementación. En caso de recibir la solicitud por el formulario electronico se revisa que esta se encuentre completa, de no estarla se devuelve al solicitante y se le pide que envíe la documentación al correo electronico del programa de casas de justicia y convivencia ciudadana. Evidencia: Solicitud recibida registrada en el Banco de Solicitudes
Asesoría registrada en el Banco de Solicitudes
Devolución de la solicitud en el caso que sea necesario
Correos electrónicos con la documentación en el caso que se haya requerido</t>
  </si>
  <si>
    <t>Indebida aplicación de los lineamientos establecidos en los procedimientos internos para la implementación del programa de justicia en equidad</t>
  </si>
  <si>
    <t>Los integrantes designados por el coordinador o este, del grupo de justicia en equidad,  cada vez que se recibe una  solicitud por EPX, para implementar la conciliación en equidad, y a fin de que el solicitante conozca y aclare las dudas sobre los lineamientos establecidos en los procedimientos internos y en el marco para la implementación de la conciliación en equidad, brindan las indicaciones necesarias para su implementación.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</si>
  <si>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Indebida aplicación de los lineamientos establecidos en los procedimientos internos para la implementación del programa de conciliación extrajudicial en derecho, arbitraje y amigable composición</t>
  </si>
  <si>
    <t>Afectación en temas de convivencia y solución de conflictos en el orden territorial</t>
  </si>
  <si>
    <t>Los integrantes designados por el coordinador o este, del grupo de conciliación extrajudicial en derecho, arbitraje y amigable composición, cada vez que se recibe una  solicitud por EPX, para llevar a cabo los tramités del programa, y a fin de que el solicitante conozca y aclare las dudas sobre los lineamientos establecidos en los procedimientos internos y en la normativa vigente, brindan la información sobre los requisitos legales para su desarrollo.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</si>
  <si>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Deficiencias en la planeación de las inspecciones a los Centros de Conciliación y Entidades Avaladas</t>
  </si>
  <si>
    <t>Afectación de la calidad del servicio que prestan los centros de conciliación y entidades avaladas</t>
  </si>
  <si>
    <t>Afectación en la imagen del Ministerio por incumplimiento a la normatividad vigente</t>
  </si>
  <si>
    <t xml:space="preserve">Fallas en el sistema de circuito cerrado de TV </t>
  </si>
  <si>
    <t>Incumplimiento de la guía de servicios administrativos en el item Vigilancia y Seguridad</t>
  </si>
  <si>
    <t>Falta de mantenimiento de los equipos, redes eléctricas e hidráulicas</t>
  </si>
  <si>
    <t>Falta de coordinación con las ESP para los mantenimientos que impliquen suspensión del servicio.</t>
  </si>
  <si>
    <t xml:space="preserve">Fallas en los sistemas de tanques de agua y planta electrica </t>
  </si>
  <si>
    <t>Retrasos en el cumplimiento de agenda de la alta dirección (Ministro, Viceministros y Directivos)</t>
  </si>
  <si>
    <t>El supervisor del contrato mensualmente verificará el cumplimiento de las obligaciones del contratista realizando una confrontación de los requerimientos técnicos contra los entregables Cuando el supervirsor observe inconsistencias o incumplimientos informara inmediatamente al contratista para que este realice las correciones del caso, en la situación que no se pueda subsanar, se deberá hacer el reporte a gestión contractual. En el caso que los incumplimientos sean reiterativos se podra dar por terminado el contrato siempre y cuando se evidencie que se le notificaron los reportes y no hubo acción correctiva sobre estos.  Evidencia: Informe de supervisión
Requerimientos al contratista
Reporte a Gestión Contractual</t>
  </si>
  <si>
    <t>Fallas mecánicas y electrónicas de los automotores</t>
  </si>
  <si>
    <t>Siniestros con terceros</t>
  </si>
  <si>
    <t>El grupo de almacen, inventarios y transporte cada que suceda un siniestro a fin de evitar indisponibilidad en la planta vehicular  realizara una asignacion de un segundo vehiculo para cubrir las obligaciones del vehiculo siniestrado Siempre que se reporte un accidente se deberá de forma inmediata trasladar las obligaciones del vehículo siniestrado a un segundo vehículo. Evidencia: Registro de accidente en el formato designado
Reporte del accidente
Asignación de obligaciones en una matriz de control</t>
  </si>
  <si>
    <t>Mal uso del vehiculo por parte de los conductores</t>
  </si>
  <si>
    <t>El grupo de almacen, inventarios y transporte, mensualmente, a fin de fortalecer el conocimiento sobre normas de tránsito, seguridad vial entre otros temas, realiza capacitaciones o jornadas de sensibilización a los conductores del Ministerio. Si al momento de realizar la jornada de capacitación o sensibilización se presenta la inasistencia de una tercera parte o más de los conductores citados, se deberá reprogramar esta para dar la mayor cobertura posible. Para algunos casos y dependiendo de la temática se podra dar caracter de obligatorio a la jornada. Evidencia: Asistencia a las jornadas de capacitación o sensibilización
Programación de las jornadas
Material utilizado en las jornadas</t>
  </si>
  <si>
    <t xml:space="preserve">Falta de seguimiento a los estados, y/o notificaciones en  los  procesos de extincion de dominio </t>
  </si>
  <si>
    <t xml:space="preserve">El coordinador del Grupo de Extinción de Dominio  semanalmente realiza un seguimiento a los términos de los memoriales de los procesos de extinción de dominio en los que interviene el Ministerio de Justicia y del Derecho, en los registros realizados por los apoderados en los formatos preestablecidos en la Guía de Extinción de Dominio. Si al momento de realizar el seguimiento, identifica memoriales de los procesos de extinción de dominio próximos a vencerse, prioriza  estos procesos para adelantar los trámites correspondientes según el estado del proceso, Evidencia: 
Formatos establecidos en la Guía 
Correos con alertas de vencimiento 
</t>
  </si>
  <si>
    <t xml:space="preserve">Falta de envío oportuno y con calidad de las piezas procesales por parte de la Fiscalia y Juzgados de extincion de dominio </t>
  </si>
  <si>
    <t xml:space="preserve">Los abogados Grupo de Extinción de Dominio  semanalmente  para identificar de los proceso de Extinción de Dominio en los que interviene el Ministerio de Justicia y del Derecho , cuales no contienen piezas procesales completas  realiza verificación de la documentación aportada en  las carpetas físicas y digitales de los procesos de extinción de dominio de los que son apoderados   Si al momento de la verificación en las carpetas, se identifica que existen piezas procesales faltantes,  deberá solicitar al juzgado o fiscalía titular las piezas faltantes al proceso judicial Evidencia: 
Carpetas físicas - Digitales 
Correos o memoriales </t>
  </si>
  <si>
    <t>Para una correcta descripción del Control Remitase a la Hoja CONTROLES</t>
  </si>
  <si>
    <t>Herramienta de Riesgos de Corrupción</t>
  </si>
  <si>
    <t>ANÁLISIS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</si>
  <si>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</si>
  <si>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</si>
  <si>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</si>
  <si>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</si>
  <si>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</si>
  <si>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</si>
  <si>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</si>
  <si>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</si>
  <si>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</si>
  <si>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</si>
  <si>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</si>
  <si>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</si>
  <si>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</si>
  <si>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</si>
  <si>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</si>
  <si>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</si>
  <si>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</si>
  <si>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</si>
  <si>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</si>
  <si>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</si>
  <si>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</si>
  <si>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Conceder el beneficio jurídico de indulto sin la verificación de la documentación soporte del expediente, a fin de beneficiar indebidamente a la persona que hace la solicitud.</t>
  </si>
  <si>
    <t>Obtención de libertad de una persona que no cumple con los requisitos establecidos en la norma.
Investigación disciplinaria.
Sanción
Investigación penal.</t>
  </si>
  <si>
    <t>Verificación errónea de la documentación que hace parte del tramité</t>
  </si>
  <si>
    <t>El coordinador del grupo de actuaciones legales y constitucionales y el (la) Director(a) de Justicia Transicional, cada vez que se vaya a expedir el proyecto de resolución a través del cual se decide la solicitud de indulto, a fin de detectar posibles inconsistencias en la documentación que allega para el tramité, revisará la información del expediente y el proyecto de resolución emitido por el profesional que realizó la verificiación inicial. Si en el momento de la revisión, se encuentra alguna inconsistencia en la documentación se procederá a notificar al solicitante las razones por las cuales no es procedente el tramité. Evidencia: Hoja de ruta del tramité con el visto bueno del profesional, coordinador y director
Notificación al solicitante exponiendo las razones por las cuales es improcedente la solicitud.</t>
  </si>
  <si>
    <t>Utilizar el efectivo de la caja menor para realizar pagos  sin los debidos soportes o para uso personal beneficiando a un tercero o para un beneficio propio</t>
  </si>
  <si>
    <t xml:space="preserve">Investigaciones Disciplinarias
Requerimientos por parte de entes de control
</t>
  </si>
  <si>
    <t>Desconocimiento de los requisitos para el tramité de pagos</t>
  </si>
  <si>
    <t>El responsable del areá donde esta ubicada la caja menor, al menos una vez al año, a fin de reforzar el conocimiento sobre los requisitos que se deben tener en cuenta para el tramité de los pagos, socializará con los responsables del manejo de la caja menor el procedimiento asociado, Al momento de que ocurra un cambio de personal responsable de la caja menor se deberá realizar el proceso de socialización en forma de inducción en los primeros días luego de su ingreso. Evidencia:
Soportes de la socialización.
Soportes de la inducción con la temática particular sobre el procedimiento asociado al manejo de la caja menor en los casos que se requiera.</t>
  </si>
  <si>
    <t>Excesiva confianza en la persona a cargo de la caja menor</t>
  </si>
  <si>
    <t>La persona designada por el líder del grupo de gestión financiera,  al menos cuatro veces al año, a fin de detectar posibles movimientos de efectivo sin los debidos soportes, realizará una verificación de los soportes que dieron lugar al pago utilizando efectivo o transferencias de las cajas menores, así como la revisión del efectivo que se encuentra en estas. Si al momento de la verificación se identifica faltante de efectivo o pagos sin los debidos soportes, se procederá a comunicar esta situación a la persona encargada del manejo de la caja menor y al líder del proceso donde se encuentre ubicada la caja menor, para establecer las razones de la situación detectada y el debido proceso a seguir dependiendo del monto. Evidencia:
Soportes de la verificación de las cajas menores (Formato de arqueo)
Comunicación al responsable del manejo de la caja menor y al líder del proceso cuando la situación lo amerite</t>
  </si>
  <si>
    <t>Uso inadecuado de la información aprovechando el acceso a  los repositorios de información a fin de obtener un beneficio propio o beneficiar a un tercero</t>
  </si>
  <si>
    <t>Pérdida de imagen institucional
Investigaciones disciplinarias,
Sanciones</t>
  </si>
  <si>
    <t>El Oficial de seguridad de la información designado para tal fin, al menos una vez al año, a fin de detectar posibles fallas en la política de seguridad de la información y proceder a la mejora de la misma, hace seguimiento a la aplicación de esta Política, realiza las actividades necesarias para fortalecer la gestión y su divulgación. En caso de que al momento de hacer seguimiento a la política, identifique posibles fallas o mejoras en la misma, procederá a realizar las actividades que permitan subsanar las situaciones presentadas, así mismo informará al jefe inmediato sobre estas, reportando lo encontrado. Si una situación no se pudiese subsanar de forma inmediata se deberá estructurar un plan de mejora o de fortalecimiento de la política  Evidencia: Seguimiento de la política a través de un reporte al jefe inmediato
Política actualizada
Mecanismos de divulgación de política
Plan de mejora o de fortalecimiento de ser necesario</t>
  </si>
  <si>
    <t>Fallas en la aplicación de las  políticas de seguridad de la información</t>
  </si>
  <si>
    <t xml:space="preserve">El grupo de funcionarios designados por la Subdirección de Tecnologías y Sistemas de Información,  al menos una vez al año, a fin de detectar posibles fallas en los controles de acceso a los repositorios de información y sistemas de información, verificará que los permisos y accesos se encuentren actualizados, para ello informará al jefe inmediato y al líder de aréa, quien procederá a realizar una segunda revisión y enviará a la subdirección los cambios que sean requeridos. En caso de que al momento de hacer la verificación se encuentre algun dato incosistente se reportará la situación al jefe inmediato e igualmente al líder de aréa, igualmente si despues de una semana no se recibe respuesta por parte del area, se dejara evidencia de la informaicón remitida y se aplicará el silencio administrativo positivo. Evidencia: Reporte de los datos inconsistentes cuando sea necesario
Correos electronicos enviados a los líderes de aréa
Respuestas de los líderes de aréa
Listados de usuarios y controles de acceso actualizados
</t>
  </si>
  <si>
    <t>Controles desactualizados para el acceso a los sistemas de información</t>
  </si>
  <si>
    <t xml:space="preserve">
Extracción de información clasificada o reservada de personal no autorizado a fin de un beneficio propio o de un tercero de los archivos.</t>
  </si>
  <si>
    <t xml:space="preserve">
1.Uso Indebido de la consulta                                 
</t>
  </si>
  <si>
    <t>1. Sanciones de entes de Control 
2. Investigaciones disciplinarias, penales y fiscales
3. Mala imagen institucional
4. Perdida de la memoria institucional</t>
  </si>
  <si>
    <t>La persona encargada de realizar los prestamos cada vez que se solicite el préstamo de información clasificada, para determina si la información puede ser prestada a la persona solicitante a través de la intranet o página, web, realiza la búsqueda de los datos registrados en los inventarios documentales en el caso en el que la persona no esté autorizado para su consulta ni prestamos se le informara a través del canal correspondiente la justificación del porqué. 
Evidencia: solicitud de consulta correo justificando o formato de préstamo</t>
  </si>
  <si>
    <t xml:space="preserve">
1.Uso Indebido de la consulta                                 
2.Uso indebido de Préstamo de la Información Reservada.
                                 </t>
  </si>
  <si>
    <t>2.Uso indebido de Préstamo de la Información Reservada.</t>
  </si>
  <si>
    <t xml:space="preserve">                                 </t>
  </si>
  <si>
    <t>Emitir informes de auditoría manifiestamente contrarios a la Ley por parte del JCI permitiendo el tráfico de influencias para beneficiar u ocultar información de partes interesadas</t>
  </si>
  <si>
    <t>Solicitudes de terceros o partes interesadas</t>
  </si>
  <si>
    <t>Pérdida de credibilidad Institucional;
Investigaciones Disciplinarias
Sanciones legales</t>
  </si>
  <si>
    <t>no</t>
  </si>
  <si>
    <t>El Jefe o el auditor de la OCI  cada vez que se desarrolla una auditoria y antes de ser remitido a las partes interesadas, a fin de evitar imprecisiones en el contenido del mismo revisa el informe preliminar y sus papeles de trabajo. En caso de observar inconsistencias solicita las justificaciones o correcciones al auditor para realizar los respectivos ajustes al informe. Evidencia: Informe con sus respectivas modificaciones
Solicitudes de modificación a los informes
Comunicaciones de las modificaciones
Informe final remitido a las partes interesadas</t>
  </si>
  <si>
    <t>Falencias en la revisión de informes</t>
  </si>
  <si>
    <t>Presión de superiores para la modificación</t>
  </si>
  <si>
    <t>El Jefe o cualquier miembro de la OCI  cada vez que al revisar un informe se vea presionado por una parte interesada o un superior para la modificación del mismo, a fin de evitar presentar un informe que no sea fiel a la realidad, que omita información o que  vaya en contravía de la ley, realizará la denuncia respectiva siguiendo el conducto regular estipulado para ello. Evidencia:Denuncia
Informe con las modificaciones</t>
  </si>
  <si>
    <t xml:space="preserve">Manipulación del proceso de licenciamiento por parte de los profesionales que evaluan las solicitudes de licencias y/o cupos a fin de obtener un beneficio propio o beneficiar  un tercero </t>
  </si>
  <si>
    <t>Prebendas a los ingenieros agrónomos o al personal jurídico</t>
  </si>
  <si>
    <t>Otorgamiento de licencias sin cumplir con los requisitos
Investigaciones Disciplinarias
Sanciones 
Afectación de la imagen institucional</t>
  </si>
  <si>
    <t>El centralizador  cada vez que se vaya a realizar una visita a un predio en el proceso de la solicitud del tramite de licenciamiento, para reducir la posibilidad del ofrecimiento de prebendas a los ingenieros agrónomos, designará a un ingeniero agrónomo diferente de quien esta llevando a cabo la revisión de la solicitud, para que realice la visita. En el caso que se presentase la necesidad de que el ingeniero agrónomo que este haciendo la revisión de la solicitud sea el mismo que deba hacer la visita, se priorizara la solicud del acompañamiento de la Policia Nacional para realizar este proceso. Evidencia: Acta de Visita</t>
  </si>
  <si>
    <t>Manipulación indebida de la información,</t>
  </si>
  <si>
    <t>El coordinador de visitas a los predios, al menos una vez al año a fin de comprobar el cumplimiento de de lo establecido en la licencia y corroborar la información entregada por el personal jurídico y agrónomo, programara una visita de control y seguimiento a un predio donde se hayase aprobado la licencia, la cual será llevada a cabo por un profesional en derecho y un profesional en ingeniería agrónoma. Cuando no sea posible ejecutar la visita programada, se reprogramaran para la próxima vigencia, así mismo se priorizaran las visitas si se reciben quejas o denuncias sobre el predio o el tramité. Evidencia: Acta de Visita</t>
  </si>
  <si>
    <t>Acceso a información privilegiada</t>
  </si>
  <si>
    <t>El centralizador cada vez que se va a realizar el estudio de una solicitud de tramité de licencia, a fin de restringir el acceso a los datos de los solicitantes, establecera los permisos al acceso de la información de la solicitud solamente para los profesionales designados para el estudio del tramité. Si existe modificación de las personas que tienen a cargo el estudio de la solicitud, se deberán actualizar de forma inmediata los permisos al acceso de la información. Evidencia: Registro de asignaciones</t>
  </si>
  <si>
    <t>Dilatación o entorpecimiento del proceso de licenciamiento u otorgamiento de cupos a fin de obtener un beneficio propio</t>
  </si>
  <si>
    <t>Investigaciones Disciplinarias
Sanciones 
Afectación de la imagen institucional</t>
  </si>
  <si>
    <t xml:space="preserve">Manipulación del proceso de certificado de carencia por parte de los profesionales que evaluan las solicitudes a fin de obtener un beneficio propio </t>
  </si>
  <si>
    <t>Manipulación indebida de la información</t>
  </si>
  <si>
    <t xml:space="preserve">Expedir el certificado de carencia a una persona con informes por tráfico de estupefacientes
Permitir el desvío de sustancias químicas controladas para la proudcción ílicita de drogas
</t>
  </si>
  <si>
    <t>Las personas designadas por el Grupo de Control de Sustancias Químicas para llevar a cabo los tramités de certificado de carencia, cada vez que se va a realizar el estudio de la solicitud, a fin de controlar el acceso a la información de las solicitudes, solicitarán el acceso a la información exclusivamente del proceso asignado. En el caso que una o más personas soliciten acceso a información que no corresponde al proceso asignado, las personas encargadas al interior de la subdirección del manejo de la correspondencia informarán del hecho al coordinador del grupo Control de Sustanciás Químicas - Control de Cannabis, según corresponda y este último tomará las medidas del caso. Evidencia: Solicitud por parte de la persona del grupo de Control de Sustancias Químicas para acceso a la información al grupo encargado del manejo de la correspondencia en la subdirección
Comunicación al coordinador del grupo en el caso de que una persona solicite acceso a una solicitud no asignada.</t>
  </si>
  <si>
    <t>Prebendas a los ingenieros quimicos</t>
  </si>
  <si>
    <t>Los miembros del Grupo de Control de Sustancias Químicas, cada vez que se reciba un requirimiento de un externo de datos de contacto de quien tiene a cargo el estudio del tramité de certificado de carencia, a fin de evitar el acceso del solicitante a los datos de las personas que realizan el estudio del tramité, responderán que no es posible dar esta información por ningún canal y que si requieren de alguna otra información relacionada con el tramité, esta se recibirá por los canales establecidos formalmente. En el caso que el solicitante del tramité reitere el requerimiento, se pondrá en conocimiento del subdirector este hecho para que se tomen las medidas del caso. Evidencia: Solicitud por parte del externo de los datos de quien tiene a cargo un estudio del tramité de certficado de carencia
Respuesta a la solicitud del requerimiento de la información
Comunicación al subdirector de la reiteración del requerimiento en el caso que se presente.</t>
  </si>
  <si>
    <t>Prebendas al personal juridico</t>
  </si>
  <si>
    <t>Prebendas al personal técnico</t>
  </si>
  <si>
    <t>El funcionario asignado aplica de forma incorrecta el proceso sancionatorio a fin de obtener un beneficio, favorecer a un tercero o a un centro</t>
  </si>
  <si>
    <t>Desconocimiento del procedimiento y/o de la normatividad asociada.</t>
  </si>
  <si>
    <t>Pérdida de la imagen institucional, afectación a los usuarios que acceden a los servicios del centro, investigaciones disciplinarias, sanciones.</t>
  </si>
  <si>
    <t>El coordinador del grupo de conciliación extrajudicial en derecho, arbitraje y amigable composición o el servidor designado por este, al menos una vez al año, a fin de fortalecer el conocimiento sobre el procedimiento y la normatividad asociada al proceso de inspección, control y vigilancia  y evitar interpretacciones erroneas en la aplicación, realizará una sensibilización o socialización a los miembros del grupo de conciliación extrajudicial en derecho, arbitraje y amigable composición. En caso de que al momento de realizar la sensibilización o socialización se presente una ausencia mayor o igual a la cuarta parte de los invitados, se deberá o reprogramar el mismo teniendo en cuenta la disponibilidad de los posibles asistentes o enviar a traves de correo electronico la presentación y material utilizado a fin de dar cobertura a la totalidad de las partes interesadas. Evidencia: Asistencia a la sensibilización/socialización.
Reprogramación de las sensibilizaciones/socializaciones cuando así se requiera
Envío de la presentación y material utilizado en la sensibilización/socialización</t>
  </si>
  <si>
    <t>Incorrecta interpretación de la normativa establecida</t>
  </si>
  <si>
    <t>Deficiencias en el proceso de revisión de la decisión de la sanción,</t>
  </si>
  <si>
    <t xml:space="preserve">El coordinador del grupo de conciliación extrajudicial en derecho, arbitraje y amigable composición, cada vez que se produzca una investigación con sanción, a fin de evitar una decisión errónea o que favorezca a alguna parte interesada incluyendo a quien proyecta la resolución, revisara el proyecto de resolución donde se encuentra consignada la decidición de la investigación con sanción. Si al momento de la revisión de la resolución, identifica alguna situación o información incosistente que pueda suponer un favorecimiento, se procederá a la revisión haciendo una consulta exhaustiva del expediente. Evidencia: Resolución con el visto bueno por parte del coordinador
Matriz de seguimiento a las resoluciones de investigación con sanción donde se incluya de elaboración, revisión y aprobación.
</t>
  </si>
  <si>
    <t>Uso indebido por parte de los conductores o de quienes tengan asignado vehículos  para fines diferentes a los establecidos beneficiando a un tercero o a sí mismos</t>
  </si>
  <si>
    <t>Inexistencia o fallas del control sobre los recorridos del vehículo</t>
  </si>
  <si>
    <t>Investigaciones Disciplinarias
Pérdida de Imagen Institucional
Sanciones</t>
  </si>
  <si>
    <t>El conductor, cada vez que se le asigna una tarea que implique la movilización del vehículo asignado, a fin de tener información actualizada de la ubicación del vehículo y la labor asignada al mismo, realizará el diligenciamiento de la Planilla Diaria Control de Recorridos. El día hábil siguiente al diligenciamiento se deberá entregar la planilla a la Coordinación del Grupo de Almacen, Inventarios y Transporte y en el caso que no suceda así se hará el respectivo requerimiento al conductor quien deberá justificar su incumplimiento. Evidencia: Planilla Diaria Control de Reccoridos diligenciada
Requerimiento en caso de incumplimiento de entrega
Justificación del incumplimiento por parte del conductor</t>
  </si>
  <si>
    <t>Desconocimiento u omisión de las normas establecidas para el uso del vehículo</t>
  </si>
  <si>
    <t>El grupo de Almacen, Inventarios y Transporte, al menos dos veces al año, a fin de fortalecer el conocimiento sobre los lineamientos y directrices de uso de los vehiculos oficiales, socializara el procedimiento Administración del Parque Automotor a todos los conductores vinculados al Ministerio, haciendo enfasis en que se puede y que no se puede hacer con los vehiculos oficiales. Si al momento de realizar la socialización del procedimiento se presenta una inasistencia de la tercera parte o más, este procedimiento se comunicará y publicará por otros medios logrando así la cobertura total a los conductores vinculados. Evidencia: Asistencia a la socialización
Envío del procedimiento o publicación del mismo para conocimiento de los conductores</t>
  </si>
  <si>
    <t>Posibilidad de efectuar un proceso de contratación aprovechando la información privilegiada para desviar los recursos públicos para beneficio propio o de un tercero</t>
  </si>
  <si>
    <t>Documentación  previa soporte de la contratación manipulada</t>
  </si>
  <si>
    <t>_Investigaciones disciplinarias, fiscales y penales
- Pérdida de Credibilidad
- Posibles demandas
- Requerimientos de Entes de Control</t>
  </si>
  <si>
    <t>"El Responsable del proceso de Gestión Contractual cada vez que se vaya a realizar la suscripción de un contrato a  fin de identificar posibles actos de manipulación de la documentación previa que soporta el proceso de contratación revisa esa  documentación, posterior a la revisión del profesional en derecho del grupo de gestión contractual si al momento de hacer la revisión se identifica documentación inconsistente o manipulación de la misma, se devolverá toda la documentación previa soporte a la dependencia que solicitó el proceso y además se requerirá la debida sustentación por escrito donde se detallen las causas de las modificaciones identificadas Evidencia: 
El VoBo del responsable del proceso de Gestión Contractual
Devolución a la dependencia mediante oficio
Respuesta de la dependencia al Oficio</t>
  </si>
  <si>
    <t>Pliego de condiciones manipulados para favorecer a un proveedor</t>
  </si>
  <si>
    <t xml:space="preserve">Indebida utilización de las causales de contratación directa
</t>
  </si>
  <si>
    <t>Seleccionar una inciativa que no cumpla con los requisitos aprovechando la concentración de la información a fin de que esta sea favorecida con recursos públicos permitiendo la recepción de un beneficio o beneficiando a un tercero</t>
  </si>
  <si>
    <t xml:space="preserve">Fallo en alguna de las etapas de revisión de requisitos </t>
  </si>
  <si>
    <t>_Investigaciones disciplinarias, fiscales 
- Pérdida de Credibilidad
- Posibles demandas o acciones judiciales
- Requerimientos de Entes de Control</t>
  </si>
  <si>
    <t>El equipo seleccionado del Grupo de Fortalecimiento a la Justicia étnica una vez el grupo culmina la revisión de los requisitos mínimos y  a fin de establecer si este ánalisis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</si>
  <si>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reviasadas,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</si>
  <si>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El Grupo de Fortalecimiento a la Justicia étnica cada vez que se reciba una solicitud de aclaración, información, queja, reclamo o sugerencia de la matriz de iniciativas publicada, a fin de determinar la validez o no de la solicitud y dar respuesta a la misma, realizará la revisión de la solicitud contrastando los requisitos vs la información diligenciada. Si en el momento de la revisión, se encuentra alguna inconsistencia en el diligenciamiento de la matriz se procede a realizar el ajuste y la decisión de mantener o no la iniciativa en el proceso, allegando copia de la misma al solicitante. Evidencia: Solicitud recibida
Respuesta a la solicitud</t>
  </si>
  <si>
    <t>Manipular la información laboral para favorecer el ingreso de personas a  la planta de personal o por el contrario manipularla para suscitar la salida de un funcionario</t>
  </si>
  <si>
    <t>Falta de control en la instancia de verificación de perfiles y requisitos</t>
  </si>
  <si>
    <t>Interno</t>
  </si>
  <si>
    <t>Pérdida de credibilidad institucional.
Investigaciones disciplinarias, penales y fiscales.</t>
  </si>
  <si>
    <t>probable</t>
  </si>
  <si>
    <t>El Coordinador del Grupo de Gestión Humana revisa la certificaciones laborales contra la información de la hoja de vida cada vez que estas sean allegadas al GGH. Como evidencia queda el registro de verificación y el visto bueno del documento</t>
  </si>
  <si>
    <t>Presiones internas o externas al funcionario que verifica los requistos con el fin de favorecer el ingreso o la salida de un funcionario</t>
  </si>
  <si>
    <t>Modificación de los requisitos para favorecer a un tercero</t>
  </si>
  <si>
    <t>El auxiliar del GGH Registra el prestamo y devolución de hojas de vida en formato destinado para esto, cada vez que se le solicite una hoja de vida para consulta y firma el funcionario solicitante entrega y devolución.como evidencia queda el registro de préstamo debidamente frmado</t>
  </si>
  <si>
    <t>Recibir presión de un tercero que busque modificar los requistosp ara benefcio presonal con la entrada o salida de un fncionario</t>
  </si>
  <si>
    <t>Presiones de un tercero</t>
  </si>
  <si>
    <t>Alterar o modificar los requisitos para que una persona qpuedaa acceder o desvincularse de un cargo para favorecer a un tercero</t>
  </si>
  <si>
    <t>Posibilidad de que se beneficie a un funcionario o un tercero a partir de la ejecución indebida de los recursoso públicos, en el marco de la gestión del talento humano</t>
  </si>
  <si>
    <t>Presiones internas o externas al funcionario que elabora la certificación.</t>
  </si>
  <si>
    <t>El Coordinador del Grupo de Gestión Humana revisa y aprueba las actividades a realizar en el marco del fortalecimiento de la gestión humana de acuerdo con el plan de gestión de talento humano, cada vez que se ejectue de acuuerdo con el programa. Como evidencia queda el registro de verificación y el visto bueno del documento. Si no revisa y aprueba el coordinador, puede ser aprobado por la Secretaria General</t>
  </si>
  <si>
    <t>Vulnerabilidad de los aplicativos en los cuales se generan las certificaciones (acceso a terceros).</t>
  </si>
  <si>
    <t>Los profesionales del Grupo de Gestión Humana llevarán registro de las actividades realizadas, adjuntando los soportes cuando se requieran,cada vez que se realice una actividad de fortalecimiento. Como evidencia quedan los listados de asistencia a las actividades y los soportes cuando se requiera.</t>
  </si>
  <si>
    <t>Falta de controles en los sistemas de generación de información que impidan su alteración.</t>
  </si>
  <si>
    <t>interna</t>
  </si>
  <si>
    <r>
      <t>ANTES DE DILIGENCIAR ESTA CASILLA DE CLICK EN LA HOJA :</t>
    </r>
    <r>
      <rPr>
        <b/>
        <sz val="10"/>
        <rFont val="Arial"/>
        <family val="2"/>
      </rPr>
      <t>Riesgo Corrupción</t>
    </r>
  </si>
  <si>
    <t>Herramienta de Riesgos de Seguridad Digital</t>
  </si>
  <si>
    <t>PLAN DE TRATAMIENTO</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</si>
  <si>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</si>
  <si>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</si>
  <si>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</si>
  <si>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</si>
  <si>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</si>
  <si>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</si>
  <si>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</si>
  <si>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</si>
  <si>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</si>
  <si>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</si>
  <si>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</si>
  <si>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</si>
  <si>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</si>
  <si>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</si>
  <si>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Total Ejecución de Control</t>
  </si>
  <si>
    <t>Meta</t>
  </si>
  <si>
    <t>Inicio</t>
  </si>
  <si>
    <t>Duración</t>
  </si>
  <si>
    <t>Acción si se materializa</t>
  </si>
  <si>
    <t>NO</t>
  </si>
  <si>
    <t>INCOMPLETA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</si>
  <si>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</si>
  <si>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</si>
  <si>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</si>
  <si>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</si>
  <si>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</si>
  <si>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</si>
  <si>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</si>
  <si>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</si>
  <si>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</si>
  <si>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</si>
  <si>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</si>
  <si>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</si>
  <si>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</si>
  <si>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</si>
  <si>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</si>
  <si>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</si>
  <si>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</si>
  <si>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</si>
  <si>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</si>
  <si>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</si>
  <si>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</si>
  <si>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</si>
  <si>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</si>
  <si>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</si>
  <si>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</si>
  <si>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</si>
  <si>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</si>
  <si>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</si>
  <si>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</si>
  <si>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</si>
  <si>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</si>
  <si>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</si>
  <si>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</si>
  <si>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</si>
  <si>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</si>
  <si>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</si>
  <si>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</si>
  <si>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</si>
  <si>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</si>
  <si>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</si>
  <si>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</si>
  <si>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</si>
  <si>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</si>
  <si>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</si>
  <si>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</si>
  <si>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</si>
  <si>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</si>
  <si>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</si>
  <si>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</si>
  <si>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</si>
  <si>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</si>
  <si>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</si>
  <si>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</si>
  <si>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</si>
  <si>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</si>
  <si>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</si>
  <si>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</si>
  <si>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</si>
  <si>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</si>
  <si>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</si>
  <si>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</si>
  <si>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</si>
  <si>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</si>
  <si>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</si>
  <si>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</si>
  <si>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</si>
  <si>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</si>
  <si>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</si>
  <si>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</si>
  <si>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</si>
  <si>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</si>
  <si>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</si>
  <si>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</si>
  <si>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</si>
  <si>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</si>
  <si>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</si>
  <si>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</si>
  <si>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</si>
  <si>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</si>
  <si>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</si>
  <si>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</si>
  <si>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</si>
  <si>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</si>
  <si>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</si>
  <si>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</si>
  <si>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</si>
  <si>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</si>
  <si>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</si>
  <si>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</si>
  <si>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</si>
  <si>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</si>
  <si>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</si>
  <si>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</si>
  <si>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</si>
  <si>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</si>
  <si>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</si>
  <si>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</si>
  <si>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</si>
  <si>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</si>
  <si>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</si>
  <si>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</si>
  <si>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</si>
  <si>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</si>
  <si>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</si>
  <si>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</si>
  <si>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</si>
  <si>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</si>
  <si>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</si>
  <si>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</si>
  <si>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</si>
  <si>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</si>
  <si>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</si>
  <si>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</si>
  <si>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</si>
  <si>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</si>
  <si>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</si>
  <si>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</si>
  <si>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</si>
  <si>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</si>
  <si>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</si>
  <si>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</si>
  <si>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</si>
  <si>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</si>
  <si>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</si>
  <si>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</si>
  <si>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</si>
  <si>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</si>
  <si>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</si>
  <si>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</si>
  <si>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</si>
  <si>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</si>
  <si>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</si>
  <si>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</si>
  <si>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</si>
  <si>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</si>
  <si>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</si>
  <si>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</si>
  <si>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</si>
  <si>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</si>
  <si>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</si>
  <si>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</si>
  <si>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</si>
  <si>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</si>
  <si>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</si>
  <si>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</si>
  <si>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</si>
  <si>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</si>
  <si>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</si>
  <si>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</si>
  <si>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</si>
  <si>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</si>
  <si>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</si>
  <si>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</si>
  <si>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</si>
  <si>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</si>
  <si>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</si>
  <si>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</si>
  <si>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</si>
  <si>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</si>
  <si>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</si>
  <si>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</si>
  <si>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</si>
  <si>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</si>
  <si>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</si>
  <si>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</si>
  <si>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</si>
  <si>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</si>
  <si>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</si>
  <si>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</si>
  <si>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</si>
  <si>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</si>
  <si>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</si>
  <si>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</si>
  <si>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</si>
  <si>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</si>
  <si>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</si>
  <si>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</si>
  <si>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</si>
  <si>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</si>
  <si>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</si>
  <si>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</si>
  <si>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</si>
  <si>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</si>
  <si>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</si>
  <si>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</si>
  <si>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</si>
  <si>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</si>
  <si>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</si>
  <si>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</si>
  <si>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</si>
  <si>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</si>
  <si>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</si>
  <si>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</si>
  <si>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</si>
  <si>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</si>
  <si>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</si>
  <si>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</si>
  <si>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</si>
  <si>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</si>
  <si>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</si>
  <si>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</si>
  <si>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</si>
  <si>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</si>
  <si>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</si>
  <si>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</si>
  <si>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</si>
  <si>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</si>
  <si>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</si>
  <si>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</si>
  <si>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</si>
  <si>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</si>
  <si>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</si>
  <si>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</si>
  <si>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</si>
  <si>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</si>
  <si>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</si>
  <si>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</si>
  <si>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</si>
  <si>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</si>
  <si>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</si>
  <si>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</si>
  <si>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</si>
  <si>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</si>
  <si>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</si>
  <si>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</si>
  <si>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</si>
  <si>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</si>
  <si>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</si>
  <si>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</si>
  <si>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</si>
  <si>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</si>
  <si>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</si>
  <si>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</si>
  <si>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</si>
  <si>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</si>
  <si>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</si>
  <si>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</si>
  <si>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</si>
  <si>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</si>
  <si>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</si>
  <si>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</si>
  <si>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</si>
  <si>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</si>
  <si>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</si>
  <si>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</si>
  <si>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</si>
  <si>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</si>
  <si>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</si>
  <si>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</si>
  <si>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</si>
  <si>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</si>
  <si>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</si>
  <si>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</si>
  <si>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</si>
  <si>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</si>
  <si>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</si>
  <si>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</si>
  <si>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</si>
  <si>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</si>
  <si>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</si>
  <si>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</si>
  <si>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</si>
  <si>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</si>
  <si>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</si>
  <si>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</si>
  <si>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</si>
  <si>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</si>
  <si>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</si>
  <si>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</si>
  <si>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</si>
  <si>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</si>
  <si>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</si>
  <si>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</si>
  <si>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</si>
  <si>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</si>
  <si>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</si>
  <si>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</si>
  <si>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</si>
  <si>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</si>
  <si>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</si>
  <si>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</si>
  <si>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</si>
  <si>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</si>
  <si>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</si>
  <si>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</si>
  <si>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</si>
  <si>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</si>
  <si>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</si>
  <si>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</si>
  <si>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</si>
  <si>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</si>
  <si>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</si>
  <si>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</si>
  <si>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</si>
  <si>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</si>
  <si>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</si>
  <si>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</si>
  <si>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</si>
  <si>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</si>
  <si>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</si>
  <si>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</si>
  <si>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</si>
  <si>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</si>
  <si>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</si>
  <si>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</si>
  <si>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</si>
  <si>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</si>
  <si>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</si>
  <si>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</si>
  <si>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</si>
  <si>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</si>
  <si>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</si>
  <si>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</si>
  <si>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El evento se presenta en la mayoria de circunstancias</t>
  </si>
  <si>
    <t>Se ha presentado al menos una vez en el último mes</t>
  </si>
  <si>
    <t>Se presentan eventos de manera frecuente</t>
  </si>
  <si>
    <t>Se ha presentado al menos una vez  en los últimos dos meses</t>
  </si>
  <si>
    <t>Se presentan eventos ocasionalmente</t>
  </si>
  <si>
    <t>Se ha presentado al menos dos veces en el último año</t>
  </si>
  <si>
    <t>El evento no es probable que ocurra</t>
  </si>
  <si>
    <t>Se ha presentado al menos una vez  una vez en el último año</t>
  </si>
  <si>
    <t>Rara vez</t>
  </si>
  <si>
    <t>El evento solo puede ocurrir en circunstancias excepcionales</t>
  </si>
  <si>
    <t>No se ha presentado en el ultimo año</t>
  </si>
  <si>
    <t>Recuerde que el Riesgo de CORRUPCIÓN debe contar con los cuatro elementos descritos a continuación, para cada riesgo que ud describa, identifique claramente si esta presente cada elemento colocando una X</t>
  </si>
  <si>
    <t>Acción u omisión</t>
  </si>
  <si>
    <t>Uso del poder</t>
  </si>
  <si>
    <t>Desviar la gestión de lo público</t>
  </si>
  <si>
    <t>Beneficio privado</t>
  </si>
  <si>
    <t>Seleccionar una inciativa que no cumpla con los requisitos</t>
  </si>
  <si>
    <t xml:space="preserve">aprovechando la concentración de la información </t>
  </si>
  <si>
    <t>a fin de que esta sea favorecida con recursos públicos</t>
  </si>
  <si>
    <t>y recibiendo un beneficio o beneficiando a un tercero</t>
  </si>
  <si>
    <t>Registro</t>
  </si>
  <si>
    <t>Articulación Interinstitucional</t>
  </si>
  <si>
    <t>Riesgo de Corrupción</t>
  </si>
  <si>
    <t>Baja</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</si>
  <si>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</si>
  <si>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</si>
  <si>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</si>
  <si>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</si>
  <si>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</si>
  <si>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</si>
  <si>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</si>
  <si>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Planeación Estratégica</t>
  </si>
  <si>
    <t>Evaluación Sistema de Control Interno</t>
  </si>
  <si>
    <t>Gestión de Comunicaciones</t>
  </si>
  <si>
    <t>Prevención y Gestión de Seguridad</t>
  </si>
  <si>
    <t>Gestión del Conocimiento e Información</t>
  </si>
  <si>
    <t>Mejoramiento Continuo</t>
  </si>
  <si>
    <t>Gestión Logística y de Rec. Físicos</t>
  </si>
  <si>
    <t>Gestión Talento Humano</t>
  </si>
  <si>
    <t>Gestión TIC</t>
  </si>
  <si>
    <t>PASOS</t>
  </si>
  <si>
    <t>Componente</t>
  </si>
  <si>
    <t>Ejemplo</t>
  </si>
  <si>
    <t>Paso 1</t>
  </si>
  <si>
    <t>Responsable de llevar a cabo el Control</t>
  </si>
  <si>
    <t>Paso 2</t>
  </si>
  <si>
    <t>Periodicidad definida para su
ejecución.</t>
  </si>
  <si>
    <t>Paso 3</t>
  </si>
  <si>
    <t>Indicar cuál es el propósito del control</t>
  </si>
  <si>
    <t>Paso 4</t>
  </si>
  <si>
    <t>Establecer el cómo se realiza la actividad de control.</t>
  </si>
  <si>
    <t>Paso 5</t>
  </si>
  <si>
    <t>Indicar qué pasa con las observaciones o desviaciones resultantes de ejecutar el control</t>
  </si>
  <si>
    <t>Paso 6</t>
  </si>
  <si>
    <t>Evidencia de la ejecución del control</t>
  </si>
  <si>
    <t>Paso 7</t>
  </si>
  <si>
    <t>Está en el procedimiento</t>
  </si>
  <si>
    <t>Paso 8</t>
  </si>
  <si>
    <t>Si su respuesta es afirmativa, ¿en cuál procedimiento?</t>
  </si>
  <si>
    <t>Manejo de Bienes y Servicios</t>
  </si>
  <si>
    <t>Paso 9</t>
  </si>
  <si>
    <t>Si su respuesta es negativa, ¿en dónde esta documentado el control? Política - Manual - Guía</t>
  </si>
  <si>
    <t>-</t>
  </si>
  <si>
    <t>Control completo</t>
  </si>
  <si>
    <t>PROBABILIDAD DE OCURRENCIA</t>
  </si>
  <si>
    <t>CASI SEGURO
(5)</t>
  </si>
  <si>
    <t>PROBABLE
(4)</t>
  </si>
  <si>
    <t>POSIBLE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</si>
  <si>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</si>
  <si>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</si>
  <si>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</si>
  <si>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</si>
  <si>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</si>
  <si>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</si>
  <si>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</si>
  <si>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</si>
  <si>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</si>
  <si>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</si>
  <si>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</si>
  <si>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</si>
  <si>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</si>
  <si>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</si>
  <si>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</si>
  <si>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</si>
  <si>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</si>
  <si>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</si>
  <si>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Falta de ética de los funcionarios que realizan la investigación y toman decisiones</t>
  </si>
  <si>
    <t>Investigaciones disciplinarias y penales
Pérdida de imagen del grupo de Control Disciplinario Interno
Revocatoria de las decisiones
Sentencias contensiosas en contra de la entidad</t>
  </si>
  <si>
    <t>Ofrecimiento de beneficios por parte del investigado</t>
  </si>
  <si>
    <t>Decisiones en materia disciplinaria ajustadas a intereses particulares</t>
  </si>
  <si>
    <t>El Coordinador del Grupo de Control Disciplinario Interno</t>
  </si>
  <si>
    <t>cada vez que suscribe las actuaciones.</t>
  </si>
  <si>
    <t>revisa las decisiones tomadas sobre los trámites o procesos de competencia del Grupo,</t>
  </si>
  <si>
    <t>a partir del conocimiento del mismo, lo establecido en el régimen disciplinario vigente y la reunión con el abogado que lleva el proceso para conocer los detalles y detrminar la pertinencia de la actuación.</t>
  </si>
  <si>
    <t>En caso de errores formales se ajusta la redacción del documento y en caso de inconsistencias en lo sustancial, se procede a subsanar la falla y se labora la nueva decisión.</t>
  </si>
  <si>
    <t>Carpetas compartidas, expdientes fisicos, sistema de gestión disciplinaria Gecodi y correos electronicos.</t>
  </si>
  <si>
    <t>SI</t>
  </si>
  <si>
    <t>No realizar las actuaciones procesales en los términos legales</t>
  </si>
  <si>
    <t>Falta de control sobre los términos procesales</t>
  </si>
  <si>
    <t xml:space="preserve">
Pérdida de la competencia legal y de oportunidad para tomar decisiones en cada una de las etapas del proceso disciplinario</t>
  </si>
  <si>
    <t>Investigaciones disciplinarias
Pérdida de imagen del Grupo de Control Disciplinario Interno</t>
  </si>
  <si>
    <t>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</si>
  <si>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</si>
  <si>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</si>
  <si>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Los procesos auditados arrojan información errada o inoportuna.</t>
  </si>
  <si>
    <t xml:space="preserve"> Incumplimiento por parte del proveedor  y falta de de seguimiento al acuerdo de confidencialidad, suscrito por el proveedor de TI y establecido por el MJD</t>
  </si>
  <si>
    <t>Inadecuado uso de la información por parte de terceros</t>
  </si>
  <si>
    <t>El Supervisor del Contrato de TI, cada vez se firme un contrato y con el fin de asegurar la  confidencilidad, disponilidad  e integridad de la información, verifica  que se encuentra firmado el  Acuerdo de confidencialidad.   Si no se firma el acuerdo, no se prodrá dar inico a la ejcución del contrato o acuerdo de intercambio de información o convenio. Como evidencia queda el acuerdo suscrito.</t>
  </si>
  <si>
    <t>MONITOREO
(líder del proceso)</t>
  </si>
  <si>
    <t>SEGUIMIENTO
Oficina de Control Interno</t>
  </si>
  <si>
    <t>ACCIONES</t>
  </si>
  <si>
    <t>PERIODICIDAD</t>
  </si>
  <si>
    <t>FECHA INICIO</t>
  </si>
  <si>
    <t>FECHA FINAL</t>
  </si>
  <si>
    <t>RESPONSABLE</t>
  </si>
  <si>
    <t>REGISTRO O EVIDENCIA</t>
  </si>
  <si>
    <t>MONITOREO 1</t>
  </si>
  <si>
    <t>MONITOREO 2</t>
  </si>
  <si>
    <t>MONITOREO 3</t>
  </si>
  <si>
    <t>SEGUIMIENTO 1</t>
  </si>
  <si>
    <t>SEGUIMIENTO 2</t>
  </si>
  <si>
    <t>SEGUIMIENTO 3</t>
  </si>
  <si>
    <t>Deficiente colaboración y convocatoria de los entes territoriales para los consejos seccionales de estupefacientes y formulación de la política regional</t>
  </si>
  <si>
    <t>La Dirección de Política de Drogas y Actividades Relacionadas, de acuerdo con lo estableido en el plan de acción de la política de drogas, oficiará a los entes territoriales para la programación de los consejos seccionales de estupefacientes y demás reuniones relacionadas con la asistencia y participación. En caso de no genearse los espacios de diálogo, se reiterarán las comunicaciones. Como evidencia quedan los oficios de convocatoria y/o reiteración</t>
  </si>
  <si>
    <t>Reiterar a los entes territoriales sobre la importancia y la necesidad de abrir espacios de diálogo para recibir la asistencia técnica en materia de política de drogas</t>
  </si>
  <si>
    <t>Cada vez que no haya respuesta de los entes territoriales</t>
  </si>
  <si>
    <t>N/A</t>
  </si>
  <si>
    <t>Director de Política de Drogas y Actividades Relacionadas</t>
  </si>
  <si>
    <t>Oficios</t>
  </si>
  <si>
    <t>Realizar la programación de capacitaciones que se consideren pertinentes para fortalecer la formulación de los proyectos de inversión, teniendo en cuenta la metodología vigente por el DNP</t>
  </si>
  <si>
    <t>Según necesidad</t>
  </si>
  <si>
    <t>Jefe Oficina de la OAP</t>
  </si>
  <si>
    <t>Listados de asistencia</t>
  </si>
  <si>
    <t>Oficio remitiendo al Ordenador del gasto información del cierre presupuestal y de metas de la vigencia para que se realiacen las acciones de mejora en las diferentes Direcciones del MJD, que se consideren pertienentes para fortalecer la ejecución de la vigencia que inicia.</t>
  </si>
  <si>
    <t>una vez al año</t>
  </si>
  <si>
    <t>Oficio</t>
  </si>
  <si>
    <t xml:space="preserve">Revisión por parte del GGC de la completitud de la documentación para dar inicio al tramite del proceso contractual </t>
  </si>
  <si>
    <t>Cuando aplique</t>
  </si>
  <si>
    <t>Jefe o coordinador de la dependencia solicitante del proceso de contratación</t>
  </si>
  <si>
    <t>Lista de chequeo diligenciada, radicada en el GGC con el proceso de contratacion.</t>
  </si>
  <si>
    <t>El funcionario del GGC requiere mediante correo electrónico a la dependencia solicitante del proceso de contratación que remita la documentacion faltante previo al inicio del tramite de la contratación.</t>
  </si>
  <si>
    <t>Profesional encargado del proceso en el GGC</t>
  </si>
  <si>
    <t>Correo en donde solicitó la información faltante o incompleta (en los casos que aplique).</t>
  </si>
  <si>
    <t>Coordinador GGC</t>
  </si>
  <si>
    <t>Memorando</t>
  </si>
  <si>
    <t>En el evento en que no se encuentren recaudadas todas las pruebas  decretadas por el Despachoo, o haciendo falta prueba que pueda modifica la situación jurídica del proceso, se puede prorrogar la acutación mediante decisión debidamente motivada con el fin de perfeccionar la actuación procesal.</t>
  </si>
  <si>
    <t>Por demanda</t>
  </si>
  <si>
    <t>Coordinador del Grupo de Control   Disciplinario Interno</t>
  </si>
  <si>
    <t>Carpetas compartidas, expedientes fisicos, sistema de información misional - SIM- , y correos electronicos.</t>
  </si>
  <si>
    <t>Ante la entrega incompleta, difusa por parte de la dependencia o entidad generadora  ala información solicitada por parte del Despacho, necesaria que pueda modificar la situación jurídica del proceso, se puede prorrogar la acutación mediante decisión debidamente motivada con el fin de perfeccionar la actuación procesal.</t>
  </si>
  <si>
    <t>Ayudas de memoria, grabaciones de las sesiones y/o planes de acción</t>
  </si>
  <si>
    <t>Cada vez que se presente un incumplimiento persistente en el cargue alguna información normativa programada</t>
  </si>
  <si>
    <t>Falta de claridad jurídica de la redacción de los criterios de depuración normativa, incluidos en los lineamientos o metodologías</t>
  </si>
  <si>
    <t>Una deficiente depuración de la normativa objeto del  proceso de depuración del ordenamiento jurídico</t>
  </si>
  <si>
    <t>Director(a) de MASC con el apoyo del coordinador(a) del grupo CJCC y el enlace de calidad</t>
  </si>
  <si>
    <t>Director(a) de MASC con el apoyo del coordinador(a) del grupo CEDAAC</t>
  </si>
  <si>
    <t>Solicitar reprogramación o reformulación de las actividades del plan del acción con dificultades para su cumplimiento.</t>
  </si>
  <si>
    <t>Cuando aplica</t>
  </si>
  <si>
    <t>Director, Jefe o Coordinador de Grupo</t>
  </si>
  <si>
    <t>Formato solicitud modificación y plan de acción ajustado</t>
  </si>
  <si>
    <t xml:space="preserve">Solicitar inclusión de las actividades pendientes de cumplimiento en el plan de acción del año siguiente (cuando el reponsable lo considere posible). </t>
  </si>
  <si>
    <t>Plan de Acción Institucional</t>
  </si>
  <si>
    <t>Solicitar reformulación del Plan de Acción, atendiendo los lineamientos institucionales.</t>
  </si>
  <si>
    <t>Responsable de Plan
Director, Jefe o Coordinador de Grupo</t>
  </si>
  <si>
    <t>Formato solicitud de modificación 
plan de acción ajustado</t>
  </si>
  <si>
    <t>Con el objetivo de fortalecer el proceso de licenciamiento, seguimiento y control, se realizarán capacitaciones al personal que conforma el Grupo de Control de Cannabis para fines Médicos y Científicos, siempre teniendo en cuenta las cargas internas de trabajo y la programación de la vinculación. Si al momento de realizar la capacitación hay una ausencia de la tercera parte o más de los citados, esta deberá o reprogramarse o realizarse por segunda vez, hasta tanto todo el equipo la reciba, si aún después de un segundo intento de capacitación hay personal que no recibe la capacitación, se realizará una charla personal con los ausentes para solventar dudas y compartir la información de interés del proceso. Al finalizar el proceso de capacitación se deberá entregar el material utilizado a los asistentes para posteriores consultas. Evidencia: Asistencia a la capacitación
Documentación utilizada en la capacitación
Programación de las capacitaciones</t>
  </si>
  <si>
    <t>El revisor remite a través de correo electrónico el Acto Administrativo  revisado, el cual ya debe reposar en la plataforma MICC, junto al AA debe ser remitida la carpeta de la solitud donde se evidencie el cumplimiento de todos los requisitos, así como las resoluciones anteriores que servirán como soporte para la evaluación, se realiza el check list y se verifica el acta de visita con visto bueno.  
Una vez se valida la información y si se detecta algún tipo de error se devuelve al revisor para la respectiva corrección con la indicación del error, de lo contrario se procede a imprimir el documento en fuente arial 10, justificado, cuadros y contendidos de estos en fuente arial  8 centrado, al igual que las firmas de quienes proyectaron y revisaron los cuales deben ir en fuente arial 8 negrilla centrado.  
Se llevan a revisión y firma de la Subdirección y se registran en planilla para ser subidos al Secretaria General para numeración, escáner y envió.  
Una vez los AA son numerados por parte de la Secretaria General, estas Resoluciones son enviadas al correo de quien surte el trámite de impresión y firmas y este los envía al coordinador para archivo y al notificador para lo pertinente</t>
  </si>
  <si>
    <t>Refuerzo en las capacitaciones sobre los siguientes temas:
Capacitaciones al personal de la Subdirección en el manejo del Sistema de Información MICC.
Capacitaciones al personal de la Subdirección en materia de cultivo.
Capacitaciones al personal de la Subdirección en materia júridica.</t>
  </si>
  <si>
    <t>01/01/222</t>
  </si>
  <si>
    <t>Subdirección de Control y Fiscalización de Sustancias Químicas y Estuperfacientes - Grupo de Control de Cannabis para Fines Médicos y Científicos</t>
  </si>
  <si>
    <t xml:space="preserve">Carpeta de OneDrive 
https://minjusticiagovco-my.sharepoint.com/:f:/r/personal/claudia_molina_minjusticia_gov_co/Documents/SOPORTES%20MAPA%20DE%20RIESGOS%20DE%20GESTI%C3%93N%20SCFSQE?csf=1&amp;web=1&amp;e=9oVNVW
</t>
  </si>
  <si>
    <t xml:space="preserve">Se procede a cotejar la información y a verificar que el AA coincida en cuanto a:  
Datos generales (nombres, cedulas, Nit, tipo de solicitud, números de matrículas inmobiliarias y predios) 
Rues  
Visto bueno favorable 
Firmas 
Tipo de solicitud, psico, no psico, semillas 
En la parte resolutiva se observa especialmente: 
Coincidencia de correos para surtir el trámite de notificación. 
Coincidencia en modalidades requeridas. 
Alcaldía, Policía, DIRAN, ICA. 
</t>
  </si>
  <si>
    <t>Permanente</t>
  </si>
  <si>
    <t xml:space="preserve">Carpeta de OneDrive denominada Resoluciones 03, PDF Resoluciones 2022 https://minjusticiagovco-my.sharepoint.com/:f:/r/personal/luisa_gomez_minjusticia_gov_co/Documents/GRUPO%20CANNABIS/06.%20GESTION%20CANNABIS%202022/03.%20PDF%20RESOLUCIONES%202022?csf=1&amp;web=1&amp;e=j3jAdw </t>
  </si>
  <si>
    <t>Se realiza el reporte del producto No conforme en el cual se ajusta el error generado</t>
  </si>
  <si>
    <t>Subdirección de Control y Fiscalización de Sustancias Químicas y Estuperfacientes - Grupo de Sustancias y Productos Químicos Controlados</t>
  </si>
  <si>
    <t>F-MC-03-01 Versión 02
Actas de asistencia a las capacitaciones</t>
  </si>
  <si>
    <t>Verificar si la pagina web del Ministerio en el link de sustancias químicas se encuentra actualizado
Adelantar mesas de trabajo con los usuarios con el fin de aclarar dudas sobre el manejo del SICOQ y diferentes requerimientos técnicos y/o juridicos.</t>
  </si>
  <si>
    <t xml:space="preserve">https://www.minjusticia.gov.co/programas-co/control-para-el-manejo-sustancias-quimicas
https://minjusticiagovco-my.sharepoint.com/:f:/r/personal/claudia_molina_minjusticia_gov_co/Documents/SOPORTES%20MAPA%20DE%20RIESGOS%20DE%20GESTI%C3%93N%20SCFSQE?csf=1&amp;web=1&amp;e=9oVNVW
</t>
  </si>
  <si>
    <t>Proceder con la corrección de la información inconsistente o no clara y solicitud de la información faltante.</t>
  </si>
  <si>
    <t>Cada vez que se requiera</t>
  </si>
  <si>
    <t>Diferentes versiones de los documentos para contratación y solicitudes por correo electrónico.</t>
  </si>
  <si>
    <t>Elaboración de las solicitudes de información sobre el cumplimiento de la obligación. Copia del envío de esta nueva solicitud a los entes de control que correspondan.</t>
  </si>
  <si>
    <t>Director de Política de Drogas y Actividades Relacionadas como Secretario Técnico del Consejo Nacional de Estupefacientes</t>
  </si>
  <si>
    <t>Solicitudes de información a las entidades. funcionarios encargados y a los entes de control correspondientes, cuando sean necearios.</t>
  </si>
  <si>
    <t xml:space="preserve">El Auditor Líder de la OCI cada vez que haya un proceso de auditoría,  genera una carta de representación a través de la herramienta EPX, junto con plan de auditorias y el cuestionario relacionado con la auditoría , al responder la carta de representación, el auditado pone de presente que la información que habrá de entregar es confiable, oportuna y completa. En caso de que el auditado hago caso omiso a la entrega del documento a través de correo electronico o el EPX,  se le reitera la solicitud. Evidencia: Carta remitida por los responsables de los procesos </t>
  </si>
  <si>
    <t>Realizar la reunión de apertura para explicar y resolver inquietudes con respecto a la información requerida para llevar a cabo la auditoría.</t>
  </si>
  <si>
    <t>Cada vez que se realice una auditoría</t>
  </si>
  <si>
    <t>Equipo auditor de la Oficina de Control Interno</t>
  </si>
  <si>
    <t>Grabación, lista de asistencia o acta de reunión de apertura de la auditoría</t>
  </si>
  <si>
    <t xml:space="preserve">Realizar seguimiento a la programación y ejecución de las auditorías </t>
  </si>
  <si>
    <t>Mensualmente</t>
  </si>
  <si>
    <t>Acta de reunión grupo primario y seguimiento de la planeación mensual</t>
  </si>
  <si>
    <t>Ningun riesgo ya que todas las solicitudes de traslado que llegan y se encuentran completos los expedientes se tramitan en la Comisión Intersectorial siguiente, en caso  hipotetico que se encuentre completitud del expediente de traslado y no se llegare a tramitar, deberia tramitarse de forma inmediata</t>
  </si>
  <si>
    <t>cada 3 meses</t>
  </si>
  <si>
    <t>Coordinador Grupo de Traslado de Personas Condenadas</t>
  </si>
  <si>
    <t>Queda debidamente registrado en el acta de la comision intersectorial, en video o en audio, y  ello queda plasmado en los actos administrativos expedidos por el despacho del señor Ministro, asi mismo se debe actualizar la bases de datos de la coordinación de grupo y el aplicativo SIM</t>
  </si>
  <si>
    <t>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t>
  </si>
  <si>
    <t>Coordinador del Grupo de Asistencia Judicial en Materia Penal</t>
  </si>
  <si>
    <t>Oficios por parte del Ministerio a través de los cuales se devuelven las solicitudes con las respectivas observaciones en orden a que las autoridades judiciales subsanen lo que corresponda en las solicitudes para, finalmente, poder enviarlas a los Estados requeridos.</t>
  </si>
  <si>
    <t>Identificar la causa que generó el trámite inadecuado y/o inoportuno e implementar un control adicional a las bases de datos de control de tiempos creadas para evitar que se materialicen los riesgos, que pueden concretarse en una revisión semanal del estado de los trámites y reforzar el conocimiento del procedimiento con capacitaciones a los funcionarios que lo aplican.</t>
  </si>
  <si>
    <t>Coordinadora del Grupo de Extradiciones</t>
  </si>
  <si>
    <t>Aunque el control dice una vez al año, se ha intensificado las capacitaciones en el manejo del Gestor Documental con enfásis en PQRDS</t>
  </si>
  <si>
    <t xml:space="preserve">1 vez al año </t>
  </si>
  <si>
    <t>Grupo de Gestión Documental - Grupo de servicio al Ciudadano</t>
  </si>
  <si>
    <t xml:space="preserve">
1. Convocatoria realizada
2. Listados de asistencia
3. Memorandos (cuando aplique)
4. Programación de capacitaciones.</t>
  </si>
  <si>
    <t>Se realizan capacitaciones con cada una de las dependencias sobre manejo de tipologias documentales, así mismo se invita a funcionarios de mesa de entrada (radicación)</t>
  </si>
  <si>
    <t>No definida en el control, se espera sea trimestral</t>
  </si>
  <si>
    <t xml:space="preserve">
Cada dependencia cuenta con un funcionario y/o contratista llamado enlace PQRDS quien colabora al Grupo de Servicio al Ciudadano a realizar el respectivo seguimiento de PQRDS de sus dependencias y mínimo una vez al mes comparte resultado de este seguimiento con GSC.</t>
  </si>
  <si>
    <t>mensual</t>
  </si>
  <si>
    <t>Grupo Servicio al Ciudadano - Enlaces PRDS de cada una de las dependencias.</t>
  </si>
  <si>
    <t>1. Correos electronicos de seguimiento de los enlaces de PQRDS
2. Requerimiento al líder (jefe) de la dependencia (si se requiere)
3. Correo del enlace al responsable con las alertas de próximos vencimientos.</t>
  </si>
  <si>
    <t>Teniendo en cuenta la cantidad de PQRDS gestionadas por cada una de las dependencias y la cantidad de PQRDS gestionadas extemporaneamente el Grupo de Servicio al Ciudadano elabora pieza gráfica con las 3 dependencias con los mejores desempeños en cada periodo de medición, y se divulga todos los funcionarios y contratistas de la entidad.</t>
  </si>
  <si>
    <t>Trimestral</t>
  </si>
  <si>
    <t>Grupo Servicio al Ciudadano</t>
  </si>
  <si>
    <t>Correo electrónico de socialización de reconocimientos a funcionarios y contratistas</t>
  </si>
  <si>
    <t xml:space="preserve">
El Coordinador del Grupo de Servicio al Ciudadano genera alertas sobre las PQRDS próximas a vencer y envía reporte por correo electrónico a enlaces de cada una de las dependencias con el fin que realicen el seguimiento respectivo y sean respondidas con oportunidad.</t>
  </si>
  <si>
    <t>Semanal</t>
  </si>
  <si>
    <t xml:space="preserve">
1. Correos electrónicos y reportes de PQRDS próximos a vencer.</t>
  </si>
  <si>
    <t>El informe trimestral de PQRD se elabora con información generada directamente de Sistema de Gestión Documental y se involucra a todas las dependencias que gestionan PQRDS invitandolos a revisar las inconsistencias previo a la publicación del informe.</t>
  </si>
  <si>
    <t>trimestral</t>
  </si>
  <si>
    <t>Grupo de Servicio al Ciudadano</t>
  </si>
  <si>
    <t>1. Informe construido
2. Link de publicación
3. Correo a GCID
4. Evidencias de presentación a comité
5. Evidencias de divulgación al Ministro y las dependencias</t>
  </si>
  <si>
    <t>Si al momento de realizar la conciliación se detectan cifras con diferencias, se solicita aclaración o verificación de estas al areá responsable de forma inmediata, de no surtirse este proceso se deja la anotación en la respectiva conciliación, para ser subsanada en el mes siguiente</t>
  </si>
  <si>
    <t>Direccion de Justicia Transicional</t>
  </si>
  <si>
    <t>Comunicaciones e informes de supervisión</t>
  </si>
  <si>
    <t>Comunicaciones, informes de supervisión o reportes</t>
  </si>
  <si>
    <t>Cada vez que se presente un incumplimiento en los términos de traslado</t>
  </si>
  <si>
    <t>Miguel Ángel Gonzalez Chaves</t>
  </si>
  <si>
    <t>Respuesta en SGDA</t>
  </si>
  <si>
    <t>En caso de materializarse el  riesgo y no realizar el seguimiento a los compromisos establecidos por el MJD se elaborará un documento en el que la entidad pueda entregar la información para consulta que contenga los avances relativos al compromiso para presentar a la instancia, dependencia o entidad correspondiente.</t>
  </si>
  <si>
    <t>Cada vez que no se realice el seguimiento a los compromisos</t>
  </si>
  <si>
    <t>Documento elaborado</t>
  </si>
  <si>
    <t>Se realiza una prenómina en la cual se verifican las respectivas liquidaciones</t>
  </si>
  <si>
    <t>Correos electrónicos</t>
  </si>
  <si>
    <t>Grupo de nómina</t>
  </si>
  <si>
    <t xml:space="preserve"> trimestralmente /semestralmente</t>
  </si>
  <si>
    <t>Profesional  Universitario o Especializado de Gestión Humana</t>
  </si>
  <si>
    <t>*actas del comité y  ofertas institucionales (ESAP, UNAL , UNAD, UNIVERSIDAD JAVERIANA, UPTC</t>
  </si>
  <si>
    <t xml:space="preserve">*Realizacion de comites para la verificación del presupuesto asignado para realizar las capacitaciones
 -Presentacion de  ofertas Institucionales de otras Entidades Públicas vs el PIC 
-Proyectos de Aprendizaje en Equipo
-Realizar seguimiento periódico a la ejecución del presupuesto </t>
  </si>
  <si>
    <t>Se hace revisión del cumplimiento de requisitos establecidos en el manual de funciones con los soportes entregados por los aspirantes en el formato F-THAD-01-09 denominado Calculo Tiempo de Experiencia Laboral. Si el aspirante cumple requisitos se expide con firma del Secretario General el certificado de cumplimiento de requisitos en el formato F-THAD-01-05.
De igual forma se valida los siguientes documentos: Certificados de antecedentes fiscales, disciplinarios y judiciales y si es el caso el certificado de antecedente de la profesión.  Si se presenta alguna duda frente a los soportes o titulos entregados, se remite correo electrónico a la entidad respectiva para validar su autenticidad. Se verifica continuamente las normas que rigen en la materia por si existen actualizaciones que se deben tener en cuenta al momento de validar el cumplimiento de requisitos.</t>
  </si>
  <si>
    <t xml:space="preserve">Formato F-THAD-01-09 denominado Calculo Tiempo de Experiencia Laboral.
Formato F-THAD-01-05 denominado certificado de cumplimiento de requisitos.  </t>
  </si>
  <si>
    <t>Caundo hay nuevas incorporaciones</t>
  </si>
  <si>
    <t>Coordinador GGH</t>
  </si>
  <si>
    <t>*Realizacion de comites para la verificación del  presupuesto asignado para realizar las actividades de Bienestar
*Para llevar el control contractual  y presupuestal se diligencia ell formato de solicitud de servicio suscrito por el Coordinador del Grupo de Gestión Humana.
*Se realiza la validación de todas las solicitudes a cargo del contrato para verificar que los servicios prestados y posiblemente facturados esten acorde a las necesidades del Ministerio</t>
  </si>
  <si>
    <t>actas del comité y formatos de solicitud de eventos</t>
  </si>
  <si>
    <t xml:space="preserve">Se verifica la documentación antes de registrar en DAPRE
</t>
  </si>
  <si>
    <t>Minjusticia/SigSistemaIntegradodeGestion/ProcesosEstrategicos/GestiondelTalentoHumano/G-th-01 Comisión de servicios al exterior
F-GF-21-01 V14 "Orden de Comisión y Pago de Viáticos Nacionales"                            
F-GF-21-02  V15 "Autorización de viaje y Orden de pago de Gastos de Desplazamiento Nacionales"
F-GF-21-03  V14 "Ampliación o Prorroga para Orden de Comisión y Pagos de Viáticos Nacionales"   
F-GF-21-04  V14"Ampliación o prórroga para Autorización de viajes y Orden de pago de Gastos de Desplazamiento Nacionales"  
https://sig.minjusticia.gov.co/#</t>
  </si>
  <si>
    <t xml:space="preserve">Cada vez que se requiera </t>
  </si>
  <si>
    <t>Plan de choque: Depuracion de la cartera identificando las incapacidades y/o icencias superiores a  2 dias. Se oficio  a las EPS con cartera mayor a 180 dias y se informo a la Superintendencia de Salud de conformidad con el Articulo 2.2.3.1 del Decreto 780 de 2016. Se oficio a las EPS  requriendo el pago de las incapacidades que superan los 30 dias.    Establecer criterios juridicos con el fin de constituir titulo valor para realizar cobro persuasivo y/o coactivo a las EPS.</t>
  </si>
  <si>
    <t xml:space="preserve">Acta de reunion plan de choque.Oficios EPS y a la Surintendecnia de Salud. Acta de reunion con la Oficina Juridica. </t>
  </si>
  <si>
    <t>Cuando se requiera</t>
  </si>
  <si>
    <t>Reunión con el Director Coordinador y profesionales a fin de revisar los casos que presentaron inconsistencias y su tratamiento</t>
  </si>
  <si>
    <t xml:space="preserve">Cuando aplique </t>
  </si>
  <si>
    <t>Director Jurídico</t>
  </si>
  <si>
    <t xml:space="preserve">Acta - Lista de Asistencia </t>
  </si>
  <si>
    <t xml:space="preserve">Reunion con el Grupo Financiero - Director Juridico - Coordiandor GAA a fin de revisar los casos criticos y suposible tratamiento o reclasificación contable </t>
  </si>
  <si>
    <t xml:space="preserve">Reunion con la Agencia Nacional de Defensa Juridica del Estado, a fin de generar acciones conjuntas que permita disminuir las inconsistencias en el cargue de la información al sistema </t>
  </si>
  <si>
    <t xml:space="preserve">Remision de memorando a fin de exortar al funcionario para que justifique el vencimiento, remita las opciones que procede juridicamente en el caso concreto e inciciar el proceso disiciplinario que corresponda </t>
  </si>
  <si>
    <t xml:space="preserve">Memorando /Correo Electrónico </t>
  </si>
  <si>
    <t xml:space="preserve">Reunion con Secretario General- Grupo financiero -Director Jurídico a fin de establecer el mecanismo y lineamoentos que permita la oportuno pago de los compromisos judiciales </t>
  </si>
  <si>
    <t>Atender el servicio o bien  afeactado con prioridad  y estructurar un monitoreo a este bien</t>
  </si>
  <si>
    <t>Cada vez que ocurra</t>
  </si>
  <si>
    <t>El Subdirector de Tecnologías y Sistemas de información</t>
  </si>
  <si>
    <t>Caso en Mesa de ayuda</t>
  </si>
  <si>
    <t xml:space="preserve">Mitigar y remediar el evento ocurrido  y continuar con el monitoreo como control. </t>
  </si>
  <si>
    <t>El Subdirector de Tecnologías y Sistemas de información- Oficial de Seguridad</t>
  </si>
  <si>
    <t xml:space="preserve">Validación y correción del evento. </t>
  </si>
  <si>
    <t>Capacitación y reinducción tecnológica</t>
  </si>
  <si>
    <t>Enfasis en la política operativa específica y Atender el servicio o bien  afectado con priorirar  y estructurar un monitoreo a este bien o servicio.</t>
  </si>
  <si>
    <t>Gestioanar con la fuente de datos la información a través de comunicación oficial.</t>
  </si>
  <si>
    <t>Subdirección de Gestión de  Información en Justicia.</t>
  </si>
  <si>
    <t>Comunicación Oficial</t>
  </si>
  <si>
    <t>Analizar y establecer una corrección a la interprestación de los datos entregados.</t>
  </si>
  <si>
    <t>Corrección del reporte.</t>
  </si>
  <si>
    <t>Reentrenamiento al equipo de la OECED.</t>
  </si>
  <si>
    <t>Equipo de la OECED.</t>
  </si>
  <si>
    <t>Evidencias del entrenamiento</t>
  </si>
  <si>
    <t>Replantear  los estudios previos tecnicamente  y posteriormente con el área  Contractual.</t>
  </si>
  <si>
    <t>La Dirección de Tecnologías y Gestión de la Ifnormación, y las dos Subdirecciones según sea el caso.</t>
  </si>
  <si>
    <t>Estudios Previos</t>
  </si>
  <si>
    <t>El Subdirector de Gestión Tecnologías y Sistemas de Información</t>
  </si>
  <si>
    <t>Caso en Mesa de ayuda y su correpondiente gestión de seguimiento.</t>
  </si>
  <si>
    <t>Enfasis en la política operativa específica y Atender el servicio o bien  afeactado con priorirar  y estructurar un monitoreo a este bien o servicio.</t>
  </si>
  <si>
    <t xml:space="preserve">Por demanda y se realiza cuando se presente un caso en demoras. </t>
  </si>
  <si>
    <t xml:space="preserve">SUBDIRECTOR(A) DE ESTRATÉGICA Y DE ANÁLISIS SEA  </t>
  </si>
  <si>
    <t>EXPEDIENTES DEL CONVENIO</t>
  </si>
  <si>
    <t xml:space="preserve">En caso de tener demoras en el desarrollo de los estudios  e investigaciones, se fortalecerá el equipo de trabajo.  </t>
  </si>
  <si>
    <t>EQUIPO AJUSTADO</t>
  </si>
  <si>
    <t>Aplicar las Pólizas del contrato</t>
  </si>
  <si>
    <t>STSI y SGIJ</t>
  </si>
  <si>
    <t>Actas de trabajo</t>
  </si>
  <si>
    <t>El Grupo Jurídico de la  SCFSQE no reporta de manera oportuna las licencias otorgadas para su incorporación y registro</t>
  </si>
  <si>
    <t>Por el manejo manual de la información, se pueden presentar errores humanos en el registro de la información financiera</t>
  </si>
  <si>
    <t>Subestimación de las cifras en los estados financieros frente a los ingresos recibidos por la Entidad</t>
  </si>
  <si>
    <t>Investigaciones fiscales, disciplinarias o penales</t>
  </si>
  <si>
    <t>Requerimientos por los Entes de Control que conllevan a hallazgos fiscales, disciplinarias o penales</t>
  </si>
  <si>
    <t>El líder del grupo financiero de la SCFSQE mensualmente requiere al grupo jurídico de la Subdirección el número de licencias otorgadas en el mes inmediatemente anterior, para su incorporacion y registro con el fin de determinar las obligaciones de cada uno de los licenciatarios. En caso de incumplimiento en la entrega de la información, se reitera la solicitud. Como evidencias quedan los correos electrónicos de solicitud y entrega de la iformación.</t>
  </si>
  <si>
    <t>Falta de un desarrollo financiero en el sistema de información - MICC que permita registrar de manera oportuna los hechos económicos frente a las licencias otorgadas</t>
  </si>
  <si>
    <t>El lider del grupo financiero, mensualmente, verificará la incorporación y registro de las nuevas licencias otorgadas en la matriz de información financiera, con el fin de garantizar que las cifras presentadas en los estados financieros sean reales. En caso de encontrar inconsistencias se realiza el requerimiento a los responsables del cargue para su corrección. como evidencia queda la matriz de información financiera y los correos solicitando ajuste de la información.</t>
  </si>
  <si>
    <t>El Subdirector de la SCFSQE, permanentemente supervisará el grado de avance de la implementación del módulo financiero en el MICC, con el fin de priorizar la puesta en producción de este módulo a partir del cumplimiento de las obligaciones establecidas en el contrato. En caso de presentarse retrasos en la implementación del módulo el supervisor del contato realiza los requerimientos necesarios al contratista. Como evidencia quedan los correos de seguimiento a la implementación y requerimientos asociados.</t>
  </si>
  <si>
    <t>Fallas en los sistemas tecnológicos de apoyo necesarios para el desarrollo de las actividades</t>
  </si>
  <si>
    <t>No elaborar oportunamente el concepto de no intervención de un proceso</t>
  </si>
  <si>
    <t>Ante eventualidades de carácter tecnológico del Sistema de Gestión Documental que puedan poner en riesgo la oportunidad de la intervención, esta se enviará por el correo electrónico institucional disponible</t>
  </si>
  <si>
    <t>Cada vez que se presenten eventualidades</t>
  </si>
  <si>
    <t>Director DDDOJ</t>
  </si>
  <si>
    <t>Correo electrónico institucional</t>
  </si>
  <si>
    <t>Código: F-MC-G04-01
Versión: 6</t>
  </si>
  <si>
    <t>4. Consolidar la política integral de drogas, su implementación y evaluación.</t>
  </si>
  <si>
    <t>No contar con "Nuevos estudios realizados, que ofrezcan una nueva visión para la formulación acertada de la política de Drogas" en Colombia.</t>
  </si>
  <si>
    <t>El asesor jurídico de la Dirección de Política de Drogas y Actividades Relacionadas y/o el asesor de la Subdirección Estratégica y de ánalisis ,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y realiza los ajustes correspondientes a la información del mismo en los aspectos jurídicos. Si al momento de la revisión, se identifica información incongruente,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</si>
  <si>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La persona designada experta en temas técnicos de la Dirección de Política de Drogas y Actividades Relacionadas y/o la persona experta designada de la Subdirección Estratégica y de ánalisis, según el campo de acción del contratista, cada vez que se vaya a suscribir un contrato y previo a la entrega de la documentación a la Secretaría General, a fin de que la documentación e información consignada en el contrato este acorde a las necesidades y requerimientos de la dependencia a cargo, revisa la información y realiza los ajustes correspondientes del mismo en los aspectos técnicos. Si al momento de la revisión, se identifica información inconsistente, faltante o que no es clara, procede a la correción de esta, dejando una copia con los cambios realizados. Se pueden recibir ajustes por parte del contratista que deben ser incluidos en esta revisión. Evidencia: Versionamientos de la documentación asociada a la etapa pre contractual de los contratistas.
Solicitudes de ajuste a traves de las fuentes de comunicación oficiales .</t>
  </si>
  <si>
    <t xml:space="preserve">Solicitar extender el plazo (prórroga de los Convenios), para el desarrollo y presentación de los estudios e investigaciones del observatorio de Drogas de colombia, en cumplimiento a la meta establecida. </t>
  </si>
  <si>
    <t>El funcionario designado luego de fijadas en lista las demandas de la Corte Constitucional o notificadas las del Consejo de Estado, para evitar el incumplimiento de los términos en los procesos en los que se vaya a intervenir, confirma los términos de los procesos. En caso de registrarse información imprecisa en el formato de control esta se corregirá. Evidencia: Formato de control de vencimientos de términos procesales de Corte Constitucional y Consejo de Estado F-SJ-02-03</t>
  </si>
  <si>
    <t>El abogado designado, cuando se decida no intervenir en un proceso de Corte Constitucional dentro del término establecido para ello, proyecta el concepto interno y motivado de no intervención para la firma de la Dirección. En caso contrario se proyecta la intervención. Evidencia: Memorando o intervención al proceso</t>
  </si>
  <si>
    <t>El abogado designado, en cada proceso y para evitar posible incumplimiento en los términos por fallas en los sistemas tecnológicos de apoyo, proyectará la intervención para la firma de la dirección, con antelación suficiente a la fecha de vencimiento de términos.  En caso de estar proyectada la intervención y esta no se firme dentro de un término razonable, se procederá a informar al Director por cualquier medio. Evidencia: Intervención proyectada, firmada y enviada.</t>
  </si>
  <si>
    <t xml:space="preserve">El funcionario designado luego de fijadas en lista las demandas de la Corte Constitucional o notificadas las demandas o actuaciones del Consejo de Estado, para evitar el incumplimiento de los términos en los procesos en los que se vaya a intervenir, confirma los términos de los procesos. En caso de registrarse información imprecisa en el formato de control esta se corregirá. Evidencia: Formato de control de vencimientos de términos procesales de Corte Constitucional y Consejo de Estado F-SJ-02-03                                                                                                                                                                                                                      </t>
  </si>
  <si>
    <t>No se fortalece la seguridad jurídica</t>
  </si>
  <si>
    <t>El funcionario designado, semanalmente, a fin de evitar que el seguimiento no se realice de forma oportuna, actualiza los formatos de seguimiento procesal de la Corte Constitucional y del Consejo de Estado, excepto durante la vacancia judicial. Cuando al actualizar el cuadro encuentre una situación que merezca ser comunicada, se informará esta a la dirección. Evidencia: Formatos de seguimiento procesal de la Corte Constitucional y del Consejo de Estado (F-SJ-02-01 y F-SJ-02-02)</t>
  </si>
  <si>
    <t>El funcionario designado, semanalmente, para evitar fallas en el seguimiento y verificación de los pronunciamientos judiciales de fondo de la Corte Constitucional y el Consejo de Estado, actualiza los formatos de seguimiento procesal respectivos. Cuando al actualizar uno de los formatos de seguimiento se encuentre una situación que merezca ser corregida, esta se corregirá en las siguientes actualizaciones. Evidencia: Formatos de seguimiento procesal de la Corte Constitucional y del Consejo de Estado (F-SJ-02-01 y F-SJ-02-02)</t>
  </si>
  <si>
    <t xml:space="preserve">El funcionario designado revisa y reporta, semanalmente, las novedades jurisprudenciales del Consejo de Estado en los procesos de nulidad de actos de carácter general expedidos por el Gobierno, a medida que éstos se publican en la página web del Consejo. El reporte se envía al director o directora de la DDDOJ por correo electrónico. El control no se hace durante la vacancia judicial. Evidencia: Registro-Correo electrónico.                                                                                                                                                </t>
  </si>
  <si>
    <t xml:space="preserve">Cuando haya duda sobre la presición de la información procesal registrada en los formatos de seguimiento procesal de Corte Constitucional y Consejo de Estado, ésta se validará directamente de la que esté publicada, de forma digital, en las Secretarías de estas corporaciones. </t>
  </si>
  <si>
    <t>Cada vez que haya duda sobre la presición de la información que se registra.</t>
  </si>
  <si>
    <t>Incumplimiento del cargue programado por parte del funcionario designado</t>
  </si>
  <si>
    <t>Pérdida de imagen del sistema SUIN-Juriscol del Ministerio de Justicia y del Derecho</t>
  </si>
  <si>
    <t>El funcionario designado, mensualmente a fin de llevar un control de las tareas asignadas y evitar un incumplimiento en el cargue por parte de los funcionarios asignados a las tareas, hara seguimiento a la programación donde se revisará el avance de esta. Si al momento de hacer el seguimiento se identifica una norma no cargada en el sistema, se hace el respectivo requerimiento al funcionario designado para que este realice el cargue, si por alguna razón el funcionario no puede realizar el cargue se designara a un nuevo funcionario quien debera realizar el cargue en el menor tiempo posible. Evidencia: Formato Control General
Correos electronicos 
Reasignación del cargue de ser necesario</t>
  </si>
  <si>
    <t xml:space="preserve">El funcionario designado reasigna a un nuevo funcionario el cargue de la información normativa en el menor tiempo posible cuando el funcionario al que inicialmente se asigno el cargue no lo hizo. </t>
  </si>
  <si>
    <t>El equipo de trabajo del grupo de calidad normativa, cada vez que se va a redactar un nuevo documento de lineamientos o metodología, revisa que los criterios de depuración normativa utilizados sean jurídicamente claros. Si al momento de revisar el documento se identifica que algún criterio de depuración normativa no es claro, el equipo lo analiza, discute y redacta de forma tal que resulte jurídicamente claro. 
Evidencia: documento con redacción corregido - correo electrónico</t>
  </si>
  <si>
    <t xml:space="preserve">El grupo de calidad normativa revisa las observaciones y sugerencias que hagan las entidades que implementen los lineamientos o metodologías de depuración normativa en relación con la claridad jurídica de los criterios de depuración. </t>
  </si>
  <si>
    <t xml:space="preserve">Cada vez que que las entidades que implementen los lineamientos o metodologías de depuración normativa hagan observaciones o sugerencias en relación con la claridad jurídica de los criterios de depuración. </t>
  </si>
  <si>
    <t>Errónea interpretación o desconocimiento jurídico o técnico de la documentación aportada en la solicitud.</t>
  </si>
  <si>
    <t>Los funcionarios designados por la Subdirección de Control y Fiscalización de Sustancias Químicas y Estupefacientes- Grupo Control de Sustancias Químicas- cada vez que se presente una modificación o actualización normativa y/o de la plataforma, a fin de minimizar la posibilidad de errores al momento del diligenciamiento de la información en esta, actualizará el material necesario relacionado con el uso de la plataforma SICOQ y de las Sustancias Químicas (instructivos, manuales, circulares y guías). Dependiendo del impacto en el proceso se debe realizar la modificación o actualización en el menor tiempo posible. Se debe acompañar el proceso de actualización o modificación con capacitaciones a los usuarios, teniendo en cuenta la demanda y la cargas laborales internas. Evidencia: Material actualizado  
Informes de las capacitaciones</t>
  </si>
  <si>
    <t>Los funcionarios designados por la Subdirección de Control y Fiscalización de Sustancias Químicas y Estupefacientes- Grupo Control de Sustancias Químicas- cada vez que se presente una modificación o actualización normativa y/o de la plataforma, a fin de minimizar la posibilidad de errores al momento de revisión de la información, para la cual se actualizará el material necesario relacionado con el uso de la plataforma SICOQ y de las Sustancias Químicas (instructivos, manuales, circulares y guías). Dependiendo del impacto en el proceso se debe realizar la modificación o actualización en el menor tiempo posible. Se debe acompañar el proceso de actualización o modificación con capacitaciones a los funcionarios, teniendo en cuenta la demanda y la cargas laborales internas. Evidencia: Material actualizado  
Asistencia a las capacitaciones</t>
  </si>
  <si>
    <t>Actualización permanente del OneDrive de cuentas por cobrar</t>
  </si>
  <si>
    <t>Personal área financiera SCFSQE</t>
  </si>
  <si>
    <t>OneDrive CXC Licencias de Cannabis</t>
  </si>
  <si>
    <t>Oficios de requerimiento a contratistas y licenciatarios</t>
  </si>
  <si>
    <t>Personal área financiera SCFSQE - Subdirectora - Coordinador</t>
  </si>
  <si>
    <t>SGDEA</t>
  </si>
  <si>
    <t>Devolución del proceso de contratación a la dependencia por no cumplir con los requisitos técnicos, legales y/o financieros</t>
  </si>
  <si>
    <t xml:space="preserve">Revisión por parte de las dependencais misionales de los documentos asociados a la formulación de políticas públicas </t>
  </si>
  <si>
    <t>Cada dos años</t>
  </si>
  <si>
    <t>1/67/22</t>
  </si>
  <si>
    <t>Dependencias misionales</t>
  </si>
  <si>
    <t>Revisión períodica del estado y avance se los programas adelantados por la DMASC</t>
  </si>
  <si>
    <t>Actas de seguimiento a los programas de la DMASC</t>
  </si>
  <si>
    <t>Falta de credibilidad en las actividades de inspección control y vigilancia a los centros de conciliación, por el incumplimiento de la realización de visitas  a los Centros de Conciliación y Entidades avaladas priorizados, según la función legal de inspección.</t>
  </si>
  <si>
    <t>El coordinador del grupo de conciliación extrajudicial en derecho, arbitraje y amigable composición o el servidor designado, una vez al año, a fin de evitar el incumplimiento de las visitas de inspección programadas, diligenciará el formato de priorización para determinar los centros que deberán ser visitados en la vigencia, atendiendo las  limitaciones en recursos humanos y financieros del proceso. Si no se pueden realizar las visitas se registra en el formato con la debida justificación. Asimismo, Excepcionalmente, cuando no puedan realizarse visitas in situ a los centros priorizados por las situaciones descritas en el literal anterior, se puede desarrollar inspección  virtual, es decir, requerimientos teniendo en cuenta la verificación efectuada a través del SICAAC. Evidencia: Formato de priorización de visitas</t>
  </si>
  <si>
    <t>Realización de inspección virtual a los centros que fueron priorizados para las visitas in situ, a través de consulta en el Sistema de Información de la Conciliación, el Arbitraje y Amigable Composición, si no se pueden realizar las visitas presencialmente. En caso de identificar incumplimiento se envía el respectivo requerimiento.</t>
  </si>
  <si>
    <t>Grabaciones seguimiento</t>
  </si>
  <si>
    <t xml:space="preserve">Posibilidad que el equipo auditor emita informes de auditoria con inconsistencias, inexactitudes o errores, que afecten la productividad de los planes de mejoramiento y no aporten valor público. 
</t>
  </si>
  <si>
    <t>1. Informes inconsistentes</t>
  </si>
  <si>
    <t>2. Toma de decisiones erradas</t>
  </si>
  <si>
    <t>3. Desviación en los resultados de la auditoria</t>
  </si>
  <si>
    <t>4. Afectación de la mejora continua del MJD</t>
  </si>
  <si>
    <t>El Jefe de la OCI enfoca al auditor, previo al desarrollo de la auditoría, y a la vez, revisa el informe preliminar y sus papeles de trabajo, cada vez que se desarrolla una auditoria y antes de ser remitido a las partes interesadas con el  fin de evitar imprecisiones en el contenido del mismo. Lo lee, analiza y en caso de observar inconsistencias solicita, a través de correo electrónico las justificaciones o correcciones al auditor para realizar los respectivos ajustes al informe. Evidencia: Correo electrónico con la revisan realizada al informe</t>
  </si>
  <si>
    <t>Realizar reunión para dar lineamientos y directrices para abordar las auditorías bajo enfoque en riesgos y determinando la mejora institucional</t>
  </si>
  <si>
    <t>Jefe Oficina de Control Interno y Equipo auditor de la Oficina de Control Interno</t>
  </si>
  <si>
    <t>Reunión de la reunión de grupo primario</t>
  </si>
  <si>
    <t xml:space="preserve">
Carencia de evaluación y control institucional que impiden el mejoramiento continuo, por incumplimiento de la planeación de las auditorías internas en la entidad. </t>
  </si>
  <si>
    <t>1. Procesos sin un adecuado mejoramiento continuo</t>
  </si>
  <si>
    <t>2. Reprogramación de las auditorias ya programadas</t>
  </si>
  <si>
    <t xml:space="preserve">3. Pérdida imagen institucional.
</t>
  </si>
  <si>
    <t xml:space="preserve">
4. Falta de conocimiento y decisión por parte de la Alta Dirección frente a temas priorizados en el Plan Anual de Auditoria.</t>
  </si>
  <si>
    <t xml:space="preserve">Los viceministros en coordinación con los directores, cada vez que se vaya a formular política pública, a fin de seleccionar al personal más idóneo para las temáticas a tratar en la formulación de políticas públicas y teniendo en cuenta el manual de funciones del Ministerio, procederá a distribuir internamente ya sea el proceso completo de formulación o las actividades relacionadas en la metodología al personal a cargo. Si en el proceso de distribución de actividades o temáticas, se presenta una deficiencia en capacidades, conocimientos o experiencia interna se podrá recurrir a una entidad externa o a expertos, para solicitar el apoyo requerido. Evidencia: 
Cronograma de actividades con responsables definidos según sus competencias
Solicitud de apoyo o colaboración para una actividad o temática específica </t>
  </si>
  <si>
    <t>Desconocimiento del ordenamiento jurídico para la producción de los proyectos de actos normativos  y con las metodologías y lineamientos existentes para la producción normativa.</t>
  </si>
  <si>
    <t>Incumplimiento de las metas institucionales por la inadecuada formulación de los planes y proyectos de inversión al no tner claras las meta establecidas</t>
  </si>
  <si>
    <t>Requerir oportunamente al peticionario ante la falta de documentos para inciar el trámite de indulto</t>
  </si>
  <si>
    <t>Cunado se requierea</t>
  </si>
  <si>
    <t>Comunicación de salida</t>
  </si>
  <si>
    <t>1.La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</si>
  <si>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2.El profesional designado de la  Subdirección de Gestión de la Información, al menos una vez al año, para evitar interpretación errónea de los datos y fortalecer la consistencia de los mismos, socializara los lineamientos para análisis y calidad de los datos tanto para las áreas misionales como para la subdirección. La socialización se podrá realizar por estos medios: mailing, intranet, reuniones. En caso de que al momento de socializar los lineamientos haya una ausencia mayor o igual a la tercera parte, se enviará a los ausentes las memorias y el material utilizado en la reunión. Evidencia: Asistencia a la socialización, material utilizado en la reunión y memorias.</t>
  </si>
  <si>
    <t>3.La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</si>
  <si>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Reunión semanal de Consejo de Redacción</t>
  </si>
  <si>
    <t>Correo semanal</t>
  </si>
  <si>
    <t>Socialización con el personal de la OPC</t>
  </si>
  <si>
    <t>Jefe Oficina  de Prensa y Comunicaciones</t>
  </si>
  <si>
    <t>Anual</t>
  </si>
  <si>
    <t>Acta reunión</t>
  </si>
  <si>
    <t>Correo electrónico/ Trazabilidad</t>
  </si>
  <si>
    <t>Acta reunión y/o correo electrónico</t>
  </si>
  <si>
    <t xml:space="preserve">Controles unicamente manuales </t>
  </si>
  <si>
    <t xml:space="preserve">Corodinación GGFC y/o Tecnologias de la Información  </t>
  </si>
  <si>
    <t xml:space="preserve">Evidencias: 1) Solicitud del aplicativo por parte del GGFC al área de Tecnologías de la Información. </t>
  </si>
  <si>
    <t>Entrega incompleta o inconsistente de la información contable por parte de las dependencias generadoras</t>
  </si>
  <si>
    <t xml:space="preserve">La persona responsable de la conciliación designada por el líder del GGFC, mensualmente a fin de detectar errores en la información remitida por las areás, realiza la conciliación e identifica posibles cifras con diferencias. Si al momento de realizar la conciliación detecta diferencias, se solicita aclaración al área generadora de la información contable a través de correo electrónico; de no recibir respuesta se dejará registro en la conciliación para ser subsanado en el mes siguiente. Si no se aplica este control, se puede presentar el riesgo de recibir información incompleta o inconsistente por parte de las dependencias generadoras de la información. 
Evidencias: 
1) Solicitud de aclaración a través de correo electrónico 
2) Conciliación </t>
  </si>
  <si>
    <t xml:space="preserve">En caso de que las áreas generadoras de la información contable no remitan la información dentro de los plazos establecidos en el procedimiento de Análisis, depuración y conciliación de cuentas P-GF-10 y/o el Calendario de Recepción de Trámites ante el GGFC de la vigencia, el GGFC solicitará la información por correo electrónico. </t>
  </si>
  <si>
    <t xml:space="preserve">Area contable </t>
  </si>
  <si>
    <t xml:space="preserve">Evidencia:
1) Correo electrónico solicitando el envio de la información </t>
  </si>
  <si>
    <t xml:space="preserve">Evidencia:
1) Correo electrónico solicitando aclaración de la información 
2) Conciliación </t>
  </si>
  <si>
    <t xml:space="preserve">Se brindaron quince (15) asistencias técnicas durante el segundo cuatrimestre a fin de fortalecer los criterios respecto al tratamiento de la información documental </t>
  </si>
  <si>
    <t>Mensual</t>
  </si>
  <si>
    <t xml:space="preserve">Grupo de Gestión Documental </t>
  </si>
  <si>
    <t>Reporte de asistencias técnicas
Correos de comunicación de las capacitaciones</t>
  </si>
  <si>
    <t xml:space="preserve">Se parametrizaron las tablas de retención documental en el aplicativo SGDEA y se encuentra en ajustes funcionales </t>
  </si>
  <si>
    <t xml:space="preserve">Anual </t>
  </si>
  <si>
    <t xml:space="preserve">Implementacion Sprint 4 - Tablas de retencion </t>
  </si>
  <si>
    <t xml:space="preserve">Para mitigar este riesgo se ha vendió implementado los planes de conservación preventiva por parte del GGD.
Al respecto de la infraestructura se esta a la espera de los resultados del estudio de vulnerabilidad aplicado al edificio de la Calle 53 y a la bodega de Paloquemao, con el propósito de que la administración determine las mejoras que serán aplicadas a dichas instalaciones </t>
  </si>
  <si>
    <t>Grupo de Gestión Documental + Grupo de Gestión Administrativa</t>
  </si>
  <si>
    <t xml:space="preserve">Informe trimestral Implementacion SIC 
Informe de Intervencion Documental </t>
  </si>
  <si>
    <t xml:space="preserve">Durante el segundo cuatrimestre se recibieron ocho (8) transferencias documentales </t>
  </si>
  <si>
    <t>Memorandos de transferencias Documentales</t>
  </si>
  <si>
    <t xml:space="preserve">Reporte Power Bi 
Tipologías Documentales </t>
  </si>
  <si>
    <t>Reporte Power Bi 
Correspondencia Recibida</t>
  </si>
  <si>
    <t>Controles internos para validar la radicación un índice de efectividad a través de la aplicación Power BI</t>
  </si>
  <si>
    <t xml:space="preserve">Controles internos para validar en tiempo real al 100% de la radicación recibida en la Entidad a través de la herramienta Power BI </t>
  </si>
  <si>
    <t>Realizar atención inmediata y oportuna  del servicio de mantenimiento, cuando los vehículos presenten fallas</t>
  </si>
  <si>
    <t>Reunión mensual con el fin de hacer seguimiento al estado del SIG</t>
  </si>
  <si>
    <t>Coordinador Grupo Calidad</t>
  </si>
  <si>
    <t>Documento de seguimeitno al SIG</t>
  </si>
  <si>
    <t>Finalización de la vinculación con el Ministerio</t>
  </si>
  <si>
    <t>Pérdida de conocimiento</t>
  </si>
  <si>
    <t>Rotación interna de trabajo</t>
  </si>
  <si>
    <t>Discapacidad o muerte</t>
  </si>
  <si>
    <t>El superior inmediato, cada vez que se presenta el retiro de un funcionario de la entidad y con el fin recopilar el conocimiento, verifica y aprueba la información registrada en el formato  "ENTREGA DEL PUESTO DE TRABAJO". En caso de no entregar la información requerida por el formato, no se procederá a realizar la liquidación correspondiente. Como evidencia queda el formato "ENTREGA DEL PUESTO DE TRABAJO" firmado por el jefe inmediato.</t>
  </si>
  <si>
    <t>Formulario Forms</t>
  </si>
  <si>
    <t>Cada vez que ocurra una rotación interna, como requisito para el traslado se debe diligenciar el Formato "ENTREGA DEL PUESTO DE TRABAJO"</t>
  </si>
  <si>
    <t>Coordinador grupo de Calidad
Coordinador de Grupo de Gestión Humana</t>
  </si>
  <si>
    <t>Realizar un registro anual para los funcionarios de planta, en el sistema de información.</t>
  </si>
  <si>
    <t>Coordinador grupo de Calidad
Coordinador de Grupo de Gestión Humana
Director de Tecnología</t>
  </si>
  <si>
    <t>Sistema de Información</t>
  </si>
  <si>
    <t>Riesgo operativo</t>
  </si>
  <si>
    <t xml:space="preserve">Deterioro de la imagen institucional por el incumplimiento de los términos procesales establecidos en la Ley para presentar las intervenciones en los Procesos de control de constitucionalidad y legalidad  ante la Corte Constitucional y el Consejo de Estado, por la falta de control en la revisión de las notificaciones o publicaciones de estas entidades </t>
  </si>
  <si>
    <t xml:space="preserve">Falta de oportunidad en las intervenciones por fallas en el seguimiento y verificación de los pronunciamientos judiciales de fondo de la Corte Constitucional y el Consejo de Estado, que incidan en el ordenamiento jurídico y sean proferidos en los procesos de control de constitucionalidad y legalidad en que interviene la DDDOJ, generando intervenciones fuera de los términos. </t>
  </si>
  <si>
    <t>Pérdida de imagen del sistema SUIN-Juriscol por desactualización de la información normativa incorporada en este, que se genera a partir de la inexactitud de la información publicada, frente a la información publicada por quienes las producen.</t>
  </si>
  <si>
    <t>Falta de credibilidad en la gestión disciplinaria  por el inadecuado manejo de los términos  y pruebas en la instrucción y tramite del proceso de las posibles faltas disciplinarias, al no llevar un adecuado seguimiento a las actuaciones Disciplinarias</t>
  </si>
  <si>
    <t>Pérdida de gestión y liderazgo por parte del MJD por no realizar el traslado de las solicitudes de visita al Sistema de Responsabilidad Penal para Adolescentes - SRPA y al Sistema Penintenciario y carcelario que no son competencia del Ministerio de Justicia y el Derecho en los tiempos establecidos.</t>
  </si>
  <si>
    <t>No se atienden las necesidades expresadas por la PPL, al no realizar el seguimiento a las visitas realizadas ni a los compromisos establecidos que son competencia del Ministerio, al no llevar un control sobre los compromisos establecidos</t>
  </si>
  <si>
    <t>Hacer seguimiento a la respuesta al peticionario y a su vez del traslado a la instancia, dependencia o entidad competente.</t>
  </si>
  <si>
    <t>Depuración de disposiciones que estén produciendo efectos jurídicos que podrían causar daño antijurídico, al no aplicar en debida forma los criterios de depuración normativa, al no orealizar un análisi riguroso de las disposiciones y criterios de depuración.</t>
  </si>
  <si>
    <t>Afectaciones a la gestión y al cumplimiento  de las metas institucionals por Incumplimiento de las metas definidas en los planes y proyectos de inversión institucionales, por la deficiencia en la gestión de las dependencias</t>
  </si>
  <si>
    <t>Pérdida de recursos por retrasos o incumplimientos en la suscripción y/o ejecución de los contratos por deficienciass en el control y seguimeinto a la ejecución contractual</t>
  </si>
  <si>
    <t xml:space="preserve">Debilidad en la programación y seguimiento del Plan Anual de Adquisiciones </t>
  </si>
  <si>
    <t>fallas en el proceso de evaluación financiera, jurídica y técnica durante la adquisición de bienes y servicios</t>
  </si>
  <si>
    <t>estimación de tiempos en los procesos de selección y en la contratación directa</t>
  </si>
  <si>
    <t>Vulneración de los derechos de las personas que solicitan la repatriación, al no atender las solicitudes válidas de traslado de personas condenadas de ciudadanos Colombianos detenidos en el exterior y de ciudadanos extranjeros detenidos en Colombia, por no atender oportunamente las solciitudes o por tener información incompleta</t>
  </si>
  <si>
    <t>Incumplimiento por parte del Ministerio de las obligaciones contraidas en virtud de los convenios internacionales suscritos en asistencia mutua en materia penal, al tramitar inadecuada y/o inoportunamente las solicitudes, por falta de revisión de la documentación requerida</t>
  </si>
  <si>
    <t>Incumplimiento de los tratados de extradición firmados por el país, al tramitar inadecuada y/o inoportunamente las solicitudes formales de extradicción pasiva - activa que se alleguen al ministerio de justicia, al no tener los soportes requeridos para tal fin.</t>
  </si>
  <si>
    <t>poca claridad de los mensajes divulgados como parte de la estrategia</t>
  </si>
  <si>
    <t>desactualización del plan estratégico de comunicaciones con respecto a las necesidades de la entidad.</t>
  </si>
  <si>
    <t>Generar confusión en la ciudadanía sobre los temas expuestos por la entidad, al divulgar información confusa y/o inoportuna, al utilizar lenguaje técnico y/o información incompleta</t>
  </si>
  <si>
    <t>Pérdida de credibilidad en la aplicación de métodos alternativos de solución de conflictos, por el incumplimiento en la ejecución  de las actividades misionales relacionadas con los programas asociados a la Dirección de Métodos Alternativos de Solución de Conflictos, derivadas de desconocimeinto de las funciones de la entidad</t>
  </si>
  <si>
    <t>falta de interoperabilidad de los sistemas de información.</t>
  </si>
  <si>
    <t>Mala imagen institucional al entregar reportes o tableros de control de información de forma inconsistente o inoportuna, por la demora en la generación de los acuerdos de intercambio de información.</t>
  </si>
  <si>
    <t>Demoras en la gestión institucional por la indisponibilidad de un bien o servicio de tecnología, al no tener los recursos necesarios, la gestión de mantenimiento y/o la seguridad requerida paa su funcionamiento</t>
  </si>
  <si>
    <t>Deficiencias en la gestión o demoras en los procesos por la pérdida de información contenida en medio electrónico, al no contar con la seguridad necesaria para salvaguardar la información o los back ups requeridos</t>
  </si>
  <si>
    <t>Desatención a las necesidades de la población por la formulación de políticas públicas sin el cumplimiento de requisitos, debido al iIncumplimiento de la metodología del proceso de formulación de políticas públicas competencia del Ministerio de Justicia y el Derecho.</t>
  </si>
  <si>
    <t>Formulación normativa que no satisfaga las necesidades de la población, al generar proyectos normativos con vicios de nulidad, que no cumplan con el ordenamiento jurídico vigente  y con las metodologías y lineamientos existentes para la producción normativa.</t>
  </si>
  <si>
    <t>Difcultad en la conformación del expediente</t>
  </si>
  <si>
    <t>Sansiones al Ministerio de Justicia y del Derecho por  contestar los requerimientos jurídicos por fiuera de los términos legales o no contestarlos (Consultas al Consejo de Estado, Revisiones de Actos Administrativos, Conceptos), en razón a la no disponibilidad de la información para su respuesta oportuna</t>
  </si>
  <si>
    <t>Pérdida de recursos económicos para el MJD por ls inoportuna Gestión de Las Actividades De Cobro, al no realizar el seguimiento a las obliaciones recibidas y en gestión de cobro</t>
  </si>
  <si>
    <t xml:space="preserve">Afectaciones jurídicas a la Entidad por el deficiente cargue de la información y al efectuar calificaciones de los riesgos procesales de manera inoportuna o con errores, por no tener un seguimiento a la gestión litigiosa realizada </t>
  </si>
  <si>
    <t>Afectaciones jurídicas, económicas y demás por la indebida defensa de los intereses de la Entidad, por el vencimiento de términos en los procesos contenciosos y conciliaciones en los que es parte el Ministerio de Justicia y del Derecho, por falta de seguimiento al estado de los procesos</t>
  </si>
  <si>
    <t>Pérdida de recursos por la inoportunidad en el pago de sentencias y conciliaciones en contra de la entidad, debido al deficiente seguimeinto al estado de los casos</t>
  </si>
  <si>
    <t>Pérdida de oportunidad en la intervención de los procesos en los que tieen interés el MJD, por el vencimiento de términos en la presentacion de memoriales propios de los procesos de extincion de dominio en los que interviene el Ministerio de Justicia y del Derecho, por no realizar seguimeitno oportuno a los procesos</t>
  </si>
  <si>
    <t xml:space="preserve">
Aplicación inadecuada o desconocimiento de la normatividad archivística </t>
  </si>
  <si>
    <t>falta Infraestructura adecuada para la administración, almacenamientos, conservación y custodia de la documentación.</t>
  </si>
  <si>
    <t>pérdida de la memoria institucional, dificultad en el desarrollo normal de procesos administrativos o misionales</t>
  </si>
  <si>
    <t>reprocesos para la reconstrucción de los documentos y/o expedientes perdidos o deteriorados</t>
  </si>
  <si>
    <t>Pérdida  de información o archivos del MJD por deficiente manejo de los documentos a cargo del GGD, al no tener un adecuado control de acceso y consulta, al igual que las condiciones para la conservación documental</t>
  </si>
  <si>
    <t>Pérdida de imagen institucional por la falta de oportunidad en la radicación y entrega de las comunicaciones oficiales, debido a la falta de controles en el seguimeinto a las radicaciones y tiólogías</t>
  </si>
  <si>
    <t>Incumplimiento en la aplicación de la política de drogas en los territorios por el incumplimiento de las actividades planificadas (Acompañamiento y asistencia tecnica a entes territoriales), por la deficiente programación de asistencia técnica para su generación e implementación</t>
  </si>
  <si>
    <t>Falta de lineamientos para la generación de conocimeinto relacionada con la problmática de drogas</t>
  </si>
  <si>
    <t>Devolución de la documentación requerida para la contratación de personal par la administración del ODC</t>
  </si>
  <si>
    <t>Informacion inoportuna o inexacta sobre las temáticas de drogas entregadas por terceros</t>
  </si>
  <si>
    <t>Mala imagen isntitucional por la desactualización de la información del ODC por el incumplimiento en el desarrollo de los estudios e investigaciones a causa de información inconsistente entregada por terceros o estudios e investigaciones inoportunos</t>
  </si>
  <si>
    <t>Afectación en la toma de decisiones por parte del CNE, por el incumplimiento de la función de seguimiento a los compromisos establecidos en el Consejo Nacional de Estupefacientes, debido al deficiente seguimeinto de los mismos</t>
  </si>
  <si>
    <t>Pérdida de imagen institucional por el incumplimiento de los términos establecidos para responder PQRD a los grupos de interés del Ministerio, a partir del insuficiente seguimiento a la respuesta de las petiiones</t>
  </si>
  <si>
    <t>A.  Falta de compromiso y/o onocimiento por parte de servidores y contratistas para el correcto manejo del Sistema de Gestión Documental que soporta la gestión de las PQRSD</t>
  </si>
  <si>
    <t>Afectación presupuestal por inconsistencias en la liquidación de la nómina debido a la  inclusión de novedades extemporaneamente</t>
  </si>
  <si>
    <t>Afectación en el desmpeño laboral de los servidores del Ministerio por desactualización de sus conocimientos para desarrollar sus funcciones, debido al Incumplimiento del desarrolllo de un Plan Institucional de Capacitación efectivo</t>
  </si>
  <si>
    <t>Afectación negativa en el logro de objetivos del Ministerio, al vincular servidores  sin el cunplimiento de los requisitos mínimos establecidos de formación y experiencia contenidos en el manual de funciones, por deficiente verificación de requisitos y competencias</t>
  </si>
  <si>
    <t>Bajo sentido de pertenencia a la entidad y bajo compromiso con su labor, por parte de los servidores del Ministerio de Justicia y del Derecho  por no establecer estrategias que mejoren su calidad de vida a través del Plan de Bienestar y Estímulos de la entidad.</t>
  </si>
  <si>
    <t>Pérdida de oportunidad en la agenda exterior del MJD por inasistencia a eventos por parte de los colaboradoresde la entidad, debido a retrasos en la revisión de la documentación asociada a las solicitudes de comisiones al exterior.</t>
  </si>
  <si>
    <t xml:space="preserve">Pérdida de recursos del Ministerio de Justicia y del Derecho por el no reconocimiento de incapacidades superiores a dos días, por parte de las EPS o ARL, debido a la ausencia de gestión en su cobro del GGH. </t>
  </si>
  <si>
    <t>afectación en la gestiòn y desempeño de la entidad</t>
  </si>
  <si>
    <t xml:space="preserve"> perdida de imagen institucional</t>
  </si>
  <si>
    <t xml:space="preserve">Desconocimiento del SIG, </t>
  </si>
  <si>
    <t xml:space="preserve">debilidad en la socialización de los documentos de los procesos, falta de compromiso por parte de los responsables y equipos de cada proceso, </t>
  </si>
  <si>
    <t xml:space="preserve">falta de compromiso por parte de los responsables y equipos de cada proceso, </t>
  </si>
  <si>
    <t>Afectación del desempeño institucional por falta de información para la toma de decisiones debido al seguimiento inoportuno al sistema integrado de gestión</t>
  </si>
  <si>
    <t>Fuga de información confidencial o reservada por inadecuada gestión por parte de los proveedores de TI, al no establecer mecanismos de protección de la información institucional</t>
  </si>
  <si>
    <t>Pérdida de credibilidad institucional al conceder el beneficio jurídico de indulto sin la oportunidad  establecida en la Normativa vigente, por la demora en la completitud de los documentos soporte</t>
  </si>
  <si>
    <t>Pérdida de recursos por generar o líquidar pagos de forma inadecuada al no realizar una debida verificació de los documentos soporte</t>
  </si>
  <si>
    <t xml:space="preserve">Errores por acción u omisión de la información en el registro de cuentas de proveedores o terceros
</t>
  </si>
  <si>
    <t xml:space="preserve">1.Inaxactitud en la presentación de la información contable y financiera. 2.Requerimientos por partes de entes de Control, posibles hallazgos de indole financiera.
</t>
  </si>
  <si>
    <t xml:space="preserve">El área contable una vez reciba la solicitud de pago y/o cuenta de cobro, debe verificar la completitud de los requisitos para pagos contemplados en el procedimiento, a fin de evitar errores en la liquidación de obligaciones. En caso de encontrar información faltante o inconsistente, devuelve la solicitud para que sea corregida para continuar con su tramite de pago o desembolso. 
Evidencia: 
1) Correos solicitando la corrección de la información 
2) Trazabilidad de las cuentas en el Formato Radicación de Cuentas F-GF-24-01 en donde se precisan las correcciones que eventualmente pueden tener las solicitudes radicadas.  
En caso de que el área contable haya remitido la solicitud de pago al área de tesorería y que en esta área se encuentren inconsistencias, el área de tesorería devolverá al área contable dicha solicitud para su corrección. 
Evidencia: 
3) Correos solicitando la corrección de la información. </t>
  </si>
  <si>
    <t xml:space="preserve">De contar con un aplicativo que permita la automatización de la liquidación de las cuentas de cobro, se contribuye con la reducción del riesgo de errores en la misma ya que este aplicativo se convierte en una herramienta más de control que evita el registro de forma manual, tal como se está haciendo hasta la fecha (diciembre de 2022). 
Evidencia: 
1) Solicitud del aplicativo por parte del GGFC al área de Tecnologías de la Información. </t>
  </si>
  <si>
    <t>1.Enviar comunicaciones mediante correos electrónicos a las dependencias generadoras de información contable y financiera con el fin de reiterar el cumplimiento de requisitos acorde al procedimiento de pagos.</t>
  </si>
  <si>
    <t>Area de Contabilidad y de  Tesorería</t>
  </si>
  <si>
    <t>Realizar la solicitud al área de Técnologias de la información acerca del desarrollo para la automatización y mejora continua del procedimiento de radicación, trámite y pago.</t>
  </si>
  <si>
    <r>
      <t xml:space="preserve">Evidencia : 
</t>
    </r>
    <r>
      <rPr>
        <sz val="11"/>
        <rFont val="Calibri"/>
        <family val="2"/>
        <scheme val="minor"/>
      </rPr>
      <t xml:space="preserve">1) Correos reirando el cumplimiento del procedimiento de pagos.                                                                                                                                                                                                                                 2) Correos solicitando la corrección de la información, cuando sea necesario.
3) Trazabilidad de las cuentas en el Formato Radicación de Cuentas F-GF-24-01 en donde se precisan las correcciones que eventualmente pueden tener las solicitudes radicadas.  </t>
    </r>
  </si>
  <si>
    <t>Pérdida de imagen institucional por presentar  y publicar información inexacta o inoportuna en los Estados Financieros al no depurar y conciliar las cuentas de acuerdo con la normativa vigente</t>
  </si>
  <si>
    <t>Presentación extemporánea de la información contable a la Contaduría General de la Nación y demas partes interesadas.</t>
  </si>
  <si>
    <t>1.Perdida de credibilidad, confiabilidad y fiabilidad en la información Contable y Financiera.2 Requerimientos por parte de los entes de control</t>
  </si>
  <si>
    <t>El area contable y financiera debe solicitar mediante correo electrónico a todas  las dependencias generadoras de información contable y financiera del MJD, la información necesaria para la elaboración y presentación de los estados financieros y contables dentro de los plazos establecidos en el procedimiento de Análisis, depuración y conciliación de cuentas P-GF-10 y/o el Calendario de Recepción de Trámites ante el GGFC de la vigencia. 
Evidencia: 
1) Correo electrónico solicitando la información</t>
  </si>
  <si>
    <t>Afectación a los licenciatarios (Económica y reputacional) por errores en el proceso de expedición de licencia de cannabis con fines médicos y científicos, al expedir las licenicas sin el cumpimiento de requisitos exigidos e las normas</t>
  </si>
  <si>
    <t>Afectación a las empresas (Usuarias del CCITE) por  presentar Errores en el proceso de expedición del Certificado de Carencia de Informes por Tráfico de Estupefacientes y posibles utilizaciones indebidas o desvios a la industria ílicita por autorizaciones erroneas, al no cumplir los requisitos normativos para su expedición</t>
  </si>
  <si>
    <t>Pérdida de recursos por falta de registro oportuno de los hechos económicos asociados al pago por cuotas frente al otorgamiento de cada una las licencias, al no llevar un estricto control sobre el manejo financiero del pago de licencias</t>
  </si>
  <si>
    <t>Pérdida de conocimiento institucional por la alta rotación de personal y no contar con mecanismos para capturar y materializar el conocimiento tácito</t>
  </si>
  <si>
    <t>El Grupo de Calidad, anualmente, y con el fin de mantener el inventario del conocimeotno tácito y que sirva de toma de decisiones al equipo directivo, realizará el levantamiento del conocimiento tácito por dependencia y lo publicará en la intranet para consulta general. En cao de no realizar la identificación del conocimiento tácito se utilizará el dea año inmediatemente anterior. Evidencia: Mapa de conocimeinto institucional</t>
  </si>
  <si>
    <t xml:space="preserve">Debilidades en los controles de seguridad para el registro de ingreso y salida de personal de las instalaciones  </t>
  </si>
  <si>
    <t>Perdida del monitoreo visual del ingreso de personas ajenas o visitantes a la entidad.</t>
  </si>
  <si>
    <t>Ausencia de los protocolos generando vulnerabilidad del sistema de seguridad del MJD.</t>
  </si>
  <si>
    <t xml:space="preserve">La empresa de vigilancia cuando detecte una falla en el sistema de circuito cerrado de TV, para que entre las partes (MJD y Empresa de Vigilancia) se susbsane la deficiencia lo más pronto posible, informara inmediatamente al MJD a través de la coordinación administrativa el evento detectado. Si al momento de solucionar la falla no es posible con los equipos actuales, la empresa de vigilancia realizará el cambio del equipo averiado por un equipo diferente mientras se repara el mismo. Evidencia: Informe trimestral del mantenimiento del circuito cerrado de T.V. y/o informes
</t>
  </si>
  <si>
    <t>La coordinación del grupo de gestión administrativa  cada vez que haya cambio o renovación de la empresa de vigilancia a fin de fortalecer las actividades de vigilancia y seguridad contenidas en la Guía de Servicios Administrativos, socializará este documento con el supervisor de la empresa de vigilancia, colocando especial enfásis en las actividades que se deban realizar de forma permanente (revisión de bolsos, solicitud de identificación, registro de equipos, entre otras) En el momento de la socialización quedará el compromiso de que el supervisor debe replicar el ejercicio con todo el personal de vigilancia asignado al MJD, en un plazo no mayor a dos semanas. Evidencia: Acta de asistencia o correo electrónico  del proceso de socialización Evidencia:  informes del mantenimiento a las cámaras de seguridad,  informes de  supervisión contrato de vigilancia, informes de la empresa  de vigilancia, comunicaciones, encuesta de satisfacción .</t>
  </si>
  <si>
    <t xml:space="preserve">Realizar seguimiento al  mantenimiento del sistema de cámaras de seguridad instalado por la empresa de vigilancia. </t>
  </si>
  <si>
    <t>Ivonne Bechara</t>
  </si>
  <si>
    <t xml:space="preserve">Hacer seguimiento y control al cumplimiento de las obligaciones contractuales definidas en los estudios previos y los protocolos de seguridad definidos en la guia de servicios administrativos. </t>
  </si>
  <si>
    <t>Informes de supervisión y/o correos electrónicos.</t>
  </si>
  <si>
    <t xml:space="preserve"> manejo inadecuado de los bienes muebles</t>
  </si>
  <si>
    <t xml:space="preserve">Pérdida de elementos o interrupción de la prestación de lso servicios de la entidad por ataques delincuenciales al interior del MJD, debido a deficientes controles para el ingreso y salida </t>
  </si>
  <si>
    <t>Instalaciones que no cumplen con requisitos legales ejes SST</t>
  </si>
  <si>
    <t>Interrupción de los servicios de la Entidad por fallas en el servicio de ascensores, redes eléctricas e hidráulicas y de estabilidad estructural del edificio, debis al deficiente mantenimiento</t>
  </si>
  <si>
    <t>Retraso o suspensión en el normal desarrollo de las actividades del MJD.</t>
  </si>
  <si>
    <t>Daños y haberías en los equipos de computación, comunicación y otros. Suspensión del servicio de la entidad por quedar inhabilitado el edificio.</t>
  </si>
  <si>
    <t>Falta de abastecimiento de agua y riesgo de daños en los equipos</t>
  </si>
  <si>
    <t>Posibles afectaciones a la integridad física de funcionarios y contratistas.</t>
  </si>
  <si>
    <t>La coordinación del grupo de gestión administrativa  anualmente a fin de evitar suspensión del servicio o daños en los equipos, contratara y realizara supervisión del mantenimiento preventivo y correctivo de estos últimos (ascensores, eléctricos e hidráulicos). Si el contrato tarda más de lo estimado en concretarse, se acudira al personal de mantenimiento interno para el cumplimiento de las obligaciones relacionadas mientras se suscribe el mismo, granatizando así la prestación efectiva del servicio y evitar daños a los equipos. Evidencia: Contrato de Mantenimiento
Informes de Supervisión
Actas-informes de supervisión o minutas de Visita</t>
  </si>
  <si>
    <t>El coordinador del grupo de gestión administrativa  cada vez que sea informado de un mantenimiento por parte de las ESP que implique suspensión del servicio, a fin de evitar suspensión de las labores del MJD o daños en los equipos, coordinara con la ESP la posibilidad de realizar el mantenimiento en la fecha estipulada o por el contrario solicitar su aplazamiento, teniendo en cuenta las necesidades del servicio. Si luego de analizada la fecha por parte del MJD y en el caso de que la suspensión por parte de la ESP no se deba llevar a cabo el coordinador del grupo de gestión administrativa se comunicará con la ESP, de forma telefonica e inmediata para reprogramar este, de no recibir respuesta debera recurrir a los demas canales de atención hasta tener una respuesta positiva.  Evidencia: Comunicaciones  
Pronunciamiento del MJD de forma verbal o escrita con la ESP para reprogramar la fecha.  inicio de un estudio de vulnerabilidad sismica y del reforzamiento estructural</t>
  </si>
  <si>
    <t>El equipo de mantenimiento interno del MJD trimestralmente a fin de evitar daños en los equipos, realizara mantenimiento a los tanques de agua y la planta electrica, revisando cualquier situación que sea necesaria corregir y detectando posibles fallas Si al momento de realizar el mantenimiento detecta alguna falla en los equipos deberá subsnar la misma lo más pronto posible e informar esta al coordinador del grupo de gestión administrativa. Evidencia: Registro fotografico del mantenimiento a planta electrica y tanques de agua, Informes de supervisión y/o reportes</t>
  </si>
  <si>
    <t>Verificar una vez al año el estado estructural de las edificaciones del MJD</t>
  </si>
  <si>
    <t xml:space="preserve">Realizar seguimiento al mantenimiento preventivo y correctivo realizado a los equipos, en desarrollo de los contratos suscritos para los Asensores; Lavado y desinfección de Tanques de Agua - Planta Electrica, con el fin de garantizar la prestación efectiva de los servicios en el MJD. </t>
  </si>
  <si>
    <t>Juan Carlos Polanco GGA</t>
  </si>
  <si>
    <t xml:space="preserve">Coordinar de manera oportuna con las empresa prestadoras de servicios públicos (ENEL y EAAB) la sus pensión de servicios cuando se requiera para adelantar mantenimientos o arreglos en las redes hidraulicas o electricas de manera que no se suspendan las actividades normales del Ministerio.  Procurar que los arreglos se realicen en horarios no laborales </t>
  </si>
  <si>
    <t xml:space="preserve">Realizar mantenimiento a los tanques de agua y a  la planta electrica, revisando cualquier situación que sea necesaria corregir y detectando posibles fallas en forma oportuna,  con el fin de garantizar la prestación efectiva del servicio. </t>
  </si>
  <si>
    <t>Realizarr un estudio de vulnerabilidad de las estructuras de las edificaciones del MJD</t>
  </si>
  <si>
    <t xml:space="preserve">Estudio de vulnerabilidad </t>
  </si>
  <si>
    <t>Fallas en la seguridad y en la movilidad de la alta dirección por iIndisponibilidad del servicio de transporte, por la deficiente programación de mantenimientos y control de operaciones</t>
  </si>
  <si>
    <t>Falta de programación y monitoreo en los itinerarios de servicio de escolta por parte del personal asignado a los altos funcionarios (Ministro y Viceministros del MJD)</t>
  </si>
  <si>
    <t>Alteraciones del órden público en el perímetro del Distrito Capital y Nacional</t>
  </si>
  <si>
    <t>Exposición de los protegidos por incumplimiento en los tiempos programados</t>
  </si>
  <si>
    <t>Riesgo en la integridad del personal protegido</t>
  </si>
  <si>
    <t>Fallas mecánicas de los automotores por incumplimiento de las obligaciones del contratista</t>
  </si>
  <si>
    <t>Realizar seguimiento a la programación y ejecución de los recorridos y  tiempos programados de los esquemas de seguridad.  Evidencia Planillas de recorridos</t>
  </si>
  <si>
    <t>Articular con las autoridades de seguridad para brindar protección eficaz, eficiente y efectiva a los protegidos-  Evidencia Correos institucionales, comunicaciones, actas</t>
  </si>
  <si>
    <t>Falta de programación y monitoreo en los itinerarios</t>
  </si>
  <si>
    <t>Diseñar e implementar los tableros de control de recorridos de los vehículos</t>
  </si>
  <si>
    <t xml:space="preserve">Planillas de recorridos </t>
  </si>
  <si>
    <t>Aplicación de las medidas de seguridad implementadas en el Plan Vial de Seguridad</t>
  </si>
  <si>
    <t>Correos, comunicaciones, actas de reuniones</t>
  </si>
  <si>
    <t xml:space="preserve">Julián Gonzalez </t>
  </si>
  <si>
    <r>
      <t>Julián  Gonzale</t>
    </r>
    <r>
      <rPr>
        <b/>
        <sz val="11"/>
        <rFont val="Arial"/>
        <family val="2"/>
      </rPr>
      <t xml:space="preserve">z  </t>
    </r>
  </si>
  <si>
    <t xml:space="preserve">Julián Gonzalez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</si>
</sst>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0"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theme="1"/>
      <name val="Arial"/>
      <family val="2"/>
    </font>
    <font>
      <sz val="11"/>
      <color rgb="FF000000"/>
      <name val="Calibri"/>
      <family val="2"/>
    </font>
    <font>
      <b/>
      <sz val="10"/>
      <color theme="0"/>
      <name val="Arial"/>
      <family val="2"/>
    </font>
    <font>
      <b/>
      <sz val="10"/>
      <name val="Arial"/>
      <family val="2"/>
    </font>
    <font>
      <sz val="10"/>
      <color rgb="FF003300"/>
      <name val="Arial"/>
      <family val="2"/>
    </font>
    <font>
      <sz val="12"/>
      <color theme="1"/>
      <name val="Arial"/>
      <family val="2"/>
    </font>
    <font>
      <b/>
      <sz val="12"/>
      <color theme="1"/>
      <name val="Arial"/>
      <family val="2"/>
    </font>
    <font>
      <b/>
      <sz val="9"/>
      <color indexed="81"/>
      <name val="Tahoma"/>
      <family val="2"/>
    </font>
    <font>
      <sz val="9"/>
      <color indexed="81"/>
      <name val="Tahoma"/>
      <family val="2"/>
    </font>
    <font>
      <sz val="12"/>
      <name val="Arial"/>
      <family val="2"/>
    </font>
    <font>
      <sz val="16"/>
      <color theme="1"/>
      <name val="Calibri"/>
      <family val="2"/>
      <scheme val="minor"/>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i/>
      <sz val="11"/>
      <name val="Gadugi"/>
      <family val="2"/>
    </font>
    <font>
      <sz val="11"/>
      <color rgb="FF212529"/>
      <name val="Arial"/>
      <family val="2"/>
    </font>
    <font>
      <b/>
      <sz val="11"/>
      <color rgb="FF333333"/>
      <name val="Arial"/>
      <family val="2"/>
    </font>
    <font>
      <sz val="72"/>
      <color theme="1"/>
      <name val="Arial"/>
      <family val="2"/>
    </font>
    <font>
      <sz val="24"/>
      <color theme="1"/>
      <name val="Arial"/>
      <family val="2"/>
    </font>
    <font>
      <sz val="11"/>
      <color theme="1"/>
      <name val="Calibri"/>
      <family val="2"/>
      <scheme val="minor"/>
    </font>
    <font>
      <sz val="11"/>
      <color rgb="FFFF0000"/>
      <name val="Calibri"/>
      <family val="2"/>
      <scheme val="minor"/>
    </font>
    <font>
      <sz val="11"/>
      <color rgb="FF222222"/>
      <name val="Calibri"/>
      <family val="2"/>
      <scheme val="minor"/>
    </font>
    <font>
      <b/>
      <sz val="11"/>
      <color theme="0"/>
      <name val="Calibri"/>
      <family val="2"/>
      <scheme val="minor"/>
    </font>
    <font>
      <b/>
      <i/>
      <sz val="14"/>
      <color indexed="81"/>
      <name val="Tahoma"/>
      <family val="2"/>
    </font>
    <font>
      <b/>
      <sz val="10"/>
      <color theme="0"/>
      <name val="Verdana"/>
      <family val="2"/>
    </font>
    <font>
      <b/>
      <sz val="10"/>
      <color theme="1"/>
      <name val="Verdana"/>
      <family val="2"/>
    </font>
    <font>
      <sz val="10"/>
      <color theme="1"/>
      <name val="Verdana"/>
      <family val="2"/>
    </font>
    <font>
      <b/>
      <sz val="16"/>
      <color indexed="81"/>
      <name val="Tahoma"/>
      <family val="2"/>
    </font>
    <font>
      <sz val="16"/>
      <color indexed="81"/>
      <name val="Tahoma"/>
      <family val="2"/>
    </font>
    <font>
      <b/>
      <sz val="18"/>
      <color indexed="81"/>
      <name val="Tahoma"/>
      <family val="2"/>
    </font>
    <font>
      <sz val="18"/>
      <color indexed="81"/>
      <name val="Tahoma"/>
      <family val="2"/>
    </font>
    <font>
      <i/>
      <sz val="9"/>
      <color indexed="81"/>
      <name val="Tahoma"/>
      <family val="2"/>
    </font>
    <font>
      <sz val="10"/>
      <color theme="0"/>
      <name val="Arial"/>
      <family val="2"/>
    </font>
    <font>
      <sz val="11"/>
      <color theme="1"/>
      <name val="Abadi"/>
      <family val="2"/>
    </font>
    <font>
      <sz val="11"/>
      <color rgb="FF003300"/>
      <name val="Abadi"/>
      <family val="2"/>
    </font>
    <font>
      <sz val="11"/>
      <name val="Abadi"/>
      <family val="2"/>
    </font>
    <font>
      <b/>
      <sz val="11"/>
      <color theme="1"/>
      <name val="Abadi"/>
      <family val="2"/>
    </font>
    <font>
      <sz val="11"/>
      <color theme="0"/>
      <name val="Abadi"/>
      <family val="2"/>
    </font>
    <font>
      <sz val="11"/>
      <name val="Calibri"/>
      <family val="2"/>
      <scheme val="minor"/>
    </font>
    <font>
      <b/>
      <sz val="11"/>
      <color theme="0"/>
      <name val="Abadi"/>
      <family val="2"/>
    </font>
    <font>
      <b/>
      <sz val="11"/>
      <name val="Abadi"/>
      <family val="2"/>
    </font>
    <font>
      <u/>
      <sz val="11"/>
      <color theme="10"/>
      <name val="Calibri"/>
      <family val="2"/>
      <scheme val="minor"/>
    </font>
    <font>
      <sz val="12"/>
      <name val="Calibri"/>
      <family val="2"/>
      <scheme val="minor"/>
    </font>
    <font>
      <sz val="11"/>
      <color rgb="FF000000"/>
      <name val="Calibri"/>
      <charset val="1"/>
    </font>
    <font>
      <sz val="11"/>
      <color theme="1"/>
      <name val="Calibri"/>
      <family val="2"/>
    </font>
    <font>
      <sz val="11"/>
      <name val="Arial"/>
      <family val="2"/>
    </font>
    <font>
      <b/>
      <sz val="11"/>
      <name val="Arial"/>
      <family val="2"/>
    </font>
  </fonts>
  <fills count="27">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
      <patternFill patternType="solid">
        <fgColor theme="3" tint="0.79998168889431442"/>
        <bgColor indexed="64"/>
      </patternFill>
    </fill>
  </fills>
  <borders count="86">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bottom style="thin">
        <color rgb="FF7F7F7F"/>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7F7F7F"/>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s>
  <cellStyleXfs count="8">
    <xf numFmtId="0" fontId="0" fillId="0" borderId="0"/>
    <xf numFmtId="0" fontId="1" fillId="0" borderId="0"/>
    <xf numFmtId="0" fontId="1" fillId="0" borderId="0"/>
    <xf numFmtId="0" fontId="3" fillId="0" borderId="0"/>
    <xf numFmtId="0" fontId="11" fillId="0" borderId="0"/>
    <xf numFmtId="9" fontId="32" fillId="0" borderId="0" applyFont="0" applyFill="0" applyBorder="0" applyAlignment="0" applyProtection="0"/>
    <xf numFmtId="0" fontId="1" fillId="0" borderId="0"/>
    <xf numFmtId="0" fontId="54" fillId="0" borderId="0" applyNumberFormat="0" applyFill="0" applyBorder="0" applyAlignment="0" applyProtection="0"/>
  </cellStyleXfs>
  <cellXfs count="664">
    <xf numFmtId="0" fontId="0" fillId="0" borderId="0" xfId="0"/>
    <xf numFmtId="0" fontId="3" fillId="0" borderId="0" xfId="3"/>
    <xf numFmtId="0" fontId="5" fillId="0" borderId="0" xfId="3" applyFont="1"/>
    <xf numFmtId="0" fontId="7" fillId="0" borderId="0" xfId="3" applyFont="1"/>
    <xf numFmtId="0" fontId="3" fillId="0" borderId="1" xfId="3" applyBorder="1" applyAlignment="1">
      <alignment horizontal="center" vertical="center"/>
    </xf>
    <xf numFmtId="0" fontId="3" fillId="0" borderId="2" xfId="3" applyBorder="1" applyAlignment="1">
      <alignment horizontal="center" vertical="center"/>
    </xf>
    <xf numFmtId="0" fontId="3" fillId="0" borderId="2" xfId="3" applyBorder="1"/>
    <xf numFmtId="0" fontId="3" fillId="0" borderId="1" xfId="3" applyBorder="1"/>
    <xf numFmtId="0" fontId="8" fillId="0" borderId="0" xfId="3" applyFont="1"/>
    <xf numFmtId="0" fontId="3" fillId="0" borderId="0" xfId="3" applyAlignment="1">
      <alignment horizontal="center" vertical="center"/>
    </xf>
    <xf numFmtId="0" fontId="2" fillId="0" borderId="0" xfId="0" applyFont="1"/>
    <xf numFmtId="0" fontId="3" fillId="0" borderId="0" xfId="3" applyAlignment="1">
      <alignment vertical="center"/>
    </xf>
    <xf numFmtId="0" fontId="6" fillId="0" borderId="0" xfId="3" applyFont="1" applyAlignment="1">
      <alignment horizontal="center" vertical="center" wrapText="1"/>
    </xf>
    <xf numFmtId="0" fontId="4" fillId="12" borderId="0" xfId="3" applyFont="1" applyFill="1" applyAlignment="1">
      <alignment horizontal="center" vertical="center"/>
    </xf>
    <xf numFmtId="0" fontId="10" fillId="16" borderId="0" xfId="0" applyFont="1" applyFill="1" applyAlignment="1">
      <alignment vertical="center" wrapText="1"/>
    </xf>
    <xf numFmtId="0" fontId="1" fillId="0" borderId="0" xfId="0" applyFont="1"/>
    <xf numFmtId="0" fontId="13" fillId="14" borderId="10"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 fillId="9" borderId="4" xfId="0" applyFont="1" applyFill="1" applyBorder="1" applyAlignment="1" applyProtection="1">
      <alignment vertical="center" wrapText="1"/>
      <protection locked="0"/>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3" fillId="10" borderId="12" xfId="0" applyFont="1" applyFill="1" applyBorder="1" applyAlignment="1">
      <alignment horizontal="center" vertical="center" wrapText="1"/>
    </xf>
    <xf numFmtId="0" fontId="15" fillId="16" borderId="0" xfId="0" applyFont="1" applyFill="1" applyAlignment="1">
      <alignment vertical="center" wrapText="1"/>
    </xf>
    <xf numFmtId="0" fontId="0" fillId="0" borderId="0" xfId="0" applyAlignment="1">
      <alignment wrapText="1"/>
    </xf>
    <xf numFmtId="0" fontId="0" fillId="0" borderId="0" xfId="0" applyAlignment="1">
      <alignment horizontal="center" wrapText="1"/>
    </xf>
    <xf numFmtId="0" fontId="20" fillId="0" borderId="0" xfId="0" applyFont="1"/>
    <xf numFmtId="0" fontId="20" fillId="0" borderId="0" xfId="0" applyFont="1" applyAlignment="1">
      <alignment wrapText="1"/>
    </xf>
    <xf numFmtId="0" fontId="1" fillId="0" borderId="18" xfId="0" applyFont="1" applyBorder="1" applyAlignment="1">
      <alignment horizontal="center" vertical="center" wrapText="1"/>
    </xf>
    <xf numFmtId="0" fontId="19" fillId="9" borderId="16" xfId="0" applyFont="1" applyFill="1" applyBorder="1" applyAlignment="1" applyProtection="1">
      <alignment vertical="center" wrapText="1"/>
      <protection locked="0"/>
    </xf>
    <xf numFmtId="0" fontId="19" fillId="9" borderId="8" xfId="0" applyFont="1" applyFill="1" applyBorder="1" applyAlignment="1" applyProtection="1">
      <alignment vertical="center" wrapText="1"/>
      <protection locked="0"/>
    </xf>
    <xf numFmtId="0" fontId="2" fillId="0" borderId="5" xfId="0" applyFont="1" applyBorder="1"/>
    <xf numFmtId="0" fontId="2" fillId="0" borderId="4" xfId="0" applyFont="1" applyBorder="1"/>
    <xf numFmtId="0" fontId="2" fillId="0" borderId="6" xfId="0" applyFont="1" applyBorder="1"/>
    <xf numFmtId="0" fontId="21" fillId="0" borderId="33" xfId="0" applyFont="1" applyBorder="1"/>
    <xf numFmtId="0" fontId="22" fillId="0" borderId="33" xfId="0" applyFont="1" applyBorder="1" applyAlignment="1">
      <alignment wrapText="1"/>
    </xf>
    <xf numFmtId="0" fontId="22" fillId="0" borderId="3" xfId="0" applyFont="1" applyBorder="1" applyAlignment="1">
      <alignment wrapText="1"/>
    </xf>
    <xf numFmtId="0" fontId="23" fillId="0" borderId="33" xfId="0" applyFont="1" applyBorder="1"/>
    <xf numFmtId="0" fontId="23" fillId="0" borderId="3" xfId="0" applyFont="1" applyBorder="1" applyAlignment="1">
      <alignment wrapText="1"/>
    </xf>
    <xf numFmtId="0" fontId="24" fillId="0" borderId="33" xfId="0" applyFont="1" applyBorder="1" applyAlignment="1">
      <alignment wrapText="1"/>
    </xf>
    <xf numFmtId="0" fontId="24" fillId="0" borderId="3" xfId="0" applyFont="1" applyBorder="1" applyAlignment="1">
      <alignment wrapText="1"/>
    </xf>
    <xf numFmtId="0" fontId="25" fillId="0" borderId="33" xfId="0" applyFont="1" applyBorder="1" applyAlignment="1">
      <alignment wrapText="1"/>
    </xf>
    <xf numFmtId="0" fontId="25" fillId="0" borderId="3" xfId="0" applyFont="1" applyBorder="1" applyAlignment="1">
      <alignment wrapText="1"/>
    </xf>
    <xf numFmtId="0" fontId="26" fillId="0" borderId="33" xfId="0" applyFont="1" applyBorder="1" applyAlignment="1">
      <alignment wrapText="1"/>
    </xf>
    <xf numFmtId="0" fontId="26" fillId="0" borderId="3" xfId="0" applyFont="1" applyBorder="1" applyAlignment="1">
      <alignment wrapText="1"/>
    </xf>
    <xf numFmtId="0" fontId="0" fillId="0" borderId="33" xfId="0" applyBorder="1" applyAlignment="1">
      <alignment wrapText="1"/>
    </xf>
    <xf numFmtId="0" fontId="0" fillId="0" borderId="3"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20" borderId="0" xfId="0" applyFill="1"/>
    <xf numFmtId="0" fontId="29" fillId="20" borderId="39" xfId="0" applyFont="1" applyFill="1" applyBorder="1" applyAlignment="1">
      <alignment vertical="center" wrapText="1"/>
    </xf>
    <xf numFmtId="0" fontId="14" fillId="0" borderId="32" xfId="0" applyFont="1" applyBorder="1" applyAlignment="1" applyProtection="1">
      <alignment horizontal="justify" vertical="center" wrapText="1"/>
      <protection locked="0"/>
    </xf>
    <xf numFmtId="0" fontId="13" fillId="14" borderId="16" xfId="0" applyFont="1" applyFill="1" applyBorder="1" applyAlignment="1">
      <alignment horizontal="center" vertical="center" wrapText="1"/>
    </xf>
    <xf numFmtId="0" fontId="33" fillId="21" borderId="0" xfId="0" applyFont="1" applyFill="1"/>
    <xf numFmtId="0" fontId="0" fillId="14" borderId="0" xfId="0" applyFill="1"/>
    <xf numFmtId="0" fontId="10" fillId="0" borderId="12"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3" fillId="14" borderId="30" xfId="0" applyFont="1" applyFill="1" applyBorder="1" applyAlignment="1">
      <alignment horizontal="center" vertical="center" wrapText="1"/>
    </xf>
    <xf numFmtId="0" fontId="19" fillId="9" borderId="12" xfId="0" applyFont="1" applyFill="1" applyBorder="1" applyAlignment="1" applyProtection="1">
      <alignment vertical="center" wrapText="1"/>
      <protection locked="0"/>
    </xf>
    <xf numFmtId="0" fontId="1" fillId="9" borderId="12" xfId="0" applyFont="1" applyFill="1" applyBorder="1" applyAlignment="1" applyProtection="1">
      <alignment vertical="center" wrapText="1"/>
      <protection locked="0"/>
    </xf>
    <xf numFmtId="0" fontId="1" fillId="0" borderId="12" xfId="0" applyFont="1" applyBorder="1" applyProtection="1">
      <protection locked="0"/>
    </xf>
    <xf numFmtId="0" fontId="13" fillId="8" borderId="16" xfId="0" applyFont="1" applyFill="1" applyBorder="1" applyAlignment="1">
      <alignment vertical="center" wrapText="1"/>
    </xf>
    <xf numFmtId="0" fontId="14" fillId="0" borderId="42"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43" xfId="0" applyFont="1" applyBorder="1" applyAlignment="1">
      <alignment horizontal="center" vertical="center" wrapText="1"/>
    </xf>
    <xf numFmtId="0" fontId="13" fillId="8" borderId="25" xfId="0" applyFont="1" applyFill="1" applyBorder="1" applyAlignment="1">
      <alignment vertical="center" wrapText="1"/>
    </xf>
    <xf numFmtId="0" fontId="10" fillId="0" borderId="46" xfId="0" applyFont="1" applyBorder="1" applyAlignment="1" applyProtection="1">
      <alignment vertical="center" wrapText="1"/>
      <protection locked="0"/>
    </xf>
    <xf numFmtId="0" fontId="1" fillId="9" borderId="8" xfId="0" applyFont="1" applyFill="1" applyBorder="1" applyAlignment="1" applyProtection="1">
      <alignment vertical="center" wrapText="1"/>
      <protection locked="0"/>
    </xf>
    <xf numFmtId="0" fontId="14" fillId="0" borderId="8"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8" xfId="0" applyFont="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3" fillId="8" borderId="8" xfId="0" applyFont="1" applyFill="1" applyBorder="1" applyAlignment="1">
      <alignment vertical="center" wrapText="1"/>
    </xf>
    <xf numFmtId="0" fontId="14" fillId="0" borderId="49" xfId="0" applyFont="1" applyBorder="1" applyAlignment="1" applyProtection="1">
      <alignment horizontal="justify" vertical="center" wrapText="1"/>
      <protection locked="0"/>
    </xf>
    <xf numFmtId="0" fontId="14" fillId="0" borderId="50" xfId="0" applyFont="1" applyBorder="1" applyAlignment="1" applyProtection="1">
      <alignment horizontal="justify" vertical="center" wrapText="1"/>
      <protection locked="0"/>
    </xf>
    <xf numFmtId="0" fontId="0" fillId="0" borderId="0" xfId="0" applyAlignment="1">
      <alignment vertical="center"/>
    </xf>
    <xf numFmtId="0" fontId="2" fillId="0" borderId="0" xfId="0" applyFont="1" applyAlignment="1">
      <alignment vertical="center"/>
    </xf>
    <xf numFmtId="0" fontId="34" fillId="0" borderId="0" xfId="0" applyFont="1"/>
    <xf numFmtId="0" fontId="13" fillId="8" borderId="48" xfId="0" applyFont="1" applyFill="1" applyBorder="1" applyAlignment="1">
      <alignment horizontal="center" vertical="center" wrapText="1"/>
    </xf>
    <xf numFmtId="0" fontId="13" fillId="10" borderId="53" xfId="0" applyFont="1" applyFill="1" applyBorder="1" applyAlignment="1">
      <alignment horizontal="center" vertical="center" wrapText="1"/>
    </xf>
    <xf numFmtId="0" fontId="0" fillId="0" borderId="51" xfId="0" applyBorder="1"/>
    <xf numFmtId="1" fontId="0" fillId="0" borderId="0" xfId="0" applyNumberFormat="1"/>
    <xf numFmtId="0" fontId="0" fillId="0" borderId="0" xfId="5" applyNumberFormat="1" applyFont="1"/>
    <xf numFmtId="0" fontId="38" fillId="23" borderId="9" xfId="0" applyFont="1" applyFill="1" applyBorder="1" applyAlignment="1" applyProtection="1">
      <alignment horizontal="center"/>
      <protection hidden="1"/>
    </xf>
    <xf numFmtId="0" fontId="39" fillId="0" borderId="58" xfId="0" applyFont="1" applyBorder="1" applyAlignment="1" applyProtection="1">
      <alignment horizontal="center" vertical="center"/>
      <protection hidden="1"/>
    </xf>
    <xf numFmtId="0" fontId="39" fillId="0" borderId="0" xfId="0" applyFont="1" applyAlignment="1" applyProtection="1">
      <alignment horizontal="center" vertical="center"/>
      <protection hidden="1"/>
    </xf>
    <xf numFmtId="0" fontId="39" fillId="0" borderId="12" xfId="0" applyFont="1" applyBorder="1" applyAlignment="1" applyProtection="1">
      <alignment horizontal="center" vertical="center" wrapText="1"/>
      <protection hidden="1"/>
    </xf>
    <xf numFmtId="0" fontId="39" fillId="0" borderId="59" xfId="0" applyFont="1" applyBorder="1" applyAlignment="1" applyProtection="1">
      <alignment horizontal="center" vertical="center" wrapText="1"/>
      <protection hidden="1"/>
    </xf>
    <xf numFmtId="0" fontId="39" fillId="0" borderId="33" xfId="0" applyFont="1" applyBorder="1" applyAlignment="1" applyProtection="1">
      <alignment horizontal="center" vertical="center"/>
      <protection hidden="1"/>
    </xf>
    <xf numFmtId="0" fontId="39" fillId="0" borderId="3" xfId="0" applyFont="1" applyBorder="1" applyAlignment="1" applyProtection="1">
      <alignment horizontal="center" vertical="center" wrapText="1"/>
      <protection hidden="1"/>
    </xf>
    <xf numFmtId="0" fontId="39" fillId="0" borderId="7" xfId="0" applyFont="1" applyBorder="1" applyAlignment="1" applyProtection="1">
      <alignment horizontal="center" vertical="center"/>
      <protection hidden="1"/>
    </xf>
    <xf numFmtId="0" fontId="39" fillId="0" borderId="8" xfId="0" applyFont="1" applyBorder="1" applyAlignment="1" applyProtection="1">
      <alignment horizontal="center" vertical="center"/>
      <protection hidden="1"/>
    </xf>
    <xf numFmtId="0" fontId="39" fillId="0" borderId="8" xfId="0" applyFont="1" applyBorder="1" applyAlignment="1" applyProtection="1">
      <alignment horizontal="center" vertical="center" wrapText="1"/>
      <protection hidden="1"/>
    </xf>
    <xf numFmtId="0" fontId="39" fillId="0" borderId="9" xfId="0" applyFont="1" applyBorder="1" applyAlignment="1" applyProtection="1">
      <alignment horizontal="center" vertical="center" wrapText="1"/>
      <protection hidden="1"/>
    </xf>
    <xf numFmtId="0" fontId="1" fillId="0" borderId="41"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0" fillId="0" borderId="0" xfId="0" applyAlignment="1" applyProtection="1">
      <alignment wrapText="1"/>
      <protection locked="0"/>
    </xf>
    <xf numFmtId="0" fontId="10" fillId="0" borderId="4" xfId="0" applyFont="1" applyBorder="1" applyAlignment="1" applyProtection="1">
      <alignment vertical="center" wrapText="1"/>
      <protection locked="0"/>
    </xf>
    <xf numFmtId="0" fontId="14" fillId="0" borderId="0" xfId="0" applyFont="1" applyAlignment="1" applyProtection="1">
      <alignment horizontal="justify" vertical="center" wrapText="1"/>
      <protection locked="0"/>
    </xf>
    <xf numFmtId="0" fontId="10" fillId="0" borderId="60" xfId="0" applyFont="1" applyBorder="1" applyAlignment="1" applyProtection="1">
      <alignment vertical="center" wrapText="1"/>
      <protection locked="0"/>
    </xf>
    <xf numFmtId="0" fontId="1" fillId="10" borderId="12" xfId="0" applyFont="1" applyFill="1" applyBorder="1" applyAlignment="1" applyProtection="1">
      <alignment vertical="center" wrapText="1"/>
      <protection locked="0"/>
    </xf>
    <xf numFmtId="0" fontId="19" fillId="9" borderId="4" xfId="0" applyFont="1" applyFill="1" applyBorder="1" applyAlignment="1" applyProtection="1">
      <alignment vertical="center" wrapText="1"/>
      <protection locked="0"/>
    </xf>
    <xf numFmtId="0" fontId="20" fillId="25" borderId="0" xfId="0" applyFont="1" applyFill="1" applyAlignment="1">
      <alignment wrapText="1"/>
    </xf>
    <xf numFmtId="0" fontId="13" fillId="8" borderId="12" xfId="0" applyFont="1" applyFill="1" applyBorder="1" applyAlignment="1">
      <alignment horizontal="center" vertical="center" wrapText="1"/>
    </xf>
    <xf numFmtId="0" fontId="1" fillId="9" borderId="12" xfId="0" applyFont="1" applyFill="1" applyBorder="1" applyAlignment="1" applyProtection="1">
      <alignment horizontal="justify" vertical="center" wrapText="1"/>
      <protection locked="0"/>
    </xf>
    <xf numFmtId="0" fontId="1" fillId="9" borderId="8"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9" borderId="16" xfId="0" applyFont="1" applyFill="1" applyBorder="1" applyAlignment="1" applyProtection="1">
      <alignment horizontal="justify" vertical="center" wrapText="1"/>
      <protection locked="0"/>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38" fillId="23" borderId="8" xfId="0" applyFont="1" applyFill="1" applyBorder="1" applyAlignment="1" applyProtection="1">
      <alignment horizontal="center"/>
      <protection hidden="1"/>
    </xf>
    <xf numFmtId="0" fontId="20" fillId="0" borderId="61" xfId="0" applyFont="1" applyBorder="1"/>
    <xf numFmtId="0" fontId="20" fillId="25" borderId="61" xfId="0" applyFont="1" applyFill="1" applyBorder="1" applyAlignment="1">
      <alignment wrapText="1"/>
    </xf>
    <xf numFmtId="0" fontId="20" fillId="0" borderId="61" xfId="0" applyFont="1" applyBorder="1" applyAlignment="1">
      <alignment wrapText="1"/>
    </xf>
    <xf numFmtId="0" fontId="20" fillId="24" borderId="61" xfId="0" applyFont="1" applyFill="1" applyBorder="1" applyAlignment="1">
      <alignment wrapText="1"/>
    </xf>
    <xf numFmtId="0" fontId="3" fillId="0" borderId="62" xfId="3" applyBorder="1"/>
    <xf numFmtId="0" fontId="8" fillId="6" borderId="63" xfId="3" applyFont="1" applyFill="1" applyBorder="1" applyAlignment="1">
      <alignment horizontal="center" vertical="center"/>
    </xf>
    <xf numFmtId="0" fontId="6" fillId="0" borderId="64" xfId="3" applyFont="1" applyBorder="1"/>
    <xf numFmtId="0" fontId="6" fillId="0" borderId="62" xfId="3" applyFont="1" applyBorder="1"/>
    <xf numFmtId="0" fontId="8" fillId="7" borderId="63" xfId="3" applyFont="1" applyFill="1" applyBorder="1" applyAlignment="1">
      <alignment horizontal="center" vertical="center"/>
    </xf>
    <xf numFmtId="0" fontId="8" fillId="4" borderId="63" xfId="3" applyFont="1" applyFill="1" applyBorder="1" applyAlignment="1">
      <alignment horizontal="center" vertical="center"/>
    </xf>
    <xf numFmtId="0" fontId="8" fillId="0" borderId="65" xfId="3" applyFont="1" applyBorder="1"/>
    <xf numFmtId="0" fontId="8" fillId="3" borderId="63" xfId="3" applyFont="1" applyFill="1" applyBorder="1" applyAlignment="1">
      <alignment horizontal="center" vertical="center"/>
    </xf>
    <xf numFmtId="0" fontId="3" fillId="0" borderId="66" xfId="3" applyBorder="1"/>
    <xf numFmtId="0" fontId="3" fillId="0" borderId="66" xfId="3" applyBorder="1" applyAlignment="1">
      <alignment horizontal="center" vertical="center"/>
    </xf>
    <xf numFmtId="0" fontId="12" fillId="13" borderId="70" xfId="0" applyFont="1" applyFill="1" applyBorder="1" applyAlignment="1">
      <alignment horizontal="center" vertical="center" wrapText="1"/>
    </xf>
    <xf numFmtId="0" fontId="13" fillId="14" borderId="67" xfId="0" applyFont="1" applyFill="1" applyBorder="1" applyAlignment="1">
      <alignment horizontal="center" vertical="center" textRotation="90" wrapText="1"/>
    </xf>
    <xf numFmtId="0" fontId="13" fillId="14" borderId="67" xfId="0" applyFont="1" applyFill="1" applyBorder="1" applyAlignment="1">
      <alignment horizontal="center" vertical="center" wrapText="1"/>
    </xf>
    <xf numFmtId="0" fontId="46" fillId="0" borderId="67" xfId="0" applyFont="1" applyBorder="1" applyAlignment="1" applyProtection="1">
      <alignment vertical="center" wrapText="1"/>
      <protection locked="0"/>
    </xf>
    <xf numFmtId="0" fontId="47" fillId="0" borderId="67" xfId="0" applyFont="1" applyBorder="1" applyAlignment="1" applyProtection="1">
      <alignment horizontal="justify" vertical="center"/>
      <protection locked="0"/>
    </xf>
    <xf numFmtId="0" fontId="48" fillId="0" borderId="67" xfId="0" applyFont="1" applyBorder="1" applyAlignment="1" applyProtection="1">
      <alignment vertical="center" wrapText="1"/>
      <protection locked="0"/>
    </xf>
    <xf numFmtId="0" fontId="1" fillId="0" borderId="67" xfId="0" applyFont="1" applyBorder="1" applyAlignment="1" applyProtection="1">
      <alignment horizontal="center" vertical="center" wrapText="1"/>
      <protection locked="0"/>
    </xf>
    <xf numFmtId="0" fontId="13" fillId="10" borderId="67" xfId="0" applyFont="1" applyFill="1" applyBorder="1" applyAlignment="1" applyProtection="1">
      <alignment horizontal="center" vertical="center" wrapText="1"/>
      <protection locked="0"/>
    </xf>
    <xf numFmtId="0" fontId="13" fillId="8" borderId="73" xfId="0" applyFont="1" applyFill="1" applyBorder="1" applyAlignment="1">
      <alignment vertical="center" wrapText="1"/>
    </xf>
    <xf numFmtId="0" fontId="1" fillId="0" borderId="67" xfId="0" applyFont="1" applyBorder="1" applyAlignment="1" applyProtection="1">
      <alignment vertical="center" wrapText="1"/>
      <protection locked="0"/>
    </xf>
    <xf numFmtId="0" fontId="46" fillId="0" borderId="67" xfId="0" applyFont="1" applyBorder="1" applyAlignment="1" applyProtection="1">
      <alignment horizontal="left" vertical="center" wrapText="1"/>
      <protection locked="0"/>
    </xf>
    <xf numFmtId="0" fontId="1" fillId="0" borderId="67" xfId="0" applyFont="1" applyBorder="1" applyProtection="1">
      <protection locked="0"/>
    </xf>
    <xf numFmtId="0" fontId="46" fillId="0" borderId="67" xfId="0" applyFont="1" applyBorder="1" applyAlignment="1" applyProtection="1">
      <alignment horizontal="justify" vertical="center"/>
      <protection locked="0"/>
    </xf>
    <xf numFmtId="0" fontId="1" fillId="0" borderId="73" xfId="0" applyFont="1" applyBorder="1" applyProtection="1">
      <protection locked="0"/>
    </xf>
    <xf numFmtId="0" fontId="46" fillId="10" borderId="67" xfId="0" applyFont="1" applyFill="1" applyBorder="1" applyAlignment="1" applyProtection="1">
      <alignment vertical="center" wrapText="1"/>
      <protection locked="0"/>
    </xf>
    <xf numFmtId="0" fontId="46" fillId="10" borderId="67" xfId="0" applyFont="1" applyFill="1" applyBorder="1" applyAlignment="1" applyProtection="1">
      <alignment horizontal="center" vertical="center" wrapText="1"/>
      <protection locked="0"/>
    </xf>
    <xf numFmtId="0" fontId="46" fillId="0" borderId="67" xfId="0" applyFont="1" applyBorder="1" applyAlignment="1" applyProtection="1">
      <alignment horizontal="justify" vertical="center" wrapText="1"/>
      <protection locked="0"/>
    </xf>
    <xf numFmtId="0" fontId="1" fillId="9" borderId="67" xfId="0" applyFont="1" applyFill="1" applyBorder="1" applyAlignment="1" applyProtection="1">
      <alignment vertical="center" wrapText="1"/>
      <protection locked="0"/>
    </xf>
    <xf numFmtId="0" fontId="46" fillId="0" borderId="67" xfId="0" applyFont="1" applyBorder="1" applyAlignment="1">
      <alignment vertical="center" wrapText="1"/>
    </xf>
    <xf numFmtId="0" fontId="1" fillId="0" borderId="67" xfId="0" applyFont="1" applyBorder="1" applyAlignment="1">
      <alignment horizontal="center" vertical="center" wrapText="1"/>
    </xf>
    <xf numFmtId="0" fontId="13" fillId="10" borderId="67" xfId="0" applyFont="1" applyFill="1" applyBorder="1" applyAlignment="1">
      <alignment horizontal="center" vertical="center" wrapText="1"/>
    </xf>
    <xf numFmtId="0" fontId="46" fillId="10" borderId="67" xfId="0" applyFont="1" applyFill="1" applyBorder="1" applyAlignment="1" applyProtection="1">
      <alignment vertical="center" wrapText="1"/>
      <protection locked="0" hidden="1"/>
    </xf>
    <xf numFmtId="0" fontId="50" fillId="10" borderId="67" xfId="0" applyFont="1" applyFill="1" applyBorder="1" applyAlignment="1" applyProtection="1">
      <alignment vertical="center" wrapText="1"/>
      <protection locked="0"/>
    </xf>
    <xf numFmtId="0" fontId="47" fillId="0" borderId="67" xfId="0" applyFont="1" applyBorder="1" applyAlignment="1">
      <alignment horizontal="justify" vertical="center" wrapText="1"/>
    </xf>
    <xf numFmtId="0" fontId="48" fillId="0" borderId="67" xfId="0" applyFont="1" applyBorder="1" applyAlignment="1">
      <alignment vertical="center" wrapText="1"/>
    </xf>
    <xf numFmtId="0" fontId="1" fillId="9" borderId="67" xfId="0" applyFont="1" applyFill="1" applyBorder="1" applyAlignment="1" applyProtection="1">
      <alignment horizontal="justify" vertical="center" wrapText="1"/>
      <protection locked="0"/>
    </xf>
    <xf numFmtId="0" fontId="1" fillId="10" borderId="67" xfId="0" applyFont="1" applyFill="1" applyBorder="1" applyAlignment="1" applyProtection="1">
      <alignment vertical="center" wrapText="1"/>
      <protection locked="0"/>
    </xf>
    <xf numFmtId="0" fontId="19" fillId="9" borderId="67" xfId="0" applyFont="1" applyFill="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16" fillId="15" borderId="67" xfId="0" applyFont="1" applyFill="1" applyBorder="1" applyAlignment="1">
      <alignment horizontal="left" vertical="center" wrapText="1"/>
    </xf>
    <xf numFmtId="0" fontId="13" fillId="14" borderId="68" xfId="0" applyFont="1" applyFill="1" applyBorder="1" applyAlignment="1">
      <alignment horizontal="center" vertical="center" wrapText="1"/>
    </xf>
    <xf numFmtId="0" fontId="14" fillId="0" borderId="67" xfId="0" applyFont="1" applyBorder="1" applyAlignment="1" applyProtection="1">
      <alignment horizontal="justify" vertical="center" wrapText="1"/>
      <protection locked="0"/>
    </xf>
    <xf numFmtId="0" fontId="0" fillId="0" borderId="67" xfId="0" applyBorder="1" applyAlignment="1" applyProtection="1">
      <alignment wrapText="1"/>
      <protection locked="0"/>
    </xf>
    <xf numFmtId="0" fontId="0" fillId="0" borderId="67" xfId="0" applyBorder="1" applyAlignment="1" applyProtection="1">
      <alignment vertical="center" wrapText="1"/>
      <protection locked="0"/>
    </xf>
    <xf numFmtId="0" fontId="0" fillId="0" borderId="67" xfId="0" applyBorder="1" applyAlignment="1">
      <alignment wrapText="1"/>
    </xf>
    <xf numFmtId="0" fontId="14" fillId="0" borderId="67" xfId="0" applyFont="1" applyBorder="1" applyAlignment="1">
      <alignment horizontal="justify" vertical="center" wrapText="1"/>
    </xf>
    <xf numFmtId="0" fontId="1" fillId="0" borderId="67" xfId="0" applyFont="1" applyBorder="1" applyAlignment="1">
      <alignment vertical="center" wrapText="1"/>
    </xf>
    <xf numFmtId="0" fontId="1" fillId="0" borderId="67" xfId="0" applyFont="1" applyBorder="1" applyAlignment="1" applyProtection="1">
      <alignment vertical="center"/>
      <protection locked="0"/>
    </xf>
    <xf numFmtId="0" fontId="45" fillId="0" borderId="67" xfId="0" applyFont="1" applyBorder="1" applyAlignment="1" applyProtection="1">
      <alignment vertical="center" wrapText="1"/>
      <protection locked="0"/>
    </xf>
    <xf numFmtId="0" fontId="1" fillId="0" borderId="67" xfId="0" applyFont="1" applyBorder="1" applyAlignment="1" applyProtection="1">
      <alignment wrapText="1"/>
      <protection locked="0"/>
    </xf>
    <xf numFmtId="0" fontId="12" fillId="13" borderId="67" xfId="0" applyFont="1" applyFill="1" applyBorder="1" applyAlignment="1">
      <alignment horizontal="center" vertical="center"/>
    </xf>
    <xf numFmtId="0" fontId="12" fillId="13" borderId="68" xfId="0" applyFont="1" applyFill="1" applyBorder="1" applyAlignment="1">
      <alignment horizontal="center" vertical="center" wrapText="1"/>
    </xf>
    <xf numFmtId="0" fontId="12" fillId="13" borderId="69" xfId="0" applyFont="1" applyFill="1" applyBorder="1" applyAlignment="1">
      <alignment horizontal="center" vertical="center" wrapText="1"/>
    </xf>
    <xf numFmtId="0" fontId="13" fillId="14" borderId="73" xfId="0" applyFont="1" applyFill="1" applyBorder="1" applyAlignment="1" applyProtection="1">
      <alignment horizontal="center" vertical="center" textRotation="90" wrapText="1"/>
      <protection locked="0" hidden="1"/>
    </xf>
    <xf numFmtId="0" fontId="13" fillId="14" borderId="73" xfId="0" applyFont="1" applyFill="1" applyBorder="1" applyAlignment="1">
      <alignment horizontal="center" vertical="center" wrapText="1"/>
    </xf>
    <xf numFmtId="0" fontId="0" fillId="0" borderId="67" xfId="0" applyBorder="1" applyProtection="1">
      <protection locked="0"/>
    </xf>
    <xf numFmtId="0" fontId="0" fillId="0" borderId="67" xfId="0" applyBorder="1"/>
    <xf numFmtId="0" fontId="1" fillId="0" borderId="70"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0" fillId="0" borderId="70" xfId="0" applyBorder="1"/>
    <xf numFmtId="0" fontId="0" fillId="0" borderId="68" xfId="0" applyBorder="1"/>
    <xf numFmtId="0" fontId="0" fillId="14" borderId="67" xfId="0" applyFill="1" applyBorder="1"/>
    <xf numFmtId="0" fontId="0" fillId="14" borderId="68" xfId="0" applyFill="1" applyBorder="1"/>
    <xf numFmtId="0" fontId="39" fillId="0" borderId="67" xfId="0" applyFont="1" applyBorder="1" applyAlignment="1" applyProtection="1">
      <alignment horizontal="center" vertical="center"/>
      <protection hidden="1"/>
    </xf>
    <xf numFmtId="0" fontId="39" fillId="0" borderId="67" xfId="0" applyFont="1" applyBorder="1" applyAlignment="1" applyProtection="1">
      <alignment horizontal="center" vertical="center" wrapText="1"/>
      <protection hidden="1"/>
    </xf>
    <xf numFmtId="0" fontId="21" fillId="0" borderId="67" xfId="0" applyFont="1" applyBorder="1"/>
    <xf numFmtId="0" fontId="22" fillId="0" borderId="67" xfId="0" applyFont="1" applyBorder="1" applyAlignment="1">
      <alignment wrapText="1"/>
    </xf>
    <xf numFmtId="0" fontId="23" fillId="0" borderId="67" xfId="0" applyFont="1" applyBorder="1"/>
    <xf numFmtId="0" fontId="24" fillId="0" borderId="67" xfId="0" applyFont="1" applyBorder="1" applyAlignment="1">
      <alignment wrapText="1"/>
    </xf>
    <xf numFmtId="0" fontId="25" fillId="0" borderId="67" xfId="0" applyFont="1" applyBorder="1" applyAlignment="1">
      <alignment wrapText="1"/>
    </xf>
    <xf numFmtId="0" fontId="26" fillId="0" borderId="67" xfId="0" applyFont="1" applyBorder="1" applyAlignment="1">
      <alignment wrapText="1"/>
    </xf>
    <xf numFmtId="0" fontId="1" fillId="0" borderId="0" xfId="0" applyFont="1" applyAlignment="1">
      <alignment vertical="center"/>
    </xf>
    <xf numFmtId="0" fontId="10" fillId="0" borderId="61" xfId="0" applyFont="1" applyBorder="1" applyAlignment="1" applyProtection="1">
      <alignment vertical="center" wrapText="1"/>
      <protection locked="0"/>
    </xf>
    <xf numFmtId="0" fontId="19" fillId="9" borderId="61" xfId="0" applyFont="1" applyFill="1" applyBorder="1" applyAlignment="1" applyProtection="1">
      <alignment vertical="center" wrapText="1"/>
      <protection locked="0"/>
    </xf>
    <xf numFmtId="0" fontId="21" fillId="0" borderId="3" xfId="0" applyFont="1" applyBorder="1"/>
    <xf numFmtId="0" fontId="0" fillId="0" borderId="61" xfId="0" applyBorder="1" applyAlignment="1">
      <alignment vertical="center"/>
    </xf>
    <xf numFmtId="0" fontId="0" fillId="0" borderId="61" xfId="0" applyBorder="1" applyAlignment="1">
      <alignment vertical="center" wrapText="1"/>
    </xf>
    <xf numFmtId="0" fontId="46" fillId="0" borderId="61" xfId="0" applyFont="1" applyBorder="1" applyAlignment="1">
      <alignment vertical="center" wrapText="1"/>
    </xf>
    <xf numFmtId="0" fontId="46" fillId="0" borderId="61" xfId="0" applyFont="1" applyBorder="1" applyAlignment="1">
      <alignment vertical="center"/>
    </xf>
    <xf numFmtId="0" fontId="46" fillId="0" borderId="61" xfId="0" applyFont="1" applyBorder="1" applyAlignment="1">
      <alignment horizontal="justify" vertical="center" wrapText="1"/>
    </xf>
    <xf numFmtId="0" fontId="46" fillId="0" borderId="0" xfId="0" applyFont="1" applyAlignment="1">
      <alignment vertical="center"/>
    </xf>
    <xf numFmtId="0" fontId="53" fillId="14" borderId="67" xfId="0" applyFont="1" applyFill="1" applyBorder="1" applyAlignment="1">
      <alignment horizontal="center" vertical="center" wrapText="1"/>
    </xf>
    <xf numFmtId="0" fontId="53" fillId="14" borderId="67" xfId="0" applyFont="1" applyFill="1" applyBorder="1" applyAlignment="1">
      <alignment horizontal="center" vertical="center"/>
    </xf>
    <xf numFmtId="0" fontId="53" fillId="14" borderId="61" xfId="0" applyFont="1" applyFill="1" applyBorder="1" applyAlignment="1">
      <alignment horizontal="center" vertical="center" wrapText="1"/>
    </xf>
    <xf numFmtId="0" fontId="48" fillId="0" borderId="67" xfId="0" applyFont="1" applyBorder="1" applyAlignment="1" applyProtection="1">
      <alignment horizontal="center" vertical="center" wrapText="1"/>
      <protection locked="0"/>
    </xf>
    <xf numFmtId="0" fontId="48" fillId="0" borderId="18" xfId="0" applyFont="1" applyBorder="1" applyAlignment="1">
      <alignment horizontal="center" vertical="center" wrapText="1"/>
    </xf>
    <xf numFmtId="0" fontId="53" fillId="10" borderId="67" xfId="0" applyFont="1" applyFill="1" applyBorder="1" applyAlignment="1" applyProtection="1">
      <alignment horizontal="center" vertical="center" wrapText="1"/>
      <protection locked="0"/>
    </xf>
    <xf numFmtId="0" fontId="53" fillId="10" borderId="67" xfId="0" applyFont="1" applyFill="1" applyBorder="1" applyAlignment="1">
      <alignment horizontal="center" vertical="center" wrapText="1"/>
    </xf>
    <xf numFmtId="0" fontId="53" fillId="10" borderId="12" xfId="0" applyFont="1" applyFill="1" applyBorder="1" applyAlignment="1">
      <alignment horizontal="center" vertical="center" wrapText="1"/>
    </xf>
    <xf numFmtId="0" fontId="53" fillId="8" borderId="73" xfId="0" applyFont="1" applyFill="1" applyBorder="1" applyAlignment="1">
      <alignment vertical="center" wrapText="1"/>
    </xf>
    <xf numFmtId="0" fontId="47" fillId="0" borderId="32" xfId="0" applyFont="1" applyBorder="1" applyAlignment="1" applyProtection="1">
      <alignment horizontal="justify" vertical="center" wrapText="1"/>
      <protection locked="0"/>
    </xf>
    <xf numFmtId="0" fontId="47" fillId="0" borderId="0" xfId="0" applyFont="1" applyAlignment="1" applyProtection="1">
      <alignment horizontal="justify" vertical="center" wrapText="1"/>
      <protection locked="0"/>
    </xf>
    <xf numFmtId="0" fontId="47" fillId="0" borderId="12" xfId="0" applyFont="1" applyBorder="1" applyAlignment="1" applyProtection="1">
      <alignment horizontal="justify" vertical="center"/>
      <protection locked="0"/>
    </xf>
    <xf numFmtId="0" fontId="48" fillId="9" borderId="67" xfId="0" applyFont="1" applyFill="1" applyBorder="1" applyAlignment="1" applyProtection="1">
      <alignment vertical="center" wrapText="1"/>
      <protection locked="0"/>
    </xf>
    <xf numFmtId="0" fontId="48" fillId="9" borderId="12" xfId="0" applyFont="1" applyFill="1" applyBorder="1" applyAlignment="1" applyProtection="1">
      <alignment horizontal="justify" vertical="center" wrapText="1"/>
      <protection locked="0"/>
    </xf>
    <xf numFmtId="0" fontId="48" fillId="9" borderId="67" xfId="0" applyFont="1" applyFill="1" applyBorder="1" applyAlignment="1" applyProtection="1">
      <alignment horizontal="justify" vertical="center" wrapText="1"/>
      <protection locked="0"/>
    </xf>
    <xf numFmtId="0" fontId="48" fillId="10" borderId="67" xfId="0" applyFont="1" applyFill="1" applyBorder="1" applyAlignment="1" applyProtection="1">
      <alignment vertical="center" wrapText="1"/>
      <protection locked="0"/>
    </xf>
    <xf numFmtId="0" fontId="48" fillId="9" borderId="16" xfId="0" applyFont="1" applyFill="1" applyBorder="1" applyAlignment="1" applyProtection="1">
      <alignment horizontal="justify" vertical="center" wrapText="1"/>
      <protection locked="0"/>
    </xf>
    <xf numFmtId="0" fontId="48" fillId="10" borderId="16" xfId="0" applyFont="1" applyFill="1" applyBorder="1" applyAlignment="1" applyProtection="1">
      <alignment vertical="center" wrapText="1"/>
      <protection locked="0"/>
    </xf>
    <xf numFmtId="0" fontId="48" fillId="9" borderId="16" xfId="0" applyFont="1" applyFill="1" applyBorder="1" applyAlignment="1" applyProtection="1">
      <alignment vertical="center" wrapText="1"/>
      <protection locked="0"/>
    </xf>
    <xf numFmtId="0" fontId="48" fillId="9" borderId="8" xfId="0" applyFont="1" applyFill="1" applyBorder="1" applyAlignment="1" applyProtection="1">
      <alignment horizontal="justify" vertical="center" wrapText="1"/>
      <protection locked="0"/>
    </xf>
    <xf numFmtId="0" fontId="48" fillId="10" borderId="8" xfId="0" applyFont="1" applyFill="1" applyBorder="1" applyAlignment="1" applyProtection="1">
      <alignment vertical="center" wrapText="1"/>
      <protection locked="0"/>
    </xf>
    <xf numFmtId="0" fontId="48" fillId="9" borderId="8" xfId="0" applyFont="1" applyFill="1" applyBorder="1" applyAlignment="1" applyProtection="1">
      <alignment vertical="center" wrapText="1"/>
      <protection locked="0"/>
    </xf>
    <xf numFmtId="0" fontId="48" fillId="9" borderId="4" xfId="0" applyFont="1" applyFill="1" applyBorder="1" applyAlignment="1" applyProtection="1">
      <alignment horizontal="justify" vertical="center" wrapText="1"/>
      <protection locked="0"/>
    </xf>
    <xf numFmtId="0" fontId="48" fillId="9" borderId="4" xfId="0" applyFont="1" applyFill="1" applyBorder="1" applyAlignment="1" applyProtection="1">
      <alignment vertical="center" wrapText="1"/>
      <protection locked="0"/>
    </xf>
    <xf numFmtId="0" fontId="46" fillId="0" borderId="4" xfId="0" applyFont="1" applyBorder="1" applyAlignment="1" applyProtection="1">
      <alignment vertical="center" wrapText="1"/>
      <protection locked="0"/>
    </xf>
    <xf numFmtId="0" fontId="46" fillId="0" borderId="61" xfId="0" applyFont="1" applyBorder="1" applyAlignment="1" applyProtection="1">
      <alignment vertical="center" wrapText="1"/>
      <protection locked="0"/>
    </xf>
    <xf numFmtId="0" fontId="48" fillId="9" borderId="61" xfId="0" applyFont="1" applyFill="1" applyBorder="1" applyAlignment="1" applyProtection="1">
      <alignment vertical="center" wrapText="1"/>
      <protection locked="0"/>
    </xf>
    <xf numFmtId="0" fontId="48" fillId="0" borderId="67" xfId="0" applyFont="1" applyBorder="1" applyAlignment="1" applyProtection="1">
      <alignment vertical="center"/>
      <protection locked="0"/>
    </xf>
    <xf numFmtId="0" fontId="48" fillId="0" borderId="0" xfId="0" applyFont="1" applyAlignment="1">
      <alignment horizontal="center" vertical="center"/>
    </xf>
    <xf numFmtId="0" fontId="48" fillId="0" borderId="0" xfId="0" applyFont="1" applyAlignment="1">
      <alignment vertical="center" wrapText="1"/>
    </xf>
    <xf numFmtId="0" fontId="0" fillId="0" borderId="61" xfId="0" applyBorder="1" applyAlignment="1">
      <alignment horizontal="center" vertical="center" wrapText="1"/>
    </xf>
    <xf numFmtId="0" fontId="0" fillId="0" borderId="61" xfId="0" applyBorder="1" applyAlignment="1">
      <alignment horizontal="center" vertical="center"/>
    </xf>
    <xf numFmtId="0" fontId="0" fillId="0" borderId="61" xfId="0" applyBorder="1" applyAlignment="1">
      <alignment horizontal="left" vertical="center" wrapText="1"/>
    </xf>
    <xf numFmtId="0" fontId="51" fillId="0" borderId="61" xfId="0" applyFont="1" applyBorder="1" applyAlignment="1">
      <alignment vertical="center" wrapText="1"/>
    </xf>
    <xf numFmtId="0" fontId="0" fillId="0" borderId="61" xfId="0" applyBorder="1" applyAlignment="1">
      <alignment horizontal="justify" vertical="center" wrapText="1"/>
    </xf>
    <xf numFmtId="0" fontId="48" fillId="0" borderId="61" xfId="0" applyFont="1" applyBorder="1" applyAlignment="1">
      <alignment horizontal="justify" vertical="center" wrapText="1"/>
    </xf>
    <xf numFmtId="17" fontId="0" fillId="0" borderId="61" xfId="0" applyNumberFormat="1" applyBorder="1" applyAlignment="1">
      <alignment vertical="center"/>
    </xf>
    <xf numFmtId="14" fontId="0" fillId="0" borderId="61" xfId="0" applyNumberFormat="1" applyBorder="1" applyAlignment="1">
      <alignment vertical="center"/>
    </xf>
    <xf numFmtId="0" fontId="54" fillId="0" borderId="61" xfId="7" applyBorder="1" applyAlignment="1">
      <alignment horizontal="justify" vertical="center" wrapText="1"/>
    </xf>
    <xf numFmtId="14" fontId="0" fillId="0" borderId="61" xfId="0" applyNumberFormat="1" applyBorder="1" applyAlignment="1">
      <alignment horizontal="center" vertical="center"/>
    </xf>
    <xf numFmtId="0" fontId="51" fillId="0" borderId="61" xfId="0" applyFont="1" applyBorder="1" applyAlignment="1">
      <alignment horizontal="justify" vertical="center" wrapText="1"/>
    </xf>
    <xf numFmtId="14" fontId="51" fillId="0" borderId="61" xfId="0" applyNumberFormat="1" applyFont="1" applyBorder="1" applyAlignment="1">
      <alignment horizontal="center" vertical="center"/>
    </xf>
    <xf numFmtId="0" fontId="51" fillId="0" borderId="61" xfId="0" applyFont="1" applyBorder="1" applyAlignment="1">
      <alignment horizontal="justify" vertical="center"/>
    </xf>
    <xf numFmtId="0" fontId="46" fillId="0" borderId="61" xfId="0" applyFont="1" applyBorder="1" applyAlignment="1" applyProtection="1">
      <alignment horizontal="justify" vertical="center" wrapText="1"/>
      <protection locked="0"/>
    </xf>
    <xf numFmtId="14" fontId="46" fillId="0" borderId="61" xfId="0" applyNumberFormat="1" applyFont="1" applyBorder="1" applyAlignment="1" applyProtection="1">
      <alignment horizontal="justify" vertical="center" wrapText="1"/>
      <protection locked="0"/>
    </xf>
    <xf numFmtId="0" fontId="0" fillId="0" borderId="77" xfId="0" applyBorder="1" applyAlignment="1">
      <alignment vertical="center" wrapText="1"/>
    </xf>
    <xf numFmtId="0" fontId="46" fillId="0" borderId="61" xfId="0" applyFont="1" applyBorder="1" applyAlignment="1" applyProtection="1">
      <alignment vertical="center" wrapText="1"/>
      <protection locked="0" hidden="1"/>
    </xf>
    <xf numFmtId="0" fontId="46" fillId="0" borderId="61" xfId="0" applyFont="1" applyBorder="1" applyAlignment="1" applyProtection="1">
      <alignment horizontal="left" vertical="center" wrapText="1"/>
      <protection locked="0" hidden="1"/>
    </xf>
    <xf numFmtId="0" fontId="48" fillId="9" borderId="61" xfId="0" applyFont="1" applyFill="1" applyBorder="1" applyAlignment="1" applyProtection="1">
      <alignment horizontal="justify" vertical="center" wrapText="1"/>
      <protection locked="0"/>
    </xf>
    <xf numFmtId="0" fontId="48" fillId="10" borderId="61" xfId="0" applyFont="1" applyFill="1" applyBorder="1" applyAlignment="1" applyProtection="1">
      <alignment vertical="center" wrapText="1"/>
      <protection locked="0"/>
    </xf>
    <xf numFmtId="14" fontId="46" fillId="0" borderId="61" xfId="0" applyNumberFormat="1" applyFont="1" applyBorder="1" applyAlignment="1">
      <alignment horizontal="justify" vertical="center" wrapText="1"/>
    </xf>
    <xf numFmtId="14" fontId="48" fillId="0" borderId="61" xfId="0" applyNumberFormat="1" applyFont="1" applyBorder="1" applyAlignment="1">
      <alignment horizontal="center" vertical="center" wrapText="1"/>
    </xf>
    <xf numFmtId="0" fontId="48" fillId="0" borderId="61" xfId="0" applyFont="1" applyBorder="1" applyAlignment="1" applyProtection="1">
      <alignment horizontal="justify" vertical="center" wrapText="1"/>
      <protection locked="0"/>
    </xf>
    <xf numFmtId="0" fontId="48" fillId="0" borderId="61" xfId="0" applyFont="1" applyBorder="1" applyAlignment="1" applyProtection="1">
      <alignment vertical="center" wrapText="1"/>
      <protection locked="0"/>
    </xf>
    <xf numFmtId="0" fontId="48" fillId="0" borderId="61" xfId="0" applyFont="1" applyBorder="1" applyAlignment="1">
      <alignment vertical="center" wrapText="1"/>
    </xf>
    <xf numFmtId="0" fontId="46" fillId="0" borderId="61" xfId="0" applyFont="1" applyBorder="1" applyAlignment="1">
      <alignment horizontal="center" vertical="center"/>
    </xf>
    <xf numFmtId="0" fontId="46" fillId="0" borderId="61" xfId="0" applyFont="1" applyBorder="1" applyAlignment="1" applyProtection="1">
      <alignment horizontal="left" vertical="center" wrapText="1"/>
      <protection locked="0"/>
    </xf>
    <xf numFmtId="0" fontId="47" fillId="0" borderId="61" xfId="0" applyFont="1" applyBorder="1" applyAlignment="1" applyProtection="1">
      <alignment horizontal="justify" vertical="center"/>
      <protection locked="0"/>
    </xf>
    <xf numFmtId="14" fontId="46" fillId="0" borderId="61" xfId="0" applyNumberFormat="1" applyFont="1" applyBorder="1" applyAlignment="1">
      <alignment vertical="center" wrapText="1"/>
    </xf>
    <xf numFmtId="14" fontId="46" fillId="0" borderId="0" xfId="0" applyNumberFormat="1" applyFont="1" applyAlignment="1">
      <alignment vertical="center"/>
    </xf>
    <xf numFmtId="14" fontId="46" fillId="0" borderId="61" xfId="0" applyNumberFormat="1" applyFont="1" applyBorder="1" applyAlignment="1">
      <alignment vertical="center"/>
    </xf>
    <xf numFmtId="0" fontId="48" fillId="0" borderId="70" xfId="0" applyFont="1" applyBorder="1" applyAlignment="1">
      <alignment vertical="center" wrapText="1"/>
    </xf>
    <xf numFmtId="0" fontId="48" fillId="0" borderId="12" xfId="0" applyFont="1" applyBorder="1" applyAlignment="1" applyProtection="1">
      <alignment vertical="center" wrapText="1"/>
      <protection locked="0"/>
    </xf>
    <xf numFmtId="0" fontId="46" fillId="0" borderId="79" xfId="0" applyFont="1" applyBorder="1" applyAlignment="1" applyProtection="1">
      <alignment vertical="center" wrapText="1"/>
      <protection locked="0"/>
    </xf>
    <xf numFmtId="0" fontId="48" fillId="9" borderId="79" xfId="0" applyFont="1" applyFill="1" applyBorder="1" applyAlignment="1" applyProtection="1">
      <alignment vertical="center" wrapText="1"/>
      <protection locked="0"/>
    </xf>
    <xf numFmtId="0" fontId="46" fillId="0" borderId="79" xfId="0" applyFont="1" applyBorder="1" applyAlignment="1" applyProtection="1">
      <alignment horizontal="justify" vertical="center" wrapText="1"/>
      <protection locked="0"/>
    </xf>
    <xf numFmtId="0" fontId="48" fillId="9" borderId="79" xfId="0" applyFont="1" applyFill="1" applyBorder="1" applyAlignment="1" applyProtection="1">
      <alignment horizontal="justify" vertical="center" wrapText="1"/>
      <protection locked="0"/>
    </xf>
    <xf numFmtId="0" fontId="48" fillId="10" borderId="79" xfId="0" applyFont="1" applyFill="1" applyBorder="1" applyAlignment="1" applyProtection="1">
      <alignment vertical="center" wrapText="1"/>
      <protection locked="0"/>
    </xf>
    <xf numFmtId="0" fontId="46" fillId="0" borderId="12" xfId="0" applyFont="1" applyBorder="1" applyAlignment="1" applyProtection="1">
      <alignment vertical="center" wrapText="1"/>
      <protection locked="0"/>
    </xf>
    <xf numFmtId="0" fontId="48" fillId="9" borderId="12" xfId="0" applyFont="1" applyFill="1" applyBorder="1" applyAlignment="1" applyProtection="1">
      <alignment vertical="center" wrapText="1"/>
      <protection locked="0"/>
    </xf>
    <xf numFmtId="0" fontId="46" fillId="0" borderId="12" xfId="0" applyFont="1" applyBorder="1" applyAlignment="1" applyProtection="1">
      <alignment horizontal="justify" vertical="center" wrapText="1"/>
      <protection locked="0"/>
    </xf>
    <xf numFmtId="0" fontId="46" fillId="0" borderId="12" xfId="0" applyFont="1" applyBorder="1" applyAlignment="1" applyProtection="1">
      <alignment horizontal="left" vertical="center" wrapText="1"/>
      <protection locked="0"/>
    </xf>
    <xf numFmtId="0" fontId="53" fillId="8" borderId="73"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48" fillId="0" borderId="67" xfId="0" applyFont="1" applyBorder="1" applyAlignment="1">
      <alignment horizontal="center" vertical="center" wrapText="1"/>
    </xf>
    <xf numFmtId="0" fontId="46" fillId="0" borderId="67" xfId="0" applyFont="1" applyBorder="1" applyAlignment="1" applyProtection="1">
      <alignment horizontal="center" vertical="center" wrapText="1"/>
      <protection locked="0"/>
    </xf>
    <xf numFmtId="0" fontId="48" fillId="0" borderId="61" xfId="0" applyFont="1" applyBorder="1" applyAlignment="1">
      <alignment horizontal="center" vertical="center" wrapText="1"/>
    </xf>
    <xf numFmtId="0" fontId="46" fillId="0" borderId="67" xfId="0" applyFont="1" applyBorder="1" applyAlignment="1">
      <alignment horizontal="justify" vertical="center" wrapText="1"/>
    </xf>
    <xf numFmtId="0" fontId="52" fillId="13" borderId="70" xfId="0" applyFont="1" applyFill="1" applyBorder="1" applyAlignment="1">
      <alignment horizontal="center" vertical="center" wrapText="1"/>
    </xf>
    <xf numFmtId="0" fontId="1" fillId="0" borderId="61" xfId="0" applyFont="1" applyBorder="1" applyAlignment="1" applyProtection="1">
      <alignment horizontal="center" vertical="center" wrapText="1"/>
      <protection locked="0"/>
    </xf>
    <xf numFmtId="0" fontId="53" fillId="14" borderId="81" xfId="0" applyFont="1" applyFill="1" applyBorder="1" applyAlignment="1">
      <alignment horizontal="center" vertical="center" textRotation="90" wrapText="1"/>
    </xf>
    <xf numFmtId="0" fontId="49" fillId="15" borderId="80" xfId="0" applyFont="1" applyFill="1" applyBorder="1" applyAlignment="1">
      <alignment horizontal="left" vertical="center" wrapText="1"/>
    </xf>
    <xf numFmtId="0" fontId="46" fillId="0" borderId="80" xfId="0" applyFont="1" applyBorder="1" applyAlignment="1" applyProtection="1">
      <alignment horizontal="justify" vertical="center" wrapText="1"/>
      <protection locked="0"/>
    </xf>
    <xf numFmtId="0" fontId="46" fillId="0" borderId="80" xfId="0" applyFont="1" applyBorder="1" applyAlignment="1" applyProtection="1">
      <alignment vertical="center" wrapText="1"/>
      <protection locked="0"/>
    </xf>
    <xf numFmtId="0" fontId="48" fillId="9" borderId="80" xfId="0" applyFont="1" applyFill="1" applyBorder="1" applyAlignment="1" applyProtection="1">
      <alignment horizontal="justify" vertical="center" wrapText="1"/>
      <protection locked="0"/>
    </xf>
    <xf numFmtId="0" fontId="48" fillId="10" borderId="80" xfId="0" applyFont="1" applyFill="1" applyBorder="1" applyAlignment="1" applyProtection="1">
      <alignment vertical="center" wrapText="1"/>
      <protection locked="0"/>
    </xf>
    <xf numFmtId="0" fontId="48" fillId="9" borderId="80" xfId="0" applyFont="1" applyFill="1" applyBorder="1" applyAlignment="1" applyProtection="1">
      <alignment vertical="center" wrapText="1"/>
      <protection locked="0"/>
    </xf>
    <xf numFmtId="0" fontId="53" fillId="14" borderId="61" xfId="0" applyFont="1" applyFill="1" applyBorder="1" applyAlignment="1">
      <alignment horizontal="center" vertical="center" textRotation="90" wrapText="1"/>
    </xf>
    <xf numFmtId="0" fontId="46" fillId="0" borderId="61" xfId="0" applyFont="1" applyBorder="1" applyAlignment="1">
      <alignment horizontal="justify" vertical="center"/>
    </xf>
    <xf numFmtId="0" fontId="46" fillId="0" borderId="67" xfId="0" applyFont="1" applyBorder="1" applyAlignment="1" applyProtection="1">
      <alignment vertical="center"/>
      <protection locked="0"/>
    </xf>
    <xf numFmtId="0" fontId="46" fillId="0" borderId="76" xfId="0" applyFont="1" applyBorder="1" applyAlignment="1">
      <alignment horizontal="justify" vertical="center"/>
    </xf>
    <xf numFmtId="0" fontId="0" fillId="0" borderId="77" xfId="0" applyBorder="1" applyAlignment="1">
      <alignment horizontal="justify" vertical="center" wrapText="1"/>
    </xf>
    <xf numFmtId="0" fontId="48" fillId="0" borderId="12" xfId="0" applyFont="1" applyBorder="1" applyAlignment="1" applyProtection="1">
      <alignment vertical="center"/>
      <protection locked="0"/>
    </xf>
    <xf numFmtId="0" fontId="46" fillId="0" borderId="12" xfId="0" applyFont="1" applyBorder="1" applyAlignment="1">
      <alignment horizontal="justify" vertical="center"/>
    </xf>
    <xf numFmtId="0" fontId="48" fillId="0" borderId="73" xfId="0" applyFont="1" applyBorder="1" applyAlignment="1" applyProtection="1">
      <alignment vertical="center"/>
      <protection locked="0"/>
    </xf>
    <xf numFmtId="0" fontId="56" fillId="0" borderId="61" xfId="0" applyFont="1" applyBorder="1" applyAlignment="1">
      <alignment horizontal="justify" vertical="center" wrapText="1"/>
    </xf>
    <xf numFmtId="0" fontId="48" fillId="0" borderId="67" xfId="0" applyFont="1" applyBorder="1" applyAlignment="1">
      <alignment vertical="center"/>
    </xf>
    <xf numFmtId="0" fontId="48" fillId="10" borderId="61" xfId="0" applyFont="1" applyFill="1" applyBorder="1" applyAlignment="1">
      <alignment horizontal="justify" vertical="center" wrapText="1"/>
    </xf>
    <xf numFmtId="0" fontId="46" fillId="0" borderId="67" xfId="0" applyFont="1" applyBorder="1" applyAlignment="1">
      <alignment horizontal="left" vertical="center" wrapText="1"/>
    </xf>
    <xf numFmtId="0" fontId="0" fillId="0" borderId="61" xfId="0" applyBorder="1" applyAlignment="1" applyProtection="1">
      <alignment horizontal="justify" vertical="center" wrapText="1"/>
      <protection locked="0"/>
    </xf>
    <xf numFmtId="0" fontId="48" fillId="0" borderId="0" xfId="0" applyFont="1" applyAlignment="1">
      <alignment vertical="center"/>
    </xf>
    <xf numFmtId="0" fontId="46" fillId="0" borderId="0" xfId="0" applyFont="1" applyAlignment="1">
      <alignment horizontal="justify" vertical="center"/>
    </xf>
    <xf numFmtId="0" fontId="0" fillId="0" borderId="16" xfId="0" applyBorder="1" applyAlignment="1">
      <alignment vertical="center" wrapText="1"/>
    </xf>
    <xf numFmtId="0" fontId="0" fillId="0" borderId="12" xfId="0" applyBorder="1" applyAlignment="1">
      <alignment vertical="center" wrapText="1"/>
    </xf>
    <xf numFmtId="0" fontId="48" fillId="0" borderId="12" xfId="0" applyFont="1" applyBorder="1" applyAlignment="1" applyProtection="1">
      <alignment horizontal="left" vertical="center" wrapText="1"/>
      <protection locked="0"/>
    </xf>
    <xf numFmtId="0" fontId="51" fillId="0" borderId="46" xfId="0" applyFont="1" applyFill="1" applyBorder="1" applyAlignment="1">
      <alignment vertical="center" wrapText="1"/>
    </xf>
    <xf numFmtId="0" fontId="57" fillId="0" borderId="61" xfId="0" applyFont="1" applyBorder="1" applyAlignment="1">
      <alignment horizontal="justify" vertical="center"/>
    </xf>
    <xf numFmtId="0" fontId="57" fillId="0" borderId="61" xfId="0" applyFont="1" applyBorder="1" applyAlignment="1">
      <alignment horizontal="justify" vertical="center" wrapText="1"/>
    </xf>
    <xf numFmtId="0" fontId="0" fillId="0" borderId="61" xfId="0" applyFill="1" applyBorder="1" applyAlignment="1">
      <alignment vertical="center" wrapText="1"/>
    </xf>
    <xf numFmtId="0" fontId="58" fillId="0" borderId="61" xfId="0" applyFont="1" applyBorder="1" applyAlignment="1" applyProtection="1">
      <alignment wrapText="1"/>
      <protection locked="0"/>
    </xf>
    <xf numFmtId="0" fontId="58" fillId="0" borderId="84" xfId="0" applyFont="1" applyBorder="1" applyAlignment="1">
      <alignment horizontal="center" vertical="center" wrapText="1"/>
    </xf>
    <xf numFmtId="14" fontId="58" fillId="0" borderId="84" xfId="0" applyNumberFormat="1" applyFont="1" applyBorder="1" applyAlignment="1">
      <alignment horizontal="center" vertical="center" wrapText="1"/>
    </xf>
    <xf numFmtId="14" fontId="0" fillId="0" borderId="16" xfId="0" applyNumberFormat="1" applyBorder="1" applyAlignment="1">
      <alignment vertical="center" wrapText="1"/>
    </xf>
    <xf numFmtId="14" fontId="0" fillId="0" borderId="12" xfId="0" applyNumberFormat="1" applyBorder="1" applyAlignment="1">
      <alignment vertical="center" wrapText="1"/>
    </xf>
    <xf numFmtId="0" fontId="58" fillId="0" borderId="84" xfId="0" applyFont="1" applyBorder="1" applyAlignment="1">
      <alignment horizontal="left" vertical="center" wrapText="1"/>
    </xf>
    <xf numFmtId="0" fontId="48" fillId="10" borderId="67" xfId="0" applyFont="1" applyFill="1" applyBorder="1" applyAlignment="1" applyProtection="1">
      <alignment horizontal="left" vertical="center" wrapText="1"/>
      <protection locked="0"/>
    </xf>
    <xf numFmtId="0" fontId="48" fillId="10" borderId="16" xfId="0" applyFont="1" applyFill="1" applyBorder="1" applyAlignment="1" applyProtection="1">
      <alignment horizontal="left" vertical="center" wrapText="1"/>
      <protection locked="0"/>
    </xf>
    <xf numFmtId="0" fontId="48" fillId="10" borderId="79" xfId="0" applyFont="1" applyFill="1" applyBorder="1" applyAlignment="1" applyProtection="1">
      <alignment horizontal="left" vertical="center" wrapText="1"/>
      <protection locked="0"/>
    </xf>
    <xf numFmtId="0" fontId="48" fillId="9" borderId="84" xfId="0" applyFont="1" applyFill="1" applyBorder="1" applyAlignment="1" applyProtection="1">
      <alignment vertical="center" wrapText="1"/>
      <protection locked="0"/>
    </xf>
    <xf numFmtId="0" fontId="58" fillId="0" borderId="61" xfId="0" applyFont="1" applyBorder="1" applyAlignment="1" applyProtection="1">
      <alignment vertical="center" wrapText="1"/>
      <protection locked="0"/>
    </xf>
    <xf numFmtId="0" fontId="58" fillId="0" borderId="32" xfId="0" applyFont="1" applyBorder="1" applyAlignment="1" applyProtection="1">
      <alignment horizontal="justify" vertical="center" wrapText="1"/>
      <protection locked="0"/>
    </xf>
    <xf numFmtId="0" fontId="58" fillId="0" borderId="84" xfId="0" applyFont="1" applyBorder="1" applyAlignment="1">
      <alignment horizontal="justify" vertical="center" wrapText="1"/>
    </xf>
    <xf numFmtId="0" fontId="58" fillId="0" borderId="61" xfId="0" applyFont="1" applyBorder="1" applyAlignment="1">
      <alignment horizontal="left" vertical="center" wrapText="1"/>
    </xf>
    <xf numFmtId="0" fontId="58" fillId="0" borderId="61" xfId="0" applyFont="1" applyBorder="1" applyAlignment="1">
      <alignment horizontal="center" vertical="center" wrapText="1"/>
    </xf>
    <xf numFmtId="14" fontId="58" fillId="0" borderId="61" xfId="0" applyNumberFormat="1" applyFont="1" applyBorder="1" applyAlignment="1">
      <alignment horizontal="center" vertical="center" wrapText="1"/>
    </xf>
    <xf numFmtId="0" fontId="58" fillId="0" borderId="61" xfId="0" applyFont="1" applyBorder="1" applyAlignment="1">
      <alignment vertical="center" wrapText="1"/>
    </xf>
    <xf numFmtId="14" fontId="0" fillId="0" borderId="61" xfId="0" applyNumberFormat="1" applyBorder="1" applyAlignment="1">
      <alignment vertical="center" wrapText="1"/>
    </xf>
    <xf numFmtId="0" fontId="48" fillId="0" borderId="85" xfId="0" applyFont="1" applyBorder="1" applyAlignment="1" applyProtection="1">
      <alignment vertical="center" wrapText="1"/>
      <protection locked="0"/>
    </xf>
    <xf numFmtId="0" fontId="48" fillId="10" borderId="61" xfId="0" applyFont="1" applyFill="1" applyBorder="1" applyAlignment="1" applyProtection="1">
      <alignment horizontal="left" vertical="center" wrapText="1"/>
      <protection locked="0"/>
    </xf>
    <xf numFmtId="0" fontId="48" fillId="9" borderId="61" xfId="0" applyFont="1" applyFill="1" applyBorder="1" applyAlignment="1" applyProtection="1">
      <alignment horizontal="left" vertical="center" wrapText="1"/>
      <protection locked="0"/>
    </xf>
    <xf numFmtId="0" fontId="48" fillId="0" borderId="61" xfId="0" applyFont="1" applyBorder="1" applyAlignment="1">
      <alignment horizontal="left" vertical="center" wrapText="1"/>
    </xf>
    <xf numFmtId="0" fontId="58" fillId="0" borderId="61" xfId="0" applyFont="1" applyBorder="1" applyAlignment="1" applyProtection="1">
      <alignment horizontal="justify" vertical="center" wrapText="1"/>
      <protection locked="0"/>
    </xf>
    <xf numFmtId="0" fontId="58" fillId="0" borderId="61" xfId="0" applyFont="1" applyBorder="1" applyAlignment="1" applyProtection="1">
      <alignment horizontal="left" vertical="center" wrapText="1"/>
      <protection locked="0"/>
    </xf>
    <xf numFmtId="14" fontId="58" fillId="0" borderId="61" xfId="0" applyNumberFormat="1" applyFont="1" applyBorder="1" applyAlignment="1" applyProtection="1">
      <alignment horizontal="left" vertical="center" wrapText="1"/>
      <protection locked="0"/>
    </xf>
    <xf numFmtId="14" fontId="58" fillId="0" borderId="61" xfId="0" applyNumberFormat="1" applyFont="1" applyBorder="1" applyAlignment="1" applyProtection="1">
      <alignment vertical="center" wrapText="1"/>
      <protection locked="0"/>
    </xf>
    <xf numFmtId="0" fontId="58" fillId="0" borderId="61" xfId="0" applyFont="1" applyBorder="1" applyAlignment="1">
      <alignment horizontal="justify" vertical="center" wrapText="1"/>
    </xf>
    <xf numFmtId="14" fontId="58" fillId="0" borderId="84" xfId="0" applyNumberFormat="1" applyFont="1" applyBorder="1" applyAlignment="1">
      <alignment horizontal="justify" vertical="center" wrapText="1"/>
    </xf>
    <xf numFmtId="14" fontId="51" fillId="0" borderId="61" xfId="0" applyNumberFormat="1" applyFont="1" applyBorder="1" applyAlignment="1">
      <alignment horizontal="justify" vertical="center" wrapText="1"/>
    </xf>
    <xf numFmtId="0" fontId="48" fillId="0" borderId="61" xfId="0" applyFont="1" applyBorder="1" applyAlignment="1">
      <alignment vertical="center"/>
    </xf>
    <xf numFmtId="0" fontId="0" fillId="0" borderId="0" xfId="0" applyAlignment="1">
      <alignment horizontal="center"/>
    </xf>
    <xf numFmtId="14" fontId="58" fillId="0" borderId="61" xfId="0" applyNumberFormat="1" applyFont="1" applyBorder="1" applyAlignment="1">
      <alignment horizontal="center" vertical="center" wrapText="1"/>
    </xf>
    <xf numFmtId="0" fontId="58" fillId="0" borderId="61" xfId="0" applyFont="1" applyBorder="1" applyAlignment="1">
      <alignment horizontal="center" vertical="center" wrapText="1"/>
    </xf>
    <xf numFmtId="0" fontId="0" fillId="0" borderId="79"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46" fillId="0" borderId="83"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6" xfId="0" applyFont="1" applyBorder="1" applyAlignment="1">
      <alignment horizontal="center" vertical="center"/>
    </xf>
    <xf numFmtId="0" fontId="46" fillId="0" borderId="12" xfId="0" applyFont="1" applyBorder="1" applyAlignment="1">
      <alignment horizontal="center" vertical="center"/>
    </xf>
    <xf numFmtId="0" fontId="48" fillId="0" borderId="78"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73" xfId="0" applyFont="1" applyBorder="1" applyAlignment="1">
      <alignment horizontal="center" vertical="center" wrapText="1"/>
    </xf>
    <xf numFmtId="0" fontId="48" fillId="17" borderId="29" xfId="0" applyFont="1" applyFill="1" applyBorder="1" applyAlignment="1">
      <alignment horizontal="center" vertical="center"/>
    </xf>
    <xf numFmtId="0" fontId="48" fillId="17" borderId="30" xfId="0" applyFont="1" applyFill="1" applyBorder="1" applyAlignment="1">
      <alignment horizontal="center" vertical="center"/>
    </xf>
    <xf numFmtId="0" fontId="48" fillId="17" borderId="10" xfId="0" applyFont="1" applyFill="1" applyBorder="1" applyAlignment="1">
      <alignment horizontal="center" vertical="center"/>
    </xf>
    <xf numFmtId="0" fontId="46" fillId="0" borderId="67" xfId="0" applyFont="1" applyBorder="1" applyAlignment="1" applyProtection="1">
      <alignment horizontal="center" vertical="center" wrapText="1"/>
      <protection locked="0"/>
    </xf>
    <xf numFmtId="0" fontId="48" fillId="10" borderId="25" xfId="0" applyFont="1" applyFill="1" applyBorder="1" applyAlignment="1">
      <alignment horizontal="center" vertical="center" wrapText="1"/>
    </xf>
    <xf numFmtId="0" fontId="48" fillId="10" borderId="16" xfId="0" applyFont="1" applyFill="1" applyBorder="1" applyAlignment="1">
      <alignment horizontal="center" vertical="center" wrapText="1"/>
    </xf>
    <xf numFmtId="0" fontId="48" fillId="10" borderId="11" xfId="0" applyFont="1" applyFill="1" applyBorder="1" applyAlignment="1">
      <alignment horizontal="center" vertical="center" wrapText="1"/>
    </xf>
    <xf numFmtId="0" fontId="48" fillId="26" borderId="4" xfId="0" applyFont="1" applyFill="1" applyBorder="1" applyAlignment="1" applyProtection="1">
      <alignment horizontal="justify" vertical="center" wrapText="1"/>
      <protection locked="0"/>
    </xf>
    <xf numFmtId="0" fontId="48" fillId="26" borderId="67" xfId="0" applyFont="1" applyFill="1" applyBorder="1" applyAlignment="1" applyProtection="1">
      <alignment horizontal="justify" vertical="center" wrapText="1"/>
      <protection locked="0"/>
    </xf>
    <xf numFmtId="0" fontId="48" fillId="26" borderId="8" xfId="0" applyFont="1" applyFill="1" applyBorder="1" applyAlignment="1" applyProtection="1">
      <alignment horizontal="justify" vertical="center" wrapText="1"/>
      <protection locked="0"/>
    </xf>
    <xf numFmtId="0" fontId="53" fillId="8" borderId="73"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53" fillId="8" borderId="67" xfId="0" applyFont="1" applyFill="1" applyBorder="1" applyAlignment="1">
      <alignment horizontal="center" vertical="center" wrapText="1"/>
    </xf>
    <xf numFmtId="0" fontId="46" fillId="0" borderId="80" xfId="0" applyFont="1" applyBorder="1" applyAlignment="1">
      <alignment horizontal="justify" vertical="center" wrapText="1"/>
    </xf>
    <xf numFmtId="0" fontId="46" fillId="0" borderId="16" xfId="0" applyFont="1" applyBorder="1" applyAlignment="1">
      <alignment horizontal="justify" vertical="center" wrapText="1"/>
    </xf>
    <xf numFmtId="0" fontId="46" fillId="0" borderId="12" xfId="0" applyFont="1" applyBorder="1" applyAlignment="1">
      <alignment horizontal="justify" vertical="center" wrapText="1"/>
    </xf>
    <xf numFmtId="0" fontId="46" fillId="0" borderId="80" xfId="0" applyFont="1" applyBorder="1" applyAlignment="1">
      <alignment horizontal="center" vertical="center" wrapText="1"/>
    </xf>
    <xf numFmtId="14" fontId="46" fillId="0" borderId="84" xfId="0" applyNumberFormat="1" applyFont="1" applyBorder="1" applyAlignment="1">
      <alignment horizontal="center" vertical="center" wrapText="1"/>
    </xf>
    <xf numFmtId="14" fontId="46" fillId="0" borderId="16" xfId="0" applyNumberFormat="1" applyFont="1" applyBorder="1" applyAlignment="1">
      <alignment horizontal="center" vertical="center" wrapText="1"/>
    </xf>
    <xf numFmtId="14" fontId="46" fillId="0" borderId="12" xfId="0" applyNumberFormat="1" applyFont="1" applyBorder="1" applyAlignment="1">
      <alignment horizontal="center" vertical="center" wrapText="1"/>
    </xf>
    <xf numFmtId="0" fontId="0" fillId="0" borderId="25" xfId="0" applyFill="1" applyBorder="1" applyAlignment="1">
      <alignment horizontal="left" vertical="center" wrapText="1"/>
    </xf>
    <xf numFmtId="0" fontId="0" fillId="0" borderId="16" xfId="0" applyFill="1" applyBorder="1" applyAlignment="1">
      <alignment horizontal="left" vertical="center" wrapText="1"/>
    </xf>
    <xf numFmtId="0" fontId="0" fillId="0" borderId="11" xfId="0" applyFill="1" applyBorder="1" applyAlignment="1">
      <alignment horizontal="left" vertical="center" wrapText="1"/>
    </xf>
    <xf numFmtId="0" fontId="48" fillId="0" borderId="84"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58" fillId="0" borderId="84" xfId="0" applyFont="1" applyBorder="1" applyAlignment="1" applyProtection="1">
      <alignment horizontal="left" vertical="center" wrapText="1"/>
      <protection locked="0"/>
    </xf>
    <xf numFmtId="0" fontId="58" fillId="0" borderId="12" xfId="0" applyFont="1" applyBorder="1" applyAlignment="1" applyProtection="1">
      <alignment horizontal="left" vertical="center" wrapText="1"/>
      <protection locked="0"/>
    </xf>
    <xf numFmtId="0" fontId="58" fillId="0" borderId="84" xfId="0" applyFont="1" applyBorder="1" applyAlignment="1">
      <alignment horizontal="left" vertical="center" wrapText="1"/>
    </xf>
    <xf numFmtId="0" fontId="58" fillId="0" borderId="12" xfId="0" applyFont="1" applyBorder="1" applyAlignment="1">
      <alignment horizontal="left" vertical="center" wrapText="1"/>
    </xf>
    <xf numFmtId="0" fontId="58" fillId="0" borderId="84" xfId="0" applyFont="1" applyBorder="1" applyAlignment="1">
      <alignment horizontal="center" vertical="center" wrapText="1"/>
    </xf>
    <xf numFmtId="0" fontId="58" fillId="0" borderId="12" xfId="0" applyFont="1" applyBorder="1" applyAlignment="1">
      <alignment horizontal="center" vertical="center" wrapText="1"/>
    </xf>
    <xf numFmtId="14" fontId="58" fillId="0" borderId="84" xfId="0" applyNumberFormat="1" applyFont="1" applyBorder="1" applyAlignment="1">
      <alignment horizontal="center" vertical="center" wrapText="1"/>
    </xf>
    <xf numFmtId="14" fontId="58" fillId="0" borderId="12" xfId="0" applyNumberFormat="1" applyFont="1" applyBorder="1" applyAlignment="1">
      <alignment horizontal="center" vertical="center" wrapText="1"/>
    </xf>
    <xf numFmtId="0" fontId="48" fillId="8" borderId="73" xfId="0" applyFont="1" applyFill="1" applyBorder="1" applyAlignment="1">
      <alignment horizontal="center" vertical="center" wrapText="1"/>
    </xf>
    <xf numFmtId="0" fontId="48" fillId="8" borderId="16" xfId="0" applyFont="1" applyFill="1" applyBorder="1" applyAlignment="1">
      <alignment horizontal="center" vertical="center" wrapText="1"/>
    </xf>
    <xf numFmtId="0" fontId="48" fillId="8" borderId="12" xfId="0" applyFont="1" applyFill="1" applyBorder="1" applyAlignment="1">
      <alignment horizontal="center" vertical="center" wrapText="1"/>
    </xf>
    <xf numFmtId="0" fontId="48" fillId="0" borderId="61" xfId="0" applyFont="1" applyBorder="1" applyAlignment="1">
      <alignment horizontal="center" vertical="center" wrapText="1"/>
    </xf>
    <xf numFmtId="0" fontId="48" fillId="0" borderId="67" xfId="0" applyFont="1" applyBorder="1" applyAlignment="1">
      <alignment horizontal="center" vertical="center" wrapText="1"/>
    </xf>
    <xf numFmtId="0" fontId="48" fillId="10" borderId="12" xfId="0" applyFont="1" applyFill="1" applyBorder="1" applyAlignment="1" applyProtection="1">
      <alignment horizontal="center" vertical="center" wrapText="1"/>
      <protection locked="0"/>
    </xf>
    <xf numFmtId="0" fontId="48" fillId="10" borderId="67" xfId="0" applyFont="1" applyFill="1" applyBorder="1" applyAlignment="1" applyProtection="1">
      <alignment horizontal="center" vertical="center" wrapText="1"/>
      <protection locked="0"/>
    </xf>
    <xf numFmtId="0" fontId="48" fillId="10" borderId="79" xfId="0" applyFont="1" applyFill="1" applyBorder="1" applyAlignment="1" applyProtection="1">
      <alignment horizontal="center" vertical="center" wrapText="1"/>
      <protection locked="0"/>
    </xf>
    <xf numFmtId="0" fontId="48" fillId="8" borderId="12" xfId="0" applyFont="1" applyFill="1" applyBorder="1" applyAlignment="1" applyProtection="1">
      <alignment horizontal="center" vertical="center" wrapText="1"/>
      <protection locked="0"/>
    </xf>
    <xf numFmtId="0" fontId="48" fillId="8" borderId="67" xfId="0" applyFont="1" applyFill="1" applyBorder="1" applyAlignment="1" applyProtection="1">
      <alignment horizontal="center" vertical="center" wrapText="1"/>
      <protection locked="0"/>
    </xf>
    <xf numFmtId="0" fontId="48" fillId="8" borderId="79" xfId="0" applyFont="1" applyFill="1" applyBorder="1" applyAlignment="1" applyProtection="1">
      <alignment horizontal="center" vertical="center" wrapText="1"/>
      <protection locked="0"/>
    </xf>
    <xf numFmtId="0" fontId="48" fillId="10" borderId="61" xfId="0" applyFont="1" applyFill="1" applyBorder="1" applyAlignment="1" applyProtection="1">
      <alignment horizontal="center" vertical="center" wrapText="1"/>
      <protection locked="0"/>
    </xf>
    <xf numFmtId="0" fontId="48" fillId="8" borderId="61" xfId="0" applyFont="1" applyFill="1" applyBorder="1" applyAlignment="1" applyProtection="1">
      <alignment horizontal="center" vertical="center" wrapText="1"/>
      <protection locked="0"/>
    </xf>
    <xf numFmtId="0" fontId="48" fillId="0" borderId="31"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0" fontId="48" fillId="0" borderId="79" xfId="0" applyFont="1" applyBorder="1" applyAlignment="1">
      <alignment horizontal="center" vertical="center" wrapText="1"/>
    </xf>
    <xf numFmtId="0" fontId="48" fillId="17" borderId="61" xfId="0" applyFont="1" applyFill="1" applyBorder="1" applyAlignment="1">
      <alignment horizontal="center" vertical="center"/>
    </xf>
    <xf numFmtId="0" fontId="48" fillId="0" borderId="61" xfId="0" applyFont="1" applyBorder="1" applyAlignment="1" applyProtection="1">
      <alignment horizontal="center" vertical="center" wrapText="1"/>
      <protection locked="0"/>
    </xf>
    <xf numFmtId="0" fontId="48" fillId="10" borderId="61" xfId="0" applyFont="1" applyFill="1" applyBorder="1" applyAlignment="1">
      <alignment horizontal="center" vertical="center" wrapText="1"/>
    </xf>
    <xf numFmtId="0" fontId="48" fillId="26" borderId="61" xfId="0" applyFont="1" applyFill="1" applyBorder="1" applyAlignment="1" applyProtection="1">
      <alignment horizontal="justify" vertical="center" wrapText="1"/>
      <protection locked="0"/>
    </xf>
    <xf numFmtId="0" fontId="48" fillId="26" borderId="12" xfId="0" applyFont="1" applyFill="1" applyBorder="1" applyAlignment="1" applyProtection="1">
      <alignment horizontal="justify" vertical="center" wrapText="1"/>
      <protection locked="0"/>
    </xf>
    <xf numFmtId="0" fontId="48" fillId="10" borderId="80" xfId="0" applyFont="1" applyFill="1" applyBorder="1" applyAlignment="1" applyProtection="1">
      <alignment horizontal="center" vertical="center" wrapText="1"/>
      <protection locked="0"/>
    </xf>
    <xf numFmtId="0" fontId="48" fillId="8" borderId="80" xfId="0" applyFont="1" applyFill="1" applyBorder="1" applyAlignment="1" applyProtection="1">
      <alignment horizontal="center" vertical="center" wrapText="1"/>
      <protection locked="0"/>
    </xf>
    <xf numFmtId="0" fontId="48" fillId="0" borderId="80" xfId="0" applyFont="1" applyBorder="1" applyAlignment="1">
      <alignment horizontal="center" vertical="center" wrapText="1"/>
    </xf>
    <xf numFmtId="0" fontId="48" fillId="26" borderId="80" xfId="0" applyFont="1" applyFill="1" applyBorder="1" applyAlignment="1" applyProtection="1">
      <alignment horizontal="justify" vertical="center" wrapText="1"/>
      <protection locked="0"/>
    </xf>
    <xf numFmtId="0" fontId="48" fillId="8" borderId="82" xfId="0" applyFont="1" applyFill="1" applyBorder="1" applyAlignment="1">
      <alignment horizontal="center" vertical="center" wrapText="1"/>
    </xf>
    <xf numFmtId="0" fontId="48" fillId="26" borderId="79" xfId="0" applyFont="1" applyFill="1" applyBorder="1" applyAlignment="1" applyProtection="1">
      <alignment horizontal="justify" vertical="center" wrapText="1"/>
      <protection locked="0"/>
    </xf>
    <xf numFmtId="0" fontId="48" fillId="0" borderId="57" xfId="0" applyFont="1" applyBorder="1" applyAlignment="1">
      <alignment horizontal="center" vertical="center" wrapText="1"/>
    </xf>
    <xf numFmtId="0" fontId="48" fillId="0" borderId="68" xfId="0" applyFont="1" applyBorder="1" applyAlignment="1">
      <alignment horizontal="center" vertical="center" wrapText="1"/>
    </xf>
    <xf numFmtId="0" fontId="46" fillId="0" borderId="79" xfId="0" applyFont="1" applyBorder="1" applyAlignment="1" applyProtection="1">
      <alignment horizontal="center" vertical="center" wrapText="1"/>
      <protection locked="0"/>
    </xf>
    <xf numFmtId="0" fontId="46" fillId="0" borderId="67" xfId="0" applyFont="1" applyBorder="1" applyAlignment="1">
      <alignment horizontal="center" vertical="center" wrapText="1"/>
    </xf>
    <xf numFmtId="0" fontId="46" fillId="0" borderId="79" xfId="0" applyFont="1" applyBorder="1" applyAlignment="1">
      <alignment horizontal="center" vertical="center" wrapText="1"/>
    </xf>
    <xf numFmtId="0" fontId="46" fillId="26" borderId="67" xfId="0" applyFont="1" applyFill="1" applyBorder="1" applyAlignment="1" applyProtection="1">
      <alignment horizontal="justify" vertical="center" wrapText="1"/>
      <protection locked="0"/>
    </xf>
    <xf numFmtId="0" fontId="46" fillId="26" borderId="79" xfId="0" applyFont="1" applyFill="1" applyBorder="1" applyAlignment="1" applyProtection="1">
      <alignment horizontal="justify" vertical="center" wrapText="1"/>
      <protection locked="0"/>
    </xf>
    <xf numFmtId="0" fontId="46" fillId="0" borderId="67" xfId="0" applyFont="1" applyBorder="1" applyAlignment="1">
      <alignment horizontal="justify" vertical="center" wrapText="1"/>
    </xf>
    <xf numFmtId="0" fontId="46" fillId="0" borderId="61" xfId="0" applyFont="1" applyBorder="1" applyAlignment="1" applyProtection="1">
      <alignment horizontal="center" vertical="center" wrapText="1"/>
      <protection locked="0"/>
    </xf>
    <xf numFmtId="0" fontId="46" fillId="0" borderId="12" xfId="0" applyFont="1" applyBorder="1" applyAlignment="1" applyProtection="1">
      <alignment horizontal="center" vertical="center" wrapText="1"/>
      <protection locked="0"/>
    </xf>
    <xf numFmtId="0" fontId="46" fillId="26" borderId="61" xfId="0" applyFont="1" applyFill="1" applyBorder="1" applyAlignment="1" applyProtection="1">
      <alignment horizontal="justify" vertical="center" wrapText="1"/>
      <protection locked="0"/>
    </xf>
    <xf numFmtId="0" fontId="46" fillId="26" borderId="12" xfId="0" applyFont="1" applyFill="1" applyBorder="1" applyAlignment="1" applyProtection="1">
      <alignment horizontal="justify" vertical="center" wrapText="1"/>
      <protection locked="0"/>
    </xf>
    <xf numFmtId="0" fontId="46" fillId="0" borderId="80" xfId="0" applyFont="1" applyBorder="1" applyAlignment="1" applyProtection="1">
      <alignment horizontal="center" vertical="center" wrapText="1"/>
      <protection locked="0"/>
    </xf>
    <xf numFmtId="0" fontId="48" fillId="0" borderId="82" xfId="0" applyFont="1" applyBorder="1" applyAlignment="1">
      <alignment horizontal="center" vertical="center" wrapText="1"/>
    </xf>
    <xf numFmtId="0" fontId="46" fillId="0" borderId="61" xfId="0" applyFont="1" applyBorder="1" applyAlignment="1">
      <alignment horizontal="center" vertical="center" wrapText="1"/>
    </xf>
    <xf numFmtId="0" fontId="46" fillId="26" borderId="80" xfId="0" applyFont="1" applyFill="1" applyBorder="1" applyAlignment="1" applyProtection="1">
      <alignment horizontal="justify" vertical="center" wrapText="1"/>
      <protection locked="0"/>
    </xf>
    <xf numFmtId="0" fontId="48" fillId="8" borderId="67" xfId="0" applyFont="1" applyFill="1" applyBorder="1" applyAlignment="1">
      <alignment horizontal="center" vertical="center" wrapText="1"/>
    </xf>
    <xf numFmtId="0" fontId="46" fillId="26" borderId="67" xfId="0" applyFont="1" applyFill="1" applyBorder="1" applyAlignment="1" applyProtection="1">
      <alignment horizontal="center" vertical="center" wrapText="1"/>
      <protection locked="0"/>
    </xf>
    <xf numFmtId="0" fontId="48" fillId="8" borderId="73" xfId="0" applyFont="1" applyFill="1" applyBorder="1" applyAlignment="1" applyProtection="1">
      <alignment horizontal="center" vertical="center" wrapText="1"/>
      <protection locked="0"/>
    </xf>
    <xf numFmtId="0" fontId="48" fillId="8" borderId="16" xfId="0" applyFont="1" applyFill="1" applyBorder="1" applyAlignment="1" applyProtection="1">
      <alignment horizontal="center" vertical="center" wrapText="1"/>
      <protection locked="0"/>
    </xf>
    <xf numFmtId="0" fontId="52" fillId="13" borderId="61" xfId="0" applyFont="1" applyFill="1" applyBorder="1" applyAlignment="1">
      <alignment horizontal="center" vertical="center" wrapText="1"/>
    </xf>
    <xf numFmtId="0" fontId="52" fillId="13" borderId="61" xfId="0" applyFont="1" applyFill="1" applyBorder="1" applyAlignment="1">
      <alignment horizontal="center" vertical="center"/>
    </xf>
    <xf numFmtId="0" fontId="52" fillId="13" borderId="81" xfId="0" applyFont="1" applyFill="1" applyBorder="1" applyAlignment="1">
      <alignment horizontal="center" vertical="center" wrapText="1"/>
    </xf>
    <xf numFmtId="0" fontId="52" fillId="13" borderId="68" xfId="0" applyFont="1" applyFill="1" applyBorder="1" applyAlignment="1">
      <alignment horizontal="center" vertical="center"/>
    </xf>
    <xf numFmtId="0" fontId="52" fillId="13" borderId="69" xfId="0" applyFont="1" applyFill="1" applyBorder="1" applyAlignment="1">
      <alignment horizontal="center" vertical="center"/>
    </xf>
    <xf numFmtId="0" fontId="52" fillId="13" borderId="70" xfId="0" applyFont="1" applyFill="1" applyBorder="1" applyAlignment="1">
      <alignment horizontal="center" vertical="center"/>
    </xf>
    <xf numFmtId="0" fontId="52" fillId="13" borderId="68" xfId="0" applyFont="1" applyFill="1" applyBorder="1" applyAlignment="1">
      <alignment horizontal="center" vertical="center" wrapText="1"/>
    </xf>
    <xf numFmtId="0" fontId="52" fillId="13" borderId="69" xfId="0" applyFont="1" applyFill="1" applyBorder="1" applyAlignment="1">
      <alignment horizontal="center" vertical="center" wrapText="1"/>
    </xf>
    <xf numFmtId="0" fontId="52" fillId="13" borderId="70" xfId="0" applyFont="1" applyFill="1" applyBorder="1" applyAlignment="1">
      <alignment horizontal="center" vertical="center" wrapText="1"/>
    </xf>
    <xf numFmtId="0" fontId="46" fillId="15" borderId="80" xfId="0" applyFont="1" applyFill="1" applyBorder="1" applyAlignment="1">
      <alignment horizontal="center" vertical="center" wrapText="1"/>
    </xf>
    <xf numFmtId="164" fontId="46" fillId="10" borderId="80" xfId="0" applyNumberFormat="1" applyFont="1" applyFill="1" applyBorder="1" applyAlignment="1">
      <alignment horizontal="center" vertical="center" wrapText="1"/>
    </xf>
    <xf numFmtId="164" fontId="46" fillId="10" borderId="61" xfId="0" applyNumberFormat="1" applyFont="1" applyFill="1" applyBorder="1" applyAlignment="1">
      <alignment horizontal="center" vertical="center" wrapText="1"/>
    </xf>
    <xf numFmtId="0" fontId="52" fillId="13" borderId="81" xfId="0" applyFont="1" applyFill="1" applyBorder="1" applyAlignment="1">
      <alignment horizontal="center" vertical="center"/>
    </xf>
    <xf numFmtId="0" fontId="46" fillId="0" borderId="26" xfId="0" applyFont="1" applyBorder="1" applyAlignment="1">
      <alignment horizontal="center" vertical="center" wrapText="1"/>
    </xf>
    <xf numFmtId="0" fontId="46" fillId="0" borderId="0" xfId="0" applyFont="1" applyAlignment="1">
      <alignment horizontal="center" vertical="center" wrapText="1"/>
    </xf>
    <xf numFmtId="0" fontId="46" fillId="0" borderId="18" xfId="0" applyFont="1" applyBorder="1" applyAlignment="1">
      <alignment horizontal="center" vertical="center" wrapText="1"/>
    </xf>
    <xf numFmtId="0" fontId="46" fillId="0" borderId="0" xfId="0" applyFont="1" applyBorder="1" applyAlignment="1">
      <alignment horizontal="center" vertical="center" wrapText="1"/>
    </xf>
    <xf numFmtId="0" fontId="0" fillId="0" borderId="79" xfId="0" applyBorder="1" applyAlignment="1">
      <alignment horizontal="justify" vertical="center" wrapText="1"/>
    </xf>
    <xf numFmtId="0" fontId="0" fillId="0" borderId="16" xfId="0" applyBorder="1" applyAlignment="1">
      <alignment horizontal="justify" vertical="center" wrapText="1"/>
    </xf>
    <xf numFmtId="0" fontId="0" fillId="0" borderId="12" xfId="0" applyBorder="1" applyAlignment="1">
      <alignment horizontal="justify" vertical="center" wrapText="1"/>
    </xf>
    <xf numFmtId="0" fontId="0" fillId="0" borderId="79"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14" fontId="46" fillId="0" borderId="79" xfId="0" applyNumberFormat="1" applyFont="1" applyBorder="1" applyAlignment="1">
      <alignment horizontal="center" vertical="center" wrapText="1"/>
    </xf>
    <xf numFmtId="0" fontId="0" fillId="0" borderId="80" xfId="0" applyBorder="1" applyAlignment="1">
      <alignment vertical="center" wrapText="1"/>
    </xf>
    <xf numFmtId="0" fontId="0" fillId="0" borderId="80" xfId="0" applyBorder="1" applyAlignment="1">
      <alignment horizontal="center" vertical="center" wrapText="1"/>
    </xf>
    <xf numFmtId="14" fontId="46" fillId="0" borderId="80" xfId="0" applyNumberFormat="1" applyFont="1" applyBorder="1" applyAlignment="1">
      <alignment horizontal="center" vertical="center" wrapText="1"/>
    </xf>
    <xf numFmtId="0" fontId="51" fillId="0" borderId="80" xfId="0" applyFont="1" applyBorder="1" applyAlignment="1">
      <alignment horizontal="justify" vertical="center" wrapText="1"/>
    </xf>
    <xf numFmtId="0" fontId="51" fillId="0" borderId="16" xfId="0" applyFont="1" applyBorder="1" applyAlignment="1">
      <alignment horizontal="justify" vertical="center" wrapText="1"/>
    </xf>
    <xf numFmtId="0" fontId="51" fillId="0" borderId="12" xfId="0" applyFont="1" applyBorder="1" applyAlignment="1">
      <alignment horizontal="justify" vertical="center" wrapText="1"/>
    </xf>
    <xf numFmtId="14" fontId="51" fillId="0" borderId="80" xfId="0" applyNumberFormat="1" applyFont="1" applyBorder="1" applyAlignment="1">
      <alignment horizontal="justify" vertical="center" wrapText="1"/>
    </xf>
    <xf numFmtId="14" fontId="51" fillId="0" borderId="16" xfId="0" applyNumberFormat="1" applyFont="1" applyBorder="1" applyAlignment="1">
      <alignment horizontal="justify" vertical="center" wrapText="1"/>
    </xf>
    <xf numFmtId="14" fontId="51" fillId="0" borderId="12" xfId="0" applyNumberFormat="1" applyFont="1" applyBorder="1" applyAlignment="1">
      <alignment horizontal="justify" vertical="center" wrapText="1"/>
    </xf>
    <xf numFmtId="0" fontId="51" fillId="0" borderId="80"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2" xfId="0" applyFont="1" applyBorder="1" applyAlignment="1">
      <alignment horizontal="center" vertical="center" wrapText="1"/>
    </xf>
    <xf numFmtId="0" fontId="0" fillId="0" borderId="80" xfId="0" applyBorder="1" applyAlignment="1">
      <alignment horizontal="justify" vertical="center" wrapText="1"/>
    </xf>
    <xf numFmtId="14" fontId="0" fillId="0" borderId="80" xfId="0" applyNumberFormat="1" applyBorder="1" applyAlignment="1">
      <alignment horizontal="justify" vertical="center" wrapText="1"/>
    </xf>
    <xf numFmtId="14" fontId="0" fillId="0" borderId="16" xfId="0" applyNumberFormat="1" applyBorder="1" applyAlignment="1">
      <alignment horizontal="justify" vertical="center" wrapText="1"/>
    </xf>
    <xf numFmtId="14" fontId="0" fillId="0" borderId="12" xfId="0" applyNumberFormat="1" applyBorder="1" applyAlignment="1">
      <alignment horizontal="justify" vertical="center" wrapText="1"/>
    </xf>
    <xf numFmtId="0" fontId="48" fillId="0" borderId="80" xfId="0" applyFont="1" applyBorder="1" applyAlignment="1">
      <alignment horizontal="justify" vertical="center" wrapText="1"/>
    </xf>
    <xf numFmtId="0" fontId="48" fillId="0" borderId="16" xfId="0" applyFont="1" applyBorder="1" applyAlignment="1">
      <alignment horizontal="justify" vertical="center" wrapText="1"/>
    </xf>
    <xf numFmtId="0" fontId="48" fillId="0" borderId="12" xfId="0" applyFont="1" applyBorder="1" applyAlignment="1">
      <alignment horizontal="justify" vertical="center" wrapText="1"/>
    </xf>
    <xf numFmtId="14" fontId="48" fillId="0" borderId="80" xfId="0" applyNumberFormat="1" applyFont="1" applyBorder="1" applyAlignment="1">
      <alignment horizontal="justify" vertical="center" wrapText="1"/>
    </xf>
    <xf numFmtId="14" fontId="48" fillId="0" borderId="16" xfId="0" applyNumberFormat="1" applyFont="1" applyBorder="1" applyAlignment="1">
      <alignment horizontal="justify" vertical="center" wrapText="1"/>
    </xf>
    <xf numFmtId="14" fontId="48" fillId="0" borderId="12" xfId="0" applyNumberFormat="1" applyFont="1" applyBorder="1" applyAlignment="1">
      <alignment horizontal="justify" vertical="center" wrapText="1"/>
    </xf>
    <xf numFmtId="0" fontId="46" fillId="0" borderId="80" xfId="0" applyFont="1" applyBorder="1" applyAlignment="1">
      <alignment horizontal="center" vertical="center"/>
    </xf>
    <xf numFmtId="0" fontId="0" fillId="0" borderId="80" xfId="0" quotePrefix="1" applyBorder="1" applyAlignment="1">
      <alignment horizontal="justify" vertical="center" wrapText="1"/>
    </xf>
    <xf numFmtId="0" fontId="55" fillId="0" borderId="80" xfId="0" applyFont="1" applyBorder="1" applyAlignment="1">
      <alignment horizontal="justify" vertical="center"/>
    </xf>
    <xf numFmtId="0" fontId="55" fillId="0" borderId="16" xfId="0" applyFont="1" applyBorder="1" applyAlignment="1">
      <alignment horizontal="justify" vertical="center"/>
    </xf>
    <xf numFmtId="0" fontId="55" fillId="0" borderId="12" xfId="0" applyFont="1" applyBorder="1" applyAlignment="1">
      <alignment horizontal="justify" vertical="center"/>
    </xf>
    <xf numFmtId="14" fontId="46" fillId="0" borderId="80" xfId="0" applyNumberFormat="1" applyFont="1" applyBorder="1" applyAlignment="1">
      <alignment horizontal="justify" vertical="center" wrapText="1"/>
    </xf>
    <xf numFmtId="14" fontId="46" fillId="0" borderId="16" xfId="0" applyNumberFormat="1" applyFont="1" applyBorder="1" applyAlignment="1">
      <alignment horizontal="justify" vertical="center" wrapText="1"/>
    </xf>
    <xf numFmtId="14" fontId="46" fillId="0" borderId="12" xfId="0" applyNumberFormat="1" applyFont="1" applyBorder="1" applyAlignment="1">
      <alignment horizontal="justify" vertical="center" wrapText="1"/>
    </xf>
    <xf numFmtId="0" fontId="0" fillId="0" borderId="84" xfId="0" applyBorder="1" applyAlignment="1">
      <alignment horizontal="justify" vertical="center" wrapText="1"/>
    </xf>
    <xf numFmtId="0" fontId="0" fillId="0" borderId="83" xfId="0" applyBorder="1" applyAlignment="1">
      <alignment horizontal="justify" vertical="center" wrapText="1"/>
    </xf>
    <xf numFmtId="0" fontId="57" fillId="0" borderId="84" xfId="0" applyFont="1" applyBorder="1" applyAlignment="1">
      <alignment horizontal="justify" vertical="center" wrapText="1"/>
    </xf>
    <xf numFmtId="0" fontId="57" fillId="0" borderId="16" xfId="0" applyFont="1" applyBorder="1" applyAlignment="1">
      <alignment horizontal="justify" vertical="center" wrapText="1"/>
    </xf>
    <xf numFmtId="0" fontId="57" fillId="0" borderId="12" xfId="0" applyFont="1" applyBorder="1" applyAlignment="1">
      <alignment horizontal="justify" vertical="center" wrapText="1"/>
    </xf>
    <xf numFmtId="0" fontId="1" fillId="0" borderId="7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7" xfId="0" applyFont="1" applyBorder="1" applyAlignment="1">
      <alignment horizontal="center" vertical="center" wrapText="1"/>
    </xf>
    <xf numFmtId="0" fontId="13" fillId="8" borderId="73"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67" xfId="0" applyFont="1" applyFill="1" applyBorder="1" applyAlignment="1">
      <alignment horizontal="center" vertical="center" wrapText="1"/>
    </xf>
    <xf numFmtId="0" fontId="1" fillId="17" borderId="29" xfId="0" applyFont="1" applyFill="1" applyBorder="1" applyAlignment="1">
      <alignment horizontal="center" vertical="center"/>
    </xf>
    <xf numFmtId="0" fontId="1" fillId="17" borderId="30" xfId="0" applyFont="1" applyFill="1" applyBorder="1" applyAlignment="1">
      <alignment horizontal="center" vertical="center"/>
    </xf>
    <xf numFmtId="0" fontId="1" fillId="17" borderId="10" xfId="0" applyFont="1" applyFill="1" applyBorder="1" applyAlignment="1">
      <alignment horizontal="center" vertical="center"/>
    </xf>
    <xf numFmtId="0" fontId="1" fillId="10" borderId="4" xfId="0" applyFont="1" applyFill="1" applyBorder="1" applyAlignment="1" applyProtection="1">
      <alignment horizontal="center" vertical="center" wrapText="1"/>
      <protection locked="0"/>
    </xf>
    <xf numFmtId="0" fontId="1" fillId="10" borderId="67" xfId="0" applyFont="1" applyFill="1" applyBorder="1" applyAlignment="1" applyProtection="1">
      <alignment horizontal="center" vertical="center" wrapText="1"/>
      <protection locked="0"/>
    </xf>
    <xf numFmtId="0" fontId="1" fillId="10" borderId="8" xfId="0" applyFont="1" applyFill="1" applyBorder="1" applyAlignment="1" applyProtection="1">
      <alignment horizontal="center" vertical="center" wrapText="1"/>
      <protection locked="0"/>
    </xf>
    <xf numFmtId="0" fontId="1" fillId="10" borderId="2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0" borderId="4" xfId="0" applyFont="1" applyBorder="1" applyAlignment="1" applyProtection="1">
      <alignment horizontal="justify" vertical="center" wrapText="1"/>
      <protection locked="0"/>
    </xf>
    <xf numFmtId="0" fontId="1" fillId="0" borderId="67"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9" borderId="67" xfId="0" applyFont="1" applyFill="1" applyBorder="1" applyAlignment="1" applyProtection="1">
      <alignment horizontal="justify" vertical="center" wrapText="1"/>
      <protection locked="0"/>
    </xf>
    <xf numFmtId="0" fontId="12" fillId="13" borderId="5" xfId="0" applyFont="1" applyFill="1" applyBorder="1" applyAlignment="1">
      <alignment horizontal="center" vertical="center"/>
    </xf>
    <xf numFmtId="0" fontId="12" fillId="13" borderId="4" xfId="0" applyFont="1" applyFill="1" applyBorder="1" applyAlignment="1">
      <alignment horizontal="center" vertical="center"/>
    </xf>
    <xf numFmtId="0" fontId="12" fillId="13" borderId="7" xfId="0" applyFont="1" applyFill="1" applyBorder="1" applyAlignment="1">
      <alignment horizontal="center" vertical="center"/>
    </xf>
    <xf numFmtId="0" fontId="12" fillId="13" borderId="8" xfId="0" applyFont="1" applyFill="1" applyBorder="1" applyAlignment="1">
      <alignment horizontal="center" vertical="center"/>
    </xf>
    <xf numFmtId="0" fontId="12" fillId="13" borderId="67" xfId="0" applyFont="1" applyFill="1" applyBorder="1" applyAlignment="1">
      <alignment horizontal="center" vertical="center"/>
    </xf>
    <xf numFmtId="0" fontId="12" fillId="13" borderId="67" xfId="0" applyFont="1" applyFill="1" applyBorder="1" applyAlignment="1">
      <alignment horizontal="center" vertical="center" wrapText="1"/>
    </xf>
    <xf numFmtId="0" fontId="12" fillId="13" borderId="68" xfId="0" applyFont="1" applyFill="1" applyBorder="1" applyAlignment="1">
      <alignment horizontal="center" vertical="center" wrapText="1"/>
    </xf>
    <xf numFmtId="0" fontId="31" fillId="0" borderId="19" xfId="0" applyFont="1" applyBorder="1" applyAlignment="1">
      <alignment horizontal="right" vertical="center" wrapText="1"/>
    </xf>
    <xf numFmtId="0" fontId="31" fillId="0" borderId="20" xfId="0" applyFont="1" applyBorder="1" applyAlignment="1">
      <alignment horizontal="right" vertical="center" wrapText="1"/>
    </xf>
    <xf numFmtId="0" fontId="31" fillId="0" borderId="26" xfId="0" applyFont="1" applyBorder="1" applyAlignment="1">
      <alignment horizontal="right" vertical="center" wrapText="1"/>
    </xf>
    <xf numFmtId="0" fontId="31" fillId="0" borderId="0" xfId="0" applyFont="1" applyAlignment="1">
      <alignment horizontal="right" vertical="center" wrapText="1"/>
    </xf>
    <xf numFmtId="0" fontId="31" fillId="0" borderId="27" xfId="0" applyFont="1" applyBorder="1" applyAlignment="1">
      <alignment horizontal="right" vertical="center" wrapText="1"/>
    </xf>
    <xf numFmtId="0" fontId="31" fillId="0" borderId="28" xfId="0" applyFont="1" applyBorder="1" applyAlignment="1">
      <alignment horizontal="right" vertical="center" wrapText="1"/>
    </xf>
    <xf numFmtId="0" fontId="30" fillId="0" borderId="67" xfId="0" applyFont="1" applyBorder="1" applyAlignment="1">
      <alignment horizontal="center" vertical="center" wrapText="1"/>
    </xf>
    <xf numFmtId="0" fontId="15" fillId="15" borderId="67" xfId="0" applyFont="1" applyFill="1" applyBorder="1" applyAlignment="1">
      <alignment horizontal="center" vertical="center" wrapText="1"/>
    </xf>
    <xf numFmtId="164" fontId="15" fillId="10" borderId="67" xfId="0" applyNumberFormat="1" applyFont="1" applyFill="1" applyBorder="1" applyAlignment="1" applyProtection="1">
      <alignment horizontal="center" vertical="center" wrapText="1"/>
      <protection locked="0"/>
    </xf>
    <xf numFmtId="0" fontId="16" fillId="15" borderId="67" xfId="0" applyFont="1" applyFill="1" applyBorder="1" applyAlignment="1">
      <alignment horizontal="left" vertical="center" wrapText="1"/>
    </xf>
    <xf numFmtId="164" fontId="15" fillId="10" borderId="67" xfId="0" applyNumberFormat="1" applyFont="1" applyFill="1" applyBorder="1" applyAlignment="1">
      <alignment horizontal="center" vertical="center" wrapText="1"/>
    </xf>
    <xf numFmtId="0" fontId="1" fillId="10" borderId="73" xfId="0" applyFont="1" applyFill="1" applyBorder="1" applyAlignment="1" applyProtection="1">
      <alignment horizontal="justify" vertical="center" wrapText="1"/>
      <protection locked="0"/>
    </xf>
    <xf numFmtId="0" fontId="1" fillId="10" borderId="16" xfId="0" applyFont="1" applyFill="1" applyBorder="1" applyAlignment="1" applyProtection="1">
      <alignment horizontal="justify" vertical="center" wrapText="1"/>
      <protection locked="0"/>
    </xf>
    <xf numFmtId="0" fontId="1" fillId="10" borderId="11" xfId="0" applyFont="1" applyFill="1" applyBorder="1" applyAlignment="1" applyProtection="1">
      <alignment horizontal="justify" vertical="center" wrapText="1"/>
      <protection locked="0"/>
    </xf>
    <xf numFmtId="0" fontId="19" fillId="9" borderId="73" xfId="0" applyFont="1" applyFill="1" applyBorder="1" applyAlignment="1" applyProtection="1">
      <alignment horizontal="left" vertical="center" wrapText="1"/>
      <protection locked="0"/>
    </xf>
    <xf numFmtId="0" fontId="19" fillId="9" borderId="16" xfId="0" applyFont="1" applyFill="1" applyBorder="1" applyAlignment="1" applyProtection="1">
      <alignment horizontal="left" vertical="center" wrapText="1"/>
      <protection locked="0"/>
    </xf>
    <xf numFmtId="0" fontId="19" fillId="9" borderId="11" xfId="0" applyFont="1" applyFill="1" applyBorder="1" applyAlignment="1" applyProtection="1">
      <alignment horizontal="left" vertical="center" wrapText="1"/>
      <protection locked="0"/>
    </xf>
    <xf numFmtId="0" fontId="13" fillId="8" borderId="67" xfId="0" applyFont="1" applyFill="1" applyBorder="1" applyAlignment="1">
      <alignment horizontal="center" vertical="center" wrapText="1"/>
    </xf>
    <xf numFmtId="0" fontId="1" fillId="10" borderId="12"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10" borderId="12" xfId="0" applyFont="1" applyFill="1" applyBorder="1" applyAlignment="1">
      <alignment horizontal="center" vertical="center" wrapText="1"/>
    </xf>
    <xf numFmtId="0" fontId="1" fillId="10" borderId="67" xfId="0" applyFont="1" applyFill="1" applyBorder="1" applyAlignment="1">
      <alignment horizontal="center" vertical="center" wrapText="1"/>
    </xf>
    <xf numFmtId="0" fontId="1" fillId="9" borderId="73" xfId="0" applyFont="1" applyFill="1" applyBorder="1" applyAlignment="1" applyProtection="1">
      <alignment horizontal="left" vertical="center" wrapText="1"/>
      <protection locked="0"/>
    </xf>
    <xf numFmtId="0" fontId="1" fillId="9" borderId="16"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0" borderId="31"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10" borderId="75" xfId="0" applyFont="1" applyFill="1" applyBorder="1" applyAlignment="1" applyProtection="1">
      <alignment horizontal="justify" vertical="center" wrapText="1"/>
      <protection locked="0"/>
    </xf>
    <xf numFmtId="0" fontId="19" fillId="9" borderId="75" xfId="0" applyFont="1" applyFill="1" applyBorder="1" applyAlignment="1" applyProtection="1">
      <alignment horizontal="left" vertical="center" wrapText="1"/>
      <protection locked="0"/>
    </xf>
    <xf numFmtId="0" fontId="1" fillId="9" borderId="8" xfId="0" applyFont="1" applyFill="1" applyBorder="1" applyAlignment="1" applyProtection="1">
      <alignment horizontal="justify" vertical="center" wrapText="1"/>
      <protection locked="0"/>
    </xf>
    <xf numFmtId="0" fontId="1" fillId="9" borderId="61" xfId="0" applyFont="1" applyFill="1" applyBorder="1" applyAlignment="1" applyProtection="1">
      <alignment horizontal="justify" vertical="center" wrapText="1"/>
      <protection locked="0"/>
    </xf>
    <xf numFmtId="0" fontId="1" fillId="9" borderId="25" xfId="0" applyFont="1" applyFill="1" applyBorder="1" applyAlignment="1" applyProtection="1">
      <alignment horizontal="justify" vertical="center" wrapText="1"/>
      <protection locked="0"/>
    </xf>
    <xf numFmtId="0" fontId="1" fillId="9" borderId="16" xfId="0" applyFont="1" applyFill="1" applyBorder="1" applyAlignment="1" applyProtection="1">
      <alignment horizontal="justify" vertical="center" wrapText="1"/>
      <protection locked="0"/>
    </xf>
    <xf numFmtId="0" fontId="1" fillId="9" borderId="11" xfId="0" applyFont="1" applyFill="1" applyBorder="1" applyAlignment="1" applyProtection="1">
      <alignment horizontal="justify" vertical="center" wrapText="1"/>
      <protection locked="0"/>
    </xf>
    <xf numFmtId="0" fontId="1" fillId="0" borderId="61" xfId="0" applyFont="1" applyBorder="1" applyAlignment="1" applyProtection="1">
      <alignment horizontal="center" vertical="center" wrapText="1"/>
      <protection locked="0"/>
    </xf>
    <xf numFmtId="0" fontId="1" fillId="10" borderId="61" xfId="0" applyFont="1" applyFill="1" applyBorder="1" applyAlignment="1" applyProtection="1">
      <alignment horizontal="center" vertical="center" wrapText="1"/>
      <protection locked="0"/>
    </xf>
    <xf numFmtId="0" fontId="12" fillId="13" borderId="70" xfId="0" applyFont="1" applyFill="1" applyBorder="1" applyAlignment="1">
      <alignment horizontal="center" vertical="center" wrapText="1"/>
    </xf>
    <xf numFmtId="0" fontId="12" fillId="13" borderId="68" xfId="0" applyFont="1" applyFill="1" applyBorder="1" applyAlignment="1">
      <alignment horizontal="center" vertical="center"/>
    </xf>
    <xf numFmtId="0" fontId="12" fillId="13" borderId="69" xfId="0" applyFont="1" applyFill="1" applyBorder="1" applyAlignment="1">
      <alignment horizontal="center" vertical="center"/>
    </xf>
    <xf numFmtId="0" fontId="12" fillId="13" borderId="70" xfId="0" applyFont="1" applyFill="1" applyBorder="1" applyAlignment="1">
      <alignment horizontal="center" vertical="center"/>
    </xf>
    <xf numFmtId="0" fontId="12" fillId="13" borderId="69" xfId="0" applyFont="1" applyFill="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2"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0" borderId="54"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67" xfId="0" applyFont="1" applyBorder="1" applyAlignment="1" applyProtection="1">
      <alignment horizontal="center"/>
      <protection locked="0"/>
    </xf>
    <xf numFmtId="0" fontId="1" fillId="8" borderId="12" xfId="0" applyFont="1" applyFill="1" applyBorder="1" applyAlignment="1" applyProtection="1">
      <alignment horizontal="center" vertical="center" wrapText="1"/>
      <protection locked="0"/>
    </xf>
    <xf numFmtId="0" fontId="1" fillId="8" borderId="67" xfId="0" applyFont="1" applyFill="1" applyBorder="1" applyAlignment="1" applyProtection="1">
      <alignment horizontal="center" vertical="center" wrapText="1"/>
      <protection locked="0"/>
    </xf>
    <xf numFmtId="0" fontId="1" fillId="0" borderId="3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9" borderId="73" xfId="0" applyFont="1" applyFill="1" applyBorder="1" applyAlignment="1" applyProtection="1">
      <alignment horizontal="center" vertical="center" wrapText="1"/>
      <protection locked="0"/>
    </xf>
    <xf numFmtId="0" fontId="1" fillId="9" borderId="16"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wrapText="1"/>
      <protection locked="0"/>
    </xf>
    <xf numFmtId="0" fontId="1" fillId="9" borderId="67" xfId="0" applyFont="1" applyFill="1" applyBorder="1" applyAlignment="1" applyProtection="1">
      <alignment horizontal="center" vertical="center" wrapText="1"/>
      <protection locked="0"/>
    </xf>
    <xf numFmtId="0" fontId="1" fillId="9" borderId="8"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1" fillId="8" borderId="8" xfId="0"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3" fillId="8" borderId="25"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0" borderId="68" xfId="0" applyFont="1" applyBorder="1" applyAlignment="1">
      <alignment horizontal="center" vertical="center" wrapText="1"/>
    </xf>
    <xf numFmtId="0" fontId="35" fillId="13" borderId="71" xfId="0" applyFont="1" applyFill="1" applyBorder="1" applyAlignment="1">
      <alignment horizontal="center" vertical="center"/>
    </xf>
    <xf numFmtId="0" fontId="35" fillId="13" borderId="72" xfId="0" applyFont="1" applyFill="1" applyBorder="1" applyAlignment="1">
      <alignment horizontal="center" vertical="center"/>
    </xf>
    <xf numFmtId="0" fontId="35" fillId="13" borderId="74" xfId="0" applyFont="1" applyFill="1" applyBorder="1" applyAlignment="1">
      <alignment horizontal="center" vertical="center"/>
    </xf>
    <xf numFmtId="0" fontId="35" fillId="13" borderId="57" xfId="0" applyFont="1" applyFill="1" applyBorder="1" applyAlignment="1">
      <alignment horizontal="center" vertical="center"/>
    </xf>
    <xf numFmtId="0" fontId="35" fillId="13" borderId="40" xfId="0" applyFont="1" applyFill="1" applyBorder="1" applyAlignment="1">
      <alignment horizontal="center" vertical="center"/>
    </xf>
    <xf numFmtId="0" fontId="35" fillId="13" borderId="51" xfId="0" applyFont="1" applyFill="1" applyBorder="1" applyAlignment="1">
      <alignment horizontal="center" vertical="center"/>
    </xf>
    <xf numFmtId="0" fontId="1" fillId="9" borderId="25" xfId="0" applyFont="1" applyFill="1" applyBorder="1" applyAlignment="1" applyProtection="1">
      <alignment horizontal="center" vertical="center" wrapText="1"/>
      <protection locked="0"/>
    </xf>
    <xf numFmtId="0" fontId="1" fillId="9" borderId="11"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33" fillId="21" borderId="40" xfId="0" applyFont="1" applyFill="1" applyBorder="1" applyAlignment="1">
      <alignment horizontal="center"/>
    </xf>
    <xf numFmtId="0" fontId="33" fillId="21" borderId="68" xfId="0" applyFont="1" applyFill="1" applyBorder="1" applyAlignment="1">
      <alignment horizontal="center"/>
    </xf>
    <xf numFmtId="0" fontId="33" fillId="21" borderId="69" xfId="0" applyFont="1" applyFill="1" applyBorder="1" applyAlignment="1">
      <alignment horizontal="center"/>
    </xf>
    <xf numFmtId="0" fontId="33" fillId="21" borderId="70" xfId="0" applyFont="1" applyFill="1" applyBorder="1" applyAlignment="1">
      <alignment horizontal="center"/>
    </xf>
    <xf numFmtId="0" fontId="37" fillId="22" borderId="21" xfId="0" applyFont="1" applyFill="1" applyBorder="1" applyAlignment="1" applyProtection="1">
      <alignment horizontal="center"/>
      <protection hidden="1"/>
    </xf>
    <xf numFmtId="0" fontId="37" fillId="22" borderId="22" xfId="0" applyFont="1" applyFill="1" applyBorder="1" applyAlignment="1" applyProtection="1">
      <alignment horizontal="center"/>
      <protection hidden="1"/>
    </xf>
    <xf numFmtId="0" fontId="37" fillId="22" borderId="23" xfId="0" applyFont="1" applyFill="1" applyBorder="1" applyAlignment="1" applyProtection="1">
      <alignment horizontal="center"/>
      <protection hidden="1"/>
    </xf>
    <xf numFmtId="0" fontId="38" fillId="23" borderId="7" xfId="0" applyFont="1" applyFill="1" applyBorder="1" applyAlignment="1" applyProtection="1">
      <alignment horizontal="center"/>
      <protection hidden="1"/>
    </xf>
    <xf numFmtId="0" fontId="38" fillId="23" borderId="8" xfId="0" applyFont="1" applyFill="1" applyBorder="1" applyAlignment="1" applyProtection="1">
      <alignment horizontal="center"/>
      <protection hidden="1"/>
    </xf>
    <xf numFmtId="0" fontId="0" fillId="18" borderId="21" xfId="0" applyFill="1" applyBorder="1" applyAlignment="1">
      <alignment horizontal="center" wrapText="1"/>
    </xf>
    <xf numFmtId="0" fontId="0" fillId="18" borderId="22" xfId="0" applyFill="1" applyBorder="1" applyAlignment="1">
      <alignment horizontal="center" wrapText="1"/>
    </xf>
    <xf numFmtId="0" fontId="0" fillId="18" borderId="23" xfId="0" applyFill="1" applyBorder="1" applyAlignment="1">
      <alignment horizontal="center" wrapText="1"/>
    </xf>
    <xf numFmtId="0" fontId="0" fillId="18" borderId="13" xfId="0" applyFill="1" applyBorder="1" applyAlignment="1">
      <alignment horizontal="center" wrapText="1"/>
    </xf>
    <xf numFmtId="0" fontId="0" fillId="18" borderId="14" xfId="0" applyFill="1" applyBorder="1" applyAlignment="1">
      <alignment horizontal="center" wrapText="1"/>
    </xf>
    <xf numFmtId="0" fontId="0" fillId="18" borderId="15" xfId="0" applyFill="1" applyBorder="1" applyAlignment="1">
      <alignment horizont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27" fillId="19" borderId="21" xfId="0" applyFont="1" applyFill="1" applyBorder="1" applyAlignment="1">
      <alignment horizontal="center" wrapText="1"/>
    </xf>
    <xf numFmtId="0" fontId="27" fillId="19" borderId="22" xfId="0" applyFont="1" applyFill="1" applyBorder="1" applyAlignment="1">
      <alignment horizontal="center" wrapText="1"/>
    </xf>
    <xf numFmtId="0" fontId="27" fillId="19" borderId="23" xfId="0" applyFont="1" applyFill="1" applyBorder="1" applyAlignment="1">
      <alignment horizontal="center" wrapText="1"/>
    </xf>
    <xf numFmtId="0" fontId="27" fillId="19" borderId="37" xfId="0" applyFont="1" applyFill="1" applyBorder="1" applyAlignment="1">
      <alignment horizontal="center" wrapText="1"/>
    </xf>
    <xf numFmtId="0" fontId="27" fillId="19" borderId="0" xfId="0" applyFont="1" applyFill="1" applyAlignment="1">
      <alignment horizontal="center" wrapText="1"/>
    </xf>
    <xf numFmtId="0" fontId="27" fillId="19" borderId="38" xfId="0" applyFont="1" applyFill="1" applyBorder="1" applyAlignment="1">
      <alignment horizontal="center" wrapText="1"/>
    </xf>
    <xf numFmtId="0" fontId="27" fillId="19" borderId="13" xfId="0" applyFont="1" applyFill="1" applyBorder="1" applyAlignment="1">
      <alignment horizontal="center" wrapText="1"/>
    </xf>
    <xf numFmtId="0" fontId="27" fillId="19" borderId="14" xfId="0" applyFont="1" applyFill="1" applyBorder="1" applyAlignment="1">
      <alignment horizontal="center" wrapText="1"/>
    </xf>
    <xf numFmtId="0" fontId="27" fillId="19" borderId="15" xfId="0" applyFont="1" applyFill="1" applyBorder="1" applyAlignment="1">
      <alignment horizontal="center" wrapText="1"/>
    </xf>
    <xf numFmtId="0" fontId="4" fillId="6" borderId="67" xfId="3" applyFont="1" applyFill="1" applyBorder="1" applyAlignment="1">
      <alignment horizontal="center" vertical="center"/>
    </xf>
    <xf numFmtId="0" fontId="6" fillId="0" borderId="67" xfId="3" applyFont="1" applyBorder="1" applyAlignment="1">
      <alignment horizontal="center" vertical="center" wrapText="1"/>
    </xf>
    <xf numFmtId="0" fontId="4" fillId="5" borderId="67" xfId="3" applyFont="1" applyFill="1" applyBorder="1" applyAlignment="1">
      <alignment horizontal="center" vertical="center"/>
    </xf>
    <xf numFmtId="0" fontId="4" fillId="4" borderId="67" xfId="3"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wrapText="1"/>
    </xf>
    <xf numFmtId="0" fontId="4" fillId="2" borderId="0" xfId="3" applyFont="1" applyFill="1" applyAlignment="1">
      <alignment horizontal="center" vertical="center"/>
    </xf>
    <xf numFmtId="0" fontId="4" fillId="12" borderId="67" xfId="3" applyFont="1" applyFill="1" applyBorder="1" applyAlignment="1">
      <alignment horizontal="center" vertical="center"/>
    </xf>
    <xf numFmtId="0" fontId="4" fillId="3" borderId="67" xfId="3" applyFont="1" applyFill="1" applyBorder="1" applyAlignment="1">
      <alignment horizontal="center" vertical="center"/>
    </xf>
    <xf numFmtId="0" fontId="4" fillId="11" borderId="0" xfId="3" applyFont="1" applyFill="1" applyAlignment="1">
      <alignment horizontal="center" vertical="center" textRotation="90"/>
    </xf>
  </cellXfs>
  <cellStyles count="8">
    <cellStyle name="Excel Built-in Normal" xfId="3" xr:uid="{00000000-0005-0000-0000-000000000000}"/>
    <cellStyle name="Hipervínculo" xfId="7" builtinId="8"/>
    <cellStyle name="Normal" xfId="0" builtinId="0"/>
    <cellStyle name="Normal 2" xfId="2" xr:uid="{00000000-0005-0000-0000-000002000000}"/>
    <cellStyle name="Normal 3" xfId="1" xr:uid="{00000000-0005-0000-0000-000003000000}"/>
    <cellStyle name="Normal 4" xfId="4" xr:uid="{00000000-0005-0000-0000-000004000000}"/>
    <cellStyle name="Normal 5" xfId="6" xr:uid="{00000000-0005-0000-0000-000005000000}"/>
    <cellStyle name="Porcentaje" xfId="5" builtinId="5"/>
  </cellStyles>
  <dxfs count="109">
    <dxf>
      <alignment horizontal="general" vertical="bottom" textRotation="0" wrapText="1" indent="0" justifyLastLine="0" shrinkToFit="0" readingOrder="0"/>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CC99"/>
      <color rgb="FFE2ECFD"/>
      <color rgb="FF3366CC"/>
      <color rgb="FF0000FF"/>
      <color rgb="FF66FF33"/>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customXml" Target="../customXml/item1.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241481</xdr:colOff>
      <xdr:row>0</xdr:row>
      <xdr:rowOff>0</xdr:rowOff>
    </xdr:from>
    <xdr:to>
      <xdr:col>2</xdr:col>
      <xdr:colOff>1632086</xdr:colOff>
      <xdr:row>1</xdr:row>
      <xdr:rowOff>402465</xdr:rowOff>
    </xdr:to>
    <xdr:pic>
      <xdr:nvPicPr>
        <xdr:cNvPr id="3" name="Imagen 2">
          <a:extLst>
            <a:ext uri="{FF2B5EF4-FFF2-40B4-BE49-F238E27FC236}">
              <a16:creationId xmlns:a16="http://schemas.microsoft.com/office/drawing/2014/main" id="{F8AB148D-9F99-4805-AB9B-7A3BA649A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81" y="0"/>
          <a:ext cx="3952964" cy="979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608</xdr:rowOff>
    </xdr:from>
    <xdr:to>
      <xdr:col>2</xdr:col>
      <xdr:colOff>1341550</xdr:colOff>
      <xdr:row>1</xdr:row>
      <xdr:rowOff>390919</xdr:rowOff>
    </xdr:to>
    <xdr:pic>
      <xdr:nvPicPr>
        <xdr:cNvPr id="2" name="Imagen 1">
          <a:extLst>
            <a:ext uri="{FF2B5EF4-FFF2-40B4-BE49-F238E27FC236}">
              <a16:creationId xmlns:a16="http://schemas.microsoft.com/office/drawing/2014/main" id="{B5165795-F5FF-475C-9F2C-02B4F2F0CA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608"/>
          <a:ext cx="3903908" cy="967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67076</xdr:colOff>
      <xdr:row>0</xdr:row>
      <xdr:rowOff>0</xdr:rowOff>
    </xdr:from>
    <xdr:to>
      <xdr:col>2</xdr:col>
      <xdr:colOff>1837922</xdr:colOff>
      <xdr:row>2</xdr:row>
      <xdr:rowOff>339426</xdr:rowOff>
    </xdr:to>
    <xdr:pic>
      <xdr:nvPicPr>
        <xdr:cNvPr id="3" name="Imagen 2">
          <a:extLst>
            <a:ext uri="{FF2B5EF4-FFF2-40B4-BE49-F238E27FC236}">
              <a16:creationId xmlns:a16="http://schemas.microsoft.com/office/drawing/2014/main" id="{AE9BFC74-77BB-4278-88DE-11EA0E6FE0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 y="0"/>
          <a:ext cx="4333205" cy="10906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47626</xdr:colOff>
      <xdr:row>0</xdr:row>
      <xdr:rowOff>0</xdr:rowOff>
    </xdr:from>
    <xdr:to>
      <xdr:col>3</xdr:col>
      <xdr:colOff>600076</xdr:colOff>
      <xdr:row>2</xdr:row>
      <xdr:rowOff>166469</xdr:rowOff>
    </xdr:to>
    <xdr:pic>
      <xdr:nvPicPr>
        <xdr:cNvPr id="2" name="Imagen 1">
          <a:extLst>
            <a:ext uri="{FF2B5EF4-FFF2-40B4-BE49-F238E27FC236}">
              <a16:creationId xmlns:a16="http://schemas.microsoft.com/office/drawing/2014/main" id="{FBE39CC2-E377-43C9-BB90-04EF8AFD2B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6" y="0"/>
          <a:ext cx="2209800" cy="547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0</xdr:row>
      <xdr:rowOff>123825</xdr:rowOff>
    </xdr:from>
    <xdr:to>
      <xdr:col>4</xdr:col>
      <xdr:colOff>923925</xdr:colOff>
      <xdr:row>4</xdr:row>
      <xdr:rowOff>131423</xdr:rowOff>
    </xdr:to>
    <xdr:pic>
      <xdr:nvPicPr>
        <xdr:cNvPr id="2" name="Imagen 1">
          <a:extLst>
            <a:ext uri="{FF2B5EF4-FFF2-40B4-BE49-F238E27FC236}">
              <a16:creationId xmlns:a16="http://schemas.microsoft.com/office/drawing/2014/main" id="{4CBE616C-E31D-434D-9F43-D1A300C89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0" y="123825"/>
          <a:ext cx="3057525" cy="769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iguelito\Downloads\Riesgos%20Contractual%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iguelito\Downloads\Riesgos%20Prensa%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iguelito\Downloads\Riesgos%20Proyectos%20Normativos%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iguelito\Downloads\10.%20Mapa%20de%20Riesgos%20Gesti&#243;n%20Juridic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iguelito\Downloads\Gesti&#243;n%20contra%20la%20criminalidad_SRPA-SPenintenciario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iguelito\Downloads\Riesgos%20Drogas_1%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iguelito\Downloads\Riesgos%20Gesti&#243;n%20Humana%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iguelito\Downloads\Formato%20matriz%20de%20riesgos_Gesti&#243;n%20Mejora%20Institucional_071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iguelito\Downloads\PLANES%20Formato%20de%20Riesgos%20VF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iguelito\Downloads\Riesgos%20Gesti&#243;n%20Humana%20oct%2020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1/SEGUNDO%20CUATRIMESTRE/SEGUIMIENTO%20MATRIZ%20DE%20RIESGO/Riesgos%20OAP%2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1/SEGUNDO%20CUATRIMESTRE/SEGUIMIENTO%20MATRIZ%20DE%20RIESGO/Mapa%20de%20Riesgos%20DIRECCIONAMIENTO%20(3).xlsx" TargetMode="External"/></Relationships>
</file>

<file path=xl/externalLinks/_rels/externalLink22.xml.rels><?xml version="1.0" encoding="UTF-8" standalone="yes"?>
<Relationships xmlns="http://schemas.openxmlformats.org/package/2006/relationships"><Relationship Id="rId2" Type="http://schemas.microsoft.com/office/2019/04/relationships/externalLinkLongPath" Target="https://minjusticiagovco-my.sharepoint.com/personal/mjrodriguez_minjusticia_gov_co/Documents/MATRIZ%20DE%20RIESGOS/VIGENCIA%202021/SEGUNDO%20CUATRIMESTRE/SEGUIMIENTO%20MATRIZ%20DE%20RIESGO/MATRIZ%20RIESGOS%20GESTION%20Y%20CORRUPCI&#211;N%20FINAL%20(1).xlsx?0440F260" TargetMode="External"/><Relationship Id="rId1" Type="http://schemas.openxmlformats.org/officeDocument/2006/relationships/externalLinkPath" Target="file:///\\0440F260\MATRIZ%20RIESGOS%20GESTION%20Y%20CORRUPCI&#211;N%20FINAL%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Users/DIGITAL%20EXITO/Downloads/Corrupci&#243;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GITAL%20EXITO/Downloads/Riesgos%20Gestio&#769;n%20Financier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GITAL%20EXITO/Downloads/Riesgos%20Asuntos%20Internacion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a%20sofia\Downloads\RIESGO%20GRUPO%20GESTI&#211;N%20DOCUMENTAL%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iguelito\Downloads\Matriz%20de%20riesgos_Proceso%20GG_2306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iguelito\Downloads\DDDOJ%20190820%20Formato%20de%20Riesgos%20VF1%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iguelito\Downloads\Mapa%20de%20Riesgos_PROCESO%20SEGUIMIENTO%20Y%20EVALUACI&#211;N%20(1)%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iguelito\Downloads\Riesgos%20de%20Formulaci&#243;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M8" t="str">
            <v>ImprobableInsignificante</v>
          </cell>
          <cell r="N8" t="str">
            <v>Bajo</v>
          </cell>
          <cell r="U8" t="str">
            <v>ModeradoDébil</v>
          </cell>
          <cell r="V8" t="str">
            <v>Débil</v>
          </cell>
        </row>
        <row r="9">
          <cell r="M9" t="str">
            <v>ImprobableMenor</v>
          </cell>
          <cell r="N9" t="str">
            <v>Bajo</v>
          </cell>
          <cell r="U9" t="str">
            <v>DébilFuerte</v>
          </cell>
          <cell r="V9" t="str">
            <v>Débil</v>
          </cell>
        </row>
        <row r="10">
          <cell r="M10" t="str">
            <v>ImprobableModerado</v>
          </cell>
          <cell r="N10" t="str">
            <v>Moderado</v>
          </cell>
          <cell r="U10" t="str">
            <v>DébilModerado</v>
          </cell>
          <cell r="V10" t="str">
            <v>Débil</v>
          </cell>
        </row>
        <row r="11">
          <cell r="M11" t="str">
            <v>ImprobableMayor</v>
          </cell>
          <cell r="N11" t="str">
            <v>Alto</v>
          </cell>
          <cell r="U11" t="str">
            <v>DébilDébil</v>
          </cell>
          <cell r="V11" t="str">
            <v>Débil</v>
          </cell>
        </row>
        <row r="12">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Digital"/>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Corrupción (2)"/>
      <sheetName val="Riesgo Corrupción"/>
      <sheetName val="Corrupción"/>
      <sheetName val="Matriz Riesgos Corrupción"/>
      <sheetName val="Matriz Riesgos Gestión (2)"/>
      <sheetName val="CONTROLES"/>
      <sheetName val="Matriz Riesgos Gestión"/>
      <sheetName val="Matriz Riesgos Seg. Digital (2)"/>
      <sheetName val="Matriz RiesgosSeguridad Digital"/>
      <sheetName val="Matriz de calificació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11" totalsRowShown="0">
  <autoFilter ref="C7:G11" xr:uid="{00000000-0009-0000-0100-000001000000}"/>
  <tableColumns count="5">
    <tableColumn id="1" xr3:uid="{00000000-0010-0000-0000-000001000000}" name="Descripción" dataDxfId="0"/>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justicia.gov.co/programas-co/control-para-el-manejo-sustancias-quimica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2"/>
  <sheetViews>
    <sheetView topLeftCell="A6" zoomScaleNormal="100" workbookViewId="0">
      <selection activeCell="C6" sqref="C6"/>
    </sheetView>
  </sheetViews>
  <sheetFormatPr baseColWidth="10" defaultColWidth="11.42578125" defaultRowHeight="15" x14ac:dyDescent="0.25"/>
  <cols>
    <col min="1" max="1" width="15" bestFit="1" customWidth="1"/>
    <col min="2" max="2" width="48.7109375" bestFit="1" customWidth="1"/>
    <col min="3" max="3" width="48.7109375" customWidth="1"/>
    <col min="4" max="4" width="11.42578125" customWidth="1"/>
    <col min="5" max="5" width="13.28515625" customWidth="1"/>
    <col min="6" max="6" width="12.28515625" bestFit="1" customWidth="1"/>
    <col min="7" max="7" width="23.5703125" customWidth="1"/>
    <col min="8" max="8" width="24.85546875" customWidth="1"/>
    <col min="9" max="9" width="17.7109375" customWidth="1"/>
    <col min="11" max="11" width="17.140625" customWidth="1"/>
    <col min="12" max="12" width="19.5703125" customWidth="1"/>
    <col min="13" max="13" width="37.28515625" customWidth="1"/>
    <col min="14" max="14" width="21.42578125" customWidth="1"/>
    <col min="21" max="21" width="19.42578125" bestFit="1" customWidth="1"/>
  </cols>
  <sheetData>
    <row r="2" spans="1:24" ht="15.75" thickBot="1" x14ac:dyDescent="0.3">
      <c r="A2" s="10" t="s">
        <v>0</v>
      </c>
      <c r="B2" s="10" t="s">
        <v>1</v>
      </c>
      <c r="C2" s="10" t="s">
        <v>2</v>
      </c>
      <c r="D2" s="10" t="s">
        <v>3</v>
      </c>
      <c r="E2" s="10" t="s">
        <v>4</v>
      </c>
      <c r="F2" s="10" t="s">
        <v>5</v>
      </c>
      <c r="G2" s="10" t="s">
        <v>6</v>
      </c>
      <c r="H2" s="10" t="s">
        <v>7</v>
      </c>
      <c r="I2" s="10" t="s">
        <v>8</v>
      </c>
      <c r="K2" s="10" t="s">
        <v>5</v>
      </c>
      <c r="L2" s="10" t="s">
        <v>6</v>
      </c>
      <c r="M2" s="10" t="s">
        <v>9</v>
      </c>
      <c r="P2" s="10" t="s">
        <v>10</v>
      </c>
      <c r="S2" s="344" t="s">
        <v>11</v>
      </c>
      <c r="T2" s="344"/>
      <c r="U2" s="344"/>
      <c r="V2" s="344"/>
      <c r="W2" t="s">
        <v>12</v>
      </c>
    </row>
    <row r="3" spans="1:24" ht="144" thickBot="1" x14ac:dyDescent="0.4">
      <c r="A3" s="26" t="s">
        <v>13</v>
      </c>
      <c r="B3" s="120" t="s">
        <v>14</v>
      </c>
      <c r="C3" s="120" t="s">
        <v>14</v>
      </c>
      <c r="D3" s="26" t="s">
        <v>15</v>
      </c>
      <c r="E3" s="26" t="s">
        <v>16</v>
      </c>
      <c r="F3" s="11" t="s">
        <v>17</v>
      </c>
      <c r="G3" s="11" t="s">
        <v>18</v>
      </c>
      <c r="H3" t="s">
        <v>19</v>
      </c>
      <c r="I3" t="s">
        <v>20</v>
      </c>
      <c r="K3" s="11" t="s">
        <v>21</v>
      </c>
      <c r="L3" s="11" t="s">
        <v>18</v>
      </c>
      <c r="M3" t="s">
        <v>22</v>
      </c>
      <c r="N3" t="s">
        <v>23</v>
      </c>
      <c r="P3" t="s">
        <v>23</v>
      </c>
      <c r="Q3" t="s">
        <v>24</v>
      </c>
      <c r="S3" t="s">
        <v>25</v>
      </c>
      <c r="T3" t="s">
        <v>25</v>
      </c>
      <c r="U3" t="str">
        <f>+CONCATENATE(S3,T3)</f>
        <v>FuerteFuerte</v>
      </c>
      <c r="V3" t="s">
        <v>25</v>
      </c>
      <c r="W3" s="51" t="s">
        <v>26</v>
      </c>
      <c r="X3" s="50"/>
    </row>
    <row r="4" spans="1:24" ht="201" thickBot="1" x14ac:dyDescent="0.4">
      <c r="A4" s="26" t="s">
        <v>13</v>
      </c>
      <c r="B4" s="120" t="s">
        <v>27</v>
      </c>
      <c r="C4" s="121" t="s">
        <v>28</v>
      </c>
      <c r="D4" s="26" t="s">
        <v>29</v>
      </c>
      <c r="E4" s="26" t="s">
        <v>30</v>
      </c>
      <c r="F4" s="11" t="s">
        <v>31</v>
      </c>
      <c r="G4" s="11" t="s">
        <v>32</v>
      </c>
      <c r="H4" s="11" t="s">
        <v>33</v>
      </c>
      <c r="I4" t="s">
        <v>34</v>
      </c>
      <c r="K4" s="11" t="s">
        <v>31</v>
      </c>
      <c r="L4" s="11" t="s">
        <v>32</v>
      </c>
      <c r="M4" t="s">
        <v>35</v>
      </c>
      <c r="N4" t="s">
        <v>23</v>
      </c>
      <c r="P4" t="s">
        <v>36</v>
      </c>
      <c r="Q4" t="s">
        <v>37</v>
      </c>
      <c r="S4" t="s">
        <v>25</v>
      </c>
      <c r="T4" t="s">
        <v>36</v>
      </c>
      <c r="U4" t="str">
        <f t="shared" ref="U4:U11" si="0">+CONCATENATE(S4,T4)</f>
        <v>FuerteModerado</v>
      </c>
      <c r="V4" t="s">
        <v>36</v>
      </c>
      <c r="W4" s="51" t="s">
        <v>38</v>
      </c>
    </row>
    <row r="5" spans="1:24" ht="273.75" thickBot="1" x14ac:dyDescent="0.4">
      <c r="A5" s="26" t="s">
        <v>13</v>
      </c>
      <c r="B5" s="120" t="s">
        <v>39</v>
      </c>
      <c r="C5" s="122" t="s">
        <v>40</v>
      </c>
      <c r="D5" s="26" t="s">
        <v>41</v>
      </c>
      <c r="E5" s="26"/>
      <c r="F5" s="11" t="s">
        <v>42</v>
      </c>
      <c r="G5" s="11" t="s">
        <v>36</v>
      </c>
      <c r="H5" t="s">
        <v>43</v>
      </c>
      <c r="K5" s="11" t="s">
        <v>44</v>
      </c>
      <c r="L5" s="11" t="s">
        <v>36</v>
      </c>
      <c r="M5" t="s">
        <v>45</v>
      </c>
      <c r="N5" t="s">
        <v>36</v>
      </c>
      <c r="P5" t="s">
        <v>46</v>
      </c>
      <c r="Q5" t="s">
        <v>47</v>
      </c>
      <c r="S5" t="s">
        <v>25</v>
      </c>
      <c r="T5" t="s">
        <v>48</v>
      </c>
      <c r="U5" t="str">
        <f t="shared" si="0"/>
        <v>FuerteDébil</v>
      </c>
      <c r="V5" t="s">
        <v>48</v>
      </c>
      <c r="W5" s="51" t="s">
        <v>49</v>
      </c>
    </row>
    <row r="6" spans="1:24" ht="168.75" thickBot="1" x14ac:dyDescent="0.4">
      <c r="A6" s="26" t="s">
        <v>13</v>
      </c>
      <c r="B6" s="120" t="s">
        <v>50</v>
      </c>
      <c r="C6" s="122" t="s">
        <v>51</v>
      </c>
      <c r="D6" s="26" t="s">
        <v>52</v>
      </c>
      <c r="E6" s="26"/>
      <c r="F6" s="11" t="s">
        <v>53</v>
      </c>
      <c r="G6" s="11" t="s">
        <v>54</v>
      </c>
      <c r="H6" t="s">
        <v>55</v>
      </c>
      <c r="K6" s="11" t="s">
        <v>53</v>
      </c>
      <c r="L6" s="11" t="s">
        <v>54</v>
      </c>
      <c r="M6" t="s">
        <v>56</v>
      </c>
      <c r="N6" t="s">
        <v>46</v>
      </c>
      <c r="P6" t="s">
        <v>57</v>
      </c>
      <c r="Q6" t="s">
        <v>58</v>
      </c>
      <c r="S6" t="s">
        <v>36</v>
      </c>
      <c r="T6" t="s">
        <v>25</v>
      </c>
      <c r="U6" t="str">
        <f t="shared" si="0"/>
        <v>ModeradoFuerte</v>
      </c>
      <c r="V6" t="s">
        <v>36</v>
      </c>
      <c r="W6" s="51" t="s">
        <v>59</v>
      </c>
    </row>
    <row r="7" spans="1:24" ht="214.5" x14ac:dyDescent="0.35">
      <c r="A7" s="26" t="s">
        <v>13</v>
      </c>
      <c r="B7" s="120" t="s">
        <v>60</v>
      </c>
      <c r="C7" s="122" t="s">
        <v>61</v>
      </c>
      <c r="D7" s="26" t="s">
        <v>62</v>
      </c>
      <c r="E7" s="26"/>
      <c r="F7" s="11" t="s">
        <v>63</v>
      </c>
      <c r="G7" s="11" t="s">
        <v>64</v>
      </c>
      <c r="H7" s="11"/>
      <c r="K7" s="11" t="s">
        <v>63</v>
      </c>
      <c r="L7" s="11" t="s">
        <v>64</v>
      </c>
      <c r="M7" t="s">
        <v>65</v>
      </c>
      <c r="N7" t="s">
        <v>57</v>
      </c>
      <c r="S7" t="s">
        <v>36</v>
      </c>
      <c r="T7" t="s">
        <v>36</v>
      </c>
      <c r="U7" t="str">
        <f t="shared" si="0"/>
        <v>ModeradoModerado</v>
      </c>
      <c r="V7" t="s">
        <v>36</v>
      </c>
      <c r="W7" s="51" t="s">
        <v>66</v>
      </c>
    </row>
    <row r="8" spans="1:24" ht="21" x14ac:dyDescent="0.35">
      <c r="A8" s="26" t="s">
        <v>67</v>
      </c>
      <c r="B8" s="120" t="s">
        <v>68</v>
      </c>
      <c r="C8" s="120" t="s">
        <v>68</v>
      </c>
      <c r="D8" s="26" t="s">
        <v>69</v>
      </c>
      <c r="E8" s="26"/>
      <c r="K8" s="11" t="s">
        <v>21</v>
      </c>
      <c r="L8">
        <v>1</v>
      </c>
      <c r="M8" t="s">
        <v>70</v>
      </c>
      <c r="N8" t="s">
        <v>23</v>
      </c>
      <c r="S8" t="s">
        <v>36</v>
      </c>
      <c r="T8" t="s">
        <v>48</v>
      </c>
      <c r="U8" t="str">
        <f t="shared" si="0"/>
        <v>ModeradoDébil</v>
      </c>
      <c r="V8" t="s">
        <v>48</v>
      </c>
    </row>
    <row r="9" spans="1:24" ht="252" x14ac:dyDescent="0.35">
      <c r="A9" s="26" t="s">
        <v>67</v>
      </c>
      <c r="B9" s="120" t="s">
        <v>71</v>
      </c>
      <c r="C9" s="123" t="s">
        <v>72</v>
      </c>
      <c r="D9" s="26"/>
      <c r="E9" s="26"/>
      <c r="K9" s="11" t="s">
        <v>31</v>
      </c>
      <c r="L9">
        <v>2</v>
      </c>
      <c r="M9" t="s">
        <v>73</v>
      </c>
      <c r="N9" t="s">
        <v>23</v>
      </c>
      <c r="S9" t="s">
        <v>48</v>
      </c>
      <c r="T9" t="s">
        <v>25</v>
      </c>
      <c r="U9" t="str">
        <f t="shared" si="0"/>
        <v>DébilFuerte</v>
      </c>
      <c r="V9" t="s">
        <v>48</v>
      </c>
    </row>
    <row r="10" spans="1:24" ht="189" x14ac:dyDescent="0.35">
      <c r="A10" s="26" t="s">
        <v>67</v>
      </c>
      <c r="B10" s="120" t="s">
        <v>74</v>
      </c>
      <c r="C10" s="123" t="s">
        <v>75</v>
      </c>
      <c r="D10" s="26"/>
      <c r="E10" s="26"/>
      <c r="K10" s="11" t="s">
        <v>44</v>
      </c>
      <c r="L10">
        <v>3</v>
      </c>
      <c r="M10" t="s">
        <v>76</v>
      </c>
      <c r="N10" t="s">
        <v>36</v>
      </c>
      <c r="S10" t="s">
        <v>48</v>
      </c>
      <c r="T10" t="s">
        <v>36</v>
      </c>
      <c r="U10" t="str">
        <f t="shared" si="0"/>
        <v>DébilModerado</v>
      </c>
      <c r="V10" t="s">
        <v>48</v>
      </c>
    </row>
    <row r="11" spans="1:24" ht="21" x14ac:dyDescent="0.35">
      <c r="A11" s="26" t="s">
        <v>67</v>
      </c>
      <c r="B11" s="26" t="s">
        <v>77</v>
      </c>
      <c r="C11" s="26" t="s">
        <v>77</v>
      </c>
      <c r="D11" s="26"/>
      <c r="E11" s="26"/>
      <c r="K11" s="11" t="s">
        <v>53</v>
      </c>
      <c r="L11">
        <v>4</v>
      </c>
      <c r="M11" t="s">
        <v>78</v>
      </c>
      <c r="N11" t="s">
        <v>46</v>
      </c>
      <c r="S11" t="s">
        <v>48</v>
      </c>
      <c r="T11" t="s">
        <v>48</v>
      </c>
      <c r="U11" t="str">
        <f t="shared" si="0"/>
        <v>DébilDébil</v>
      </c>
      <c r="V11" t="s">
        <v>48</v>
      </c>
    </row>
    <row r="12" spans="1:24" ht="210" x14ac:dyDescent="0.35">
      <c r="A12" s="26" t="s">
        <v>67</v>
      </c>
      <c r="B12" s="26" t="s">
        <v>79</v>
      </c>
      <c r="C12" s="27" t="s">
        <v>80</v>
      </c>
      <c r="D12" s="26"/>
      <c r="E12" s="26"/>
      <c r="K12" s="11" t="s">
        <v>63</v>
      </c>
      <c r="L12">
        <v>5</v>
      </c>
      <c r="M12" t="s">
        <v>81</v>
      </c>
      <c r="N12" t="s">
        <v>57</v>
      </c>
    </row>
    <row r="13" spans="1:24" ht="147" x14ac:dyDescent="0.35">
      <c r="A13" s="26" t="s">
        <v>82</v>
      </c>
      <c r="B13" s="26" t="s">
        <v>83</v>
      </c>
      <c r="C13" s="110" t="s">
        <v>84</v>
      </c>
      <c r="D13" s="26"/>
      <c r="E13" s="26"/>
      <c r="K13" s="11" t="s">
        <v>18</v>
      </c>
      <c r="L13">
        <v>1</v>
      </c>
      <c r="M13" t="s">
        <v>85</v>
      </c>
      <c r="N13" t="s">
        <v>23</v>
      </c>
    </row>
    <row r="14" spans="1:24" ht="231" x14ac:dyDescent="0.35">
      <c r="A14" s="26" t="s">
        <v>82</v>
      </c>
      <c r="B14" s="26" t="s">
        <v>86</v>
      </c>
      <c r="C14" s="110" t="s">
        <v>87</v>
      </c>
      <c r="D14" s="26"/>
      <c r="E14" s="26"/>
      <c r="K14" s="11" t="s">
        <v>32</v>
      </c>
      <c r="L14">
        <v>2</v>
      </c>
      <c r="M14" t="s">
        <v>88</v>
      </c>
      <c r="N14" t="s">
        <v>36</v>
      </c>
    </row>
    <row r="15" spans="1:24" ht="231" x14ac:dyDescent="0.35">
      <c r="A15" s="26" t="s">
        <v>82</v>
      </c>
      <c r="B15" s="26" t="s">
        <v>89</v>
      </c>
      <c r="C15" s="110" t="s">
        <v>90</v>
      </c>
      <c r="D15" s="26"/>
      <c r="E15" s="26"/>
      <c r="K15" s="11" t="s">
        <v>36</v>
      </c>
      <c r="L15">
        <v>3</v>
      </c>
      <c r="M15" t="s">
        <v>91</v>
      </c>
      <c r="N15" t="s">
        <v>46</v>
      </c>
    </row>
    <row r="16" spans="1:24" ht="210" x14ac:dyDescent="0.35">
      <c r="A16" s="26" t="s">
        <v>82</v>
      </c>
      <c r="B16" s="26" t="s">
        <v>92</v>
      </c>
      <c r="C16" s="110" t="s">
        <v>93</v>
      </c>
      <c r="D16" s="26"/>
      <c r="E16" s="26"/>
      <c r="K16" s="11" t="s">
        <v>54</v>
      </c>
      <c r="L16">
        <v>4</v>
      </c>
      <c r="M16" t="s">
        <v>94</v>
      </c>
      <c r="N16" t="s">
        <v>57</v>
      </c>
    </row>
    <row r="17" spans="1:14" ht="147" x14ac:dyDescent="0.35">
      <c r="A17" s="26" t="s">
        <v>82</v>
      </c>
      <c r="B17" s="26" t="s">
        <v>95</v>
      </c>
      <c r="C17" s="110" t="s">
        <v>96</v>
      </c>
      <c r="D17" s="26"/>
      <c r="E17" s="26"/>
      <c r="K17" s="11" t="s">
        <v>64</v>
      </c>
      <c r="L17">
        <v>5</v>
      </c>
      <c r="M17" t="s">
        <v>97</v>
      </c>
      <c r="N17" t="s">
        <v>57</v>
      </c>
    </row>
    <row r="18" spans="1:14" ht="189" x14ac:dyDescent="0.35">
      <c r="A18" s="26" t="s">
        <v>82</v>
      </c>
      <c r="B18" s="26" t="s">
        <v>98</v>
      </c>
      <c r="C18" s="110" t="s">
        <v>99</v>
      </c>
      <c r="D18" s="26"/>
      <c r="E18" s="26"/>
      <c r="J18">
        <v>-1</v>
      </c>
      <c r="K18" s="11" t="s">
        <v>21</v>
      </c>
      <c r="M18" t="s">
        <v>100</v>
      </c>
      <c r="N18" t="s">
        <v>36</v>
      </c>
    </row>
    <row r="19" spans="1:14" ht="189" x14ac:dyDescent="0.35">
      <c r="A19" s="26" t="s">
        <v>13</v>
      </c>
      <c r="B19" s="26" t="s">
        <v>101</v>
      </c>
      <c r="C19" s="110" t="s">
        <v>102</v>
      </c>
      <c r="D19" s="26"/>
      <c r="E19" s="26"/>
      <c r="J19">
        <v>0</v>
      </c>
      <c r="K19" s="11" t="s">
        <v>21</v>
      </c>
      <c r="M19" t="s">
        <v>103</v>
      </c>
      <c r="N19" t="s">
        <v>46</v>
      </c>
    </row>
    <row r="20" spans="1:14" ht="147" x14ac:dyDescent="0.35">
      <c r="A20" s="26" t="s">
        <v>9</v>
      </c>
      <c r="B20" s="26" t="s">
        <v>104</v>
      </c>
      <c r="C20" s="110" t="s">
        <v>105</v>
      </c>
      <c r="D20" s="26"/>
      <c r="E20" s="26"/>
      <c r="J20">
        <v>1</v>
      </c>
      <c r="K20" s="11" t="s">
        <v>21</v>
      </c>
      <c r="M20" t="s">
        <v>106</v>
      </c>
      <c r="N20" t="s">
        <v>46</v>
      </c>
    </row>
    <row r="21" spans="1:14" x14ac:dyDescent="0.25">
      <c r="J21">
        <v>2</v>
      </c>
      <c r="K21" s="11" t="s">
        <v>31</v>
      </c>
      <c r="M21" t="s">
        <v>107</v>
      </c>
      <c r="N21" t="s">
        <v>57</v>
      </c>
    </row>
    <row r="22" spans="1:14" x14ac:dyDescent="0.25">
      <c r="J22">
        <v>3</v>
      </c>
      <c r="K22" s="11" t="s">
        <v>44</v>
      </c>
      <c r="M22" t="s">
        <v>108</v>
      </c>
      <c r="N22" t="s">
        <v>57</v>
      </c>
    </row>
    <row r="23" spans="1:14" x14ac:dyDescent="0.25">
      <c r="J23">
        <v>4</v>
      </c>
      <c r="K23" s="11" t="s">
        <v>53</v>
      </c>
      <c r="M23" t="s">
        <v>109</v>
      </c>
      <c r="N23" t="s">
        <v>46</v>
      </c>
    </row>
    <row r="24" spans="1:14" x14ac:dyDescent="0.25">
      <c r="J24">
        <v>5</v>
      </c>
      <c r="K24" s="11" t="s">
        <v>63</v>
      </c>
      <c r="M24" t="s">
        <v>110</v>
      </c>
      <c r="N24" t="s">
        <v>46</v>
      </c>
    </row>
    <row r="25" spans="1:14" x14ac:dyDescent="0.25">
      <c r="B25" s="10" t="s">
        <v>111</v>
      </c>
      <c r="C25" s="10" t="s">
        <v>112</v>
      </c>
      <c r="E25" s="10" t="s">
        <v>113</v>
      </c>
      <c r="G25" s="10" t="s">
        <v>114</v>
      </c>
      <c r="M25" t="s">
        <v>115</v>
      </c>
      <c r="N25" t="s">
        <v>57</v>
      </c>
    </row>
    <row r="26" spans="1:14" x14ac:dyDescent="0.25">
      <c r="B26" t="s">
        <v>116</v>
      </c>
      <c r="C26" t="s">
        <v>117</v>
      </c>
      <c r="E26" t="s">
        <v>118</v>
      </c>
      <c r="G26" t="s">
        <v>20</v>
      </c>
      <c r="J26">
        <v>-1</v>
      </c>
      <c r="K26" s="11" t="s">
        <v>18</v>
      </c>
      <c r="M26" t="s">
        <v>119</v>
      </c>
      <c r="N26" t="s">
        <v>57</v>
      </c>
    </row>
    <row r="27" spans="1:14" x14ac:dyDescent="0.25">
      <c r="B27" t="s">
        <v>120</v>
      </c>
      <c r="C27" t="s">
        <v>121</v>
      </c>
      <c r="E27" t="s">
        <v>122</v>
      </c>
      <c r="G27" t="s">
        <v>123</v>
      </c>
      <c r="J27">
        <v>0</v>
      </c>
      <c r="K27" s="11" t="s">
        <v>18</v>
      </c>
      <c r="M27" t="s">
        <v>124</v>
      </c>
      <c r="N27" t="s">
        <v>57</v>
      </c>
    </row>
    <row r="28" spans="1:14" x14ac:dyDescent="0.25">
      <c r="C28" t="s">
        <v>125</v>
      </c>
      <c r="E28" t="s">
        <v>126</v>
      </c>
      <c r="J28">
        <v>1</v>
      </c>
      <c r="K28" s="11" t="s">
        <v>18</v>
      </c>
    </row>
    <row r="29" spans="1:14" x14ac:dyDescent="0.25">
      <c r="G29" t="s">
        <v>20</v>
      </c>
      <c r="J29">
        <v>2</v>
      </c>
      <c r="K29" s="11" t="s">
        <v>32</v>
      </c>
    </row>
    <row r="30" spans="1:14" x14ac:dyDescent="0.25">
      <c r="G30" t="s">
        <v>127</v>
      </c>
      <c r="J30">
        <v>3</v>
      </c>
      <c r="K30" s="11" t="s">
        <v>36</v>
      </c>
    </row>
    <row r="31" spans="1:14" x14ac:dyDescent="0.25">
      <c r="J31">
        <v>4</v>
      </c>
      <c r="K31" s="11" t="s">
        <v>54</v>
      </c>
    </row>
    <row r="32" spans="1:14" x14ac:dyDescent="0.25">
      <c r="J32">
        <v>5</v>
      </c>
      <c r="K32" s="11" t="s">
        <v>64</v>
      </c>
    </row>
  </sheetData>
  <sheetProtection selectLockedCells="1"/>
  <mergeCells count="1">
    <mergeCell ref="S2:V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AJ20"/>
  <sheetViews>
    <sheetView showGridLines="0" topLeftCell="A3" workbookViewId="0">
      <selection activeCell="U6" sqref="U6:X6"/>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1"/>
      <c r="D4" s="1"/>
      <c r="E4" s="663" t="s">
        <v>1015</v>
      </c>
      <c r="F4" s="1"/>
      <c r="G4" s="655" t="s">
        <v>1016</v>
      </c>
      <c r="H4" s="655"/>
      <c r="I4" s="655"/>
      <c r="J4" s="655"/>
      <c r="K4" s="655"/>
      <c r="L4" s="655"/>
      <c r="M4" s="656"/>
      <c r="N4" s="656"/>
      <c r="O4" s="656"/>
      <c r="P4" s="656"/>
      <c r="Q4" s="656"/>
      <c r="R4" s="656"/>
      <c r="S4" s="656"/>
      <c r="T4" s="656"/>
      <c r="U4" s="654"/>
      <c r="V4" s="654"/>
      <c r="W4" s="654"/>
      <c r="X4" s="654"/>
      <c r="Y4" s="654">
        <v>3</v>
      </c>
      <c r="Z4" s="654"/>
      <c r="AA4" s="654"/>
      <c r="AB4" s="654"/>
      <c r="AC4" s="654"/>
      <c r="AD4" s="654"/>
      <c r="AE4" s="654"/>
      <c r="AF4" s="654"/>
      <c r="AG4" s="1"/>
      <c r="AH4" s="1"/>
      <c r="AI4" s="1"/>
      <c r="AJ4" s="2"/>
    </row>
    <row r="5" spans="3:36" ht="51" customHeight="1" x14ac:dyDescent="0.25">
      <c r="C5" s="1"/>
      <c r="D5" s="1"/>
      <c r="E5" s="663"/>
      <c r="F5" s="1"/>
      <c r="G5" s="655" t="s">
        <v>1017</v>
      </c>
      <c r="H5" s="655"/>
      <c r="I5" s="655"/>
      <c r="J5" s="655"/>
      <c r="K5" s="655"/>
      <c r="L5" s="655"/>
      <c r="M5" s="657">
        <v>2</v>
      </c>
      <c r="N5" s="657"/>
      <c r="O5" s="657"/>
      <c r="P5" s="657"/>
      <c r="Q5" s="656"/>
      <c r="R5" s="656"/>
      <c r="S5" s="656"/>
      <c r="T5" s="656"/>
      <c r="U5" s="656">
        <v>7</v>
      </c>
      <c r="V5" s="656"/>
      <c r="W5" s="656"/>
      <c r="X5" s="656"/>
      <c r="Y5" s="654">
        <v>5</v>
      </c>
      <c r="Z5" s="654"/>
      <c r="AA5" s="654"/>
      <c r="AB5" s="654"/>
      <c r="AC5" s="654"/>
      <c r="AD5" s="654"/>
      <c r="AE5" s="654"/>
      <c r="AF5" s="654"/>
      <c r="AG5" s="1"/>
      <c r="AH5" s="1"/>
      <c r="AI5" s="1"/>
      <c r="AJ5" s="2"/>
    </row>
    <row r="6" spans="3:36" ht="51" customHeight="1" x14ac:dyDescent="0.25">
      <c r="C6" s="1"/>
      <c r="D6" s="1"/>
      <c r="E6" s="663"/>
      <c r="F6" s="1"/>
      <c r="G6" s="655" t="s">
        <v>1018</v>
      </c>
      <c r="H6" s="655"/>
      <c r="I6" s="655"/>
      <c r="J6" s="655"/>
      <c r="K6" s="655"/>
      <c r="L6" s="655"/>
      <c r="M6" s="662">
        <v>1</v>
      </c>
      <c r="N6" s="662"/>
      <c r="O6" s="662"/>
      <c r="P6" s="662"/>
      <c r="Q6" s="657">
        <v>1</v>
      </c>
      <c r="R6" s="657"/>
      <c r="S6" s="657"/>
      <c r="T6" s="657"/>
      <c r="U6" s="656">
        <v>3</v>
      </c>
      <c r="V6" s="656"/>
      <c r="W6" s="656"/>
      <c r="X6" s="656"/>
      <c r="Y6" s="654">
        <v>2</v>
      </c>
      <c r="Z6" s="654"/>
      <c r="AA6" s="654"/>
      <c r="AB6" s="654"/>
      <c r="AC6" s="654">
        <v>2</v>
      </c>
      <c r="AD6" s="654"/>
      <c r="AE6" s="654"/>
      <c r="AF6" s="654"/>
      <c r="AG6" s="1"/>
      <c r="AH6" s="1"/>
      <c r="AI6" s="1"/>
      <c r="AJ6" s="3"/>
    </row>
    <row r="7" spans="3:36" ht="51" customHeight="1" x14ac:dyDescent="0.25">
      <c r="C7" s="1"/>
      <c r="D7" s="1"/>
      <c r="E7" s="663"/>
      <c r="F7" s="1"/>
      <c r="G7" s="655" t="s">
        <v>1019</v>
      </c>
      <c r="H7" s="655"/>
      <c r="I7" s="655"/>
      <c r="J7" s="655"/>
      <c r="K7" s="655"/>
      <c r="L7" s="655"/>
      <c r="M7" s="662"/>
      <c r="N7" s="662"/>
      <c r="O7" s="662"/>
      <c r="P7" s="662"/>
      <c r="Q7" s="662">
        <v>6</v>
      </c>
      <c r="R7" s="662"/>
      <c r="S7" s="662"/>
      <c r="T7" s="662"/>
      <c r="U7" s="657">
        <v>2</v>
      </c>
      <c r="V7" s="657"/>
      <c r="W7" s="657"/>
      <c r="X7" s="657"/>
      <c r="Y7" s="656">
        <v>1</v>
      </c>
      <c r="Z7" s="656"/>
      <c r="AA7" s="656"/>
      <c r="AB7" s="656"/>
      <c r="AC7" s="654"/>
      <c r="AD7" s="654"/>
      <c r="AE7" s="654"/>
      <c r="AF7" s="654"/>
      <c r="AG7" s="1"/>
      <c r="AH7" s="1"/>
      <c r="AI7" s="1"/>
      <c r="AJ7" s="3" t="s">
        <v>974</v>
      </c>
    </row>
    <row r="8" spans="3:36" ht="51" customHeight="1" x14ac:dyDescent="0.25">
      <c r="C8" s="1"/>
      <c r="D8" s="1"/>
      <c r="E8" s="663"/>
      <c r="F8" s="1"/>
      <c r="G8" s="655" t="s">
        <v>1020</v>
      </c>
      <c r="H8" s="655"/>
      <c r="I8" s="655"/>
      <c r="J8" s="655"/>
      <c r="K8" s="655"/>
      <c r="L8" s="655"/>
      <c r="M8" s="662">
        <v>2</v>
      </c>
      <c r="N8" s="662"/>
      <c r="O8" s="662"/>
      <c r="P8" s="662"/>
      <c r="Q8" s="662">
        <v>3</v>
      </c>
      <c r="R8" s="662"/>
      <c r="S8" s="662"/>
      <c r="T8" s="662"/>
      <c r="U8" s="657">
        <v>3</v>
      </c>
      <c r="V8" s="657"/>
      <c r="W8" s="657"/>
      <c r="X8" s="657"/>
      <c r="Y8" s="656">
        <v>3</v>
      </c>
      <c r="Z8" s="656"/>
      <c r="AA8" s="656"/>
      <c r="AB8" s="656"/>
      <c r="AC8" s="654">
        <v>6</v>
      </c>
      <c r="AD8" s="654"/>
      <c r="AE8" s="654"/>
      <c r="AF8" s="654"/>
      <c r="AG8" s="1"/>
      <c r="AH8" s="1"/>
      <c r="AI8" s="1"/>
      <c r="AJ8" s="2"/>
    </row>
    <row r="9" spans="3:36" ht="45" customHeight="1" x14ac:dyDescent="0.25">
      <c r="C9" s="1"/>
      <c r="D9" s="1"/>
      <c r="E9" s="663"/>
      <c r="F9" s="1"/>
      <c r="G9" s="661"/>
      <c r="H9" s="661"/>
      <c r="I9" s="661"/>
      <c r="J9" s="661"/>
      <c r="K9" s="661"/>
      <c r="L9" s="661"/>
      <c r="M9" s="655" t="s">
        <v>1021</v>
      </c>
      <c r="N9" s="655"/>
      <c r="O9" s="655"/>
      <c r="P9" s="655"/>
      <c r="Q9" s="655" t="s">
        <v>1022</v>
      </c>
      <c r="R9" s="655"/>
      <c r="S9" s="655"/>
      <c r="T9" s="655"/>
      <c r="U9" s="655" t="s">
        <v>1023</v>
      </c>
      <c r="V9" s="655"/>
      <c r="W9" s="655"/>
      <c r="X9" s="655"/>
      <c r="Y9" s="655" t="s">
        <v>1024</v>
      </c>
      <c r="Z9" s="655"/>
      <c r="AA9" s="655"/>
      <c r="AB9" s="655"/>
      <c r="AC9" s="655" t="s">
        <v>1025</v>
      </c>
      <c r="AD9" s="655"/>
      <c r="AE9" s="655"/>
      <c r="AF9" s="655"/>
      <c r="AG9" s="1"/>
      <c r="AH9" s="1"/>
      <c r="AI9" s="1"/>
      <c r="AJ9" s="3" t="s">
        <v>1026</v>
      </c>
    </row>
    <row r="10" spans="3:36" ht="11.25" customHeight="1" x14ac:dyDescent="0.25">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x14ac:dyDescent="0.25">
      <c r="C11" s="1"/>
      <c r="D11" s="1"/>
      <c r="E11" s="1"/>
      <c r="F11" s="1"/>
      <c r="G11" s="660" t="s">
        <v>154</v>
      </c>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1"/>
      <c r="AH11" s="1"/>
      <c r="AI11" s="1"/>
      <c r="AJ11" s="2"/>
    </row>
    <row r="12" spans="3:36" x14ac:dyDescent="0.25">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x14ac:dyDescent="0.25">
      <c r="C13" s="1"/>
      <c r="D13" s="1"/>
      <c r="E13" s="1"/>
      <c r="F13" s="1"/>
      <c r="G13" s="1"/>
      <c r="H13" s="1"/>
      <c r="I13" s="124"/>
      <c r="J13" s="1"/>
      <c r="K13" s="1"/>
      <c r="L13" s="1"/>
      <c r="M13" s="125" t="s">
        <v>1027</v>
      </c>
      <c r="N13" s="126" t="s">
        <v>1028</v>
      </c>
      <c r="O13" s="127"/>
      <c r="P13" s="8"/>
      <c r="Q13" s="128" t="s">
        <v>1029</v>
      </c>
      <c r="R13" s="126" t="s">
        <v>1030</v>
      </c>
      <c r="S13" s="127"/>
      <c r="T13" s="8"/>
      <c r="U13" s="129" t="s">
        <v>1031</v>
      </c>
      <c r="V13" s="126" t="s">
        <v>1032</v>
      </c>
      <c r="W13" s="130"/>
      <c r="X13" s="8"/>
      <c r="Y13" s="131" t="s">
        <v>1033</v>
      </c>
      <c r="Z13" s="126" t="s">
        <v>1034</v>
      </c>
      <c r="AA13" s="8"/>
      <c r="AB13" s="1"/>
      <c r="AC13" s="1"/>
      <c r="AD13" s="1"/>
      <c r="AE13" s="1"/>
      <c r="AF13" s="1"/>
      <c r="AG13" s="1"/>
      <c r="AH13" s="1"/>
      <c r="AI13" s="1"/>
      <c r="AJ13" s="1"/>
    </row>
    <row r="14" spans="3:36" x14ac:dyDescent="0.25">
      <c r="C14" s="1"/>
      <c r="D14" s="1"/>
      <c r="E14" s="1"/>
      <c r="F14" s="1"/>
      <c r="G14" s="1"/>
      <c r="H14" s="1"/>
      <c r="I14" s="132"/>
      <c r="J14" s="6"/>
      <c r="K14" s="5"/>
      <c r="L14" s="133"/>
      <c r="M14" s="132"/>
      <c r="N14" s="6"/>
      <c r="O14" s="132"/>
      <c r="P14" s="132"/>
      <c r="Q14" s="6"/>
      <c r="R14" s="132"/>
      <c r="S14" s="132"/>
      <c r="T14" s="6"/>
      <c r="U14" s="132"/>
      <c r="V14" s="132"/>
      <c r="W14" s="132"/>
      <c r="X14" s="1"/>
      <c r="Y14" s="1"/>
      <c r="Z14" s="1"/>
      <c r="AA14" s="1"/>
      <c r="AB14" s="1"/>
      <c r="AC14" s="1"/>
      <c r="AD14" s="1"/>
      <c r="AE14" s="1"/>
      <c r="AF14" s="1"/>
      <c r="AG14" s="1"/>
      <c r="AH14" s="1"/>
      <c r="AI14" s="1"/>
      <c r="AJ14" s="1"/>
    </row>
    <row r="15" spans="3:36" x14ac:dyDescent="0.25">
      <c r="C15" s="659" t="s">
        <v>1035</v>
      </c>
      <c r="D15" s="659"/>
      <c r="E15" s="659"/>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row>
    <row r="16" spans="3:36" x14ac:dyDescent="0.25">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x14ac:dyDescent="0.25">
      <c r="C17" s="1"/>
      <c r="D17" s="1"/>
      <c r="E17" s="1"/>
      <c r="F17" s="1"/>
      <c r="G17" s="1"/>
      <c r="H17" s="1"/>
      <c r="I17" s="132"/>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x14ac:dyDescent="0.25">
      <c r="C18" s="658" t="s">
        <v>1036</v>
      </c>
      <c r="D18" s="658"/>
      <c r="E18" s="658"/>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row>
    <row r="19" spans="3:36"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customSheetViews>
    <customSheetView guid="{82BC0C9B-70E2-44EC-8408-64CC9B36E280}" showGridLines="0" state="hidden">
      <selection activeCell="G5" sqref="G5:L5"/>
      <pageMargins left="0" right="0" top="0" bottom="0" header="0" footer="0"/>
      <pageSetup orientation="portrait" r:id="rId1"/>
    </customSheetView>
    <customSheetView guid="{795C8354-6623-430F-B16F-866AD45BC174}" showGridLines="0" state="hidden">
      <selection activeCell="G5" sqref="G5:L5"/>
      <pageMargins left="0" right="0" top="0" bottom="0" header="0" footer="0"/>
      <pageSetup orientation="portrait" r:id="rId2"/>
    </customSheetView>
    <customSheetView guid="{F8FDF2EC-A9AD-41AC-8138-AA3657B53E6D}" showGridLines="0" state="hidden">
      <selection activeCell="G5" sqref="G5:L5"/>
      <pageMargins left="0" right="0" top="0" bottom="0" header="0" footer="0"/>
      <pageSetup orientation="portrait" r:id="rId3"/>
    </customSheetView>
  </customSheetViews>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7" right="0.7" top="0.75" bottom="0.75" header="0.3" footer="0.3"/>
  <pageSetup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AJ20"/>
  <sheetViews>
    <sheetView showGridLines="0" topLeftCell="A4" workbookViewId="0">
      <selection activeCell="E4" sqref="E4:AF11"/>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1"/>
      <c r="D4" s="1"/>
      <c r="E4" s="663" t="s">
        <v>1015</v>
      </c>
      <c r="F4" s="1"/>
      <c r="G4" s="655" t="s">
        <v>1016</v>
      </c>
      <c r="H4" s="655"/>
      <c r="I4" s="655"/>
      <c r="J4" s="655"/>
      <c r="K4" s="655"/>
      <c r="L4" s="655"/>
      <c r="M4" s="656"/>
      <c r="N4" s="656"/>
      <c r="O4" s="656"/>
      <c r="P4" s="656"/>
      <c r="Q4" s="656"/>
      <c r="R4" s="656"/>
      <c r="S4" s="656"/>
      <c r="T4" s="656"/>
      <c r="U4" s="654"/>
      <c r="V4" s="654"/>
      <c r="W4" s="654"/>
      <c r="X4" s="654"/>
      <c r="Y4" s="654"/>
      <c r="Z4" s="654"/>
      <c r="AA4" s="654"/>
      <c r="AB4" s="654"/>
      <c r="AC4" s="654"/>
      <c r="AD4" s="654"/>
      <c r="AE4" s="654"/>
      <c r="AF4" s="654"/>
      <c r="AG4" s="1"/>
      <c r="AH4" s="1"/>
      <c r="AI4" s="1"/>
      <c r="AJ4" s="2"/>
    </row>
    <row r="5" spans="3:36" ht="51" customHeight="1" x14ac:dyDescent="0.25">
      <c r="C5" s="1"/>
      <c r="D5" s="1"/>
      <c r="E5" s="663"/>
      <c r="F5" s="1"/>
      <c r="G5" s="655" t="s">
        <v>1017</v>
      </c>
      <c r="H5" s="655"/>
      <c r="I5" s="655"/>
      <c r="J5" s="655"/>
      <c r="K5" s="655"/>
      <c r="L5" s="655"/>
      <c r="M5" s="657"/>
      <c r="N5" s="657"/>
      <c r="O5" s="657"/>
      <c r="P5" s="657"/>
      <c r="Q5" s="656"/>
      <c r="R5" s="656"/>
      <c r="S5" s="656"/>
      <c r="T5" s="656"/>
      <c r="U5" s="656"/>
      <c r="V5" s="656"/>
      <c r="W5" s="656"/>
      <c r="X5" s="656"/>
      <c r="Y5" s="654">
        <v>1</v>
      </c>
      <c r="Z5" s="654"/>
      <c r="AA5" s="654"/>
      <c r="AB5" s="654"/>
      <c r="AC5" s="654"/>
      <c r="AD5" s="654"/>
      <c r="AE5" s="654"/>
      <c r="AF5" s="654"/>
      <c r="AG5" s="1"/>
      <c r="AH5" s="1"/>
      <c r="AI5" s="1"/>
      <c r="AJ5" s="2"/>
    </row>
    <row r="6" spans="3:36" ht="51" customHeight="1" x14ac:dyDescent="0.25">
      <c r="C6" s="1"/>
      <c r="D6" s="1"/>
      <c r="E6" s="663"/>
      <c r="F6" s="1"/>
      <c r="G6" s="655" t="s">
        <v>1018</v>
      </c>
      <c r="H6" s="655"/>
      <c r="I6" s="655"/>
      <c r="J6" s="655"/>
      <c r="K6" s="655"/>
      <c r="L6" s="655"/>
      <c r="M6" s="662"/>
      <c r="N6" s="662"/>
      <c r="O6" s="662"/>
      <c r="P6" s="662"/>
      <c r="Q6" s="657"/>
      <c r="R6" s="657"/>
      <c r="S6" s="657"/>
      <c r="T6" s="657"/>
      <c r="U6" s="656"/>
      <c r="V6" s="656"/>
      <c r="W6" s="656"/>
      <c r="X6" s="656"/>
      <c r="Y6" s="654">
        <v>2</v>
      </c>
      <c r="Z6" s="654"/>
      <c r="AA6" s="654"/>
      <c r="AB6" s="654"/>
      <c r="AC6" s="654">
        <v>1</v>
      </c>
      <c r="AD6" s="654"/>
      <c r="AE6" s="654"/>
      <c r="AF6" s="654"/>
      <c r="AG6" s="1"/>
      <c r="AH6" s="1"/>
      <c r="AI6" s="1"/>
      <c r="AJ6" s="3"/>
    </row>
    <row r="7" spans="3:36" ht="51" customHeight="1" x14ac:dyDescent="0.25">
      <c r="C7" s="1"/>
      <c r="D7" s="1"/>
      <c r="E7" s="663"/>
      <c r="F7" s="1"/>
      <c r="G7" s="655" t="s">
        <v>1019</v>
      </c>
      <c r="H7" s="655"/>
      <c r="I7" s="655"/>
      <c r="J7" s="655"/>
      <c r="K7" s="655"/>
      <c r="L7" s="655"/>
      <c r="M7" s="662"/>
      <c r="N7" s="662"/>
      <c r="O7" s="662"/>
      <c r="P7" s="662"/>
      <c r="Q7" s="662"/>
      <c r="R7" s="662"/>
      <c r="S7" s="662"/>
      <c r="T7" s="662"/>
      <c r="U7" s="657"/>
      <c r="V7" s="657"/>
      <c r="W7" s="657"/>
      <c r="X7" s="657"/>
      <c r="Y7" s="656">
        <v>1</v>
      </c>
      <c r="Z7" s="656"/>
      <c r="AA7" s="656"/>
      <c r="AB7" s="656"/>
      <c r="AC7" s="654"/>
      <c r="AD7" s="654"/>
      <c r="AE7" s="654"/>
      <c r="AF7" s="654"/>
      <c r="AG7" s="1"/>
      <c r="AH7" s="1"/>
      <c r="AI7" s="1"/>
      <c r="AJ7" s="3" t="s">
        <v>974</v>
      </c>
    </row>
    <row r="8" spans="3:36" ht="51" customHeight="1" x14ac:dyDescent="0.25">
      <c r="C8" s="1"/>
      <c r="D8" s="1"/>
      <c r="E8" s="663"/>
      <c r="F8" s="1"/>
      <c r="G8" s="655" t="s">
        <v>1020</v>
      </c>
      <c r="H8" s="655"/>
      <c r="I8" s="655"/>
      <c r="J8" s="655"/>
      <c r="K8" s="655"/>
      <c r="L8" s="655"/>
      <c r="M8" s="662"/>
      <c r="N8" s="662"/>
      <c r="O8" s="662"/>
      <c r="P8" s="662"/>
      <c r="Q8" s="662"/>
      <c r="R8" s="662"/>
      <c r="S8" s="662"/>
      <c r="T8" s="662"/>
      <c r="U8" s="657"/>
      <c r="V8" s="657"/>
      <c r="W8" s="657"/>
      <c r="X8" s="657"/>
      <c r="Y8" s="656">
        <v>5</v>
      </c>
      <c r="Z8" s="656"/>
      <c r="AA8" s="656"/>
      <c r="AB8" s="656"/>
      <c r="AC8" s="654">
        <v>4</v>
      </c>
      <c r="AD8" s="654"/>
      <c r="AE8" s="654"/>
      <c r="AF8" s="654"/>
      <c r="AG8" s="1"/>
      <c r="AH8" s="1"/>
      <c r="AI8" s="1"/>
      <c r="AJ8" s="2"/>
    </row>
    <row r="9" spans="3:36" ht="45" customHeight="1" x14ac:dyDescent="0.25">
      <c r="C9" s="1"/>
      <c r="D9" s="1"/>
      <c r="E9" s="663"/>
      <c r="F9" s="1"/>
      <c r="G9" s="661"/>
      <c r="H9" s="661"/>
      <c r="I9" s="661"/>
      <c r="J9" s="661"/>
      <c r="K9" s="661"/>
      <c r="L9" s="661"/>
      <c r="M9" s="655" t="s">
        <v>1021</v>
      </c>
      <c r="N9" s="655"/>
      <c r="O9" s="655"/>
      <c r="P9" s="655"/>
      <c r="Q9" s="655" t="s">
        <v>1022</v>
      </c>
      <c r="R9" s="655"/>
      <c r="S9" s="655"/>
      <c r="T9" s="655"/>
      <c r="U9" s="655" t="s">
        <v>1023</v>
      </c>
      <c r="V9" s="655"/>
      <c r="W9" s="655"/>
      <c r="X9" s="655"/>
      <c r="Y9" s="655" t="s">
        <v>1024</v>
      </c>
      <c r="Z9" s="655"/>
      <c r="AA9" s="655"/>
      <c r="AB9" s="655"/>
      <c r="AC9" s="655" t="s">
        <v>1025</v>
      </c>
      <c r="AD9" s="655"/>
      <c r="AE9" s="655"/>
      <c r="AF9" s="655"/>
      <c r="AG9" s="1"/>
      <c r="AH9" s="1"/>
      <c r="AI9" s="1"/>
      <c r="AJ9" s="3" t="s">
        <v>1026</v>
      </c>
    </row>
    <row r="10" spans="3:36" ht="11.25" customHeight="1" x14ac:dyDescent="0.25">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x14ac:dyDescent="0.25">
      <c r="C11" s="1"/>
      <c r="D11" s="1"/>
      <c r="E11" s="1"/>
      <c r="F11" s="1"/>
      <c r="G11" s="660" t="s">
        <v>154</v>
      </c>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1"/>
      <c r="AH11" s="1"/>
      <c r="AI11" s="1"/>
      <c r="AJ11" s="2"/>
    </row>
    <row r="12" spans="3:36" x14ac:dyDescent="0.25">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x14ac:dyDescent="0.25">
      <c r="C13" s="1"/>
      <c r="D13" s="1"/>
      <c r="E13" s="1"/>
      <c r="F13" s="1"/>
      <c r="G13" s="1"/>
      <c r="H13" s="1"/>
      <c r="I13" s="124"/>
      <c r="J13" s="1"/>
      <c r="K13" s="1"/>
      <c r="L13" s="1"/>
      <c r="M13" s="125" t="s">
        <v>1027</v>
      </c>
      <c r="N13" s="126" t="s">
        <v>1028</v>
      </c>
      <c r="O13" s="127"/>
      <c r="P13" s="8"/>
      <c r="Q13" s="128" t="s">
        <v>1029</v>
      </c>
      <c r="R13" s="126" t="s">
        <v>1030</v>
      </c>
      <c r="S13" s="127"/>
      <c r="T13" s="8"/>
      <c r="U13" s="129" t="s">
        <v>1031</v>
      </c>
      <c r="V13" s="126" t="s">
        <v>1032</v>
      </c>
      <c r="W13" s="130"/>
      <c r="X13" s="8"/>
      <c r="Y13" s="131" t="s">
        <v>1033</v>
      </c>
      <c r="Z13" s="126" t="s">
        <v>1034</v>
      </c>
      <c r="AA13" s="8"/>
      <c r="AB13" s="1"/>
      <c r="AC13" s="1"/>
      <c r="AD13" s="1"/>
      <c r="AE13" s="1"/>
      <c r="AF13" s="1"/>
      <c r="AG13" s="1"/>
      <c r="AH13" s="1"/>
      <c r="AI13" s="1"/>
      <c r="AJ13" s="1"/>
    </row>
    <row r="14" spans="3:36" x14ac:dyDescent="0.25">
      <c r="C14" s="1"/>
      <c r="D14" s="1"/>
      <c r="E14" s="1"/>
      <c r="F14" s="1"/>
      <c r="G14" s="1"/>
      <c r="H14" s="1"/>
      <c r="I14" s="132"/>
      <c r="J14" s="6"/>
      <c r="K14" s="5"/>
      <c r="L14" s="133"/>
      <c r="M14" s="132"/>
      <c r="N14" s="6"/>
      <c r="O14" s="132"/>
      <c r="P14" s="132"/>
      <c r="Q14" s="6"/>
      <c r="R14" s="132"/>
      <c r="S14" s="132"/>
      <c r="T14" s="6"/>
      <c r="U14" s="132"/>
      <c r="V14" s="132"/>
      <c r="W14" s="132"/>
      <c r="X14" s="1"/>
      <c r="Y14" s="1"/>
      <c r="Z14" s="1"/>
      <c r="AA14" s="1"/>
      <c r="AB14" s="1"/>
      <c r="AC14" s="1"/>
      <c r="AD14" s="1"/>
      <c r="AE14" s="1"/>
      <c r="AF14" s="1"/>
      <c r="AG14" s="1"/>
      <c r="AH14" s="1"/>
      <c r="AI14" s="1"/>
      <c r="AJ14" s="1"/>
    </row>
    <row r="15" spans="3:36" x14ac:dyDescent="0.25">
      <c r="C15" s="659" t="s">
        <v>1035</v>
      </c>
      <c r="D15" s="659"/>
      <c r="E15" s="659"/>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row>
    <row r="16" spans="3:36" x14ac:dyDescent="0.25">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x14ac:dyDescent="0.25">
      <c r="C17" s="1"/>
      <c r="D17" s="1"/>
      <c r="E17" s="1"/>
      <c r="F17" s="1"/>
      <c r="G17" s="1"/>
      <c r="H17" s="1"/>
      <c r="I17" s="132"/>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x14ac:dyDescent="0.25">
      <c r="C18" s="658" t="s">
        <v>1036</v>
      </c>
      <c r="D18" s="658"/>
      <c r="E18" s="658"/>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row>
    <row r="19" spans="3:36"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mergeCells count="40">
    <mergeCell ref="AC4:AF4"/>
    <mergeCell ref="G5:L5"/>
    <mergeCell ref="M5:P5"/>
    <mergeCell ref="Q5:T5"/>
    <mergeCell ref="U5:X5"/>
    <mergeCell ref="Y5:AB5"/>
    <mergeCell ref="AC5:AF5"/>
    <mergeCell ref="G4:L4"/>
    <mergeCell ref="M4:P4"/>
    <mergeCell ref="Q4:T4"/>
    <mergeCell ref="U4:X4"/>
    <mergeCell ref="Y4:AB4"/>
    <mergeCell ref="Y8:AB8"/>
    <mergeCell ref="G11:AF11"/>
    <mergeCell ref="G6:L6"/>
    <mergeCell ref="M6:P6"/>
    <mergeCell ref="Q6:T6"/>
    <mergeCell ref="U6:X6"/>
    <mergeCell ref="G8:L8"/>
    <mergeCell ref="M8:P8"/>
    <mergeCell ref="Q8:T8"/>
    <mergeCell ref="M7:P7"/>
    <mergeCell ref="Q7:T7"/>
    <mergeCell ref="U7:X7"/>
    <mergeCell ref="C15:AJ15"/>
    <mergeCell ref="C18:AJ18"/>
    <mergeCell ref="G9:L9"/>
    <mergeCell ref="M9:P9"/>
    <mergeCell ref="Q9:T9"/>
    <mergeCell ref="U9:X9"/>
    <mergeCell ref="Y9:AB9"/>
    <mergeCell ref="AC9:AF9"/>
    <mergeCell ref="E4:E9"/>
    <mergeCell ref="AC8:AF8"/>
    <mergeCell ref="Y6:AB6"/>
    <mergeCell ref="AC6:AF6"/>
    <mergeCell ref="G7:L7"/>
    <mergeCell ref="Y7:AB7"/>
    <mergeCell ref="AC7:AF7"/>
    <mergeCell ref="U8:X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326"/>
  <sheetViews>
    <sheetView showGridLines="0" tabSelected="1" zoomScale="60" zoomScaleNormal="60" zoomScaleSheetLayoutView="50" workbookViewId="0">
      <selection activeCell="A7" sqref="A7:A12"/>
    </sheetView>
  </sheetViews>
  <sheetFormatPr baseColWidth="10" defaultColWidth="11.42578125" defaultRowHeight="15" x14ac:dyDescent="0.25"/>
  <cols>
    <col min="1" max="1" width="4.85546875" style="233" customWidth="1"/>
    <col min="2" max="2" width="33.5703125" style="234" customWidth="1"/>
    <col min="3" max="3" width="47" style="305" customWidth="1"/>
    <col min="4" max="4" width="44.7109375" style="233" customWidth="1"/>
    <col min="5" max="6" width="28.85546875" style="233" customWidth="1"/>
    <col min="7" max="7" width="26.28515625" style="233" bestFit="1" customWidth="1"/>
    <col min="8" max="8" width="27.28515625" style="233" customWidth="1"/>
    <col min="9" max="9" width="27.7109375" style="305" customWidth="1"/>
    <col min="10" max="10" width="14" style="234" customWidth="1"/>
    <col min="11" max="11" width="10.42578125" style="234" hidden="1" customWidth="1"/>
    <col min="12" max="12" width="16.7109375" style="234" customWidth="1"/>
    <col min="13" max="13" width="10.42578125" style="234" hidden="1" customWidth="1"/>
    <col min="14" max="14" width="11.85546875" style="234" customWidth="1"/>
    <col min="15" max="15" width="91.42578125" style="305" customWidth="1"/>
    <col min="16" max="16" width="25.5703125" style="305" customWidth="1"/>
    <col min="17" max="17" width="16.42578125" style="305" customWidth="1"/>
    <col min="18" max="18" width="20" style="305" customWidth="1"/>
    <col min="19" max="19" width="20" style="305" hidden="1" customWidth="1"/>
    <col min="20" max="20" width="22.85546875" style="305" customWidth="1"/>
    <col min="21" max="21" width="22.85546875" style="305" hidden="1" customWidth="1"/>
    <col min="22" max="22" width="28.140625" style="305" customWidth="1"/>
    <col min="23" max="23" width="28.140625" style="305" hidden="1" customWidth="1"/>
    <col min="24" max="24" width="34.7109375" style="305" customWidth="1"/>
    <col min="25" max="25" width="34.7109375" style="305" hidden="1" customWidth="1"/>
    <col min="26" max="26" width="24.140625" style="305" customWidth="1"/>
    <col min="27" max="27" width="24.140625" style="305" hidden="1" customWidth="1"/>
    <col min="28" max="28" width="27.85546875" style="305" customWidth="1"/>
    <col min="29" max="29" width="27.85546875" style="305" hidden="1" customWidth="1"/>
    <col min="30" max="30" width="23.85546875" style="305" customWidth="1"/>
    <col min="31" max="31" width="23.85546875" style="305" hidden="1" customWidth="1"/>
    <col min="32" max="32" width="15.85546875" style="305" customWidth="1"/>
    <col min="33" max="33" width="18.5703125" style="305" customWidth="1"/>
    <col min="34" max="35" width="20.5703125" style="305" customWidth="1"/>
    <col min="36" max="38" width="15.5703125" style="305" customWidth="1"/>
    <col min="39" max="39" width="18.85546875" style="305" customWidth="1"/>
    <col min="40" max="42" width="15.5703125" style="305" customWidth="1"/>
    <col min="43" max="43" width="17.28515625" style="305" customWidth="1"/>
    <col min="44" max="44" width="20.28515625" style="234" customWidth="1"/>
    <col min="45" max="45" width="15.7109375" style="234" customWidth="1"/>
    <col min="46" max="46" width="19.42578125" style="305" customWidth="1"/>
    <col min="47" max="47" width="17.140625" style="305" customWidth="1"/>
    <col min="48" max="48" width="43.28515625" style="204" customWidth="1"/>
    <col min="49" max="49" width="21.85546875" style="204" customWidth="1"/>
    <col min="50" max="50" width="15" style="204" customWidth="1"/>
    <col min="51" max="51" width="13" style="204" bestFit="1" customWidth="1"/>
    <col min="52" max="52" width="23.140625" style="204" customWidth="1"/>
    <col min="53" max="53" width="36.42578125" style="204" customWidth="1"/>
    <col min="54" max="59" width="23.28515625" style="204" customWidth="1"/>
    <col min="60" max="16384" width="11.42578125" style="204"/>
  </cols>
  <sheetData>
    <row r="1" spans="1:59" ht="45.75" customHeight="1" x14ac:dyDescent="0.25">
      <c r="A1" s="453" t="s">
        <v>1258</v>
      </c>
      <c r="B1" s="454"/>
      <c r="C1" s="454"/>
      <c r="D1" s="454"/>
      <c r="E1" s="454"/>
      <c r="F1" s="455"/>
      <c r="G1" s="434" t="s">
        <v>129</v>
      </c>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row>
    <row r="2" spans="1:59" ht="40.5" customHeight="1" x14ac:dyDescent="0.25">
      <c r="A2" s="453"/>
      <c r="B2" s="454"/>
      <c r="C2" s="454"/>
      <c r="D2" s="454"/>
      <c r="E2" s="454"/>
      <c r="F2" s="455"/>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row>
    <row r="3" spans="1:59" ht="13.5" customHeight="1" x14ac:dyDescent="0.25">
      <c r="A3" s="453"/>
      <c r="B3" s="456"/>
      <c r="C3" s="456"/>
      <c r="D3" s="456"/>
      <c r="E3" s="456"/>
      <c r="F3" s="455"/>
      <c r="G3" s="449" t="s">
        <v>130</v>
      </c>
      <c r="H3" s="449"/>
      <c r="I3" s="286">
        <v>2023</v>
      </c>
      <c r="J3" s="450"/>
      <c r="K3" s="451"/>
      <c r="L3" s="450"/>
      <c r="M3" s="451"/>
      <c r="N3" s="450"/>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row>
    <row r="4" spans="1:59" ht="29.25" customHeight="1" x14ac:dyDescent="0.25">
      <c r="A4" s="441" t="s">
        <v>131</v>
      </c>
      <c r="B4" s="441"/>
      <c r="C4" s="441"/>
      <c r="D4" s="441"/>
      <c r="E4" s="441"/>
      <c r="F4" s="441"/>
      <c r="G4" s="441"/>
      <c r="H4" s="441"/>
      <c r="I4" s="441"/>
      <c r="J4" s="441" t="s">
        <v>132</v>
      </c>
      <c r="K4" s="452"/>
      <c r="L4" s="441"/>
      <c r="M4" s="452"/>
      <c r="N4" s="441"/>
      <c r="O4" s="441" t="s">
        <v>133</v>
      </c>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0" t="s">
        <v>134</v>
      </c>
      <c r="AV4" s="441" t="s">
        <v>616</v>
      </c>
      <c r="AW4" s="441"/>
      <c r="AX4" s="441"/>
      <c r="AY4" s="441"/>
      <c r="AZ4" s="441"/>
      <c r="BA4" s="441"/>
      <c r="BB4" s="440" t="s">
        <v>1059</v>
      </c>
      <c r="BC4" s="441"/>
      <c r="BD4" s="441"/>
      <c r="BE4" s="440" t="s">
        <v>1060</v>
      </c>
      <c r="BF4" s="441"/>
      <c r="BG4" s="441"/>
    </row>
    <row r="5" spans="1:59" ht="14.25" customHeight="1" x14ac:dyDescent="0.25">
      <c r="A5" s="441"/>
      <c r="B5" s="441"/>
      <c r="C5" s="441"/>
      <c r="D5" s="441"/>
      <c r="E5" s="441"/>
      <c r="F5" s="441"/>
      <c r="G5" s="441"/>
      <c r="H5" s="441"/>
      <c r="I5" s="441"/>
      <c r="J5" s="440" t="s">
        <v>135</v>
      </c>
      <c r="K5" s="442"/>
      <c r="L5" s="440"/>
      <c r="M5" s="442"/>
      <c r="N5" s="440"/>
      <c r="O5" s="443" t="s">
        <v>136</v>
      </c>
      <c r="P5" s="444"/>
      <c r="Q5" s="445"/>
      <c r="R5" s="443" t="s">
        <v>137</v>
      </c>
      <c r="S5" s="444"/>
      <c r="T5" s="444"/>
      <c r="U5" s="444"/>
      <c r="V5" s="444"/>
      <c r="W5" s="444"/>
      <c r="X5" s="444"/>
      <c r="Y5" s="444"/>
      <c r="Z5" s="444"/>
      <c r="AA5" s="444"/>
      <c r="AB5" s="444"/>
      <c r="AC5" s="444"/>
      <c r="AD5" s="444"/>
      <c r="AE5" s="444"/>
      <c r="AF5" s="444"/>
      <c r="AG5" s="445"/>
      <c r="AH5" s="446" t="s">
        <v>113</v>
      </c>
      <c r="AI5" s="447"/>
      <c r="AJ5" s="446" t="s">
        <v>138</v>
      </c>
      <c r="AK5" s="448"/>
      <c r="AL5" s="446" t="s">
        <v>139</v>
      </c>
      <c r="AM5" s="448"/>
      <c r="AN5" s="283"/>
      <c r="AO5" s="283"/>
      <c r="AP5" s="283"/>
      <c r="AQ5" s="283"/>
      <c r="AR5" s="440" t="s">
        <v>140</v>
      </c>
      <c r="AS5" s="440"/>
      <c r="AT5" s="440"/>
      <c r="AU5" s="440"/>
      <c r="AV5" s="441"/>
      <c r="AW5" s="441"/>
      <c r="AX5" s="441"/>
      <c r="AY5" s="441"/>
      <c r="AZ5" s="441"/>
      <c r="BA5" s="441"/>
      <c r="BB5" s="441"/>
      <c r="BC5" s="441"/>
      <c r="BD5" s="441"/>
      <c r="BE5" s="441"/>
      <c r="BF5" s="441"/>
      <c r="BG5" s="441"/>
    </row>
    <row r="6" spans="1:59" ht="111.75" customHeight="1" x14ac:dyDescent="0.25">
      <c r="A6" s="207" t="s">
        <v>144</v>
      </c>
      <c r="B6" s="207" t="s">
        <v>145</v>
      </c>
      <c r="C6" s="207" t="s">
        <v>146</v>
      </c>
      <c r="D6" s="207" t="s">
        <v>147</v>
      </c>
      <c r="E6" s="207" t="s">
        <v>148</v>
      </c>
      <c r="F6" s="207" t="s">
        <v>149</v>
      </c>
      <c r="G6" s="207" t="s">
        <v>150</v>
      </c>
      <c r="H6" s="207" t="s">
        <v>151</v>
      </c>
      <c r="I6" s="207" t="s">
        <v>152</v>
      </c>
      <c r="J6" s="292" t="s">
        <v>153</v>
      </c>
      <c r="K6" s="285"/>
      <c r="L6" s="292" t="s">
        <v>154</v>
      </c>
      <c r="M6" s="285"/>
      <c r="N6" s="292" t="s">
        <v>155</v>
      </c>
      <c r="O6" s="205" t="s">
        <v>156</v>
      </c>
      <c r="P6" s="206" t="s">
        <v>157</v>
      </c>
      <c r="Q6" s="205" t="s">
        <v>158</v>
      </c>
      <c r="R6" s="205" t="s">
        <v>159</v>
      </c>
      <c r="S6" s="205"/>
      <c r="T6" s="205" t="s">
        <v>160</v>
      </c>
      <c r="U6" s="205"/>
      <c r="V6" s="205" t="s">
        <v>161</v>
      </c>
      <c r="W6" s="205"/>
      <c r="X6" s="205" t="s">
        <v>162</v>
      </c>
      <c r="Y6" s="205"/>
      <c r="Z6" s="205" t="s">
        <v>163</v>
      </c>
      <c r="AA6" s="205"/>
      <c r="AB6" s="205" t="s">
        <v>164</v>
      </c>
      <c r="AC6" s="205"/>
      <c r="AD6" s="205" t="s">
        <v>165</v>
      </c>
      <c r="AE6" s="205"/>
      <c r="AF6" s="205" t="s">
        <v>166</v>
      </c>
      <c r="AG6" s="205" t="s">
        <v>167</v>
      </c>
      <c r="AH6" s="205" t="s">
        <v>168</v>
      </c>
      <c r="AI6" s="205" t="s">
        <v>169</v>
      </c>
      <c r="AJ6" s="205" t="s">
        <v>170</v>
      </c>
      <c r="AK6" s="205" t="s">
        <v>171</v>
      </c>
      <c r="AL6" s="205" t="s">
        <v>172</v>
      </c>
      <c r="AM6" s="205" t="s">
        <v>173</v>
      </c>
      <c r="AN6" s="205" t="s">
        <v>174</v>
      </c>
      <c r="AO6" s="205" t="s">
        <v>175</v>
      </c>
      <c r="AP6" s="205"/>
      <c r="AQ6" s="205"/>
      <c r="AR6" s="205" t="s">
        <v>153</v>
      </c>
      <c r="AS6" s="205" t="s">
        <v>154</v>
      </c>
      <c r="AT6" s="205" t="s">
        <v>155</v>
      </c>
      <c r="AU6" s="205" t="s">
        <v>176</v>
      </c>
      <c r="AV6" s="207" t="s">
        <v>1061</v>
      </c>
      <c r="AW6" s="207" t="s">
        <v>1062</v>
      </c>
      <c r="AX6" s="207" t="s">
        <v>1063</v>
      </c>
      <c r="AY6" s="207" t="s">
        <v>1064</v>
      </c>
      <c r="AZ6" s="207" t="s">
        <v>1065</v>
      </c>
      <c r="BA6" s="207" t="s">
        <v>1066</v>
      </c>
      <c r="BB6" s="207" t="s">
        <v>1067</v>
      </c>
      <c r="BC6" s="207" t="s">
        <v>1068</v>
      </c>
      <c r="BD6" s="207" t="s">
        <v>1069</v>
      </c>
      <c r="BE6" s="207" t="s">
        <v>1070</v>
      </c>
      <c r="BF6" s="207" t="s">
        <v>1071</v>
      </c>
      <c r="BG6" s="207" t="s">
        <v>1072</v>
      </c>
    </row>
    <row r="7" spans="1:59" ht="293.10000000000002" customHeight="1" x14ac:dyDescent="0.25">
      <c r="A7" s="360">
        <v>1</v>
      </c>
      <c r="B7" s="429" t="s">
        <v>68</v>
      </c>
      <c r="C7" s="352" t="str">
        <f>IFERROR(VLOOKUP(B7,Listados!B$3:C$20,2,FALSE),"")</f>
        <v>Gestión contra la Criminalidad y la Reincidencia</v>
      </c>
      <c r="D7" s="431" t="s">
        <v>1433</v>
      </c>
      <c r="E7" s="275" t="s">
        <v>15</v>
      </c>
      <c r="F7" s="275" t="s">
        <v>177</v>
      </c>
      <c r="G7" s="273" t="s">
        <v>178</v>
      </c>
      <c r="H7" s="273" t="s">
        <v>16</v>
      </c>
      <c r="I7" s="273" t="s">
        <v>179</v>
      </c>
      <c r="J7" s="429" t="s">
        <v>21</v>
      </c>
      <c r="K7" s="393">
        <f>+VLOOKUP(J7,Listados!$K$8:$L$12,2,0)</f>
        <v>1</v>
      </c>
      <c r="L7" s="401" t="s">
        <v>64</v>
      </c>
      <c r="M7" s="393">
        <f>+VLOOKUP(L7,Listados!$K$13:$L$17,2,0)</f>
        <v>5</v>
      </c>
      <c r="N7" s="357" t="str">
        <f>IF(AND(J7&lt;&gt;"",L7&lt;&gt;""),VLOOKUP(J7&amp;L7,Listados!$M$3:$N$27,2,FALSE),"")</f>
        <v>Extremo</v>
      </c>
      <c r="O7" s="137" t="s">
        <v>180</v>
      </c>
      <c r="P7" s="138" t="s">
        <v>178</v>
      </c>
      <c r="Q7" s="139" t="s">
        <v>123</v>
      </c>
      <c r="R7" s="208" t="s">
        <v>116</v>
      </c>
      <c r="S7" s="209">
        <f>+IF(R7="si",15,"")</f>
        <v>15</v>
      </c>
      <c r="T7" s="208" t="s">
        <v>266</v>
      </c>
      <c r="U7" s="209">
        <f>+IF(T7="si",15,"")</f>
        <v>15</v>
      </c>
      <c r="V7" s="208" t="s">
        <v>266</v>
      </c>
      <c r="W7" s="209">
        <f>+IF(V7="si",15,"")</f>
        <v>15</v>
      </c>
      <c r="X7" s="208" t="s">
        <v>123</v>
      </c>
      <c r="Y7" s="209">
        <f>+IF(X7="Preventivo",15,IF(X7="Detectivo",10,""))</f>
        <v>10</v>
      </c>
      <c r="Z7" s="208" t="s">
        <v>266</v>
      </c>
      <c r="AA7" s="209">
        <f>+IF(Z7="si",15,"")</f>
        <v>15</v>
      </c>
      <c r="AB7" s="208" t="s">
        <v>266</v>
      </c>
      <c r="AC7" s="209">
        <f>+IF(AB7="si",15,"")</f>
        <v>15</v>
      </c>
      <c r="AD7" s="208" t="s">
        <v>117</v>
      </c>
      <c r="AE7" s="209">
        <f>+IF(AD7="Completa",10,IF(AD7="Incompleta",5,""))</f>
        <v>10</v>
      </c>
      <c r="AF7" s="278">
        <f>IF((SUM(S7,U7,W7,Y7,AA7,AC7,AE7)=0),"",(SUM(S7,U7,W7,Y7,AA7,AC7,AE7)))</f>
        <v>95</v>
      </c>
      <c r="AG7" s="278" t="str">
        <f>IF(AF7&lt;=85,"Débil",IF(AF7&lt;=95,"Moderado",IF(AF7=100,"Fuerte","")))</f>
        <v>Moderado</v>
      </c>
      <c r="AH7" s="210" t="s">
        <v>118</v>
      </c>
      <c r="AI7" s="211" t="str">
        <f>+IF(AH7="siempre","Fuerte",IF(AH7="Algunas veces","Moderado","Débil"))</f>
        <v>Fuerte</v>
      </c>
      <c r="AJ7" s="212" t="str">
        <f>IFERROR(VLOOKUP((CONCATENATE(AG7,AI7)),Listados!$U$3:$V$11,2,FALSE),"")</f>
        <v>Moderado</v>
      </c>
      <c r="AK7" s="278">
        <f>IF(ISBLANK(AJ7),"",IF(AJ7="Débil", 0, IF(AJ7="Moderado",50,100)))</f>
        <v>50</v>
      </c>
      <c r="AL7" s="369">
        <f>AVERAGE(AK7:AK12)</f>
        <v>50</v>
      </c>
      <c r="AM7" s="371" t="str">
        <f>IF(AL7&lt;=50, "Débil", IF(AL7&lt;=99,"Moderado","Fuerte"))</f>
        <v>Débil</v>
      </c>
      <c r="AN7" s="277">
        <f>+IF(AND(Q7="Preventivo",AM7="Fuerte"),2,IF(AND(Q7="Preventivo",AM7="Moderado"),1,0))</f>
        <v>0</v>
      </c>
      <c r="AO7" s="277">
        <f>+IF(AND(Q7="Detectivo",$AM7="Fuerte"),2,IF(AND(Q7="Detectivo",$AM7="Moderado"),1,IF(AND(Q7="Preventivo",$AM7="Fuerte"),1,0)))</f>
        <v>0</v>
      </c>
      <c r="AP7" s="213">
        <f>+K7-AN7</f>
        <v>1</v>
      </c>
      <c r="AQ7" s="213">
        <f>+M7-AO7</f>
        <v>5</v>
      </c>
      <c r="AR7" s="358" t="str">
        <f>+VLOOKUP(MIN(AP7,AP8,AP9,AP10,AP11,AP12),Listados!$J$18:$K$24,2,TRUE)</f>
        <v>Rara Vez</v>
      </c>
      <c r="AS7" s="358" t="str">
        <f>+VLOOKUP(MIN(AQ7,AQ8,AQ9,AQ10,AQ11,AQ12),Listados!$J$26:$K$32,2,TRUE)</f>
        <v>Catastrófico</v>
      </c>
      <c r="AT7" s="358" t="str">
        <f>IF(AND(AR7&lt;&gt;"",AS7&lt;&gt;""),VLOOKUP(AR7&amp;AS7,Listados!$M$3:$N$27,2,FALSE),"")</f>
        <v>Extremo</v>
      </c>
      <c r="AU7" s="358" t="str">
        <f>+VLOOKUP(AT7,Listados!$P$3:$Q$6,2,FALSE)</f>
        <v>Evitar el riesgo</v>
      </c>
      <c r="AV7" s="460" t="s">
        <v>1318</v>
      </c>
      <c r="AW7" s="460" t="s">
        <v>1319</v>
      </c>
      <c r="AX7" s="463">
        <v>44774</v>
      </c>
      <c r="AY7" s="463">
        <v>44926</v>
      </c>
      <c r="AZ7" s="460" t="s">
        <v>1175</v>
      </c>
      <c r="BA7" s="460" t="s">
        <v>1320</v>
      </c>
      <c r="BB7" s="347"/>
      <c r="BC7" s="347"/>
      <c r="BD7" s="347"/>
      <c r="BE7" s="347"/>
      <c r="BF7" s="347"/>
      <c r="BG7" s="457"/>
    </row>
    <row r="8" spans="1:59" ht="180" x14ac:dyDescent="0.25">
      <c r="A8" s="360"/>
      <c r="B8" s="362"/>
      <c r="C8" s="423"/>
      <c r="D8" s="425"/>
      <c r="E8" s="150"/>
      <c r="F8" s="150"/>
      <c r="G8" s="137" t="s">
        <v>181</v>
      </c>
      <c r="H8" s="137" t="s">
        <v>30</v>
      </c>
      <c r="I8" s="137" t="s">
        <v>182</v>
      </c>
      <c r="J8" s="362"/>
      <c r="K8" s="394"/>
      <c r="L8" s="402"/>
      <c r="M8" s="394"/>
      <c r="N8" s="397"/>
      <c r="O8" s="137" t="s">
        <v>183</v>
      </c>
      <c r="P8" s="138" t="s">
        <v>181</v>
      </c>
      <c r="Q8" s="139" t="s">
        <v>123</v>
      </c>
      <c r="R8" s="208" t="s">
        <v>116</v>
      </c>
      <c r="S8" s="209">
        <f t="shared" ref="S8:S65" si="0">+IF(R8="si",15,"")</f>
        <v>15</v>
      </c>
      <c r="T8" s="208" t="s">
        <v>266</v>
      </c>
      <c r="U8" s="209">
        <f t="shared" ref="U8:U65" si="1">+IF(T8="si",15,"")</f>
        <v>15</v>
      </c>
      <c r="V8" s="208" t="s">
        <v>266</v>
      </c>
      <c r="W8" s="209">
        <f t="shared" ref="W8:W65" si="2">+IF(V8="si",15,"")</f>
        <v>15</v>
      </c>
      <c r="X8" s="208" t="s">
        <v>123</v>
      </c>
      <c r="Y8" s="209">
        <f t="shared" ref="Y8:Y65" si="3">+IF(X8="Preventivo",15,IF(X8="Detectivo",10,""))</f>
        <v>10</v>
      </c>
      <c r="Z8" s="208" t="s">
        <v>266</v>
      </c>
      <c r="AA8" s="209">
        <f t="shared" ref="AA8:AA65" si="4">+IF(Z8="si",15,"")</f>
        <v>15</v>
      </c>
      <c r="AB8" s="208" t="s">
        <v>266</v>
      </c>
      <c r="AC8" s="209">
        <f t="shared" ref="AC8:AC65" si="5">+IF(AB8="si",15,"")</f>
        <v>15</v>
      </c>
      <c r="AD8" s="208" t="s">
        <v>117</v>
      </c>
      <c r="AE8" s="209">
        <f t="shared" ref="AE8:AE65" si="6">+IF(AD8="Completa",10,IF(AD8="Incompleta",5,""))</f>
        <v>10</v>
      </c>
      <c r="AF8" s="278">
        <f t="shared" ref="AF8:AF65" si="7">IF((SUM(S8,U8,W8,Y8,AA8,AC8,AE8)=0),"",(SUM(S8,U8,W8,Y8,AA8,AC8,AE8)))</f>
        <v>95</v>
      </c>
      <c r="AG8" s="278" t="str">
        <f t="shared" ref="AG8:AG65" si="8">IF(AF8&lt;=85,"Débil",IF(AF8&lt;=95,"Moderado",IF(AF8=100,"Fuerte","")))</f>
        <v>Moderado</v>
      </c>
      <c r="AH8" s="210" t="s">
        <v>118</v>
      </c>
      <c r="AI8" s="211" t="str">
        <f>+IF(AH8="siempre","Fuerte",IF(AH8="Algunas veces","Moderado","Débil"))</f>
        <v>Fuerte</v>
      </c>
      <c r="AJ8" s="212" t="str">
        <f>IFERROR(VLOOKUP((CONCATENATE(AG8,AI8)),Listados!$U$3:$V$11,2,FALSE),"")</f>
        <v>Moderado</v>
      </c>
      <c r="AK8" s="278">
        <f>IF(ISBLANK(AJ8),"",IF(AJ8="Débil", 0, IF(AJ8="Moderado",50,100)))</f>
        <v>50</v>
      </c>
      <c r="AL8" s="370"/>
      <c r="AM8" s="372"/>
      <c r="AN8" s="277">
        <f>+IF(AND(Q8="Preventivo",AM7="Fuerte"),2,IF(AND(Q8="Preventivo",AM7="Moderado"),1,0))</f>
        <v>0</v>
      </c>
      <c r="AO8" s="277">
        <f>+IF(AND(Q8="Detectivo",$AM7="Fuerte"),2,IF(AND(Q8="Detectivo",$AM7="Moderado"),1,IF(AND(Q8="Preventivo",$AM7="Fuerte"),1,0)))</f>
        <v>0</v>
      </c>
      <c r="AP8" s="213">
        <f>+K7-AN8</f>
        <v>1</v>
      </c>
      <c r="AQ8" s="213">
        <f>+M7-AO8</f>
        <v>5</v>
      </c>
      <c r="AR8" s="356"/>
      <c r="AS8" s="356"/>
      <c r="AT8" s="356"/>
      <c r="AU8" s="356"/>
      <c r="AV8" s="461"/>
      <c r="AW8" s="461"/>
      <c r="AX8" s="378"/>
      <c r="AY8" s="378"/>
      <c r="AZ8" s="461"/>
      <c r="BA8" s="461"/>
      <c r="BB8" s="348"/>
      <c r="BC8" s="348"/>
      <c r="BD8" s="348"/>
      <c r="BE8" s="348"/>
      <c r="BF8" s="348"/>
      <c r="BG8" s="458"/>
    </row>
    <row r="9" spans="1:59" ht="45" x14ac:dyDescent="0.25">
      <c r="A9" s="360"/>
      <c r="B9" s="362"/>
      <c r="C9" s="423"/>
      <c r="D9" s="425"/>
      <c r="E9" s="150"/>
      <c r="F9" s="150"/>
      <c r="G9" s="137" t="s">
        <v>1399</v>
      </c>
      <c r="H9" s="137"/>
      <c r="I9" s="137" t="s">
        <v>184</v>
      </c>
      <c r="J9" s="362"/>
      <c r="K9" s="394"/>
      <c r="L9" s="402"/>
      <c r="M9" s="394"/>
      <c r="N9" s="397"/>
      <c r="O9" s="214"/>
      <c r="P9" s="138"/>
      <c r="Q9" s="139"/>
      <c r="R9" s="208"/>
      <c r="S9" s="209" t="str">
        <f t="shared" si="0"/>
        <v/>
      </c>
      <c r="T9" s="208"/>
      <c r="U9" s="209" t="str">
        <f t="shared" si="1"/>
        <v/>
      </c>
      <c r="V9" s="208"/>
      <c r="W9" s="209" t="str">
        <f t="shared" si="2"/>
        <v/>
      </c>
      <c r="X9" s="208"/>
      <c r="Y9" s="209" t="str">
        <f t="shared" si="3"/>
        <v/>
      </c>
      <c r="Z9" s="208"/>
      <c r="AA9" s="209" t="str">
        <f t="shared" si="4"/>
        <v/>
      </c>
      <c r="AB9" s="208"/>
      <c r="AC9" s="209" t="str">
        <f t="shared" si="5"/>
        <v/>
      </c>
      <c r="AD9" s="208"/>
      <c r="AE9" s="209" t="str">
        <f t="shared" si="6"/>
        <v/>
      </c>
      <c r="AF9" s="278" t="str">
        <f>IF((SUM(S9,U9,W9,Y9,AA9,AC9,AE9)=0),"",(SUM(S9,U9,W9,Y9,AA9,AC9,AE9)))</f>
        <v/>
      </c>
      <c r="AG9" s="278" t="str">
        <f t="shared" si="8"/>
        <v/>
      </c>
      <c r="AH9" s="210"/>
      <c r="AI9" s="211"/>
      <c r="AJ9" s="212"/>
      <c r="AK9" s="278"/>
      <c r="AL9" s="370"/>
      <c r="AM9" s="372"/>
      <c r="AN9" s="277"/>
      <c r="AO9" s="277"/>
      <c r="AP9" s="213">
        <f>+K7-AN9</f>
        <v>1</v>
      </c>
      <c r="AQ9" s="213">
        <f>+M7-AO9</f>
        <v>5</v>
      </c>
      <c r="AR9" s="356"/>
      <c r="AS9" s="356"/>
      <c r="AT9" s="356"/>
      <c r="AU9" s="356"/>
      <c r="AV9" s="461"/>
      <c r="AW9" s="461"/>
      <c r="AX9" s="378"/>
      <c r="AY9" s="378"/>
      <c r="AZ9" s="461"/>
      <c r="BA9" s="461"/>
      <c r="BB9" s="348"/>
      <c r="BC9" s="348"/>
      <c r="BD9" s="348"/>
      <c r="BE9" s="348"/>
      <c r="BF9" s="348"/>
      <c r="BG9" s="458"/>
    </row>
    <row r="10" spans="1:59" ht="14.1" customHeight="1" x14ac:dyDescent="0.25">
      <c r="A10" s="360"/>
      <c r="B10" s="362"/>
      <c r="C10" s="423"/>
      <c r="D10" s="425"/>
      <c r="E10" s="150"/>
      <c r="F10" s="150"/>
      <c r="G10" s="137"/>
      <c r="H10" s="137"/>
      <c r="I10" s="137"/>
      <c r="J10" s="362"/>
      <c r="K10" s="394"/>
      <c r="L10" s="402"/>
      <c r="M10" s="394"/>
      <c r="N10" s="397"/>
      <c r="O10" s="214"/>
      <c r="P10" s="138"/>
      <c r="Q10" s="139"/>
      <c r="R10" s="208"/>
      <c r="S10" s="209" t="str">
        <f t="shared" si="0"/>
        <v/>
      </c>
      <c r="T10" s="208"/>
      <c r="U10" s="209" t="str">
        <f t="shared" si="1"/>
        <v/>
      </c>
      <c r="V10" s="208"/>
      <c r="W10" s="209" t="str">
        <f t="shared" si="2"/>
        <v/>
      </c>
      <c r="X10" s="208"/>
      <c r="Y10" s="209" t="str">
        <f t="shared" si="3"/>
        <v/>
      </c>
      <c r="Z10" s="208"/>
      <c r="AA10" s="209" t="str">
        <f t="shared" si="4"/>
        <v/>
      </c>
      <c r="AB10" s="208"/>
      <c r="AC10" s="209" t="str">
        <f t="shared" si="5"/>
        <v/>
      </c>
      <c r="AD10" s="208"/>
      <c r="AE10" s="209" t="str">
        <f t="shared" si="6"/>
        <v/>
      </c>
      <c r="AF10" s="278" t="str">
        <f t="shared" si="7"/>
        <v/>
      </c>
      <c r="AG10" s="278" t="str">
        <f t="shared" si="8"/>
        <v/>
      </c>
      <c r="AH10" s="210"/>
      <c r="AI10" s="211"/>
      <c r="AJ10" s="212"/>
      <c r="AK10" s="278"/>
      <c r="AL10" s="370"/>
      <c r="AM10" s="372"/>
      <c r="AN10" s="277"/>
      <c r="AO10" s="277"/>
      <c r="AP10" s="213">
        <f>+K7-AN10</f>
        <v>1</v>
      </c>
      <c r="AQ10" s="213">
        <f>+M7-AO10</f>
        <v>5</v>
      </c>
      <c r="AR10" s="356"/>
      <c r="AS10" s="356"/>
      <c r="AT10" s="356"/>
      <c r="AU10" s="356"/>
      <c r="AV10" s="461"/>
      <c r="AW10" s="461"/>
      <c r="AX10" s="378"/>
      <c r="AY10" s="378"/>
      <c r="AZ10" s="461"/>
      <c r="BA10" s="461"/>
      <c r="BB10" s="348"/>
      <c r="BC10" s="348"/>
      <c r="BD10" s="348"/>
      <c r="BE10" s="348"/>
      <c r="BF10" s="348"/>
      <c r="BG10" s="458"/>
    </row>
    <row r="11" spans="1:59" ht="14.1" customHeight="1" x14ac:dyDescent="0.25">
      <c r="A11" s="360"/>
      <c r="B11" s="362"/>
      <c r="C11" s="423"/>
      <c r="D11" s="425"/>
      <c r="E11" s="150"/>
      <c r="F11" s="150"/>
      <c r="G11" s="137"/>
      <c r="H11" s="137"/>
      <c r="I11" s="137"/>
      <c r="J11" s="362"/>
      <c r="K11" s="394"/>
      <c r="L11" s="402"/>
      <c r="M11" s="394"/>
      <c r="N11" s="397"/>
      <c r="O11" s="214"/>
      <c r="P11" s="138"/>
      <c r="Q11" s="139"/>
      <c r="R11" s="208"/>
      <c r="S11" s="209" t="str">
        <f t="shared" si="0"/>
        <v/>
      </c>
      <c r="T11" s="208"/>
      <c r="U11" s="209" t="str">
        <f t="shared" si="1"/>
        <v/>
      </c>
      <c r="V11" s="208"/>
      <c r="W11" s="209" t="str">
        <f t="shared" si="2"/>
        <v/>
      </c>
      <c r="X11" s="208"/>
      <c r="Y11" s="209" t="str">
        <f t="shared" si="3"/>
        <v/>
      </c>
      <c r="Z11" s="208"/>
      <c r="AA11" s="209" t="str">
        <f t="shared" si="4"/>
        <v/>
      </c>
      <c r="AB11" s="208"/>
      <c r="AC11" s="209" t="str">
        <f t="shared" si="5"/>
        <v/>
      </c>
      <c r="AD11" s="208"/>
      <c r="AE11" s="209" t="str">
        <f t="shared" si="6"/>
        <v/>
      </c>
      <c r="AF11" s="278" t="str">
        <f t="shared" si="7"/>
        <v/>
      </c>
      <c r="AG11" s="278" t="str">
        <f t="shared" si="8"/>
        <v/>
      </c>
      <c r="AH11" s="210"/>
      <c r="AI11" s="211"/>
      <c r="AJ11" s="212"/>
      <c r="AK11" s="278"/>
      <c r="AL11" s="370"/>
      <c r="AM11" s="372"/>
      <c r="AN11" s="277"/>
      <c r="AO11" s="277"/>
      <c r="AP11" s="213">
        <f>+K7-AN11</f>
        <v>1</v>
      </c>
      <c r="AQ11" s="213">
        <f>+M7-AO11</f>
        <v>5</v>
      </c>
      <c r="AR11" s="356"/>
      <c r="AS11" s="356"/>
      <c r="AT11" s="356"/>
      <c r="AU11" s="356"/>
      <c r="AV11" s="461"/>
      <c r="AW11" s="461"/>
      <c r="AX11" s="378"/>
      <c r="AY11" s="378"/>
      <c r="AZ11" s="461"/>
      <c r="BA11" s="461"/>
      <c r="BB11" s="348"/>
      <c r="BC11" s="348"/>
      <c r="BD11" s="348"/>
      <c r="BE11" s="348"/>
      <c r="BF11" s="348"/>
      <c r="BG11" s="458"/>
    </row>
    <row r="12" spans="1:59" ht="14.45" customHeight="1" thickBot="1" x14ac:dyDescent="0.3">
      <c r="A12" s="361"/>
      <c r="B12" s="362"/>
      <c r="C12" s="423"/>
      <c r="D12" s="425"/>
      <c r="E12" s="150"/>
      <c r="F12" s="150"/>
      <c r="G12" s="137"/>
      <c r="H12" s="137"/>
      <c r="I12" s="137"/>
      <c r="J12" s="362"/>
      <c r="K12" s="395"/>
      <c r="L12" s="402"/>
      <c r="M12" s="395"/>
      <c r="N12" s="397"/>
      <c r="O12" s="214"/>
      <c r="P12" s="138"/>
      <c r="Q12" s="139"/>
      <c r="R12" s="208"/>
      <c r="S12" s="209" t="str">
        <f t="shared" si="0"/>
        <v/>
      </c>
      <c r="T12" s="208"/>
      <c r="U12" s="209" t="str">
        <f t="shared" si="1"/>
        <v/>
      </c>
      <c r="V12" s="208"/>
      <c r="W12" s="209" t="str">
        <f t="shared" si="2"/>
        <v/>
      </c>
      <c r="X12" s="208"/>
      <c r="Y12" s="209" t="str">
        <f t="shared" si="3"/>
        <v/>
      </c>
      <c r="Z12" s="208"/>
      <c r="AA12" s="209" t="str">
        <f t="shared" si="4"/>
        <v/>
      </c>
      <c r="AB12" s="208"/>
      <c r="AC12" s="209" t="str">
        <f t="shared" si="5"/>
        <v/>
      </c>
      <c r="AD12" s="208"/>
      <c r="AE12" s="209" t="str">
        <f t="shared" si="6"/>
        <v/>
      </c>
      <c r="AF12" s="278" t="str">
        <f t="shared" si="7"/>
        <v/>
      </c>
      <c r="AG12" s="278" t="str">
        <f t="shared" si="8"/>
        <v/>
      </c>
      <c r="AH12" s="210"/>
      <c r="AI12" s="211"/>
      <c r="AJ12" s="212"/>
      <c r="AK12" s="278"/>
      <c r="AL12" s="371"/>
      <c r="AM12" s="372"/>
      <c r="AN12" s="277"/>
      <c r="AO12" s="277"/>
      <c r="AP12" s="213">
        <f>+K7-AN12</f>
        <v>1</v>
      </c>
      <c r="AQ12" s="213">
        <f>+M7-AO12</f>
        <v>5</v>
      </c>
      <c r="AR12" s="357"/>
      <c r="AS12" s="357"/>
      <c r="AT12" s="357"/>
      <c r="AU12" s="357"/>
      <c r="AV12" s="462"/>
      <c r="AW12" s="462"/>
      <c r="AX12" s="379"/>
      <c r="AY12" s="379"/>
      <c r="AZ12" s="462"/>
      <c r="BA12" s="462"/>
      <c r="BB12" s="349"/>
      <c r="BC12" s="349"/>
      <c r="BD12" s="349"/>
      <c r="BE12" s="349"/>
      <c r="BF12" s="349"/>
      <c r="BG12" s="459"/>
    </row>
    <row r="13" spans="1:59" ht="210.75" thickBot="1" x14ac:dyDescent="0.3">
      <c r="A13" s="359">
        <v>2</v>
      </c>
      <c r="B13" s="362" t="s">
        <v>86</v>
      </c>
      <c r="C13" s="423"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425" t="s">
        <v>1434</v>
      </c>
      <c r="E13" s="248" t="s">
        <v>41</v>
      </c>
      <c r="F13" s="248" t="s">
        <v>191</v>
      </c>
      <c r="G13" s="309" t="s">
        <v>1435</v>
      </c>
      <c r="H13" s="267" t="s">
        <v>16</v>
      </c>
      <c r="I13" s="267" t="s">
        <v>1436</v>
      </c>
      <c r="J13" s="428" t="s">
        <v>21</v>
      </c>
      <c r="K13" s="393">
        <f>+VLOOKUP(J13,[3]Listados!$K$8:$L$12,2,0)</f>
        <v>1</v>
      </c>
      <c r="L13" s="405" t="s">
        <v>18</v>
      </c>
      <c r="M13" s="393">
        <f>+VLOOKUP(L13,Listados!$K$13:$L$17,2,0)</f>
        <v>1</v>
      </c>
      <c r="N13" s="396" t="str">
        <f>IF(AND(J13&lt;&gt;"",L13&lt;&gt;""),VLOOKUP(J13&amp;L13,Listados!$M$3:$N$27,2,FALSE),"")</f>
        <v>Bajo</v>
      </c>
      <c r="O13" s="258" t="s">
        <v>1437</v>
      </c>
      <c r="P13" s="262" t="s">
        <v>185</v>
      </c>
      <c r="Q13" s="258" t="s">
        <v>20</v>
      </c>
      <c r="R13" s="284" t="s">
        <v>116</v>
      </c>
      <c r="S13" s="28">
        <f t="shared" si="0"/>
        <v>15</v>
      </c>
      <c r="T13" s="284" t="s">
        <v>266</v>
      </c>
      <c r="U13" s="28">
        <f t="shared" si="1"/>
        <v>15</v>
      </c>
      <c r="V13" s="284" t="s">
        <v>266</v>
      </c>
      <c r="W13" s="28">
        <f t="shared" si="2"/>
        <v>15</v>
      </c>
      <c r="X13" s="284" t="s">
        <v>20</v>
      </c>
      <c r="Y13" s="28">
        <f t="shared" si="3"/>
        <v>15</v>
      </c>
      <c r="Z13" s="284" t="s">
        <v>266</v>
      </c>
      <c r="AA13" s="28">
        <f t="shared" si="4"/>
        <v>15</v>
      </c>
      <c r="AB13" s="284" t="s">
        <v>266</v>
      </c>
      <c r="AC13" s="28">
        <f t="shared" si="5"/>
        <v>15</v>
      </c>
      <c r="AD13" s="284" t="s">
        <v>117</v>
      </c>
      <c r="AE13" s="209">
        <f t="shared" si="6"/>
        <v>10</v>
      </c>
      <c r="AF13" s="278">
        <f t="shared" si="7"/>
        <v>100</v>
      </c>
      <c r="AG13" s="278" t="str">
        <f t="shared" si="8"/>
        <v>Fuerte</v>
      </c>
      <c r="AH13" s="210" t="s">
        <v>118</v>
      </c>
      <c r="AI13" s="211" t="str">
        <f t="shared" ref="AI13:AI66" si="9">+IF(AH13="siempre","Fuerte",IF(AH13="Algunas veces","Moderado","Débil"))</f>
        <v>Fuerte</v>
      </c>
      <c r="AJ13" s="212" t="str">
        <f>IFERROR(VLOOKUP((CONCATENATE(AG13,AI13)),Listados!$U$3:$V$11,2,FALSE),"")</f>
        <v>Fuerte</v>
      </c>
      <c r="AK13" s="278">
        <f t="shared" ref="AK13:AK66" si="10">IF(ISBLANK(AJ13),"",IF(AJ13="Débil", 0, IF(AJ13="Moderado",50,100)))</f>
        <v>100</v>
      </c>
      <c r="AL13" s="369">
        <f>AVERAGE(AK13:AK18)</f>
        <v>50</v>
      </c>
      <c r="AM13" s="371" t="str">
        <f>IF(AL13&lt;=50, "Débil", IF(AL13&lt;=99,"Moderado","Fuerte"))</f>
        <v>Débil</v>
      </c>
      <c r="AN13" s="277">
        <f>+IF(AND(Q13="Preventivo",AM13="Fuerte"),2,IF(AND(Q13="Preventivo",AM13="Moderado"),1,0))</f>
        <v>0</v>
      </c>
      <c r="AO13" s="277">
        <f>+IF(AND(Q13="Detectivo",$AM13="Fuerte"),2,IF(AND(Q13="Detectivo",$AM13="Moderado"),1,IF(AND(Q13="Preventivo",$AM13="Fuerte"),1,0)))</f>
        <v>0</v>
      </c>
      <c r="AP13" s="213">
        <f>+K13-AN13</f>
        <v>1</v>
      </c>
      <c r="AQ13" s="213">
        <f>+M13-AO13</f>
        <v>1</v>
      </c>
      <c r="AR13" s="358" t="str">
        <f>+VLOOKUP(MIN(AP13,AP14,AP15,AP16,AP17,AP18),Listados!$J$18:$K$24,2,TRUE)</f>
        <v>Rara Vez</v>
      </c>
      <c r="AS13" s="358" t="str">
        <f>+VLOOKUP(MIN(AQ13,AQ14,AQ15,AQ16,AQ17,AQ18),Listados!$J$26:$K$32,2,TRUE)</f>
        <v>Insignificante</v>
      </c>
      <c r="AT13" s="358" t="str">
        <f>IF(AND(AR13&lt;&gt;"",AS13&lt;&gt;""),VLOOKUP(AR13&amp;AS13,Listados!$M$3:$N$27,2,FALSE),"")</f>
        <v>Bajo</v>
      </c>
      <c r="AU13" s="358" t="str">
        <f>+VLOOKUP(AT13,Listados!$P$3:$Q$6,2,FALSE)</f>
        <v>Asumir el riesgo</v>
      </c>
      <c r="AV13" s="201" t="s">
        <v>1439</v>
      </c>
      <c r="AW13" s="201" t="s">
        <v>1123</v>
      </c>
      <c r="AX13" s="263">
        <v>44774</v>
      </c>
      <c r="AY13" s="263">
        <v>45107</v>
      </c>
      <c r="AZ13" s="201" t="s">
        <v>1440</v>
      </c>
      <c r="BA13" s="259" t="s">
        <v>1442</v>
      </c>
      <c r="BB13" s="464"/>
      <c r="BC13" s="464"/>
      <c r="BD13" s="310"/>
      <c r="BE13" s="464"/>
      <c r="BF13" s="464"/>
      <c r="BG13" s="465"/>
    </row>
    <row r="14" spans="1:59" ht="84" customHeight="1" x14ac:dyDescent="0.25">
      <c r="A14" s="360"/>
      <c r="B14" s="362"/>
      <c r="C14" s="423"/>
      <c r="D14" s="425"/>
      <c r="E14" s="275"/>
      <c r="F14" s="275"/>
      <c r="G14" s="276" t="s">
        <v>186</v>
      </c>
      <c r="H14" s="273" t="s">
        <v>16</v>
      </c>
      <c r="I14" s="273" t="s">
        <v>1332</v>
      </c>
      <c r="J14" s="429"/>
      <c r="K14" s="394"/>
      <c r="L14" s="401"/>
      <c r="M14" s="394"/>
      <c r="N14" s="356"/>
      <c r="O14" s="267" t="s">
        <v>1438</v>
      </c>
      <c r="P14" s="262" t="s">
        <v>186</v>
      </c>
      <c r="Q14" s="258" t="s">
        <v>20</v>
      </c>
      <c r="R14" s="208" t="s">
        <v>120</v>
      </c>
      <c r="S14" s="209" t="str">
        <f t="shared" ref="S14" si="11">+IF(R14="si",15,"")</f>
        <v/>
      </c>
      <c r="T14" s="208" t="s">
        <v>120</v>
      </c>
      <c r="U14" s="209" t="str">
        <f t="shared" ref="U14" si="12">+IF(T14="si",15,"")</f>
        <v/>
      </c>
      <c r="V14" s="208" t="s">
        <v>120</v>
      </c>
      <c r="W14" s="209" t="str">
        <f t="shared" ref="W14" si="13">+IF(V14="si",15,"")</f>
        <v/>
      </c>
      <c r="X14" s="208" t="s">
        <v>20</v>
      </c>
      <c r="Y14" s="209">
        <f t="shared" ref="Y14" si="14">+IF(X14="Preventivo",15,IF(X14="Detectivo",10,""))</f>
        <v>15</v>
      </c>
      <c r="Z14" s="208" t="s">
        <v>120</v>
      </c>
      <c r="AA14" s="209" t="str">
        <f t="shared" ref="AA14" si="15">+IF(Z14="si",15,"")</f>
        <v/>
      </c>
      <c r="AB14" s="208" t="s">
        <v>120</v>
      </c>
      <c r="AC14" s="209" t="str">
        <f t="shared" ref="AC14" si="16">+IF(AB14="si",15,"")</f>
        <v/>
      </c>
      <c r="AD14" s="208" t="s">
        <v>125</v>
      </c>
      <c r="AE14" s="209" t="str">
        <f t="shared" si="6"/>
        <v/>
      </c>
      <c r="AF14" s="278">
        <f t="shared" si="7"/>
        <v>15</v>
      </c>
      <c r="AG14" s="278" t="str">
        <f t="shared" si="8"/>
        <v>Débil</v>
      </c>
      <c r="AH14" s="210" t="s">
        <v>118</v>
      </c>
      <c r="AI14" s="211" t="str">
        <f t="shared" si="9"/>
        <v>Fuerte</v>
      </c>
      <c r="AJ14" s="212" t="str">
        <f>IFERROR(VLOOKUP((CONCATENATE(AG14,AI14)),Listados!$U$3:$V$11,2,FALSE),"")</f>
        <v>Débil</v>
      </c>
      <c r="AK14" s="278">
        <f t="shared" si="10"/>
        <v>0</v>
      </c>
      <c r="AL14" s="370"/>
      <c r="AM14" s="372"/>
      <c r="AN14" s="277">
        <f>+IF(AND(Q14="Preventivo",AM13="Fuerte"),2,IF(AND(Q14="Preventivo",AM13="Moderado"),1,0))</f>
        <v>0</v>
      </c>
      <c r="AO14" s="277">
        <f>+IF(AND(Q14="Detectivo",$AM13="Fuerte"),2,IF(AND(Q14="Detectivo",$AM13="Moderado"),1,IF(AND(Q14="Preventivo",$AM13="Fuerte"),1,0)))</f>
        <v>0</v>
      </c>
      <c r="AP14" s="213">
        <f>+K13-AN14</f>
        <v>1</v>
      </c>
      <c r="AQ14" s="213">
        <f>+M13-AO14</f>
        <v>1</v>
      </c>
      <c r="AR14" s="356"/>
      <c r="AS14" s="356"/>
      <c r="AT14" s="356"/>
      <c r="AU14" s="356"/>
      <c r="AV14" s="373" t="s">
        <v>1441</v>
      </c>
      <c r="AW14" s="376" t="s">
        <v>1123</v>
      </c>
      <c r="AX14" s="377">
        <v>44774</v>
      </c>
      <c r="AY14" s="377">
        <v>45107</v>
      </c>
      <c r="AZ14" s="376" t="s">
        <v>1333</v>
      </c>
      <c r="BA14" s="376" t="s">
        <v>1334</v>
      </c>
      <c r="BB14" s="348"/>
      <c r="BC14" s="348"/>
      <c r="BD14" s="380"/>
      <c r="BE14" s="348"/>
      <c r="BF14" s="348"/>
      <c r="BG14" s="461"/>
    </row>
    <row r="15" spans="1:59" x14ac:dyDescent="0.25">
      <c r="A15" s="360"/>
      <c r="B15" s="362"/>
      <c r="C15" s="423"/>
      <c r="D15" s="425"/>
      <c r="E15" s="150"/>
      <c r="F15" s="150"/>
      <c r="G15" s="144"/>
      <c r="H15" s="137"/>
      <c r="I15" s="137"/>
      <c r="J15" s="362"/>
      <c r="K15" s="394"/>
      <c r="L15" s="402"/>
      <c r="M15" s="394"/>
      <c r="N15" s="356"/>
      <c r="O15" s="258"/>
      <c r="P15" s="138"/>
      <c r="Q15" s="139"/>
      <c r="R15" s="208"/>
      <c r="S15" s="209"/>
      <c r="T15" s="208"/>
      <c r="U15" s="209"/>
      <c r="V15" s="208"/>
      <c r="W15" s="209"/>
      <c r="X15" s="208"/>
      <c r="Y15" s="209"/>
      <c r="Z15" s="208"/>
      <c r="AA15" s="209"/>
      <c r="AB15" s="208"/>
      <c r="AC15" s="209"/>
      <c r="AD15" s="208"/>
      <c r="AE15" s="209" t="str">
        <f t="shared" si="6"/>
        <v/>
      </c>
      <c r="AF15" s="278" t="str">
        <f t="shared" si="7"/>
        <v/>
      </c>
      <c r="AG15" s="278" t="str">
        <f t="shared" si="8"/>
        <v/>
      </c>
      <c r="AH15" s="210"/>
      <c r="AI15" s="211"/>
      <c r="AJ15" s="212"/>
      <c r="AK15" s="278"/>
      <c r="AL15" s="370"/>
      <c r="AM15" s="372"/>
      <c r="AN15" s="277"/>
      <c r="AO15" s="277"/>
      <c r="AP15" s="213">
        <f>+K13-AN15</f>
        <v>1</v>
      </c>
      <c r="AQ15" s="213">
        <f>+M13-AO15</f>
        <v>1</v>
      </c>
      <c r="AR15" s="356"/>
      <c r="AS15" s="356"/>
      <c r="AT15" s="356"/>
      <c r="AU15" s="356"/>
      <c r="AV15" s="374"/>
      <c r="AW15" s="351"/>
      <c r="AX15" s="378"/>
      <c r="AY15" s="378"/>
      <c r="AZ15" s="351"/>
      <c r="BA15" s="351"/>
      <c r="BB15" s="348"/>
      <c r="BC15" s="348"/>
      <c r="BD15" s="381"/>
      <c r="BE15" s="348"/>
      <c r="BF15" s="348"/>
      <c r="BG15" s="461"/>
    </row>
    <row r="16" spans="1:59" x14ac:dyDescent="0.25">
      <c r="A16" s="360"/>
      <c r="B16" s="362"/>
      <c r="C16" s="423"/>
      <c r="D16" s="425"/>
      <c r="E16" s="150"/>
      <c r="F16" s="150"/>
      <c r="G16" s="144"/>
      <c r="H16" s="137"/>
      <c r="I16" s="137"/>
      <c r="J16" s="362"/>
      <c r="K16" s="394"/>
      <c r="L16" s="402"/>
      <c r="M16" s="394"/>
      <c r="N16" s="356"/>
      <c r="O16" s="267"/>
      <c r="P16" s="138"/>
      <c r="Q16" s="139"/>
      <c r="R16" s="208"/>
      <c r="S16" s="209"/>
      <c r="T16" s="208"/>
      <c r="U16" s="209"/>
      <c r="V16" s="208"/>
      <c r="W16" s="209"/>
      <c r="X16" s="208"/>
      <c r="Y16" s="209"/>
      <c r="Z16" s="208"/>
      <c r="AA16" s="209"/>
      <c r="AB16" s="208"/>
      <c r="AC16" s="209"/>
      <c r="AD16" s="208"/>
      <c r="AE16" s="209" t="str">
        <f t="shared" si="6"/>
        <v/>
      </c>
      <c r="AF16" s="278" t="str">
        <f t="shared" si="7"/>
        <v/>
      </c>
      <c r="AG16" s="278" t="str">
        <f t="shared" si="8"/>
        <v/>
      </c>
      <c r="AH16" s="210"/>
      <c r="AI16" s="211"/>
      <c r="AJ16" s="212"/>
      <c r="AK16" s="278"/>
      <c r="AL16" s="370"/>
      <c r="AM16" s="372"/>
      <c r="AN16" s="277"/>
      <c r="AO16" s="277"/>
      <c r="AP16" s="213">
        <f>+K13-AN16</f>
        <v>1</v>
      </c>
      <c r="AQ16" s="213">
        <f>+M13-AO16</f>
        <v>1</v>
      </c>
      <c r="AR16" s="356"/>
      <c r="AS16" s="356"/>
      <c r="AT16" s="356"/>
      <c r="AU16" s="356"/>
      <c r="AV16" s="374"/>
      <c r="AW16" s="351"/>
      <c r="AX16" s="378"/>
      <c r="AY16" s="378"/>
      <c r="AZ16" s="351"/>
      <c r="BA16" s="351"/>
      <c r="BB16" s="348"/>
      <c r="BC16" s="348"/>
      <c r="BD16" s="381"/>
      <c r="BE16" s="348"/>
      <c r="BF16" s="348"/>
      <c r="BG16" s="461"/>
    </row>
    <row r="17" spans="1:59" x14ac:dyDescent="0.25">
      <c r="A17" s="360"/>
      <c r="B17" s="362"/>
      <c r="C17" s="423"/>
      <c r="D17" s="425"/>
      <c r="E17" s="150"/>
      <c r="F17" s="150"/>
      <c r="G17" s="137"/>
      <c r="H17" s="137"/>
      <c r="I17" s="137"/>
      <c r="J17" s="362"/>
      <c r="K17" s="394"/>
      <c r="L17" s="402"/>
      <c r="M17" s="394"/>
      <c r="N17" s="356"/>
      <c r="O17" s="258"/>
      <c r="P17" s="232"/>
      <c r="Q17" s="232"/>
      <c r="R17" s="232"/>
      <c r="S17" s="209" t="str">
        <f t="shared" si="0"/>
        <v/>
      </c>
      <c r="T17" s="232"/>
      <c r="U17" s="209" t="str">
        <f t="shared" si="1"/>
        <v/>
      </c>
      <c r="V17" s="208"/>
      <c r="W17" s="209" t="str">
        <f t="shared" si="2"/>
        <v/>
      </c>
      <c r="X17" s="208"/>
      <c r="Y17" s="209" t="str">
        <f t="shared" si="3"/>
        <v/>
      </c>
      <c r="Z17" s="208"/>
      <c r="AA17" s="209" t="str">
        <f t="shared" si="4"/>
        <v/>
      </c>
      <c r="AB17" s="208"/>
      <c r="AC17" s="209" t="str">
        <f t="shared" si="5"/>
        <v/>
      </c>
      <c r="AD17" s="208"/>
      <c r="AE17" s="209" t="str">
        <f t="shared" si="6"/>
        <v/>
      </c>
      <c r="AF17" s="278" t="str">
        <f t="shared" si="7"/>
        <v/>
      </c>
      <c r="AG17" s="278" t="str">
        <f t="shared" si="8"/>
        <v/>
      </c>
      <c r="AH17" s="210"/>
      <c r="AI17" s="211"/>
      <c r="AJ17" s="212"/>
      <c r="AK17" s="278"/>
      <c r="AL17" s="370"/>
      <c r="AM17" s="372"/>
      <c r="AN17" s="277"/>
      <c r="AO17" s="277"/>
      <c r="AP17" s="213">
        <f>+K13-AN17</f>
        <v>1</v>
      </c>
      <c r="AQ17" s="213">
        <f>+M13-AO17</f>
        <v>1</v>
      </c>
      <c r="AR17" s="356"/>
      <c r="AS17" s="356"/>
      <c r="AT17" s="356"/>
      <c r="AU17" s="356"/>
      <c r="AV17" s="374"/>
      <c r="AW17" s="351"/>
      <c r="AX17" s="378"/>
      <c r="AY17" s="378"/>
      <c r="AZ17" s="351"/>
      <c r="BA17" s="351"/>
      <c r="BB17" s="348"/>
      <c r="BC17" s="348"/>
      <c r="BD17" s="381"/>
      <c r="BE17" s="348"/>
      <c r="BF17" s="348"/>
      <c r="BG17" s="461"/>
    </row>
    <row r="18" spans="1:59" ht="15.75" thickBot="1" x14ac:dyDescent="0.3">
      <c r="A18" s="361"/>
      <c r="B18" s="362"/>
      <c r="C18" s="423"/>
      <c r="D18" s="425"/>
      <c r="E18" s="150"/>
      <c r="F18" s="150"/>
      <c r="G18" s="137"/>
      <c r="H18" s="137"/>
      <c r="I18" s="137"/>
      <c r="J18" s="362"/>
      <c r="K18" s="395"/>
      <c r="L18" s="402"/>
      <c r="M18" s="395"/>
      <c r="N18" s="357"/>
      <c r="O18" s="267"/>
      <c r="P18" s="232"/>
      <c r="Q18" s="232"/>
      <c r="R18" s="232"/>
      <c r="S18" s="209" t="str">
        <f t="shared" si="0"/>
        <v/>
      </c>
      <c r="T18" s="232"/>
      <c r="U18" s="209" t="str">
        <f t="shared" si="1"/>
        <v/>
      </c>
      <c r="V18" s="208"/>
      <c r="W18" s="209" t="str">
        <f t="shared" si="2"/>
        <v/>
      </c>
      <c r="X18" s="208"/>
      <c r="Y18" s="209" t="str">
        <f t="shared" si="3"/>
        <v/>
      </c>
      <c r="Z18" s="208"/>
      <c r="AA18" s="209" t="str">
        <f t="shared" si="4"/>
        <v/>
      </c>
      <c r="AB18" s="208"/>
      <c r="AC18" s="209" t="str">
        <f t="shared" si="5"/>
        <v/>
      </c>
      <c r="AD18" s="208"/>
      <c r="AE18" s="209" t="str">
        <f t="shared" si="6"/>
        <v/>
      </c>
      <c r="AF18" s="278" t="str">
        <f t="shared" si="7"/>
        <v/>
      </c>
      <c r="AG18" s="278" t="str">
        <f t="shared" si="8"/>
        <v/>
      </c>
      <c r="AH18" s="210"/>
      <c r="AI18" s="211"/>
      <c r="AJ18" s="212"/>
      <c r="AK18" s="278"/>
      <c r="AL18" s="371"/>
      <c r="AM18" s="372"/>
      <c r="AN18" s="277"/>
      <c r="AO18" s="277"/>
      <c r="AP18" s="213">
        <f>+K13-AN18</f>
        <v>1</v>
      </c>
      <c r="AQ18" s="213">
        <f>+M13-AO18</f>
        <v>1</v>
      </c>
      <c r="AR18" s="357"/>
      <c r="AS18" s="357"/>
      <c r="AT18" s="357"/>
      <c r="AU18" s="357"/>
      <c r="AV18" s="375"/>
      <c r="AW18" s="352"/>
      <c r="AX18" s="379"/>
      <c r="AY18" s="379"/>
      <c r="AZ18" s="352"/>
      <c r="BA18" s="352"/>
      <c r="BB18" s="349"/>
      <c r="BC18" s="349"/>
      <c r="BD18" s="382"/>
      <c r="BE18" s="349"/>
      <c r="BF18" s="349"/>
      <c r="BG18" s="462"/>
    </row>
    <row r="19" spans="1:59" ht="135" x14ac:dyDescent="0.25">
      <c r="A19" s="359">
        <v>3</v>
      </c>
      <c r="B19" s="362" t="s">
        <v>86</v>
      </c>
      <c r="C19" s="423" t="str">
        <f>IFERROR(VLOOKUP(B19,Listados!B$3:C$20,2,FALSE),"")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 s="425" t="s">
        <v>1443</v>
      </c>
      <c r="E19" s="248" t="s">
        <v>52</v>
      </c>
      <c r="F19" s="248" t="s">
        <v>191</v>
      </c>
      <c r="G19" s="309" t="s">
        <v>1444</v>
      </c>
      <c r="H19" s="267" t="s">
        <v>16</v>
      </c>
      <c r="I19" s="267" t="s">
        <v>1445</v>
      </c>
      <c r="J19" s="428" t="s">
        <v>53</v>
      </c>
      <c r="K19" s="393">
        <f>+VLOOKUP(J19,[3]Listados!$K$8:$L$12,2,0)</f>
        <v>4</v>
      </c>
      <c r="L19" s="405" t="s">
        <v>36</v>
      </c>
      <c r="M19" s="393">
        <f>+VLOOKUP(L19,Listados!$K$13:$L$17,2,0)</f>
        <v>3</v>
      </c>
      <c r="N19" s="396" t="str">
        <f>IF(AND(J19&lt;&gt;"",L19&lt;&gt;""),VLOOKUP(J19&amp;L19,Listados!$M$3:$N$27,2,FALSE),"")</f>
        <v>Alto</v>
      </c>
      <c r="O19" s="230" t="s">
        <v>1446</v>
      </c>
      <c r="P19" s="137" t="s">
        <v>187</v>
      </c>
      <c r="Q19" s="137" t="s">
        <v>20</v>
      </c>
      <c r="R19" s="208" t="s">
        <v>116</v>
      </c>
      <c r="S19" s="209">
        <f t="shared" si="0"/>
        <v>15</v>
      </c>
      <c r="T19" s="208" t="s">
        <v>266</v>
      </c>
      <c r="U19" s="209">
        <f t="shared" si="1"/>
        <v>15</v>
      </c>
      <c r="V19" s="208" t="s">
        <v>266</v>
      </c>
      <c r="W19" s="209">
        <f t="shared" si="2"/>
        <v>15</v>
      </c>
      <c r="X19" s="208" t="s">
        <v>20</v>
      </c>
      <c r="Y19" s="209">
        <f t="shared" si="3"/>
        <v>15</v>
      </c>
      <c r="Z19" s="208" t="s">
        <v>266</v>
      </c>
      <c r="AA19" s="209">
        <f t="shared" si="4"/>
        <v>15</v>
      </c>
      <c r="AB19" s="208" t="s">
        <v>266</v>
      </c>
      <c r="AC19" s="209">
        <f t="shared" si="5"/>
        <v>15</v>
      </c>
      <c r="AD19" s="208" t="s">
        <v>117</v>
      </c>
      <c r="AE19" s="209">
        <f t="shared" si="6"/>
        <v>10</v>
      </c>
      <c r="AF19" s="278">
        <f t="shared" si="7"/>
        <v>100</v>
      </c>
      <c r="AG19" s="278" t="str">
        <f t="shared" si="8"/>
        <v>Fuerte</v>
      </c>
      <c r="AH19" s="210" t="s">
        <v>118</v>
      </c>
      <c r="AI19" s="211" t="str">
        <f t="shared" si="9"/>
        <v>Fuerte</v>
      </c>
      <c r="AJ19" s="212" t="str">
        <f>IFERROR(VLOOKUP((CONCATENATE(AG19,AI19)),Listados!$U$3:$V$11,2,FALSE),"")</f>
        <v>Fuerte</v>
      </c>
      <c r="AK19" s="278">
        <f t="shared" si="10"/>
        <v>100</v>
      </c>
      <c r="AL19" s="369">
        <f>AVERAGE(AK19:AK24)</f>
        <v>100</v>
      </c>
      <c r="AM19" s="371" t="str">
        <f>IF(AL19&lt;=50, "Débil", IF(AL19&lt;=99,"Moderado","Fuerte"))</f>
        <v>Fuerte</v>
      </c>
      <c r="AN19" s="277">
        <f>+IF(AND(Q19="Preventivo",AM19="Fuerte"),2,IF(AND(Q19="Preventivo",AM19="Moderado"),1,0))</f>
        <v>2</v>
      </c>
      <c r="AO19" s="277">
        <f>+IF(AND(Q19="Detectivo",$AM19="Fuerte"),2,IF(AND(Q19="Detectivo",$AM19="Moderado"),1,IF(AND(Q19="Preventivo",$AM19="Fuerte"),1,0)))</f>
        <v>1</v>
      </c>
      <c r="AP19" s="213">
        <f>+K19-AN19</f>
        <v>2</v>
      </c>
      <c r="AQ19" s="213">
        <f>+M19-AO19</f>
        <v>2</v>
      </c>
      <c r="AR19" s="358" t="str">
        <f>+VLOOKUP(MIN(AP19,AP20,AP21,AP22,AP23,AP24),Listados!$J$18:$K$24,2,TRUE)</f>
        <v>Improbable</v>
      </c>
      <c r="AS19" s="358" t="str">
        <f>+VLOOKUP(MIN(AQ19,AQ20,AQ21,AQ22,AQ23,AQ24),Listados!$J$26:$K$32,2,TRUE)</f>
        <v>Menor</v>
      </c>
      <c r="AT19" s="358" t="str">
        <f>IF(AND(AR19&lt;&gt;"",AS19&lt;&gt;""),VLOOKUP(AR19&amp;AS19,Listados!$M$3:$N$27,2,FALSE),"")</f>
        <v>Bajo</v>
      </c>
      <c r="AU19" s="358" t="str">
        <f>+VLOOKUP(AT19,Listados!$P$3:$Q$6,2,FALSE)</f>
        <v>Asumir el riesgo</v>
      </c>
      <c r="AV19" s="201" t="s">
        <v>1337</v>
      </c>
      <c r="AW19" s="201" t="s">
        <v>1123</v>
      </c>
      <c r="AX19" s="263">
        <v>44774</v>
      </c>
      <c r="AY19" s="263">
        <v>45107</v>
      </c>
      <c r="AZ19" s="201" t="s">
        <v>1338</v>
      </c>
      <c r="BA19" s="201" t="s">
        <v>1339</v>
      </c>
      <c r="BB19" s="203"/>
      <c r="BC19" s="293"/>
      <c r="BD19" s="293"/>
      <c r="BE19" s="373"/>
      <c r="BF19" s="373"/>
      <c r="BG19" s="373"/>
    </row>
    <row r="20" spans="1:59" ht="165" x14ac:dyDescent="0.25">
      <c r="A20" s="360"/>
      <c r="B20" s="362"/>
      <c r="C20" s="423"/>
      <c r="D20" s="425"/>
      <c r="E20" s="275"/>
      <c r="F20" s="275"/>
      <c r="G20" s="309" t="s">
        <v>1335</v>
      </c>
      <c r="H20" s="267" t="s">
        <v>30</v>
      </c>
      <c r="I20" s="267" t="s">
        <v>341</v>
      </c>
      <c r="J20" s="429"/>
      <c r="K20" s="394"/>
      <c r="L20" s="401"/>
      <c r="M20" s="394"/>
      <c r="N20" s="357"/>
      <c r="O20" s="273" t="s">
        <v>1336</v>
      </c>
      <c r="P20" s="137" t="s">
        <v>188</v>
      </c>
      <c r="Q20" s="137" t="s">
        <v>20</v>
      </c>
      <c r="R20" s="208" t="s">
        <v>116</v>
      </c>
      <c r="S20" s="209">
        <f t="shared" si="0"/>
        <v>15</v>
      </c>
      <c r="T20" s="208" t="s">
        <v>266</v>
      </c>
      <c r="U20" s="209">
        <f t="shared" si="1"/>
        <v>15</v>
      </c>
      <c r="V20" s="208" t="s">
        <v>266</v>
      </c>
      <c r="W20" s="209">
        <f t="shared" si="2"/>
        <v>15</v>
      </c>
      <c r="X20" s="208" t="s">
        <v>20</v>
      </c>
      <c r="Y20" s="209">
        <f t="shared" si="3"/>
        <v>15</v>
      </c>
      <c r="Z20" s="208" t="s">
        <v>266</v>
      </c>
      <c r="AA20" s="209">
        <f t="shared" si="4"/>
        <v>15</v>
      </c>
      <c r="AB20" s="208" t="s">
        <v>266</v>
      </c>
      <c r="AC20" s="209">
        <f t="shared" si="5"/>
        <v>15</v>
      </c>
      <c r="AD20" s="208" t="s">
        <v>117</v>
      </c>
      <c r="AE20" s="209">
        <f t="shared" si="6"/>
        <v>10</v>
      </c>
      <c r="AF20" s="278">
        <f t="shared" si="7"/>
        <v>100</v>
      </c>
      <c r="AG20" s="278" t="str">
        <f t="shared" si="8"/>
        <v>Fuerte</v>
      </c>
      <c r="AH20" s="210" t="s">
        <v>118</v>
      </c>
      <c r="AI20" s="211" t="str">
        <f t="shared" si="9"/>
        <v>Fuerte</v>
      </c>
      <c r="AJ20" s="212" t="str">
        <f>IFERROR(VLOOKUP((CONCATENATE(AG20,AI20)),Listados!$U$3:$V$11,2,FALSE),"")</f>
        <v>Fuerte</v>
      </c>
      <c r="AK20" s="278">
        <f t="shared" si="10"/>
        <v>100</v>
      </c>
      <c r="AL20" s="370"/>
      <c r="AM20" s="372"/>
      <c r="AN20" s="277">
        <f>+IF(AND(Q20="Preventivo",AM19="Fuerte"),2,IF(AND(Q20="Preventivo",AM19="Moderado"),1,0))</f>
        <v>2</v>
      </c>
      <c r="AO20" s="277">
        <f>+IF(AND(Q20="Detectivo",$AM19="Fuerte"),2,IF(AND(Q20="Detectivo",$AM19="Moderado"),1,IF(AND(Q20="Preventivo",$AM19="Fuerte"),1,0)))</f>
        <v>1</v>
      </c>
      <c r="AP20" s="213">
        <f>+K19-AN20</f>
        <v>2</v>
      </c>
      <c r="AQ20" s="213">
        <f>+M19-AO20</f>
        <v>2</v>
      </c>
      <c r="AR20" s="356"/>
      <c r="AS20" s="356"/>
      <c r="AT20" s="356"/>
      <c r="AU20" s="356"/>
      <c r="AV20" s="373" t="s">
        <v>1174</v>
      </c>
      <c r="AW20" s="376" t="s">
        <v>1123</v>
      </c>
      <c r="AX20" s="466">
        <v>44774</v>
      </c>
      <c r="AY20" s="466">
        <v>45107</v>
      </c>
      <c r="AZ20" s="376" t="s">
        <v>1338</v>
      </c>
      <c r="BA20" s="376" t="s">
        <v>1340</v>
      </c>
      <c r="BB20" s="376"/>
      <c r="BC20" s="376"/>
      <c r="BD20" s="376"/>
      <c r="BE20" s="374"/>
      <c r="BF20" s="374"/>
      <c r="BG20" s="374"/>
    </row>
    <row r="21" spans="1:59" x14ac:dyDescent="0.25">
      <c r="A21" s="360"/>
      <c r="B21" s="362"/>
      <c r="C21" s="423"/>
      <c r="D21" s="425"/>
      <c r="E21" s="150"/>
      <c r="F21" s="150"/>
      <c r="G21" s="309"/>
      <c r="H21" s="267"/>
      <c r="I21" s="267"/>
      <c r="J21" s="362"/>
      <c r="K21" s="394"/>
      <c r="L21" s="402"/>
      <c r="M21" s="394"/>
      <c r="N21" s="397"/>
      <c r="O21" s="214"/>
      <c r="P21" s="232"/>
      <c r="Q21" s="232"/>
      <c r="R21" s="232"/>
      <c r="S21" s="209" t="str">
        <f t="shared" si="0"/>
        <v/>
      </c>
      <c r="T21" s="232"/>
      <c r="U21" s="209" t="str">
        <f t="shared" si="1"/>
        <v/>
      </c>
      <c r="V21" s="208"/>
      <c r="W21" s="209" t="str">
        <f t="shared" si="2"/>
        <v/>
      </c>
      <c r="X21" s="208"/>
      <c r="Y21" s="209" t="str">
        <f t="shared" si="3"/>
        <v/>
      </c>
      <c r="Z21" s="208"/>
      <c r="AA21" s="209" t="str">
        <f t="shared" si="4"/>
        <v/>
      </c>
      <c r="AB21" s="208"/>
      <c r="AC21" s="209" t="str">
        <f t="shared" si="5"/>
        <v/>
      </c>
      <c r="AD21" s="208"/>
      <c r="AE21" s="209" t="str">
        <f t="shared" si="6"/>
        <v/>
      </c>
      <c r="AF21" s="278" t="str">
        <f t="shared" si="7"/>
        <v/>
      </c>
      <c r="AG21" s="278" t="str">
        <f t="shared" si="8"/>
        <v/>
      </c>
      <c r="AH21" s="210"/>
      <c r="AI21" s="211" t="str">
        <f t="shared" si="9"/>
        <v>Débil</v>
      </c>
      <c r="AJ21" s="212" t="str">
        <f>IFERROR(VLOOKUP((CONCATENATE(AG21,AI21)),Listados!$U$3:$V$11,2,FALSE),"")</f>
        <v/>
      </c>
      <c r="AK21" s="278">
        <f t="shared" si="10"/>
        <v>100</v>
      </c>
      <c r="AL21" s="370"/>
      <c r="AM21" s="372"/>
      <c r="AN21" s="277">
        <f>+IF(AND(Q21="Preventivo",AM19="Fuerte"),2,IF(AND(Q21="Preventivo",AM19="Moderado"),1,0))</f>
        <v>0</v>
      </c>
      <c r="AO21" s="277">
        <f>+IF(AND(Q21="Detectivo",$AM19="Fuerte"),2,IF(AND(Q21="Detectivo",$AM19="Moderado"),1,IF(AND(Q21="Preventivo",$AM19="Fuerte"),1,0)))</f>
        <v>0</v>
      </c>
      <c r="AP21" s="213">
        <f>+K19-AN21</f>
        <v>4</v>
      </c>
      <c r="AQ21" s="213">
        <f>+M19-AO21</f>
        <v>3</v>
      </c>
      <c r="AR21" s="356"/>
      <c r="AS21" s="356"/>
      <c r="AT21" s="356"/>
      <c r="AU21" s="356"/>
      <c r="AV21" s="374"/>
      <c r="AW21" s="351"/>
      <c r="AX21" s="351"/>
      <c r="AY21" s="351"/>
      <c r="AZ21" s="351"/>
      <c r="BA21" s="351"/>
      <c r="BB21" s="351"/>
      <c r="BC21" s="351"/>
      <c r="BD21" s="351"/>
      <c r="BE21" s="374"/>
      <c r="BF21" s="374"/>
      <c r="BG21" s="374"/>
    </row>
    <row r="22" spans="1:59" x14ac:dyDescent="0.25">
      <c r="A22" s="360"/>
      <c r="B22" s="362"/>
      <c r="C22" s="423"/>
      <c r="D22" s="425"/>
      <c r="E22" s="150"/>
      <c r="F22" s="150"/>
      <c r="G22" s="309"/>
      <c r="H22" s="267"/>
      <c r="I22" s="267"/>
      <c r="J22" s="362"/>
      <c r="K22" s="394"/>
      <c r="L22" s="402"/>
      <c r="M22" s="394"/>
      <c r="N22" s="397"/>
      <c r="O22" s="214"/>
      <c r="P22" s="232"/>
      <c r="Q22" s="232"/>
      <c r="R22" s="232"/>
      <c r="S22" s="209" t="str">
        <f t="shared" si="0"/>
        <v/>
      </c>
      <c r="T22" s="232"/>
      <c r="U22" s="209" t="str">
        <f t="shared" si="1"/>
        <v/>
      </c>
      <c r="V22" s="208"/>
      <c r="W22" s="209" t="str">
        <f t="shared" si="2"/>
        <v/>
      </c>
      <c r="X22" s="208"/>
      <c r="Y22" s="209" t="str">
        <f t="shared" si="3"/>
        <v/>
      </c>
      <c r="Z22" s="208"/>
      <c r="AA22" s="209" t="str">
        <f t="shared" si="4"/>
        <v/>
      </c>
      <c r="AB22" s="208"/>
      <c r="AC22" s="209" t="str">
        <f t="shared" si="5"/>
        <v/>
      </c>
      <c r="AD22" s="208"/>
      <c r="AE22" s="209" t="str">
        <f t="shared" si="6"/>
        <v/>
      </c>
      <c r="AF22" s="278" t="str">
        <f t="shared" si="7"/>
        <v/>
      </c>
      <c r="AG22" s="278" t="str">
        <f t="shared" si="8"/>
        <v/>
      </c>
      <c r="AH22" s="210"/>
      <c r="AI22" s="211" t="str">
        <f t="shared" si="9"/>
        <v>Débil</v>
      </c>
      <c r="AJ22" s="212" t="str">
        <f>IFERROR(VLOOKUP((CONCATENATE(AG22,AI22)),Listados!$U$3:$V$11,2,FALSE),"")</f>
        <v/>
      </c>
      <c r="AK22" s="278">
        <f t="shared" si="10"/>
        <v>100</v>
      </c>
      <c r="AL22" s="370"/>
      <c r="AM22" s="372"/>
      <c r="AN22" s="277">
        <f>+IF(AND(Q22="Preventivo",AM19="Fuerte"),2,IF(AND(Q22="Preventivo",AM19="Moderado"),1,0))</f>
        <v>0</v>
      </c>
      <c r="AO22" s="277">
        <f>+IF(AND(Q22="Detectivo",$AM19="Fuerte"),2,IF(AND(Q22="Detectivo",$AM19="Moderado"),1,IF(AND(Q22="Preventivo",$AM19="Fuerte"),1,0)))</f>
        <v>0</v>
      </c>
      <c r="AP22" s="213">
        <f>+K19-AN22</f>
        <v>4</v>
      </c>
      <c r="AQ22" s="213">
        <f>+M19-AO22</f>
        <v>3</v>
      </c>
      <c r="AR22" s="356"/>
      <c r="AS22" s="356"/>
      <c r="AT22" s="356"/>
      <c r="AU22" s="356"/>
      <c r="AV22" s="374"/>
      <c r="AW22" s="351"/>
      <c r="AX22" s="351"/>
      <c r="AY22" s="351"/>
      <c r="AZ22" s="351"/>
      <c r="BA22" s="351"/>
      <c r="BB22" s="351"/>
      <c r="BC22" s="351"/>
      <c r="BD22" s="351"/>
      <c r="BE22" s="374"/>
      <c r="BF22" s="374"/>
      <c r="BG22" s="374"/>
    </row>
    <row r="23" spans="1:59" x14ac:dyDescent="0.25">
      <c r="A23" s="360"/>
      <c r="B23" s="362"/>
      <c r="C23" s="423"/>
      <c r="D23" s="425"/>
      <c r="E23" s="150"/>
      <c r="F23" s="150"/>
      <c r="G23" s="309"/>
      <c r="H23" s="267"/>
      <c r="I23" s="267"/>
      <c r="J23" s="362"/>
      <c r="K23" s="394"/>
      <c r="L23" s="402"/>
      <c r="M23" s="394"/>
      <c r="N23" s="397"/>
      <c r="O23" s="214"/>
      <c r="P23" s="232"/>
      <c r="Q23" s="232"/>
      <c r="R23" s="232"/>
      <c r="S23" s="209" t="str">
        <f t="shared" si="0"/>
        <v/>
      </c>
      <c r="T23" s="232"/>
      <c r="U23" s="209" t="str">
        <f t="shared" si="1"/>
        <v/>
      </c>
      <c r="V23" s="208"/>
      <c r="W23" s="209" t="str">
        <f t="shared" si="2"/>
        <v/>
      </c>
      <c r="X23" s="208"/>
      <c r="Y23" s="209" t="str">
        <f t="shared" si="3"/>
        <v/>
      </c>
      <c r="Z23" s="208"/>
      <c r="AA23" s="209" t="str">
        <f t="shared" si="4"/>
        <v/>
      </c>
      <c r="AB23" s="208"/>
      <c r="AC23" s="209" t="str">
        <f t="shared" si="5"/>
        <v/>
      </c>
      <c r="AD23" s="208"/>
      <c r="AE23" s="209" t="str">
        <f t="shared" si="6"/>
        <v/>
      </c>
      <c r="AF23" s="278" t="str">
        <f t="shared" si="7"/>
        <v/>
      </c>
      <c r="AG23" s="278" t="str">
        <f t="shared" si="8"/>
        <v/>
      </c>
      <c r="AH23" s="210"/>
      <c r="AI23" s="211" t="str">
        <f t="shared" si="9"/>
        <v>Débil</v>
      </c>
      <c r="AJ23" s="212" t="str">
        <f>IFERROR(VLOOKUP((CONCATENATE(AG23,AI23)),Listados!$U$3:$V$11,2,FALSE),"")</f>
        <v/>
      </c>
      <c r="AK23" s="278">
        <f t="shared" si="10"/>
        <v>100</v>
      </c>
      <c r="AL23" s="370"/>
      <c r="AM23" s="372"/>
      <c r="AN23" s="277">
        <f>+IF(AND(Q23="Preventivo",AM19="Fuerte"),2,IF(AND(Q23="Preventivo",AM19="Moderado"),1,0))</f>
        <v>0</v>
      </c>
      <c r="AO23" s="277">
        <f>+IF(AND(Q23="Detectivo",$AM19="Fuerte"),2,IF(AND(Q23="Detectivo",$AM19="Moderado"),1,IF(AND(Q23="Preventivo",$AM19="Fuerte"),1,0)))</f>
        <v>0</v>
      </c>
      <c r="AP23" s="213">
        <f>+K19-AN23</f>
        <v>4</v>
      </c>
      <c r="AQ23" s="213">
        <f>+M19-AO23</f>
        <v>3</v>
      </c>
      <c r="AR23" s="356"/>
      <c r="AS23" s="356"/>
      <c r="AT23" s="356"/>
      <c r="AU23" s="356"/>
      <c r="AV23" s="374"/>
      <c r="AW23" s="351"/>
      <c r="AX23" s="351"/>
      <c r="AY23" s="351"/>
      <c r="AZ23" s="351"/>
      <c r="BA23" s="351"/>
      <c r="BB23" s="351"/>
      <c r="BC23" s="351"/>
      <c r="BD23" s="351"/>
      <c r="BE23" s="374"/>
      <c r="BF23" s="374"/>
      <c r="BG23" s="374"/>
    </row>
    <row r="24" spans="1:59" ht="15.75" thickBot="1" x14ac:dyDescent="0.3">
      <c r="A24" s="361"/>
      <c r="B24" s="362"/>
      <c r="C24" s="423"/>
      <c r="D24" s="425"/>
      <c r="E24" s="150"/>
      <c r="F24" s="150"/>
      <c r="G24" s="309"/>
      <c r="H24" s="267"/>
      <c r="I24" s="267"/>
      <c r="J24" s="362"/>
      <c r="K24" s="395"/>
      <c r="L24" s="402"/>
      <c r="M24" s="395"/>
      <c r="N24" s="397"/>
      <c r="O24" s="215"/>
      <c r="P24" s="232"/>
      <c r="Q24" s="232"/>
      <c r="R24" s="232"/>
      <c r="S24" s="209" t="str">
        <f t="shared" si="0"/>
        <v/>
      </c>
      <c r="T24" s="232"/>
      <c r="U24" s="209" t="str">
        <f t="shared" si="1"/>
        <v/>
      </c>
      <c r="V24" s="208"/>
      <c r="W24" s="209" t="str">
        <f t="shared" si="2"/>
        <v/>
      </c>
      <c r="X24" s="208"/>
      <c r="Y24" s="209" t="str">
        <f t="shared" si="3"/>
        <v/>
      </c>
      <c r="Z24" s="208"/>
      <c r="AA24" s="209" t="str">
        <f t="shared" si="4"/>
        <v/>
      </c>
      <c r="AB24" s="208"/>
      <c r="AC24" s="209" t="str">
        <f t="shared" si="5"/>
        <v/>
      </c>
      <c r="AD24" s="208"/>
      <c r="AE24" s="209" t="str">
        <f t="shared" si="6"/>
        <v/>
      </c>
      <c r="AF24" s="278" t="str">
        <f t="shared" si="7"/>
        <v/>
      </c>
      <c r="AG24" s="278" t="str">
        <f t="shared" si="8"/>
        <v/>
      </c>
      <c r="AH24" s="210"/>
      <c r="AI24" s="211" t="str">
        <f t="shared" si="9"/>
        <v>Débil</v>
      </c>
      <c r="AJ24" s="212" t="str">
        <f>IFERROR(VLOOKUP((CONCATENATE(AG24,AI24)),Listados!$U$3:$V$11,2,FALSE),"")</f>
        <v/>
      </c>
      <c r="AK24" s="278">
        <f t="shared" si="10"/>
        <v>100</v>
      </c>
      <c r="AL24" s="371"/>
      <c r="AM24" s="372"/>
      <c r="AN24" s="277">
        <f>+IF(AND(Q24="Preventivo",AM19="Fuerte"),2,IF(AND(Q24="Preventivo",AM19="Moderado"),1,0))</f>
        <v>0</v>
      </c>
      <c r="AO24" s="277">
        <f>+IF(AND(Q24="Detectivo",$AM19="Fuerte"),2,IF(AND(Q24="Detectivo",$AM19="Moderado"),1,IF(AND(Q24="Preventivo",$AM19="Fuerte"),1,0)))</f>
        <v>0</v>
      </c>
      <c r="AP24" s="213">
        <f>+K19-AN24</f>
        <v>4</v>
      </c>
      <c r="AQ24" s="213">
        <f>+M19-AO24</f>
        <v>3</v>
      </c>
      <c r="AR24" s="357"/>
      <c r="AS24" s="357"/>
      <c r="AT24" s="357"/>
      <c r="AU24" s="357"/>
      <c r="AV24" s="375"/>
      <c r="AW24" s="352"/>
      <c r="AX24" s="352"/>
      <c r="AY24" s="352"/>
      <c r="AZ24" s="352"/>
      <c r="BA24" s="352"/>
      <c r="BB24" s="352"/>
      <c r="BC24" s="352"/>
      <c r="BD24" s="352"/>
      <c r="BE24" s="375"/>
      <c r="BF24" s="375"/>
      <c r="BG24" s="375"/>
    </row>
    <row r="25" spans="1:59" ht="120" x14ac:dyDescent="0.25">
      <c r="A25" s="359">
        <v>4</v>
      </c>
      <c r="B25" s="362" t="s">
        <v>27</v>
      </c>
      <c r="C25" s="423" t="str">
        <f>IFERROR(VLOOKUP(B25,Listados!B$3:C$20,2,FALSE),"")</f>
        <v>Proveer información oportuna, confiable, veraz y accesible a clientes internos y externos del Ministerio de Justicia y del Derecho.</v>
      </c>
      <c r="D25" s="425" t="s">
        <v>1394</v>
      </c>
      <c r="E25" s="150" t="s">
        <v>15</v>
      </c>
      <c r="F25" s="150" t="s">
        <v>177</v>
      </c>
      <c r="G25" s="137" t="s">
        <v>189</v>
      </c>
      <c r="H25" s="137" t="s">
        <v>16</v>
      </c>
      <c r="I25" s="137" t="s">
        <v>190</v>
      </c>
      <c r="J25" s="362" t="s">
        <v>21</v>
      </c>
      <c r="K25" s="393">
        <f>+VLOOKUP(J25,Listados!$K$8:$L$12,2,0)</f>
        <v>1</v>
      </c>
      <c r="L25" s="401" t="s">
        <v>64</v>
      </c>
      <c r="M25" s="393">
        <f>+VLOOKUP(L25,Listados!$K$13:$L$17,2,0)</f>
        <v>5</v>
      </c>
      <c r="N25" s="357" t="str">
        <f>IF(AND(J25&lt;&gt;"",L25&lt;&gt;""),VLOOKUP(J25&amp;L25,Listados!$M$3:$N$27,2,FALSE),"")</f>
        <v>Extremo</v>
      </c>
      <c r="O25" s="148" t="s">
        <v>1321</v>
      </c>
      <c r="P25" s="146" t="s">
        <v>189</v>
      </c>
      <c r="Q25" s="137" t="s">
        <v>123</v>
      </c>
      <c r="R25" s="208" t="s">
        <v>116</v>
      </c>
      <c r="S25" s="209">
        <f t="shared" ref="S25:S28" si="17">+IF(R25="si",15,"")</f>
        <v>15</v>
      </c>
      <c r="T25" s="208" t="s">
        <v>266</v>
      </c>
      <c r="U25" s="209">
        <f t="shared" ref="U25:U28" si="18">+IF(T25="si",15,"")</f>
        <v>15</v>
      </c>
      <c r="V25" s="208" t="s">
        <v>266</v>
      </c>
      <c r="W25" s="209">
        <f t="shared" ref="W25:W28" si="19">+IF(V25="si",15,"")</f>
        <v>15</v>
      </c>
      <c r="X25" s="208" t="s">
        <v>20</v>
      </c>
      <c r="Y25" s="209">
        <f t="shared" ref="Y25:Y28" si="20">+IF(X25="Preventivo",15,IF(X25="Detectivo",10,""))</f>
        <v>15</v>
      </c>
      <c r="Z25" s="208" t="s">
        <v>266</v>
      </c>
      <c r="AA25" s="209">
        <f t="shared" ref="AA25:AA28" si="21">+IF(Z25="si",15,"")</f>
        <v>15</v>
      </c>
      <c r="AB25" s="208" t="s">
        <v>266</v>
      </c>
      <c r="AC25" s="209">
        <f t="shared" ref="AC25:AC28" si="22">+IF(AB25="si",15,"")</f>
        <v>15</v>
      </c>
      <c r="AD25" s="208" t="s">
        <v>117</v>
      </c>
      <c r="AE25" s="209">
        <f t="shared" si="6"/>
        <v>10</v>
      </c>
      <c r="AF25" s="278">
        <f t="shared" si="7"/>
        <v>100</v>
      </c>
      <c r="AG25" s="278" t="str">
        <f t="shared" si="8"/>
        <v>Fuerte</v>
      </c>
      <c r="AH25" s="210" t="s">
        <v>118</v>
      </c>
      <c r="AI25" s="211" t="str">
        <f t="shared" si="9"/>
        <v>Fuerte</v>
      </c>
      <c r="AJ25" s="212" t="str">
        <f>IFERROR(VLOOKUP((CONCATENATE(AG25,AI25)),Listados!$U$3:$V$11,2,FALSE),"")</f>
        <v>Fuerte</v>
      </c>
      <c r="AK25" s="278">
        <f t="shared" si="10"/>
        <v>100</v>
      </c>
      <c r="AL25" s="369">
        <f>AVERAGE(AK25:AK30)</f>
        <v>100</v>
      </c>
      <c r="AM25" s="371" t="str">
        <f>IF(AL25&lt;=50, "Débil", IF(AL25&lt;=99,"Moderado","Fuerte"))</f>
        <v>Fuerte</v>
      </c>
      <c r="AN25" s="277">
        <f>+IF(AND(Q25="Preventivo",AM25="Fuerte"),2,IF(AND(Q25="Preventivo",AM25="Moderado"),1,0))</f>
        <v>0</v>
      </c>
      <c r="AO25" s="277">
        <f>+IF(AND(Q25="Detectivo",$AM25="Fuerte"),2,IF(AND(Q25="Detectivo",$AM25="Moderado"),1,IF(AND(Q25="Preventivo",$AM25="Fuerte"),1,0)))</f>
        <v>2</v>
      </c>
      <c r="AP25" s="213">
        <f>+K25-AN25</f>
        <v>1</v>
      </c>
      <c r="AQ25" s="213">
        <f>+M25-AO25</f>
        <v>3</v>
      </c>
      <c r="AR25" s="358" t="str">
        <f>+VLOOKUP(MIN(AP25,AP26,AP27,AP28,AP29,AP30),Listados!$J$18:$K$24,2,TRUE)</f>
        <v>Rara Vez</v>
      </c>
      <c r="AS25" s="358" t="str">
        <f>+VLOOKUP(MIN(AQ25,AQ26,AQ27,AQ28,AQ29,AQ30),Listados!$J$26:$K$32,2,TRUE)</f>
        <v>Moderado</v>
      </c>
      <c r="AT25" s="358" t="str">
        <f>IF(AND(AR25&lt;&gt;"",AS25&lt;&gt;""),VLOOKUP(AR25&amp;AS25,Listados!$M$3:$N$27,2,FALSE),"")</f>
        <v>Moderado</v>
      </c>
      <c r="AU25" s="358" t="str">
        <f>+VLOOKUP(AT25,Listados!$P$3:$Q$6,2,FALSE)</f>
        <v xml:space="preserve"> Reducir el riesgo</v>
      </c>
      <c r="AV25" s="200" t="s">
        <v>1221</v>
      </c>
      <c r="AW25" s="199" t="s">
        <v>1213</v>
      </c>
      <c r="AX25" s="242">
        <v>44774</v>
      </c>
      <c r="AY25" s="242">
        <v>44926</v>
      </c>
      <c r="AZ25" s="200" t="s">
        <v>1222</v>
      </c>
      <c r="BA25" s="200" t="s">
        <v>1223</v>
      </c>
      <c r="BB25" s="239"/>
      <c r="BC25" s="203"/>
      <c r="BD25" s="203"/>
      <c r="BE25" s="373"/>
      <c r="BF25" s="373"/>
      <c r="BG25" s="373"/>
    </row>
    <row r="26" spans="1:59" ht="120" x14ac:dyDescent="0.25">
      <c r="A26" s="360"/>
      <c r="B26" s="362"/>
      <c r="C26" s="423"/>
      <c r="D26" s="425"/>
      <c r="E26" s="150"/>
      <c r="F26" s="150" t="s">
        <v>191</v>
      </c>
      <c r="G26" s="137" t="s">
        <v>192</v>
      </c>
      <c r="H26" s="137" t="s">
        <v>16</v>
      </c>
      <c r="I26" s="137" t="s">
        <v>193</v>
      </c>
      <c r="J26" s="362"/>
      <c r="K26" s="394"/>
      <c r="L26" s="402"/>
      <c r="M26" s="394"/>
      <c r="N26" s="397"/>
      <c r="O26" s="148" t="s">
        <v>1322</v>
      </c>
      <c r="P26" s="146" t="s">
        <v>192</v>
      </c>
      <c r="Q26" s="137" t="s">
        <v>20</v>
      </c>
      <c r="R26" s="208" t="s">
        <v>116</v>
      </c>
      <c r="S26" s="209">
        <f t="shared" si="17"/>
        <v>15</v>
      </c>
      <c r="T26" s="208" t="s">
        <v>266</v>
      </c>
      <c r="U26" s="209">
        <f t="shared" si="18"/>
        <v>15</v>
      </c>
      <c r="V26" s="208" t="s">
        <v>266</v>
      </c>
      <c r="W26" s="209">
        <f t="shared" si="19"/>
        <v>15</v>
      </c>
      <c r="X26" s="208" t="s">
        <v>20</v>
      </c>
      <c r="Y26" s="209">
        <f t="shared" si="20"/>
        <v>15</v>
      </c>
      <c r="Z26" s="208" t="s">
        <v>266</v>
      </c>
      <c r="AA26" s="209">
        <f t="shared" si="21"/>
        <v>15</v>
      </c>
      <c r="AB26" s="208" t="s">
        <v>266</v>
      </c>
      <c r="AC26" s="209">
        <f t="shared" si="22"/>
        <v>15</v>
      </c>
      <c r="AD26" s="208" t="s">
        <v>117</v>
      </c>
      <c r="AE26" s="209">
        <f t="shared" si="6"/>
        <v>10</v>
      </c>
      <c r="AF26" s="278">
        <f t="shared" si="7"/>
        <v>100</v>
      </c>
      <c r="AG26" s="278" t="str">
        <f t="shared" si="8"/>
        <v>Fuerte</v>
      </c>
      <c r="AH26" s="210" t="s">
        <v>118</v>
      </c>
      <c r="AI26" s="211" t="str">
        <f t="shared" si="9"/>
        <v>Fuerte</v>
      </c>
      <c r="AJ26" s="212" t="str">
        <f>IFERROR(VLOOKUP((CONCATENATE(AG26,AI26)),Listados!$U$3:$V$11,2,FALSE),"")</f>
        <v>Fuerte</v>
      </c>
      <c r="AK26" s="278">
        <f t="shared" si="10"/>
        <v>100</v>
      </c>
      <c r="AL26" s="370"/>
      <c r="AM26" s="372"/>
      <c r="AN26" s="277">
        <f>+IF(AND(Q26="Preventivo",AM25="Fuerte"),2,IF(AND(Q26="Preventivo",AM25="Moderado"),1,0))</f>
        <v>2</v>
      </c>
      <c r="AO26" s="277">
        <f>+IF(AND(Q26="Detectivo",$AM25="Fuerte"),2,IF(AND(Q26="Detectivo",$AM25="Moderado"),1,IF(AND(Q26="Preventivo",$AM25="Fuerte"),1,0)))</f>
        <v>1</v>
      </c>
      <c r="AP26" s="213">
        <f>+K25-AN26</f>
        <v>-1</v>
      </c>
      <c r="AQ26" s="213">
        <f>+M25-AO26</f>
        <v>4</v>
      </c>
      <c r="AR26" s="356"/>
      <c r="AS26" s="356"/>
      <c r="AT26" s="356"/>
      <c r="AU26" s="356"/>
      <c r="AV26" s="200" t="s">
        <v>1224</v>
      </c>
      <c r="AW26" s="199" t="s">
        <v>1213</v>
      </c>
      <c r="AX26" s="242">
        <v>44774</v>
      </c>
      <c r="AY26" s="242">
        <v>44926</v>
      </c>
      <c r="AZ26" s="200" t="s">
        <v>1222</v>
      </c>
      <c r="BA26" s="200" t="s">
        <v>1225</v>
      </c>
      <c r="BB26" s="239"/>
      <c r="BC26" s="203"/>
      <c r="BD26" s="203"/>
      <c r="BE26" s="374"/>
      <c r="BF26" s="374"/>
      <c r="BG26" s="374"/>
    </row>
    <row r="27" spans="1:59" ht="120" x14ac:dyDescent="0.25">
      <c r="A27" s="360"/>
      <c r="B27" s="362"/>
      <c r="C27" s="423"/>
      <c r="D27" s="425"/>
      <c r="E27" s="150"/>
      <c r="F27" s="150"/>
      <c r="G27" s="137" t="s">
        <v>194</v>
      </c>
      <c r="H27" s="137" t="s">
        <v>16</v>
      </c>
      <c r="I27" s="137" t="s">
        <v>195</v>
      </c>
      <c r="J27" s="362"/>
      <c r="K27" s="394"/>
      <c r="L27" s="402"/>
      <c r="M27" s="394"/>
      <c r="N27" s="397"/>
      <c r="O27" s="148" t="s">
        <v>1323</v>
      </c>
      <c r="P27" s="146" t="s">
        <v>194</v>
      </c>
      <c r="Q27" s="137" t="s">
        <v>123</v>
      </c>
      <c r="R27" s="208" t="s">
        <v>116</v>
      </c>
      <c r="S27" s="209">
        <f t="shared" si="17"/>
        <v>15</v>
      </c>
      <c r="T27" s="208" t="s">
        <v>266</v>
      </c>
      <c r="U27" s="209">
        <f t="shared" si="18"/>
        <v>15</v>
      </c>
      <c r="V27" s="208" t="s">
        <v>266</v>
      </c>
      <c r="W27" s="209">
        <f t="shared" si="19"/>
        <v>15</v>
      </c>
      <c r="X27" s="208" t="s">
        <v>20</v>
      </c>
      <c r="Y27" s="209">
        <f t="shared" si="20"/>
        <v>15</v>
      </c>
      <c r="Z27" s="208" t="s">
        <v>266</v>
      </c>
      <c r="AA27" s="209">
        <f t="shared" si="21"/>
        <v>15</v>
      </c>
      <c r="AB27" s="208" t="s">
        <v>266</v>
      </c>
      <c r="AC27" s="209">
        <f t="shared" si="22"/>
        <v>15</v>
      </c>
      <c r="AD27" s="208" t="s">
        <v>117</v>
      </c>
      <c r="AE27" s="209">
        <f t="shared" si="6"/>
        <v>10</v>
      </c>
      <c r="AF27" s="278">
        <f t="shared" si="7"/>
        <v>100</v>
      </c>
      <c r="AG27" s="278" t="str">
        <f t="shared" si="8"/>
        <v>Fuerte</v>
      </c>
      <c r="AH27" s="210" t="s">
        <v>118</v>
      </c>
      <c r="AI27" s="211" t="str">
        <f t="shared" si="9"/>
        <v>Fuerte</v>
      </c>
      <c r="AJ27" s="212" t="str">
        <f>IFERROR(VLOOKUP((CONCATENATE(AG27,AI27)),Listados!$U$3:$V$11,2,FALSE),"")</f>
        <v>Fuerte</v>
      </c>
      <c r="AK27" s="278">
        <f t="shared" si="10"/>
        <v>100</v>
      </c>
      <c r="AL27" s="370"/>
      <c r="AM27" s="372"/>
      <c r="AN27" s="277">
        <f>+IF(AND(Q27="Preventivo",AM25="Fuerte"),2,IF(AND(Q27="Preventivo",AM25="Moderado"),1,0))</f>
        <v>0</v>
      </c>
      <c r="AO27" s="277">
        <f>+IF(AND(Q27="Detectivo",$AM25="Fuerte"),2,IF(AND(Q27="Detectivo",$AM25="Moderado"),1,IF(AND(Q27="Preventivo",$AM25="Fuerte"),1,0)))</f>
        <v>2</v>
      </c>
      <c r="AP27" s="213">
        <f>+K25-AN27</f>
        <v>1</v>
      </c>
      <c r="AQ27" s="213">
        <f>+M25-AO27</f>
        <v>3</v>
      </c>
      <c r="AR27" s="356"/>
      <c r="AS27" s="356"/>
      <c r="AT27" s="356"/>
      <c r="AU27" s="356"/>
      <c r="AV27" s="200" t="s">
        <v>1221</v>
      </c>
      <c r="AW27" s="199" t="s">
        <v>1213</v>
      </c>
      <c r="AX27" s="242">
        <v>44774</v>
      </c>
      <c r="AY27" s="242">
        <v>44926</v>
      </c>
      <c r="AZ27" s="200" t="s">
        <v>1222</v>
      </c>
      <c r="BA27" s="200" t="s">
        <v>1223</v>
      </c>
      <c r="BB27" s="239"/>
      <c r="BC27" s="203"/>
      <c r="BD27" s="203"/>
      <c r="BE27" s="374"/>
      <c r="BF27" s="374"/>
      <c r="BG27" s="374"/>
    </row>
    <row r="28" spans="1:59" ht="150" x14ac:dyDescent="0.25">
      <c r="A28" s="360"/>
      <c r="B28" s="362"/>
      <c r="C28" s="423"/>
      <c r="D28" s="425"/>
      <c r="E28" s="150"/>
      <c r="F28" s="150"/>
      <c r="G28" s="137" t="s">
        <v>196</v>
      </c>
      <c r="H28" s="137" t="s">
        <v>16</v>
      </c>
      <c r="I28" s="137" t="s">
        <v>195</v>
      </c>
      <c r="J28" s="362"/>
      <c r="K28" s="394"/>
      <c r="L28" s="402"/>
      <c r="M28" s="394"/>
      <c r="N28" s="397"/>
      <c r="O28" s="148" t="s">
        <v>197</v>
      </c>
      <c r="P28" s="146" t="s">
        <v>192</v>
      </c>
      <c r="Q28" s="137" t="s">
        <v>20</v>
      </c>
      <c r="R28" s="208" t="s">
        <v>116</v>
      </c>
      <c r="S28" s="209">
        <f t="shared" si="17"/>
        <v>15</v>
      </c>
      <c r="T28" s="208" t="s">
        <v>266</v>
      </c>
      <c r="U28" s="209">
        <f t="shared" si="18"/>
        <v>15</v>
      </c>
      <c r="V28" s="208" t="s">
        <v>266</v>
      </c>
      <c r="W28" s="209">
        <f t="shared" si="19"/>
        <v>15</v>
      </c>
      <c r="X28" s="208" t="s">
        <v>20</v>
      </c>
      <c r="Y28" s="209">
        <f t="shared" si="20"/>
        <v>15</v>
      </c>
      <c r="Z28" s="208" t="s">
        <v>266</v>
      </c>
      <c r="AA28" s="209">
        <f t="shared" si="21"/>
        <v>15</v>
      </c>
      <c r="AB28" s="208" t="s">
        <v>266</v>
      </c>
      <c r="AC28" s="209">
        <f t="shared" si="22"/>
        <v>15</v>
      </c>
      <c r="AD28" s="208" t="s">
        <v>117</v>
      </c>
      <c r="AE28" s="209">
        <f t="shared" si="6"/>
        <v>10</v>
      </c>
      <c r="AF28" s="278">
        <f t="shared" si="7"/>
        <v>100</v>
      </c>
      <c r="AG28" s="278" t="str">
        <f t="shared" si="8"/>
        <v>Fuerte</v>
      </c>
      <c r="AH28" s="210" t="s">
        <v>118</v>
      </c>
      <c r="AI28" s="211" t="str">
        <f t="shared" si="9"/>
        <v>Fuerte</v>
      </c>
      <c r="AJ28" s="212" t="str">
        <f>IFERROR(VLOOKUP((CONCATENATE(AG28,AI28)),Listados!$U$3:$V$11,2,FALSE),"")</f>
        <v>Fuerte</v>
      </c>
      <c r="AK28" s="278">
        <f t="shared" si="10"/>
        <v>100</v>
      </c>
      <c r="AL28" s="370"/>
      <c r="AM28" s="372"/>
      <c r="AN28" s="277">
        <f>+IF(AND(Q28="Preventivo",AM25="Fuerte"),2,IF(AND(Q28="Preventivo",AM25="Moderado"),1,0))</f>
        <v>2</v>
      </c>
      <c r="AO28" s="277">
        <f>+IF(AND(Q28="Detectivo",$AM25="Fuerte"),2,IF(AND(Q28="Detectivo",$AM25="Moderado"),1,IF(AND(Q28="Preventivo",$AM25="Fuerte"),1,0)))</f>
        <v>1</v>
      </c>
      <c r="AP28" s="213">
        <f>+K25-AN28</f>
        <v>-1</v>
      </c>
      <c r="AQ28" s="213">
        <f>+M25-AO28</f>
        <v>4</v>
      </c>
      <c r="AR28" s="356"/>
      <c r="AS28" s="356"/>
      <c r="AT28" s="356"/>
      <c r="AU28" s="356"/>
      <c r="AV28" s="200" t="s">
        <v>1226</v>
      </c>
      <c r="AW28" s="199" t="s">
        <v>1213</v>
      </c>
      <c r="AX28" s="242">
        <v>44774</v>
      </c>
      <c r="AY28" s="242">
        <v>44926</v>
      </c>
      <c r="AZ28" s="200" t="s">
        <v>1227</v>
      </c>
      <c r="BA28" s="200" t="s">
        <v>1228</v>
      </c>
      <c r="BB28" s="239"/>
      <c r="BC28" s="203"/>
      <c r="BD28" s="203"/>
      <c r="BE28" s="374"/>
      <c r="BF28" s="374"/>
      <c r="BG28" s="374"/>
    </row>
    <row r="29" spans="1:59" ht="45" x14ac:dyDescent="0.25">
      <c r="A29" s="360"/>
      <c r="B29" s="362"/>
      <c r="C29" s="423"/>
      <c r="D29" s="425"/>
      <c r="E29" s="150"/>
      <c r="F29" s="150"/>
      <c r="G29" s="137" t="s">
        <v>1393</v>
      </c>
      <c r="H29" s="137"/>
      <c r="I29" s="137"/>
      <c r="J29" s="362"/>
      <c r="K29" s="394"/>
      <c r="L29" s="402"/>
      <c r="M29" s="394"/>
      <c r="N29" s="397"/>
      <c r="O29" s="150"/>
      <c r="P29" s="294"/>
      <c r="Q29" s="294"/>
      <c r="R29" s="232"/>
      <c r="S29" s="209" t="str">
        <f t="shared" si="0"/>
        <v/>
      </c>
      <c r="T29" s="232"/>
      <c r="U29" s="209" t="str">
        <f t="shared" si="1"/>
        <v/>
      </c>
      <c r="V29" s="208"/>
      <c r="W29" s="209" t="str">
        <f t="shared" si="2"/>
        <v/>
      </c>
      <c r="X29" s="208"/>
      <c r="Y29" s="209" t="str">
        <f t="shared" si="3"/>
        <v/>
      </c>
      <c r="Z29" s="208"/>
      <c r="AA29" s="209" t="str">
        <f t="shared" si="4"/>
        <v/>
      </c>
      <c r="AB29" s="208"/>
      <c r="AC29" s="209" t="str">
        <f t="shared" si="5"/>
        <v/>
      </c>
      <c r="AD29" s="208"/>
      <c r="AE29" s="209" t="str">
        <f t="shared" si="6"/>
        <v/>
      </c>
      <c r="AF29" s="278" t="str">
        <f t="shared" si="7"/>
        <v/>
      </c>
      <c r="AG29" s="278" t="str">
        <f t="shared" si="8"/>
        <v/>
      </c>
      <c r="AH29" s="210"/>
      <c r="AI29" s="211" t="str">
        <f t="shared" si="9"/>
        <v>Débil</v>
      </c>
      <c r="AJ29" s="212" t="str">
        <f>IFERROR(VLOOKUP((CONCATENATE(AG29,AI29)),Listados!$U$3:$V$11,2,FALSE),"")</f>
        <v/>
      </c>
      <c r="AK29" s="278">
        <f t="shared" si="10"/>
        <v>100</v>
      </c>
      <c r="AL29" s="370"/>
      <c r="AM29" s="372"/>
      <c r="AN29" s="277">
        <f>+IF(AND(Q29="Preventivo",AM25="Fuerte"),2,IF(AND(Q29="Preventivo",AM25="Moderado"),1,0))</f>
        <v>0</v>
      </c>
      <c r="AO29" s="277">
        <f>+IF(AND(Q29="Detectivo",$AM25="Fuerte"),2,IF(AND(Q29="Detectivo",$AM25="Moderado"),1,IF(AND(Q29="Preventivo",$AM25="Fuerte"),1,0)))</f>
        <v>0</v>
      </c>
      <c r="AP29" s="213">
        <f>+K25-AN29</f>
        <v>1</v>
      </c>
      <c r="AQ29" s="213">
        <f>+M25-AO29</f>
        <v>5</v>
      </c>
      <c r="AR29" s="356"/>
      <c r="AS29" s="356"/>
      <c r="AT29" s="356"/>
      <c r="AU29" s="356"/>
      <c r="AV29" s="202"/>
      <c r="AW29" s="202"/>
      <c r="AX29" s="202"/>
      <c r="AY29" s="202"/>
      <c r="AZ29" s="202"/>
      <c r="BA29" s="202"/>
      <c r="BB29" s="293"/>
      <c r="BC29" s="293"/>
      <c r="BD29" s="293"/>
      <c r="BE29" s="374"/>
      <c r="BF29" s="374"/>
      <c r="BG29" s="374"/>
    </row>
    <row r="30" spans="1:59" ht="15.75" thickBot="1" x14ac:dyDescent="0.3">
      <c r="A30" s="361"/>
      <c r="B30" s="362"/>
      <c r="C30" s="423"/>
      <c r="D30" s="425"/>
      <c r="E30" s="150"/>
      <c r="F30" s="150"/>
      <c r="G30" s="137"/>
      <c r="H30" s="137"/>
      <c r="I30" s="137"/>
      <c r="J30" s="362"/>
      <c r="K30" s="395"/>
      <c r="L30" s="402"/>
      <c r="M30" s="395"/>
      <c r="N30" s="397"/>
      <c r="O30" s="150"/>
      <c r="P30" s="294"/>
      <c r="Q30" s="294"/>
      <c r="R30" s="232"/>
      <c r="S30" s="209" t="str">
        <f t="shared" si="0"/>
        <v/>
      </c>
      <c r="T30" s="232"/>
      <c r="U30" s="209" t="str">
        <f t="shared" si="1"/>
        <v/>
      </c>
      <c r="V30" s="208"/>
      <c r="W30" s="209" t="str">
        <f t="shared" si="2"/>
        <v/>
      </c>
      <c r="X30" s="208"/>
      <c r="Y30" s="209" t="str">
        <f t="shared" si="3"/>
        <v/>
      </c>
      <c r="Z30" s="208"/>
      <c r="AA30" s="209" t="str">
        <f t="shared" si="4"/>
        <v/>
      </c>
      <c r="AB30" s="208"/>
      <c r="AC30" s="209" t="str">
        <f t="shared" si="5"/>
        <v/>
      </c>
      <c r="AD30" s="208"/>
      <c r="AE30" s="209" t="str">
        <f t="shared" si="6"/>
        <v/>
      </c>
      <c r="AF30" s="278" t="str">
        <f t="shared" si="7"/>
        <v/>
      </c>
      <c r="AG30" s="278" t="str">
        <f t="shared" si="8"/>
        <v/>
      </c>
      <c r="AH30" s="210"/>
      <c r="AI30" s="211" t="str">
        <f t="shared" si="9"/>
        <v>Débil</v>
      </c>
      <c r="AJ30" s="212" t="str">
        <f>IFERROR(VLOOKUP((CONCATENATE(AG30,AI30)),Listados!$U$3:$V$11,2,FALSE),"")</f>
        <v/>
      </c>
      <c r="AK30" s="278">
        <f t="shared" si="10"/>
        <v>100</v>
      </c>
      <c r="AL30" s="371"/>
      <c r="AM30" s="372"/>
      <c r="AN30" s="277">
        <f>+IF(AND(Q30="Preventivo",AM25="Fuerte"),2,IF(AND(Q30="Preventivo",AM25="Moderado"),1,0))</f>
        <v>0</v>
      </c>
      <c r="AO30" s="277">
        <f>+IF(AND(Q30="Detectivo",$AM25="Fuerte"),2,IF(AND(Q30="Detectivo",$AM25="Moderado"),1,IF(AND(Q30="Preventivo",$AM25="Fuerte"),1,0)))</f>
        <v>0</v>
      </c>
      <c r="AP30" s="213">
        <f>+K25-AN30</f>
        <v>1</v>
      </c>
      <c r="AQ30" s="213">
        <f>+M25-AO30</f>
        <v>5</v>
      </c>
      <c r="AR30" s="357"/>
      <c r="AS30" s="357"/>
      <c r="AT30" s="357"/>
      <c r="AU30" s="357"/>
      <c r="AV30" s="202"/>
      <c r="AW30" s="202"/>
      <c r="AX30" s="202"/>
      <c r="AY30" s="202"/>
      <c r="AZ30" s="202"/>
      <c r="BA30" s="202"/>
      <c r="BB30" s="293"/>
      <c r="BC30" s="295"/>
      <c r="BD30" s="293"/>
      <c r="BE30" s="375"/>
      <c r="BF30" s="375"/>
      <c r="BG30" s="375"/>
    </row>
    <row r="31" spans="1:59" ht="120" x14ac:dyDescent="0.25">
      <c r="A31" s="359">
        <v>5</v>
      </c>
      <c r="B31" s="362" t="s">
        <v>89</v>
      </c>
      <c r="C31" s="423" t="str">
        <f>IFERROR(VLOOKUP(B31,Listados!B$3:C$20,2,FALSE),"")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1" s="425" t="s">
        <v>1395</v>
      </c>
      <c r="E31" s="150" t="s">
        <v>62</v>
      </c>
      <c r="F31" s="227" t="s">
        <v>191</v>
      </c>
      <c r="G31" s="137" t="s">
        <v>198</v>
      </c>
      <c r="H31" s="137" t="s">
        <v>16</v>
      </c>
      <c r="I31" s="137" t="s">
        <v>199</v>
      </c>
      <c r="J31" s="362" t="s">
        <v>21</v>
      </c>
      <c r="K31" s="393">
        <f>+VLOOKUP(J31,Listados!$K$8:$L$12,2,0)</f>
        <v>1</v>
      </c>
      <c r="L31" s="401" t="s">
        <v>54</v>
      </c>
      <c r="M31" s="393">
        <f>+VLOOKUP(L31,Listados!$K$13:$L$17,2,0)</f>
        <v>4</v>
      </c>
      <c r="N31" s="357" t="str">
        <f>IF(AND(J31&lt;&gt;"",L31&lt;&gt;""),VLOOKUP(J31&amp;L31,Listados!$M$3:$N$27,2,FALSE),"")</f>
        <v>Alto</v>
      </c>
      <c r="O31" s="148" t="s">
        <v>200</v>
      </c>
      <c r="P31" s="146" t="s">
        <v>198</v>
      </c>
      <c r="Q31" s="137" t="s">
        <v>20</v>
      </c>
      <c r="R31" s="208" t="s">
        <v>116</v>
      </c>
      <c r="S31" s="209">
        <f t="shared" si="0"/>
        <v>15</v>
      </c>
      <c r="T31" s="208" t="s">
        <v>266</v>
      </c>
      <c r="U31" s="209">
        <f t="shared" si="1"/>
        <v>15</v>
      </c>
      <c r="V31" s="208" t="s">
        <v>266</v>
      </c>
      <c r="W31" s="209">
        <f t="shared" si="2"/>
        <v>15</v>
      </c>
      <c r="X31" s="208" t="s">
        <v>20</v>
      </c>
      <c r="Y31" s="209">
        <f t="shared" si="3"/>
        <v>15</v>
      </c>
      <c r="Z31" s="208" t="s">
        <v>266</v>
      </c>
      <c r="AA31" s="209">
        <f t="shared" si="4"/>
        <v>15</v>
      </c>
      <c r="AB31" s="208" t="s">
        <v>266</v>
      </c>
      <c r="AC31" s="209">
        <f t="shared" si="5"/>
        <v>15</v>
      </c>
      <c r="AD31" s="208" t="s">
        <v>117</v>
      </c>
      <c r="AE31" s="209">
        <f t="shared" si="6"/>
        <v>10</v>
      </c>
      <c r="AF31" s="278">
        <f t="shared" si="7"/>
        <v>100</v>
      </c>
      <c r="AG31" s="278" t="str">
        <f t="shared" si="8"/>
        <v>Fuerte</v>
      </c>
      <c r="AH31" s="210" t="s">
        <v>118</v>
      </c>
      <c r="AI31" s="211" t="str">
        <f t="shared" si="9"/>
        <v>Fuerte</v>
      </c>
      <c r="AJ31" s="212" t="str">
        <f>IFERROR(VLOOKUP((CONCATENATE(AG31,AI31)),Listados!$U$3:$V$11,2,FALSE),"")</f>
        <v>Fuerte</v>
      </c>
      <c r="AK31" s="278">
        <f t="shared" si="10"/>
        <v>100</v>
      </c>
      <c r="AL31" s="369">
        <f>AVERAGE(AK31:AK36)</f>
        <v>100</v>
      </c>
      <c r="AM31" s="371" t="str">
        <f>IF(AL31&lt;=50, "Débil", IF(AL31&lt;=99,"Moderado","Fuerte"))</f>
        <v>Fuerte</v>
      </c>
      <c r="AN31" s="277">
        <f>+IF(AND(Q31="Preventivo",AM31="Fuerte"),2,IF(AND(Q31="Preventivo",AM31="Moderado"),1,0))</f>
        <v>2</v>
      </c>
      <c r="AO31" s="277">
        <f>+IF(AND(Q31="Detectivo",$AM31="Fuerte"),2,IF(AND(Q31="Detectivo",$AM31="Moderado"),1,IF(AND(Q31="Preventivo",$AM31="Fuerte"),1,0)))</f>
        <v>1</v>
      </c>
      <c r="AP31" s="213">
        <f>+K31-AN31</f>
        <v>-1</v>
      </c>
      <c r="AQ31" s="213">
        <f>+M31-AO31</f>
        <v>3</v>
      </c>
      <c r="AR31" s="358" t="str">
        <f>+VLOOKUP(MIN(AP31,AP32,AP33,AP34,AP35,AP36),Listados!$J$18:$K$24,2,TRUE)</f>
        <v>Rara Vez</v>
      </c>
      <c r="AS31" s="358" t="str">
        <f>+VLOOKUP(MIN(AQ31,AQ32,AQ33,AQ34,AQ35,AQ36),Listados!$J$26:$K$32,2,TRUE)</f>
        <v>Moderado</v>
      </c>
      <c r="AT31" s="358" t="str">
        <f>IF(AND(AR31&lt;&gt;"",AS31&lt;&gt;""),VLOOKUP(AR31&amp;AS31,Listados!$M$3:$N$27,2,FALSE),"")</f>
        <v>Moderado</v>
      </c>
      <c r="AU31" s="358" t="str">
        <f>+VLOOKUP(AT31,Listados!$P$3:$Q$6,2,FALSE)</f>
        <v xml:space="preserve"> Reducir el riesgo</v>
      </c>
      <c r="AV31" s="200" t="s">
        <v>1229</v>
      </c>
      <c r="AW31" s="199" t="s">
        <v>1213</v>
      </c>
      <c r="AX31" s="199" t="s">
        <v>1077</v>
      </c>
      <c r="AY31" s="199" t="s">
        <v>1077</v>
      </c>
      <c r="AZ31" s="200" t="s">
        <v>1230</v>
      </c>
      <c r="BA31" s="199" t="s">
        <v>1231</v>
      </c>
      <c r="BB31" s="296"/>
      <c r="BC31" s="239"/>
      <c r="BD31" s="239"/>
      <c r="BE31" s="373"/>
      <c r="BF31" s="373"/>
      <c r="BG31" s="373"/>
    </row>
    <row r="32" spans="1:59" ht="180" x14ac:dyDescent="0.25">
      <c r="A32" s="360"/>
      <c r="B32" s="362"/>
      <c r="C32" s="423"/>
      <c r="D32" s="425"/>
      <c r="E32" s="150"/>
      <c r="F32" s="150"/>
      <c r="G32" s="137" t="s">
        <v>201</v>
      </c>
      <c r="H32" s="137" t="s">
        <v>16</v>
      </c>
      <c r="I32" s="137" t="s">
        <v>202</v>
      </c>
      <c r="J32" s="362"/>
      <c r="K32" s="394"/>
      <c r="L32" s="402"/>
      <c r="M32" s="394"/>
      <c r="N32" s="397"/>
      <c r="O32" s="148" t="s">
        <v>203</v>
      </c>
      <c r="P32" s="146" t="s">
        <v>201</v>
      </c>
      <c r="Q32" s="137" t="s">
        <v>20</v>
      </c>
      <c r="R32" s="208" t="s">
        <v>116</v>
      </c>
      <c r="S32" s="209">
        <f t="shared" ref="S32:S34" si="23">+IF(R32="si",15,"")</f>
        <v>15</v>
      </c>
      <c r="T32" s="208" t="s">
        <v>266</v>
      </c>
      <c r="U32" s="209">
        <f t="shared" ref="U32:U34" si="24">+IF(T32="si",15,"")</f>
        <v>15</v>
      </c>
      <c r="V32" s="208" t="s">
        <v>266</v>
      </c>
      <c r="W32" s="209">
        <f t="shared" ref="W32:W34" si="25">+IF(V32="si",15,"")</f>
        <v>15</v>
      </c>
      <c r="X32" s="208" t="s">
        <v>20</v>
      </c>
      <c r="Y32" s="209">
        <f t="shared" ref="Y32:Y34" si="26">+IF(X32="Preventivo",15,IF(X32="Detectivo",10,""))</f>
        <v>15</v>
      </c>
      <c r="Z32" s="208" t="s">
        <v>266</v>
      </c>
      <c r="AA32" s="209">
        <f t="shared" ref="AA32:AA34" si="27">+IF(Z32="si",15,"")</f>
        <v>15</v>
      </c>
      <c r="AB32" s="208" t="s">
        <v>266</v>
      </c>
      <c r="AC32" s="209">
        <f t="shared" ref="AC32:AC34" si="28">+IF(AB32="si",15,"")</f>
        <v>15</v>
      </c>
      <c r="AD32" s="208" t="s">
        <v>117</v>
      </c>
      <c r="AE32" s="209">
        <f t="shared" si="6"/>
        <v>10</v>
      </c>
      <c r="AF32" s="278">
        <f t="shared" si="7"/>
        <v>100</v>
      </c>
      <c r="AG32" s="278" t="str">
        <f t="shared" si="8"/>
        <v>Fuerte</v>
      </c>
      <c r="AH32" s="210" t="s">
        <v>118</v>
      </c>
      <c r="AI32" s="211" t="str">
        <f t="shared" si="9"/>
        <v>Fuerte</v>
      </c>
      <c r="AJ32" s="212" t="str">
        <f>IFERROR(VLOOKUP((CONCATENATE(AG32,AI32)),Listados!$U$3:$V$11,2,FALSE),"")</f>
        <v>Fuerte</v>
      </c>
      <c r="AK32" s="278">
        <f t="shared" si="10"/>
        <v>100</v>
      </c>
      <c r="AL32" s="370"/>
      <c r="AM32" s="372"/>
      <c r="AN32" s="277">
        <f>+IF(AND(Q32="Preventivo",AM31="Fuerte"),2,IF(AND(Q32="Preventivo",AM31="Moderado"),1,0))</f>
        <v>2</v>
      </c>
      <c r="AO32" s="277">
        <f>+IF(AND(Q32="Detectivo",$AM31="Fuerte"),2,IF(AND(Q32="Detectivo",$AM31="Moderado"),1,IF(AND(Q32="Preventivo",$AM31="Fuerte"),1,0)))</f>
        <v>1</v>
      </c>
      <c r="AP32" s="213">
        <f>+K31-AN32</f>
        <v>-1</v>
      </c>
      <c r="AQ32" s="213">
        <f>+M31-AO32</f>
        <v>3</v>
      </c>
      <c r="AR32" s="356"/>
      <c r="AS32" s="356"/>
      <c r="AT32" s="356"/>
      <c r="AU32" s="356"/>
      <c r="AV32" s="200" t="s">
        <v>1212</v>
      </c>
      <c r="AW32" s="199" t="s">
        <v>1213</v>
      </c>
      <c r="AX32" s="199" t="s">
        <v>1077</v>
      </c>
      <c r="AY32" s="199" t="s">
        <v>1077</v>
      </c>
      <c r="AZ32" s="200" t="s">
        <v>1232</v>
      </c>
      <c r="BA32" s="200" t="s">
        <v>1233</v>
      </c>
      <c r="BB32" s="296"/>
      <c r="BC32" s="239"/>
      <c r="BD32" s="239"/>
      <c r="BE32" s="374"/>
      <c r="BF32" s="374"/>
      <c r="BG32" s="374"/>
    </row>
    <row r="33" spans="1:59" ht="180" x14ac:dyDescent="0.25">
      <c r="A33" s="360"/>
      <c r="B33" s="362"/>
      <c r="C33" s="423"/>
      <c r="D33" s="425"/>
      <c r="E33" s="150"/>
      <c r="F33" s="150"/>
      <c r="G33" s="137" t="s">
        <v>204</v>
      </c>
      <c r="H33" s="137" t="s">
        <v>16</v>
      </c>
      <c r="I33" s="137" t="s">
        <v>202</v>
      </c>
      <c r="J33" s="362"/>
      <c r="K33" s="394"/>
      <c r="L33" s="402"/>
      <c r="M33" s="394"/>
      <c r="N33" s="397"/>
      <c r="O33" s="148" t="s">
        <v>203</v>
      </c>
      <c r="P33" s="146" t="s">
        <v>204</v>
      </c>
      <c r="Q33" s="137" t="s">
        <v>20</v>
      </c>
      <c r="R33" s="208" t="s">
        <v>116</v>
      </c>
      <c r="S33" s="209">
        <f t="shared" si="23"/>
        <v>15</v>
      </c>
      <c r="T33" s="208" t="s">
        <v>266</v>
      </c>
      <c r="U33" s="209">
        <f t="shared" si="24"/>
        <v>15</v>
      </c>
      <c r="V33" s="208" t="s">
        <v>266</v>
      </c>
      <c r="W33" s="209">
        <f t="shared" si="25"/>
        <v>15</v>
      </c>
      <c r="X33" s="208" t="s">
        <v>20</v>
      </c>
      <c r="Y33" s="209">
        <f t="shared" si="26"/>
        <v>15</v>
      </c>
      <c r="Z33" s="208" t="s">
        <v>266</v>
      </c>
      <c r="AA33" s="209">
        <f t="shared" si="27"/>
        <v>15</v>
      </c>
      <c r="AB33" s="208" t="s">
        <v>266</v>
      </c>
      <c r="AC33" s="209">
        <f t="shared" si="28"/>
        <v>15</v>
      </c>
      <c r="AD33" s="208" t="s">
        <v>117</v>
      </c>
      <c r="AE33" s="209">
        <f t="shared" si="6"/>
        <v>10</v>
      </c>
      <c r="AF33" s="278">
        <f t="shared" si="7"/>
        <v>100</v>
      </c>
      <c r="AG33" s="278" t="str">
        <f t="shared" si="8"/>
        <v>Fuerte</v>
      </c>
      <c r="AH33" s="210" t="s">
        <v>118</v>
      </c>
      <c r="AI33" s="211" t="str">
        <f t="shared" si="9"/>
        <v>Fuerte</v>
      </c>
      <c r="AJ33" s="212" t="str">
        <f>IFERROR(VLOOKUP((CONCATENATE(AG33,AI33)),Listados!$U$3:$V$11,2,FALSE),"")</f>
        <v>Fuerte</v>
      </c>
      <c r="AK33" s="278">
        <f t="shared" si="10"/>
        <v>100</v>
      </c>
      <c r="AL33" s="370"/>
      <c r="AM33" s="372"/>
      <c r="AN33" s="277">
        <f>+IF(AND(Q33="Preventivo",AM31="Fuerte"),2,IF(AND(Q33="Preventivo",AM31="Moderado"),1,0))</f>
        <v>2</v>
      </c>
      <c r="AO33" s="277">
        <f>+IF(AND(Q33="Detectivo",$AM31="Fuerte"),2,IF(AND(Q33="Detectivo",$AM31="Moderado"),1,IF(AND(Q33="Preventivo",$AM31="Fuerte"),1,0)))</f>
        <v>1</v>
      </c>
      <c r="AP33" s="213">
        <f>+K31-AN33</f>
        <v>-1</v>
      </c>
      <c r="AQ33" s="213">
        <f>+M31-AO33</f>
        <v>3</v>
      </c>
      <c r="AR33" s="356"/>
      <c r="AS33" s="356"/>
      <c r="AT33" s="356"/>
      <c r="AU33" s="356"/>
      <c r="AV33" s="200" t="s">
        <v>1234</v>
      </c>
      <c r="AW33" s="199" t="s">
        <v>1213</v>
      </c>
      <c r="AX33" s="199" t="s">
        <v>1077</v>
      </c>
      <c r="AY33" s="199" t="s">
        <v>1077</v>
      </c>
      <c r="AZ33" s="200" t="s">
        <v>1214</v>
      </c>
      <c r="BA33" s="200" t="s">
        <v>1215</v>
      </c>
      <c r="BB33" s="296"/>
      <c r="BC33" s="239"/>
      <c r="BD33" s="239"/>
      <c r="BE33" s="374"/>
      <c r="BF33" s="374"/>
      <c r="BG33" s="374"/>
    </row>
    <row r="34" spans="1:59" ht="150" x14ac:dyDescent="0.25">
      <c r="A34" s="360"/>
      <c r="B34" s="362"/>
      <c r="C34" s="423"/>
      <c r="D34" s="425"/>
      <c r="E34" s="150"/>
      <c r="F34" s="150"/>
      <c r="G34" s="137" t="s">
        <v>205</v>
      </c>
      <c r="H34" s="137" t="s">
        <v>30</v>
      </c>
      <c r="I34" s="137" t="s">
        <v>206</v>
      </c>
      <c r="J34" s="362"/>
      <c r="K34" s="394"/>
      <c r="L34" s="402"/>
      <c r="M34" s="394"/>
      <c r="N34" s="397"/>
      <c r="O34" s="148" t="s">
        <v>207</v>
      </c>
      <c r="P34" s="146" t="s">
        <v>205</v>
      </c>
      <c r="Q34" s="137" t="s">
        <v>20</v>
      </c>
      <c r="R34" s="208" t="s">
        <v>116</v>
      </c>
      <c r="S34" s="209">
        <f t="shared" si="23"/>
        <v>15</v>
      </c>
      <c r="T34" s="208" t="s">
        <v>266</v>
      </c>
      <c r="U34" s="209">
        <f t="shared" si="24"/>
        <v>15</v>
      </c>
      <c r="V34" s="208" t="s">
        <v>266</v>
      </c>
      <c r="W34" s="209">
        <f t="shared" si="25"/>
        <v>15</v>
      </c>
      <c r="X34" s="208" t="s">
        <v>20</v>
      </c>
      <c r="Y34" s="209">
        <f t="shared" si="26"/>
        <v>15</v>
      </c>
      <c r="Z34" s="208" t="s">
        <v>266</v>
      </c>
      <c r="AA34" s="209">
        <f t="shared" si="27"/>
        <v>15</v>
      </c>
      <c r="AB34" s="208" t="s">
        <v>266</v>
      </c>
      <c r="AC34" s="209">
        <f t="shared" si="28"/>
        <v>15</v>
      </c>
      <c r="AD34" s="208" t="s">
        <v>117</v>
      </c>
      <c r="AE34" s="209">
        <f t="shared" si="6"/>
        <v>10</v>
      </c>
      <c r="AF34" s="278">
        <f t="shared" si="7"/>
        <v>100</v>
      </c>
      <c r="AG34" s="278" t="str">
        <f t="shared" si="8"/>
        <v>Fuerte</v>
      </c>
      <c r="AH34" s="210" t="s">
        <v>118</v>
      </c>
      <c r="AI34" s="211" t="str">
        <f t="shared" si="9"/>
        <v>Fuerte</v>
      </c>
      <c r="AJ34" s="212" t="str">
        <f>IFERROR(VLOOKUP((CONCATENATE(AG34,AI34)),Listados!$U$3:$V$11,2,FALSE),"")</f>
        <v>Fuerte</v>
      </c>
      <c r="AK34" s="278">
        <f t="shared" si="10"/>
        <v>100</v>
      </c>
      <c r="AL34" s="370"/>
      <c r="AM34" s="372"/>
      <c r="AN34" s="277">
        <f>+IF(AND(Q34="Preventivo",AM31="Fuerte"),2,IF(AND(Q34="Preventivo",AM31="Moderado"),1,0))</f>
        <v>2</v>
      </c>
      <c r="AO34" s="277">
        <f>+IF(AND(Q34="Detectivo",$AM31="Fuerte"),2,IF(AND(Q34="Detectivo",$AM31="Moderado"),1,IF(AND(Q34="Preventivo",$AM31="Fuerte"),1,0)))</f>
        <v>1</v>
      </c>
      <c r="AP34" s="213">
        <f>+K31-AN34</f>
        <v>-1</v>
      </c>
      <c r="AQ34" s="213">
        <f>+M31-AO34</f>
        <v>3</v>
      </c>
      <c r="AR34" s="356"/>
      <c r="AS34" s="356"/>
      <c r="AT34" s="356"/>
      <c r="AU34" s="356"/>
      <c r="AV34" s="200" t="s">
        <v>1216</v>
      </c>
      <c r="AW34" s="199" t="s">
        <v>1213</v>
      </c>
      <c r="AX34" s="199" t="s">
        <v>1077</v>
      </c>
      <c r="AY34" s="199" t="s">
        <v>1077</v>
      </c>
      <c r="AZ34" s="200" t="s">
        <v>1217</v>
      </c>
      <c r="BA34" s="200" t="s">
        <v>1215</v>
      </c>
      <c r="BB34" s="296"/>
      <c r="BC34" s="239"/>
      <c r="BD34" s="239"/>
      <c r="BE34" s="374"/>
      <c r="BF34" s="374"/>
      <c r="BG34" s="374"/>
    </row>
    <row r="35" spans="1:59" x14ac:dyDescent="0.25">
      <c r="A35" s="360"/>
      <c r="B35" s="362"/>
      <c r="C35" s="423"/>
      <c r="D35" s="425"/>
      <c r="E35" s="150"/>
      <c r="F35" s="150"/>
      <c r="G35" s="137"/>
      <c r="H35" s="137"/>
      <c r="I35" s="137"/>
      <c r="J35" s="362"/>
      <c r="K35" s="394"/>
      <c r="L35" s="402"/>
      <c r="M35" s="394"/>
      <c r="N35" s="397"/>
      <c r="O35" s="214"/>
      <c r="P35" s="216"/>
      <c r="Q35" s="297"/>
      <c r="R35" s="232"/>
      <c r="S35" s="209" t="str">
        <f t="shared" si="0"/>
        <v/>
      </c>
      <c r="T35" s="232"/>
      <c r="U35" s="209" t="str">
        <f t="shared" si="1"/>
        <v/>
      </c>
      <c r="V35" s="208"/>
      <c r="W35" s="209" t="str">
        <f t="shared" si="2"/>
        <v/>
      </c>
      <c r="X35" s="208"/>
      <c r="Y35" s="209" t="str">
        <f t="shared" si="3"/>
        <v/>
      </c>
      <c r="Z35" s="208"/>
      <c r="AA35" s="209" t="str">
        <f t="shared" si="4"/>
        <v/>
      </c>
      <c r="AB35" s="208"/>
      <c r="AC35" s="209" t="str">
        <f t="shared" si="5"/>
        <v/>
      </c>
      <c r="AD35" s="208"/>
      <c r="AE35" s="209" t="str">
        <f t="shared" si="6"/>
        <v/>
      </c>
      <c r="AF35" s="278" t="str">
        <f t="shared" si="7"/>
        <v/>
      </c>
      <c r="AG35" s="278" t="str">
        <f t="shared" si="8"/>
        <v/>
      </c>
      <c r="AH35" s="210"/>
      <c r="AI35" s="211" t="str">
        <f t="shared" si="9"/>
        <v>Débil</v>
      </c>
      <c r="AJ35" s="212" t="str">
        <f>IFERROR(VLOOKUP((CONCATENATE(AG35,AI35)),Listados!$U$3:$V$11,2,FALSE),"")</f>
        <v/>
      </c>
      <c r="AK35" s="278">
        <f t="shared" si="10"/>
        <v>100</v>
      </c>
      <c r="AL35" s="370"/>
      <c r="AM35" s="372"/>
      <c r="AN35" s="277">
        <f>+IF(AND(Q35="Preventivo",AM31="Fuerte"),2,IF(AND(Q35="Preventivo",AM31="Moderado"),1,0))</f>
        <v>0</v>
      </c>
      <c r="AO35" s="277">
        <f>+IF(AND(Q35="Detectivo",$AM31="Fuerte"),2,IF(AND(Q35="Detectivo",$AM31="Moderado"),1,IF(AND(Q35="Preventivo",$AM31="Fuerte"),1,0)))</f>
        <v>0</v>
      </c>
      <c r="AP35" s="213">
        <f>+K31-AN35</f>
        <v>1</v>
      </c>
      <c r="AQ35" s="213">
        <f>+M31-AO35</f>
        <v>4</v>
      </c>
      <c r="AR35" s="356"/>
      <c r="AS35" s="356"/>
      <c r="AT35" s="356"/>
      <c r="AU35" s="356"/>
      <c r="AV35" s="202"/>
      <c r="AW35" s="202"/>
      <c r="AX35" s="202"/>
      <c r="AY35" s="202"/>
      <c r="AZ35" s="202"/>
      <c r="BA35" s="202"/>
      <c r="BB35" s="293"/>
      <c r="BC35" s="298"/>
      <c r="BD35" s="293"/>
      <c r="BE35" s="374"/>
      <c r="BF35" s="374"/>
      <c r="BG35" s="374"/>
    </row>
    <row r="36" spans="1:59" ht="15.75" thickBot="1" x14ac:dyDescent="0.3">
      <c r="A36" s="361"/>
      <c r="B36" s="362"/>
      <c r="C36" s="423"/>
      <c r="D36" s="425"/>
      <c r="E36" s="150"/>
      <c r="F36" s="150"/>
      <c r="G36" s="137"/>
      <c r="H36" s="137"/>
      <c r="I36" s="137"/>
      <c r="J36" s="362"/>
      <c r="K36" s="395"/>
      <c r="L36" s="402"/>
      <c r="M36" s="395"/>
      <c r="N36" s="397"/>
      <c r="O36" s="215"/>
      <c r="P36" s="299"/>
      <c r="Q36" s="299"/>
      <c r="R36" s="232"/>
      <c r="S36" s="209" t="str">
        <f t="shared" si="0"/>
        <v/>
      </c>
      <c r="T36" s="232"/>
      <c r="U36" s="209" t="str">
        <f t="shared" si="1"/>
        <v/>
      </c>
      <c r="V36" s="208"/>
      <c r="W36" s="209" t="str">
        <f t="shared" si="2"/>
        <v/>
      </c>
      <c r="X36" s="208"/>
      <c r="Y36" s="209" t="str">
        <f t="shared" si="3"/>
        <v/>
      </c>
      <c r="Z36" s="208"/>
      <c r="AA36" s="209" t="str">
        <f t="shared" si="4"/>
        <v/>
      </c>
      <c r="AB36" s="208"/>
      <c r="AC36" s="209" t="str">
        <f t="shared" si="5"/>
        <v/>
      </c>
      <c r="AD36" s="208"/>
      <c r="AE36" s="209" t="str">
        <f t="shared" si="6"/>
        <v/>
      </c>
      <c r="AF36" s="278" t="str">
        <f t="shared" si="7"/>
        <v/>
      </c>
      <c r="AG36" s="278" t="str">
        <f t="shared" si="8"/>
        <v/>
      </c>
      <c r="AH36" s="210"/>
      <c r="AI36" s="211" t="str">
        <f t="shared" si="9"/>
        <v>Débil</v>
      </c>
      <c r="AJ36" s="212" t="str">
        <f>IFERROR(VLOOKUP((CONCATENATE(AG36,AI36)),Listados!$U$3:$V$11,2,FALSE),"")</f>
        <v/>
      </c>
      <c r="AK36" s="278">
        <f t="shared" si="10"/>
        <v>100</v>
      </c>
      <c r="AL36" s="371"/>
      <c r="AM36" s="372"/>
      <c r="AN36" s="277">
        <f>+IF(AND(Q36="Preventivo",AM31="Fuerte"),2,IF(AND(Q36="Preventivo",AM31="Moderado"),1,0))</f>
        <v>0</v>
      </c>
      <c r="AO36" s="277">
        <f>+IF(AND(Q36="Detectivo",$AM31="Fuerte"),2,IF(AND(Q36="Detectivo",$AM31="Moderado"),1,IF(AND(Q36="Preventivo",$AM31="Fuerte"),1,0)))</f>
        <v>0</v>
      </c>
      <c r="AP36" s="213">
        <f>+K31-AN36</f>
        <v>1</v>
      </c>
      <c r="AQ36" s="213">
        <f>+M31-AO36</f>
        <v>4</v>
      </c>
      <c r="AR36" s="357"/>
      <c r="AS36" s="357"/>
      <c r="AT36" s="357"/>
      <c r="AU36" s="357"/>
      <c r="AV36" s="202"/>
      <c r="AW36" s="202"/>
      <c r="AX36" s="202"/>
      <c r="AY36" s="202"/>
      <c r="AZ36" s="202"/>
      <c r="BA36" s="202"/>
      <c r="BB36" s="293"/>
      <c r="BC36" s="295"/>
      <c r="BD36" s="293"/>
      <c r="BE36" s="375"/>
      <c r="BF36" s="375"/>
      <c r="BG36" s="375"/>
    </row>
    <row r="37" spans="1:59" ht="180" x14ac:dyDescent="0.25">
      <c r="A37" s="359">
        <v>6</v>
      </c>
      <c r="B37" s="362" t="s">
        <v>89</v>
      </c>
      <c r="C37" s="423" t="str">
        <f>IFERROR(VLOOKUP(B37,Listados!B$3:C$20,2,FALSE),"")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7" s="425" t="s">
        <v>1396</v>
      </c>
      <c r="E37" s="150" t="s">
        <v>62</v>
      </c>
      <c r="F37" s="227" t="s">
        <v>191</v>
      </c>
      <c r="G37" s="137" t="s">
        <v>208</v>
      </c>
      <c r="H37" s="137" t="s">
        <v>16</v>
      </c>
      <c r="I37" s="137" t="s">
        <v>206</v>
      </c>
      <c r="J37" s="362" t="s">
        <v>21</v>
      </c>
      <c r="K37" s="393">
        <f>+VLOOKUP(J37,Listados!$K$8:$L$12,2,0)</f>
        <v>1</v>
      </c>
      <c r="L37" s="401" t="s">
        <v>54</v>
      </c>
      <c r="M37" s="393">
        <f>+VLOOKUP(L37,Listados!$K$13:$L$17,2,0)</f>
        <v>4</v>
      </c>
      <c r="N37" s="420" t="str">
        <f>IF(AND(J37&lt;&gt;"",L37&lt;&gt;""),VLOOKUP(J37&amp;L37,Listados!$M$3:$N$27,2,FALSE),"")</f>
        <v>Alto</v>
      </c>
      <c r="O37" s="148" t="s">
        <v>209</v>
      </c>
      <c r="P37" s="149" t="s">
        <v>208</v>
      </c>
      <c r="Q37" s="137" t="s">
        <v>20</v>
      </c>
      <c r="R37" s="208" t="s">
        <v>116</v>
      </c>
      <c r="S37" s="209">
        <f t="shared" ref="S37:S41" si="29">+IF(R37="si",15,"")</f>
        <v>15</v>
      </c>
      <c r="T37" s="208" t="s">
        <v>266</v>
      </c>
      <c r="U37" s="209">
        <f t="shared" ref="U37:U41" si="30">+IF(T37="si",15,"")</f>
        <v>15</v>
      </c>
      <c r="V37" s="208" t="s">
        <v>266</v>
      </c>
      <c r="W37" s="209">
        <f t="shared" ref="W37:W41" si="31">+IF(V37="si",15,"")</f>
        <v>15</v>
      </c>
      <c r="X37" s="208" t="s">
        <v>20</v>
      </c>
      <c r="Y37" s="209">
        <f t="shared" ref="Y37:Y41" si="32">+IF(X37="Preventivo",15,IF(X37="Detectivo",10,""))</f>
        <v>15</v>
      </c>
      <c r="Z37" s="208" t="s">
        <v>266</v>
      </c>
      <c r="AA37" s="209">
        <f t="shared" ref="AA37:AA41" si="33">+IF(Z37="si",15,"")</f>
        <v>15</v>
      </c>
      <c r="AB37" s="208" t="s">
        <v>266</v>
      </c>
      <c r="AC37" s="209">
        <f t="shared" ref="AC37:AC41" si="34">+IF(AB37="si",15,"")</f>
        <v>15</v>
      </c>
      <c r="AD37" s="208" t="s">
        <v>117</v>
      </c>
      <c r="AE37" s="209">
        <f t="shared" si="6"/>
        <v>10</v>
      </c>
      <c r="AF37" s="278">
        <f t="shared" si="7"/>
        <v>100</v>
      </c>
      <c r="AG37" s="278" t="str">
        <f t="shared" si="8"/>
        <v>Fuerte</v>
      </c>
      <c r="AH37" s="210" t="s">
        <v>118</v>
      </c>
      <c r="AI37" s="211" t="str">
        <f t="shared" si="9"/>
        <v>Fuerte</v>
      </c>
      <c r="AJ37" s="212" t="str">
        <f>IFERROR(VLOOKUP((CONCATENATE(AG37,AI37)),Listados!$U$3:$V$11,2,FALSE),"")</f>
        <v>Fuerte</v>
      </c>
      <c r="AK37" s="278">
        <f t="shared" si="10"/>
        <v>100</v>
      </c>
      <c r="AL37" s="369">
        <f>AVERAGE(AK37:AK42)</f>
        <v>100</v>
      </c>
      <c r="AM37" s="371" t="str">
        <f>IF(AL37&lt;=50, "Débil", IF(AL37&lt;=99,"Moderado","Fuerte"))</f>
        <v>Fuerte</v>
      </c>
      <c r="AN37" s="277">
        <f>+IF(AND(Q37="Preventivo",AM37="Fuerte"),2,IF(AND(Q37="Preventivo",AM37="Moderado"),1,0))</f>
        <v>2</v>
      </c>
      <c r="AO37" s="277">
        <f t="shared" ref="AO37:AO71" si="35">+IF(AND(Q37="Detectivo",$AM$7="Fuerte"),2,IF(AND(Q37="Detectivo",$AM$7="Moderado"),1,IF(AND(Q37="Preventivo",$AM$7="Fuerte"),1,0)))</f>
        <v>0</v>
      </c>
      <c r="AP37" s="213">
        <f>+K37-AN37</f>
        <v>-1</v>
      </c>
      <c r="AQ37" s="213">
        <f>+M37-AO37</f>
        <v>4</v>
      </c>
      <c r="AR37" s="358" t="str">
        <f>+VLOOKUP(MIN(AP37,AP38,AP39,AP40,AP41,AP42),Listados!$J$18:$K$24,2,TRUE)</f>
        <v>Rara Vez</v>
      </c>
      <c r="AS37" s="358" t="str">
        <f>+VLOOKUP(MIN(AQ37,AQ38,AQ39,AQ40,AQ41,AQ42),Listados!$J$26:$K$32,2,TRUE)</f>
        <v>Mayor</v>
      </c>
      <c r="AT37" s="358" t="str">
        <f>IF(AND(AR37&lt;&gt;"",AS37&lt;&gt;""),VLOOKUP(AR37&amp;AS37,Listados!$M$3:$N$27,2,FALSE),"")</f>
        <v>Alto</v>
      </c>
      <c r="AU37" s="358" t="str">
        <f>+VLOOKUP(AT37,Listados!$P$3:$Q$6,2,FALSE)</f>
        <v>Reducir el riesgo</v>
      </c>
      <c r="AV37" s="200" t="s">
        <v>1212</v>
      </c>
      <c r="AW37" s="199" t="s">
        <v>1213</v>
      </c>
      <c r="AX37" s="199" t="s">
        <v>1077</v>
      </c>
      <c r="AY37" s="199" t="s">
        <v>1077</v>
      </c>
      <c r="AZ37" s="200" t="s">
        <v>1214</v>
      </c>
      <c r="BA37" s="200" t="s">
        <v>1215</v>
      </c>
      <c r="BB37" s="296"/>
      <c r="BC37" s="239"/>
      <c r="BD37" s="313"/>
      <c r="BE37" s="373"/>
      <c r="BF37" s="373"/>
      <c r="BG37" s="373"/>
    </row>
    <row r="38" spans="1:59" ht="150" x14ac:dyDescent="0.25">
      <c r="A38" s="360"/>
      <c r="B38" s="362"/>
      <c r="C38" s="423"/>
      <c r="D38" s="425"/>
      <c r="E38" s="150"/>
      <c r="F38" s="150"/>
      <c r="G38" s="137" t="s">
        <v>205</v>
      </c>
      <c r="H38" s="137" t="s">
        <v>30</v>
      </c>
      <c r="I38" s="137" t="s">
        <v>210</v>
      </c>
      <c r="J38" s="362"/>
      <c r="K38" s="394"/>
      <c r="L38" s="402"/>
      <c r="M38" s="394"/>
      <c r="N38" s="421"/>
      <c r="O38" s="148" t="s">
        <v>211</v>
      </c>
      <c r="P38" s="280" t="s">
        <v>205</v>
      </c>
      <c r="Q38" s="137" t="s">
        <v>20</v>
      </c>
      <c r="R38" s="208" t="s">
        <v>116</v>
      </c>
      <c r="S38" s="209">
        <f t="shared" si="29"/>
        <v>15</v>
      </c>
      <c r="T38" s="208" t="s">
        <v>266</v>
      </c>
      <c r="U38" s="209">
        <f t="shared" si="30"/>
        <v>15</v>
      </c>
      <c r="V38" s="208" t="s">
        <v>266</v>
      </c>
      <c r="W38" s="209">
        <f t="shared" si="31"/>
        <v>15</v>
      </c>
      <c r="X38" s="208" t="s">
        <v>20</v>
      </c>
      <c r="Y38" s="209">
        <f t="shared" si="32"/>
        <v>15</v>
      </c>
      <c r="Z38" s="208" t="s">
        <v>266</v>
      </c>
      <c r="AA38" s="209">
        <f t="shared" si="33"/>
        <v>15</v>
      </c>
      <c r="AB38" s="208" t="s">
        <v>266</v>
      </c>
      <c r="AC38" s="209">
        <f t="shared" si="34"/>
        <v>15</v>
      </c>
      <c r="AD38" s="208" t="s">
        <v>117</v>
      </c>
      <c r="AE38" s="209">
        <f t="shared" si="6"/>
        <v>10</v>
      </c>
      <c r="AF38" s="278">
        <f t="shared" si="7"/>
        <v>100</v>
      </c>
      <c r="AG38" s="278" t="str">
        <f t="shared" si="8"/>
        <v>Fuerte</v>
      </c>
      <c r="AH38" s="210" t="s">
        <v>118</v>
      </c>
      <c r="AI38" s="211" t="str">
        <f t="shared" si="9"/>
        <v>Fuerte</v>
      </c>
      <c r="AJ38" s="212" t="str">
        <f>IFERROR(VLOOKUP((CONCATENATE(AG38,AI38)),Listados!$U$3:$V$11,2,FALSE),"")</f>
        <v>Fuerte</v>
      </c>
      <c r="AK38" s="278">
        <f t="shared" si="10"/>
        <v>100</v>
      </c>
      <c r="AL38" s="370"/>
      <c r="AM38" s="372"/>
      <c r="AN38" s="277">
        <f>+IF(AND(Q38="Preventivo",AM37="Fuerte"),2,IF(AND(Q38="Preventivo",AM37="Moderado"),1,0))</f>
        <v>2</v>
      </c>
      <c r="AO38" s="277">
        <f t="shared" si="35"/>
        <v>0</v>
      </c>
      <c r="AP38" s="213">
        <f>+K37-AN38</f>
        <v>-1</v>
      </c>
      <c r="AQ38" s="213">
        <f>+M37-AO38</f>
        <v>4</v>
      </c>
      <c r="AR38" s="356"/>
      <c r="AS38" s="356"/>
      <c r="AT38" s="356"/>
      <c r="AU38" s="356"/>
      <c r="AV38" s="200" t="s">
        <v>1216</v>
      </c>
      <c r="AW38" s="199" t="s">
        <v>1213</v>
      </c>
      <c r="AX38" s="199" t="s">
        <v>1077</v>
      </c>
      <c r="AY38" s="199" t="s">
        <v>1077</v>
      </c>
      <c r="AZ38" s="200" t="s">
        <v>1217</v>
      </c>
      <c r="BA38" s="200" t="s">
        <v>1215</v>
      </c>
      <c r="BB38" s="296"/>
      <c r="BC38" s="239"/>
      <c r="BD38" s="239"/>
      <c r="BE38" s="374"/>
      <c r="BF38" s="374"/>
      <c r="BG38" s="374"/>
    </row>
    <row r="39" spans="1:59" ht="180" x14ac:dyDescent="0.25">
      <c r="A39" s="360"/>
      <c r="B39" s="362"/>
      <c r="C39" s="423"/>
      <c r="D39" s="425"/>
      <c r="E39" s="150"/>
      <c r="F39" s="150"/>
      <c r="G39" s="137" t="s">
        <v>212</v>
      </c>
      <c r="H39" s="137" t="s">
        <v>16</v>
      </c>
      <c r="I39" s="137" t="s">
        <v>202</v>
      </c>
      <c r="J39" s="362"/>
      <c r="K39" s="394"/>
      <c r="L39" s="402"/>
      <c r="M39" s="394"/>
      <c r="N39" s="421"/>
      <c r="O39" s="148" t="s">
        <v>213</v>
      </c>
      <c r="P39" s="149" t="s">
        <v>212</v>
      </c>
      <c r="Q39" s="137" t="s">
        <v>20</v>
      </c>
      <c r="R39" s="208" t="s">
        <v>116</v>
      </c>
      <c r="S39" s="209">
        <f t="shared" si="29"/>
        <v>15</v>
      </c>
      <c r="T39" s="208" t="s">
        <v>266</v>
      </c>
      <c r="U39" s="209">
        <f t="shared" si="30"/>
        <v>15</v>
      </c>
      <c r="V39" s="208" t="s">
        <v>266</v>
      </c>
      <c r="W39" s="209">
        <f t="shared" si="31"/>
        <v>15</v>
      </c>
      <c r="X39" s="208" t="s">
        <v>20</v>
      </c>
      <c r="Y39" s="209">
        <f t="shared" si="32"/>
        <v>15</v>
      </c>
      <c r="Z39" s="208" t="s">
        <v>266</v>
      </c>
      <c r="AA39" s="209">
        <f t="shared" si="33"/>
        <v>15</v>
      </c>
      <c r="AB39" s="208" t="s">
        <v>266</v>
      </c>
      <c r="AC39" s="209">
        <f t="shared" si="34"/>
        <v>15</v>
      </c>
      <c r="AD39" s="208" t="s">
        <v>117</v>
      </c>
      <c r="AE39" s="209">
        <f t="shared" si="6"/>
        <v>10</v>
      </c>
      <c r="AF39" s="278">
        <f t="shared" si="7"/>
        <v>100</v>
      </c>
      <c r="AG39" s="278" t="str">
        <f t="shared" si="8"/>
        <v>Fuerte</v>
      </c>
      <c r="AH39" s="210" t="s">
        <v>118</v>
      </c>
      <c r="AI39" s="211" t="str">
        <f t="shared" si="9"/>
        <v>Fuerte</v>
      </c>
      <c r="AJ39" s="212" t="str">
        <f>IFERROR(VLOOKUP((CONCATENATE(AG39,AI39)),Listados!$U$3:$V$11,2,FALSE),"")</f>
        <v>Fuerte</v>
      </c>
      <c r="AK39" s="278">
        <f t="shared" si="10"/>
        <v>100</v>
      </c>
      <c r="AL39" s="370"/>
      <c r="AM39" s="372"/>
      <c r="AN39" s="277">
        <f>+IF(AND(Q39="Preventivo",AM37="Fuerte"),2,IF(AND(Q39="Preventivo",AM37="Moderado"),1,0))</f>
        <v>2</v>
      </c>
      <c r="AO39" s="277">
        <f t="shared" si="35"/>
        <v>0</v>
      </c>
      <c r="AP39" s="213">
        <f>+K37-AN39</f>
        <v>-1</v>
      </c>
      <c r="AQ39" s="213">
        <f>+M37-AO39</f>
        <v>4</v>
      </c>
      <c r="AR39" s="356"/>
      <c r="AS39" s="356"/>
      <c r="AT39" s="356"/>
      <c r="AU39" s="356"/>
      <c r="AV39" s="200" t="s">
        <v>1218</v>
      </c>
      <c r="AW39" s="199" t="s">
        <v>1213</v>
      </c>
      <c r="AX39" s="199" t="s">
        <v>1077</v>
      </c>
      <c r="AY39" s="199" t="s">
        <v>1077</v>
      </c>
      <c r="AZ39" s="200" t="s">
        <v>1217</v>
      </c>
      <c r="BA39" s="200" t="s">
        <v>1215</v>
      </c>
      <c r="BB39" s="296"/>
      <c r="BC39" s="239"/>
      <c r="BD39" s="239"/>
      <c r="BE39" s="374"/>
      <c r="BF39" s="374"/>
      <c r="BG39" s="374"/>
    </row>
    <row r="40" spans="1:59" ht="180" x14ac:dyDescent="0.25">
      <c r="A40" s="360"/>
      <c r="B40" s="362"/>
      <c r="C40" s="423"/>
      <c r="D40" s="425"/>
      <c r="E40" s="150"/>
      <c r="F40" s="150"/>
      <c r="G40" s="137" t="s">
        <v>214</v>
      </c>
      <c r="H40" s="137" t="s">
        <v>16</v>
      </c>
      <c r="I40" s="137" t="s">
        <v>215</v>
      </c>
      <c r="J40" s="362"/>
      <c r="K40" s="394"/>
      <c r="L40" s="402"/>
      <c r="M40" s="394"/>
      <c r="N40" s="421"/>
      <c r="O40" s="148" t="s">
        <v>216</v>
      </c>
      <c r="P40" s="280" t="s">
        <v>214</v>
      </c>
      <c r="Q40" s="137" t="s">
        <v>20</v>
      </c>
      <c r="R40" s="208" t="s">
        <v>116</v>
      </c>
      <c r="S40" s="209">
        <f t="shared" si="29"/>
        <v>15</v>
      </c>
      <c r="T40" s="208" t="s">
        <v>266</v>
      </c>
      <c r="U40" s="209">
        <f t="shared" si="30"/>
        <v>15</v>
      </c>
      <c r="V40" s="208" t="s">
        <v>266</v>
      </c>
      <c r="W40" s="209">
        <f t="shared" si="31"/>
        <v>15</v>
      </c>
      <c r="X40" s="208" t="s">
        <v>20</v>
      </c>
      <c r="Y40" s="209">
        <f t="shared" si="32"/>
        <v>15</v>
      </c>
      <c r="Z40" s="208" t="s">
        <v>266</v>
      </c>
      <c r="AA40" s="209">
        <f t="shared" si="33"/>
        <v>15</v>
      </c>
      <c r="AB40" s="208" t="s">
        <v>266</v>
      </c>
      <c r="AC40" s="209">
        <f t="shared" si="34"/>
        <v>15</v>
      </c>
      <c r="AD40" s="208" t="s">
        <v>117</v>
      </c>
      <c r="AE40" s="209">
        <f t="shared" si="6"/>
        <v>10</v>
      </c>
      <c r="AF40" s="278">
        <f t="shared" si="7"/>
        <v>100</v>
      </c>
      <c r="AG40" s="278" t="str">
        <f t="shared" si="8"/>
        <v>Fuerte</v>
      </c>
      <c r="AH40" s="210" t="s">
        <v>118</v>
      </c>
      <c r="AI40" s="211" t="str">
        <f t="shared" si="9"/>
        <v>Fuerte</v>
      </c>
      <c r="AJ40" s="212" t="str">
        <f>IFERROR(VLOOKUP((CONCATENATE(AG40,AI40)),Listados!$U$3:$V$11,2,FALSE),"")</f>
        <v>Fuerte</v>
      </c>
      <c r="AK40" s="278">
        <f t="shared" si="10"/>
        <v>100</v>
      </c>
      <c r="AL40" s="370"/>
      <c r="AM40" s="372"/>
      <c r="AN40" s="277">
        <f>+IF(AND(Q40="Preventivo",AM37="Fuerte"),2,IF(AND(Q40="Preventivo",AM37="Moderado"),1,0))</f>
        <v>2</v>
      </c>
      <c r="AO40" s="277">
        <f t="shared" si="35"/>
        <v>0</v>
      </c>
      <c r="AP40" s="213">
        <f>+K37-AN40</f>
        <v>-1</v>
      </c>
      <c r="AQ40" s="213">
        <f>+M37-AO40</f>
        <v>4</v>
      </c>
      <c r="AR40" s="356"/>
      <c r="AS40" s="356"/>
      <c r="AT40" s="356"/>
      <c r="AU40" s="356"/>
      <c r="AV40" s="200" t="s">
        <v>1219</v>
      </c>
      <c r="AW40" s="199" t="s">
        <v>1213</v>
      </c>
      <c r="AX40" s="199" t="s">
        <v>1077</v>
      </c>
      <c r="AY40" s="199" t="s">
        <v>1077</v>
      </c>
      <c r="AZ40" s="200" t="s">
        <v>1217</v>
      </c>
      <c r="BA40" s="200" t="s">
        <v>1215</v>
      </c>
      <c r="BB40" s="296"/>
      <c r="BC40" s="300"/>
      <c r="BD40" s="239"/>
      <c r="BE40" s="374"/>
      <c r="BF40" s="374"/>
      <c r="BG40" s="374"/>
    </row>
    <row r="41" spans="1:59" ht="120" x14ac:dyDescent="0.25">
      <c r="A41" s="360"/>
      <c r="B41" s="362"/>
      <c r="C41" s="423"/>
      <c r="D41" s="425"/>
      <c r="E41" s="150"/>
      <c r="F41" s="150"/>
      <c r="G41" s="137" t="s">
        <v>204</v>
      </c>
      <c r="H41" s="137" t="s">
        <v>16</v>
      </c>
      <c r="I41" s="137" t="s">
        <v>217</v>
      </c>
      <c r="J41" s="362"/>
      <c r="K41" s="394"/>
      <c r="L41" s="402"/>
      <c r="M41" s="394"/>
      <c r="N41" s="421"/>
      <c r="O41" s="148" t="s">
        <v>218</v>
      </c>
      <c r="P41" s="280" t="s">
        <v>204</v>
      </c>
      <c r="Q41" s="137" t="s">
        <v>20</v>
      </c>
      <c r="R41" s="208" t="s">
        <v>116</v>
      </c>
      <c r="S41" s="209">
        <f t="shared" si="29"/>
        <v>15</v>
      </c>
      <c r="T41" s="208" t="s">
        <v>266</v>
      </c>
      <c r="U41" s="209">
        <f t="shared" si="30"/>
        <v>15</v>
      </c>
      <c r="V41" s="208" t="s">
        <v>266</v>
      </c>
      <c r="W41" s="209">
        <f t="shared" si="31"/>
        <v>15</v>
      </c>
      <c r="X41" s="208" t="s">
        <v>20</v>
      </c>
      <c r="Y41" s="209">
        <f t="shared" si="32"/>
        <v>15</v>
      </c>
      <c r="Z41" s="208" t="s">
        <v>266</v>
      </c>
      <c r="AA41" s="209">
        <f t="shared" si="33"/>
        <v>15</v>
      </c>
      <c r="AB41" s="208" t="s">
        <v>266</v>
      </c>
      <c r="AC41" s="209">
        <f t="shared" si="34"/>
        <v>15</v>
      </c>
      <c r="AD41" s="208" t="s">
        <v>117</v>
      </c>
      <c r="AE41" s="209">
        <f t="shared" si="6"/>
        <v>10</v>
      </c>
      <c r="AF41" s="278">
        <f t="shared" si="7"/>
        <v>100</v>
      </c>
      <c r="AG41" s="278" t="str">
        <f t="shared" si="8"/>
        <v>Fuerte</v>
      </c>
      <c r="AH41" s="210" t="s">
        <v>118</v>
      </c>
      <c r="AI41" s="211" t="str">
        <f t="shared" si="9"/>
        <v>Fuerte</v>
      </c>
      <c r="AJ41" s="212" t="str">
        <f>IFERROR(VLOOKUP((CONCATENATE(AG41,AI41)),Listados!$U$3:$V$11,2,FALSE),"")</f>
        <v>Fuerte</v>
      </c>
      <c r="AK41" s="278">
        <f t="shared" si="10"/>
        <v>100</v>
      </c>
      <c r="AL41" s="370"/>
      <c r="AM41" s="372"/>
      <c r="AN41" s="277">
        <f>+IF(AND(Q41="Preventivo",AM37="Fuerte"),2,IF(AND(Q41="Preventivo",AM37="Moderado"),1,0))</f>
        <v>2</v>
      </c>
      <c r="AO41" s="277">
        <f t="shared" si="35"/>
        <v>0</v>
      </c>
      <c r="AP41" s="213">
        <f>+K37-AN41</f>
        <v>-1</v>
      </c>
      <c r="AQ41" s="213">
        <f>+M37-AO41</f>
        <v>4</v>
      </c>
      <c r="AR41" s="356"/>
      <c r="AS41" s="356"/>
      <c r="AT41" s="356"/>
      <c r="AU41" s="356"/>
      <c r="AV41" s="200" t="s">
        <v>1220</v>
      </c>
      <c r="AW41" s="199" t="s">
        <v>1213</v>
      </c>
      <c r="AX41" s="199" t="s">
        <v>1077</v>
      </c>
      <c r="AY41" s="199" t="s">
        <v>1077</v>
      </c>
      <c r="AZ41" s="200" t="s">
        <v>1214</v>
      </c>
      <c r="BA41" s="200" t="s">
        <v>1215</v>
      </c>
      <c r="BB41" s="296"/>
      <c r="BC41" s="239"/>
      <c r="BD41" s="300"/>
      <c r="BE41" s="374"/>
      <c r="BF41" s="374"/>
      <c r="BG41" s="374"/>
    </row>
    <row r="42" spans="1:59" ht="15.75" thickBot="1" x14ac:dyDescent="0.3">
      <c r="A42" s="361"/>
      <c r="B42" s="362"/>
      <c r="C42" s="423"/>
      <c r="D42" s="425"/>
      <c r="E42" s="150"/>
      <c r="F42" s="150"/>
      <c r="G42" s="137"/>
      <c r="H42" s="137"/>
      <c r="I42" s="137"/>
      <c r="J42" s="362"/>
      <c r="K42" s="395"/>
      <c r="L42" s="402"/>
      <c r="M42" s="395"/>
      <c r="N42" s="421"/>
      <c r="O42" s="150"/>
      <c r="P42" s="137"/>
      <c r="Q42" s="137"/>
      <c r="R42" s="232"/>
      <c r="S42" s="209" t="str">
        <f t="shared" si="0"/>
        <v/>
      </c>
      <c r="T42" s="232"/>
      <c r="U42" s="209" t="str">
        <f t="shared" si="1"/>
        <v/>
      </c>
      <c r="V42" s="208"/>
      <c r="W42" s="209" t="str">
        <f t="shared" si="2"/>
        <v/>
      </c>
      <c r="X42" s="208"/>
      <c r="Y42" s="209" t="str">
        <f t="shared" si="3"/>
        <v/>
      </c>
      <c r="Z42" s="208"/>
      <c r="AA42" s="209" t="str">
        <f t="shared" si="4"/>
        <v/>
      </c>
      <c r="AB42" s="208"/>
      <c r="AC42" s="209" t="str">
        <f t="shared" si="5"/>
        <v/>
      </c>
      <c r="AD42" s="208"/>
      <c r="AE42" s="209" t="str">
        <f t="shared" si="6"/>
        <v/>
      </c>
      <c r="AF42" s="278" t="str">
        <f t="shared" si="7"/>
        <v/>
      </c>
      <c r="AG42" s="278" t="str">
        <f t="shared" si="8"/>
        <v/>
      </c>
      <c r="AH42" s="210"/>
      <c r="AI42" s="211" t="str">
        <f t="shared" si="9"/>
        <v>Débil</v>
      </c>
      <c r="AJ42" s="212" t="str">
        <f>IFERROR(VLOOKUP((CONCATENATE(AG42,AI42)),Listados!$U$3:$V$11,2,FALSE),"")</f>
        <v/>
      </c>
      <c r="AK42" s="278">
        <f t="shared" si="10"/>
        <v>100</v>
      </c>
      <c r="AL42" s="371"/>
      <c r="AM42" s="372"/>
      <c r="AN42" s="277">
        <f>+IF(AND(Q42="Preventivo",AM37="Fuerte"),2,IF(AND(Q42="Preventivo",AM37="Moderado"),1,0))</f>
        <v>0</v>
      </c>
      <c r="AO42" s="277">
        <f t="shared" si="35"/>
        <v>0</v>
      </c>
      <c r="AP42" s="213">
        <f>+K37-AN42</f>
        <v>1</v>
      </c>
      <c r="AQ42" s="213">
        <f>+M37-AO42</f>
        <v>4</v>
      </c>
      <c r="AR42" s="357"/>
      <c r="AS42" s="357"/>
      <c r="AT42" s="357"/>
      <c r="AU42" s="357"/>
      <c r="AV42" s="202"/>
      <c r="AW42" s="202"/>
      <c r="AX42" s="202"/>
      <c r="AY42" s="202"/>
      <c r="AZ42" s="202"/>
      <c r="BA42" s="202"/>
      <c r="BB42" s="293"/>
      <c r="BC42" s="298"/>
      <c r="BD42" s="293"/>
      <c r="BE42" s="375"/>
      <c r="BF42" s="375"/>
      <c r="BG42" s="375"/>
    </row>
    <row r="43" spans="1:59" ht="120" x14ac:dyDescent="0.25">
      <c r="A43" s="359">
        <v>7</v>
      </c>
      <c r="B43" s="362" t="s">
        <v>98</v>
      </c>
      <c r="C43" s="423" t="str">
        <f>IFERROR(VLOOKUP(B43,Listados!B$3:C$20,2,FALSE),"")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3" s="425" t="s">
        <v>1410</v>
      </c>
      <c r="E43" s="150" t="s">
        <v>29</v>
      </c>
      <c r="F43" s="150" t="s">
        <v>191</v>
      </c>
      <c r="G43" s="230" t="s">
        <v>1406</v>
      </c>
      <c r="H43" s="230" t="s">
        <v>16</v>
      </c>
      <c r="I43" s="230" t="s">
        <v>220</v>
      </c>
      <c r="J43" s="362" t="s">
        <v>53</v>
      </c>
      <c r="K43" s="393">
        <f>+VLOOKUP(J43,Listados!$K$8:$L$12,2,0)</f>
        <v>4</v>
      </c>
      <c r="L43" s="401" t="s">
        <v>36</v>
      </c>
      <c r="M43" s="393">
        <f>+VLOOKUP(L43,Listados!$K$13:$L$17,2,0)</f>
        <v>3</v>
      </c>
      <c r="N43" s="420" t="str">
        <f>IF(AND(J43&lt;&gt;"",L43&lt;&gt;""),VLOOKUP(J43&amp;L43,Listados!$M$3:$N$27,2,FALSE),"")</f>
        <v>Alto</v>
      </c>
      <c r="O43" s="248" t="s">
        <v>221</v>
      </c>
      <c r="P43" s="150" t="s">
        <v>219</v>
      </c>
      <c r="Q43" s="137" t="s">
        <v>20</v>
      </c>
      <c r="R43" s="208" t="s">
        <v>116</v>
      </c>
      <c r="S43" s="209">
        <f t="shared" ref="S43:S46" si="36">+IF(R43="si",15,"")</f>
        <v>15</v>
      </c>
      <c r="T43" s="208" t="s">
        <v>266</v>
      </c>
      <c r="U43" s="209">
        <f t="shared" ref="U43:U46" si="37">+IF(T43="si",15,"")</f>
        <v>15</v>
      </c>
      <c r="V43" s="208" t="s">
        <v>266</v>
      </c>
      <c r="W43" s="209">
        <f t="shared" ref="W43:W46" si="38">+IF(V43="si",15,"")</f>
        <v>15</v>
      </c>
      <c r="X43" s="208" t="s">
        <v>20</v>
      </c>
      <c r="Y43" s="209">
        <f t="shared" ref="Y43:Y46" si="39">+IF(X43="Preventivo",15,IF(X43="Detectivo",10,""))</f>
        <v>15</v>
      </c>
      <c r="Z43" s="208" t="s">
        <v>266</v>
      </c>
      <c r="AA43" s="209">
        <f t="shared" ref="AA43:AA46" si="40">+IF(Z43="si",15,"")</f>
        <v>15</v>
      </c>
      <c r="AB43" s="208" t="s">
        <v>266</v>
      </c>
      <c r="AC43" s="209">
        <f t="shared" ref="AC43:AC46" si="41">+IF(AB43="si",15,"")</f>
        <v>15</v>
      </c>
      <c r="AD43" s="208" t="s">
        <v>117</v>
      </c>
      <c r="AE43" s="209">
        <f t="shared" si="6"/>
        <v>10</v>
      </c>
      <c r="AF43" s="278">
        <f t="shared" si="7"/>
        <v>100</v>
      </c>
      <c r="AG43" s="278" t="str">
        <f t="shared" si="8"/>
        <v>Fuerte</v>
      </c>
      <c r="AH43" s="210" t="s">
        <v>118</v>
      </c>
      <c r="AI43" s="211" t="str">
        <f t="shared" si="9"/>
        <v>Fuerte</v>
      </c>
      <c r="AJ43" s="212" t="str">
        <f>IFERROR(VLOOKUP((CONCATENATE(AG43,AI43)),Listados!$U$3:$V$11,2,FALSE),"")</f>
        <v>Fuerte</v>
      </c>
      <c r="AK43" s="278">
        <f t="shared" si="10"/>
        <v>100</v>
      </c>
      <c r="AL43" s="369">
        <f>AVERAGE(AK43:AK48)</f>
        <v>100</v>
      </c>
      <c r="AM43" s="371" t="str">
        <f>IF(AL43&lt;=50, "Débil", IF(AL43&lt;=99,"Moderado","Fuerte"))</f>
        <v>Fuerte</v>
      </c>
      <c r="AN43" s="277">
        <f>+IF(AND(Q43="Preventivo",AM43="Fuerte"),2,IF(AND(Q43="Preventivo",AM43="Moderado"),1,0))</f>
        <v>2</v>
      </c>
      <c r="AO43" s="277">
        <f t="shared" si="35"/>
        <v>0</v>
      </c>
      <c r="AP43" s="213">
        <f>+K43-AN43</f>
        <v>2</v>
      </c>
      <c r="AQ43" s="213">
        <f>+M43-AO43</f>
        <v>3</v>
      </c>
      <c r="AR43" s="358" t="str">
        <f>+VLOOKUP(MIN(AP43,AP44,AP45,AP46,AP47,AP48),Listados!$J$18:$K$24,2,TRUE)</f>
        <v>Improbable</v>
      </c>
      <c r="AS43" s="358" t="str">
        <f>+VLOOKUP(MIN(AQ43,AQ44,AQ45,AQ46,AQ47,AQ48),Listados!$J$26:$K$32,2,TRUE)</f>
        <v>Moderado</v>
      </c>
      <c r="AT43" s="358" t="str">
        <f>IF(AND(AR43&lt;&gt;"",AS43&lt;&gt;""),VLOOKUP(AR43&amp;AS43,Listados!$M$3:$N$27,2,FALSE),"")</f>
        <v>Moderado</v>
      </c>
      <c r="AU43" s="358" t="str">
        <f>+VLOOKUP(AT43,Listados!$P$3:$Q$6,2,FALSE)</f>
        <v xml:space="preserve"> Reducir el riesgo</v>
      </c>
      <c r="AV43" s="201" t="s">
        <v>1341</v>
      </c>
      <c r="AW43" s="201" t="s">
        <v>1342</v>
      </c>
      <c r="AX43" s="249">
        <v>44562</v>
      </c>
      <c r="AY43" s="249">
        <v>44926</v>
      </c>
      <c r="AZ43" s="201" t="s">
        <v>1343</v>
      </c>
      <c r="BA43" s="201" t="s">
        <v>1344</v>
      </c>
      <c r="BB43" s="293"/>
      <c r="BC43" s="203"/>
      <c r="BD43" s="203"/>
      <c r="BE43" s="373"/>
      <c r="BF43" s="373"/>
      <c r="BG43" s="373"/>
    </row>
    <row r="44" spans="1:59" ht="135" x14ac:dyDescent="0.25">
      <c r="A44" s="360"/>
      <c r="B44" s="362"/>
      <c r="C44" s="423"/>
      <c r="D44" s="425"/>
      <c r="E44" s="150"/>
      <c r="F44" s="150"/>
      <c r="G44" s="230" t="s">
        <v>222</v>
      </c>
      <c r="H44" s="230" t="s">
        <v>16</v>
      </c>
      <c r="I44" s="230" t="s">
        <v>223</v>
      </c>
      <c r="J44" s="362"/>
      <c r="K44" s="394"/>
      <c r="L44" s="402"/>
      <c r="M44" s="394"/>
      <c r="N44" s="421"/>
      <c r="O44" s="248" t="s">
        <v>224</v>
      </c>
      <c r="P44" s="150" t="s">
        <v>222</v>
      </c>
      <c r="Q44" s="137" t="s">
        <v>123</v>
      </c>
      <c r="R44" s="208" t="s">
        <v>116</v>
      </c>
      <c r="S44" s="209">
        <f t="shared" si="36"/>
        <v>15</v>
      </c>
      <c r="T44" s="208" t="s">
        <v>266</v>
      </c>
      <c r="U44" s="209">
        <f t="shared" si="37"/>
        <v>15</v>
      </c>
      <c r="V44" s="208" t="s">
        <v>266</v>
      </c>
      <c r="W44" s="209">
        <f t="shared" si="38"/>
        <v>15</v>
      </c>
      <c r="X44" s="208" t="s">
        <v>20</v>
      </c>
      <c r="Y44" s="209">
        <f t="shared" si="39"/>
        <v>15</v>
      </c>
      <c r="Z44" s="208" t="s">
        <v>266</v>
      </c>
      <c r="AA44" s="209">
        <f t="shared" si="40"/>
        <v>15</v>
      </c>
      <c r="AB44" s="208" t="s">
        <v>266</v>
      </c>
      <c r="AC44" s="209">
        <f t="shared" si="41"/>
        <v>15</v>
      </c>
      <c r="AD44" s="208" t="s">
        <v>117</v>
      </c>
      <c r="AE44" s="209">
        <f t="shared" si="6"/>
        <v>10</v>
      </c>
      <c r="AF44" s="278">
        <f t="shared" si="7"/>
        <v>100</v>
      </c>
      <c r="AG44" s="278" t="str">
        <f t="shared" si="8"/>
        <v>Fuerte</v>
      </c>
      <c r="AH44" s="210" t="s">
        <v>118</v>
      </c>
      <c r="AI44" s="211" t="str">
        <f t="shared" si="9"/>
        <v>Fuerte</v>
      </c>
      <c r="AJ44" s="212" t="str">
        <f>IFERROR(VLOOKUP((CONCATENATE(AG44,AI44)),Listados!$U$3:$V$11,2,FALSE),"")</f>
        <v>Fuerte</v>
      </c>
      <c r="AK44" s="278">
        <f t="shared" si="10"/>
        <v>100</v>
      </c>
      <c r="AL44" s="370"/>
      <c r="AM44" s="372"/>
      <c r="AN44" s="277">
        <f>+IF(AND(Q44="Preventivo",AM43="Fuerte"),2,IF(AND(Q44="Preventivo",AM43="Moderado"),1,0))</f>
        <v>0</v>
      </c>
      <c r="AO44" s="277">
        <f t="shared" si="35"/>
        <v>0</v>
      </c>
      <c r="AP44" s="213">
        <f>+K43-AN44</f>
        <v>4</v>
      </c>
      <c r="AQ44" s="213">
        <f>+M43-AO44</f>
        <v>3</v>
      </c>
      <c r="AR44" s="356"/>
      <c r="AS44" s="356"/>
      <c r="AT44" s="356"/>
      <c r="AU44" s="356"/>
      <c r="AV44" s="201" t="s">
        <v>1345</v>
      </c>
      <c r="AW44" s="259" t="s">
        <v>1346</v>
      </c>
      <c r="AX44" s="249">
        <v>44562</v>
      </c>
      <c r="AY44" s="249">
        <v>44926</v>
      </c>
      <c r="AZ44" s="201" t="s">
        <v>1343</v>
      </c>
      <c r="BA44" s="201" t="s">
        <v>1347</v>
      </c>
      <c r="BB44" s="293"/>
      <c r="BC44" s="203"/>
      <c r="BD44" s="203"/>
      <c r="BE44" s="374"/>
      <c r="BF44" s="374"/>
      <c r="BG44" s="374"/>
    </row>
    <row r="45" spans="1:59" ht="165" x14ac:dyDescent="0.25">
      <c r="A45" s="360"/>
      <c r="B45" s="362"/>
      <c r="C45" s="423"/>
      <c r="D45" s="425"/>
      <c r="E45" s="150"/>
      <c r="F45" s="150"/>
      <c r="G45" s="230" t="s">
        <v>225</v>
      </c>
      <c r="H45" s="230" t="s">
        <v>16</v>
      </c>
      <c r="I45" s="230" t="s">
        <v>226</v>
      </c>
      <c r="J45" s="362"/>
      <c r="K45" s="394"/>
      <c r="L45" s="402"/>
      <c r="M45" s="394"/>
      <c r="N45" s="421"/>
      <c r="O45" s="248" t="s">
        <v>227</v>
      </c>
      <c r="P45" s="150" t="s">
        <v>225</v>
      </c>
      <c r="Q45" s="137" t="s">
        <v>123</v>
      </c>
      <c r="R45" s="208" t="s">
        <v>116</v>
      </c>
      <c r="S45" s="209">
        <f t="shared" si="36"/>
        <v>15</v>
      </c>
      <c r="T45" s="208" t="s">
        <v>266</v>
      </c>
      <c r="U45" s="209">
        <f t="shared" si="37"/>
        <v>15</v>
      </c>
      <c r="V45" s="208" t="s">
        <v>266</v>
      </c>
      <c r="W45" s="209">
        <f t="shared" si="38"/>
        <v>15</v>
      </c>
      <c r="X45" s="208" t="s">
        <v>20</v>
      </c>
      <c r="Y45" s="209">
        <f t="shared" si="39"/>
        <v>15</v>
      </c>
      <c r="Z45" s="208" t="s">
        <v>266</v>
      </c>
      <c r="AA45" s="209">
        <f t="shared" si="40"/>
        <v>15</v>
      </c>
      <c r="AB45" s="208" t="s">
        <v>266</v>
      </c>
      <c r="AC45" s="209">
        <f t="shared" si="41"/>
        <v>15</v>
      </c>
      <c r="AD45" s="208" t="s">
        <v>117</v>
      </c>
      <c r="AE45" s="209">
        <f t="shared" si="6"/>
        <v>10</v>
      </c>
      <c r="AF45" s="278">
        <f t="shared" si="7"/>
        <v>100</v>
      </c>
      <c r="AG45" s="278" t="str">
        <f t="shared" si="8"/>
        <v>Fuerte</v>
      </c>
      <c r="AH45" s="210" t="s">
        <v>118</v>
      </c>
      <c r="AI45" s="211" t="str">
        <f t="shared" si="9"/>
        <v>Fuerte</v>
      </c>
      <c r="AJ45" s="212" t="str">
        <f>IFERROR(VLOOKUP((CONCATENATE(AG45,AI45)),Listados!$U$3:$V$11,2,FALSE),"")</f>
        <v>Fuerte</v>
      </c>
      <c r="AK45" s="278">
        <f t="shared" si="10"/>
        <v>100</v>
      </c>
      <c r="AL45" s="370"/>
      <c r="AM45" s="372"/>
      <c r="AN45" s="277">
        <f>+IF(AND(Q45="Preventivo",AM43="Fuerte"),2,IF(AND(Q45="Preventivo",AM43="Moderado"),1,0))</f>
        <v>0</v>
      </c>
      <c r="AO45" s="277">
        <f t="shared" si="35"/>
        <v>0</v>
      </c>
      <c r="AP45" s="213">
        <f>+K43-AN45</f>
        <v>4</v>
      </c>
      <c r="AQ45" s="213">
        <f>+M43-AO45</f>
        <v>3</v>
      </c>
      <c r="AR45" s="356"/>
      <c r="AS45" s="356"/>
      <c r="AT45" s="356"/>
      <c r="AU45" s="356"/>
      <c r="AV45" s="201" t="s">
        <v>1348</v>
      </c>
      <c r="AW45" s="259" t="s">
        <v>1346</v>
      </c>
      <c r="AX45" s="249">
        <v>44562</v>
      </c>
      <c r="AY45" s="249">
        <v>44926</v>
      </c>
      <c r="AZ45" s="201" t="s">
        <v>1349</v>
      </c>
      <c r="BA45" s="201" t="s">
        <v>1350</v>
      </c>
      <c r="BB45" s="293"/>
      <c r="BC45" s="203"/>
      <c r="BD45" s="203"/>
      <c r="BE45" s="374"/>
      <c r="BF45" s="374"/>
      <c r="BG45" s="374"/>
    </row>
    <row r="46" spans="1:59" ht="165" x14ac:dyDescent="0.25">
      <c r="A46" s="360"/>
      <c r="B46" s="362"/>
      <c r="C46" s="423"/>
      <c r="D46" s="425"/>
      <c r="E46" s="150"/>
      <c r="F46" s="150"/>
      <c r="G46" s="230" t="s">
        <v>228</v>
      </c>
      <c r="H46" s="230" t="s">
        <v>16</v>
      </c>
      <c r="I46" s="230" t="s">
        <v>229</v>
      </c>
      <c r="J46" s="362"/>
      <c r="K46" s="394"/>
      <c r="L46" s="402"/>
      <c r="M46" s="394"/>
      <c r="N46" s="421"/>
      <c r="O46" s="248" t="s">
        <v>230</v>
      </c>
      <c r="P46" s="150" t="s">
        <v>228</v>
      </c>
      <c r="Q46" s="137" t="s">
        <v>123</v>
      </c>
      <c r="R46" s="208" t="s">
        <v>116</v>
      </c>
      <c r="S46" s="209">
        <f t="shared" si="36"/>
        <v>15</v>
      </c>
      <c r="T46" s="208" t="s">
        <v>266</v>
      </c>
      <c r="U46" s="209">
        <f t="shared" si="37"/>
        <v>15</v>
      </c>
      <c r="V46" s="208" t="s">
        <v>266</v>
      </c>
      <c r="W46" s="209">
        <f t="shared" si="38"/>
        <v>15</v>
      </c>
      <c r="X46" s="208" t="s">
        <v>20</v>
      </c>
      <c r="Y46" s="209">
        <f t="shared" si="39"/>
        <v>15</v>
      </c>
      <c r="Z46" s="208" t="s">
        <v>266</v>
      </c>
      <c r="AA46" s="209">
        <f t="shared" si="40"/>
        <v>15</v>
      </c>
      <c r="AB46" s="208" t="s">
        <v>266</v>
      </c>
      <c r="AC46" s="209">
        <f t="shared" si="41"/>
        <v>15</v>
      </c>
      <c r="AD46" s="208" t="s">
        <v>117</v>
      </c>
      <c r="AE46" s="209">
        <f t="shared" si="6"/>
        <v>10</v>
      </c>
      <c r="AF46" s="278">
        <f t="shared" si="7"/>
        <v>100</v>
      </c>
      <c r="AG46" s="278" t="str">
        <f t="shared" si="8"/>
        <v>Fuerte</v>
      </c>
      <c r="AH46" s="210" t="s">
        <v>118</v>
      </c>
      <c r="AI46" s="211" t="str">
        <f t="shared" si="9"/>
        <v>Fuerte</v>
      </c>
      <c r="AJ46" s="212" t="str">
        <f>IFERROR(VLOOKUP((CONCATENATE(AG46,AI46)),Listados!$U$3:$V$11,2,FALSE),"")</f>
        <v>Fuerte</v>
      </c>
      <c r="AK46" s="278">
        <f t="shared" si="10"/>
        <v>100</v>
      </c>
      <c r="AL46" s="370"/>
      <c r="AM46" s="372"/>
      <c r="AN46" s="277">
        <f>+IF(AND(Q46="Preventivo",AM43="Fuerte"),2,IF(AND(Q46="Preventivo",AM43="Moderado"),1,0))</f>
        <v>0</v>
      </c>
      <c r="AO46" s="277">
        <f t="shared" si="35"/>
        <v>0</v>
      </c>
      <c r="AP46" s="213">
        <f>+K43-AN46</f>
        <v>4</v>
      </c>
      <c r="AQ46" s="213">
        <f>+M43-AO46</f>
        <v>3</v>
      </c>
      <c r="AR46" s="356"/>
      <c r="AS46" s="356"/>
      <c r="AT46" s="356"/>
      <c r="AU46" s="356"/>
      <c r="AV46" s="201" t="s">
        <v>1351</v>
      </c>
      <c r="AW46" s="201" t="s">
        <v>1342</v>
      </c>
      <c r="AX46" s="249">
        <v>44562</v>
      </c>
      <c r="AY46" s="249">
        <v>44926</v>
      </c>
      <c r="AZ46" s="201" t="s">
        <v>1343</v>
      </c>
      <c r="BA46" s="201" t="s">
        <v>1352</v>
      </c>
      <c r="BB46" s="293"/>
      <c r="BC46" s="203"/>
      <c r="BD46" s="203"/>
      <c r="BE46" s="374"/>
      <c r="BF46" s="374"/>
      <c r="BG46" s="374"/>
    </row>
    <row r="47" spans="1:59" ht="90" x14ac:dyDescent="0.25">
      <c r="A47" s="360"/>
      <c r="B47" s="362"/>
      <c r="C47" s="423"/>
      <c r="D47" s="425"/>
      <c r="E47" s="150"/>
      <c r="F47" s="150"/>
      <c r="G47" s="137" t="s">
        <v>1407</v>
      </c>
      <c r="H47" s="137" t="s">
        <v>16</v>
      </c>
      <c r="I47" s="137" t="s">
        <v>1408</v>
      </c>
      <c r="J47" s="362"/>
      <c r="K47" s="394"/>
      <c r="L47" s="402"/>
      <c r="M47" s="394"/>
      <c r="N47" s="421"/>
      <c r="O47" s="150"/>
      <c r="P47" s="137"/>
      <c r="Q47" s="137"/>
      <c r="R47" s="232"/>
      <c r="S47" s="209" t="str">
        <f t="shared" si="0"/>
        <v/>
      </c>
      <c r="T47" s="232"/>
      <c r="U47" s="209" t="str">
        <f t="shared" si="1"/>
        <v/>
      </c>
      <c r="V47" s="208"/>
      <c r="W47" s="209" t="str">
        <f t="shared" si="2"/>
        <v/>
      </c>
      <c r="X47" s="208"/>
      <c r="Y47" s="209" t="str">
        <f t="shared" si="3"/>
        <v/>
      </c>
      <c r="Z47" s="208"/>
      <c r="AA47" s="209" t="str">
        <f t="shared" si="4"/>
        <v/>
      </c>
      <c r="AB47" s="208"/>
      <c r="AC47" s="209" t="str">
        <f t="shared" si="5"/>
        <v/>
      </c>
      <c r="AD47" s="208"/>
      <c r="AE47" s="209" t="str">
        <f t="shared" si="6"/>
        <v/>
      </c>
      <c r="AF47" s="278" t="str">
        <f t="shared" si="7"/>
        <v/>
      </c>
      <c r="AG47" s="278" t="str">
        <f t="shared" si="8"/>
        <v/>
      </c>
      <c r="AH47" s="210"/>
      <c r="AI47" s="211" t="str">
        <f t="shared" si="9"/>
        <v>Débil</v>
      </c>
      <c r="AJ47" s="212" t="str">
        <f>IFERROR(VLOOKUP((CONCATENATE(AG47,AI47)),Listados!$U$3:$V$11,2,FALSE),"")</f>
        <v/>
      </c>
      <c r="AK47" s="278">
        <f t="shared" si="10"/>
        <v>100</v>
      </c>
      <c r="AL47" s="370"/>
      <c r="AM47" s="372"/>
      <c r="AN47" s="277">
        <f>+IF(AND(Q47="Preventivo",AM43="Fuerte"),2,IF(AND(Q47="Preventivo",AM43="Moderado"),1,0))</f>
        <v>0</v>
      </c>
      <c r="AO47" s="277">
        <f t="shared" si="35"/>
        <v>0</v>
      </c>
      <c r="AP47" s="213">
        <f>+K43-AN47</f>
        <v>4</v>
      </c>
      <c r="AQ47" s="213">
        <f>+M43-AO47</f>
        <v>3</v>
      </c>
      <c r="AR47" s="356"/>
      <c r="AS47" s="356"/>
      <c r="AT47" s="356"/>
      <c r="AU47" s="356"/>
      <c r="AV47" s="202"/>
      <c r="AW47" s="202"/>
      <c r="AX47" s="202"/>
      <c r="AY47" s="202"/>
      <c r="AZ47" s="202"/>
      <c r="BA47" s="202"/>
      <c r="BB47" s="293"/>
      <c r="BC47" s="293"/>
      <c r="BD47" s="293"/>
      <c r="BE47" s="374"/>
      <c r="BF47" s="374"/>
      <c r="BG47" s="374"/>
    </row>
    <row r="48" spans="1:59" ht="75.75" thickBot="1" x14ac:dyDescent="0.3">
      <c r="A48" s="361"/>
      <c r="B48" s="362"/>
      <c r="C48" s="423"/>
      <c r="D48" s="425"/>
      <c r="E48" s="150"/>
      <c r="F48" s="150"/>
      <c r="G48" s="137"/>
      <c r="H48" s="137"/>
      <c r="I48" s="137" t="s">
        <v>1409</v>
      </c>
      <c r="J48" s="362"/>
      <c r="K48" s="395"/>
      <c r="L48" s="402"/>
      <c r="M48" s="395"/>
      <c r="N48" s="421"/>
      <c r="O48" s="150"/>
      <c r="P48" s="137"/>
      <c r="Q48" s="137"/>
      <c r="R48" s="232"/>
      <c r="S48" s="209" t="str">
        <f t="shared" si="0"/>
        <v/>
      </c>
      <c r="T48" s="232"/>
      <c r="U48" s="209" t="str">
        <f t="shared" si="1"/>
        <v/>
      </c>
      <c r="V48" s="208"/>
      <c r="W48" s="209" t="str">
        <f t="shared" si="2"/>
        <v/>
      </c>
      <c r="X48" s="208"/>
      <c r="Y48" s="209" t="str">
        <f t="shared" si="3"/>
        <v/>
      </c>
      <c r="Z48" s="208"/>
      <c r="AA48" s="209" t="str">
        <f t="shared" si="4"/>
        <v/>
      </c>
      <c r="AB48" s="208"/>
      <c r="AC48" s="209" t="str">
        <f t="shared" si="5"/>
        <v/>
      </c>
      <c r="AD48" s="208"/>
      <c r="AE48" s="209" t="str">
        <f t="shared" si="6"/>
        <v/>
      </c>
      <c r="AF48" s="278" t="str">
        <f t="shared" si="7"/>
        <v/>
      </c>
      <c r="AG48" s="278" t="str">
        <f t="shared" si="8"/>
        <v/>
      </c>
      <c r="AH48" s="210"/>
      <c r="AI48" s="211" t="str">
        <f t="shared" si="9"/>
        <v>Débil</v>
      </c>
      <c r="AJ48" s="212" t="str">
        <f>IFERROR(VLOOKUP((CONCATENATE(AG48,AI48)),Listados!$U$3:$V$11,2,FALSE),"")</f>
        <v/>
      </c>
      <c r="AK48" s="278">
        <f t="shared" si="10"/>
        <v>100</v>
      </c>
      <c r="AL48" s="371"/>
      <c r="AM48" s="372"/>
      <c r="AN48" s="277">
        <f>+IF(AND(Q48="Preventivo",AM43="Fuerte"),2,IF(AND(Q48="Preventivo",AM43="Moderado"),1,0))</f>
        <v>0</v>
      </c>
      <c r="AO48" s="277">
        <f t="shared" si="35"/>
        <v>0</v>
      </c>
      <c r="AP48" s="213">
        <f>+K43-AN48</f>
        <v>4</v>
      </c>
      <c r="AQ48" s="213">
        <f>+M43-AO48</f>
        <v>3</v>
      </c>
      <c r="AR48" s="357"/>
      <c r="AS48" s="357"/>
      <c r="AT48" s="357"/>
      <c r="AU48" s="357"/>
      <c r="AV48" s="202"/>
      <c r="AW48" s="202"/>
      <c r="AX48" s="202"/>
      <c r="AY48" s="202"/>
      <c r="AZ48" s="202"/>
      <c r="BA48" s="202"/>
      <c r="BB48" s="293"/>
      <c r="BC48" s="293"/>
      <c r="BD48" s="293"/>
      <c r="BE48" s="375"/>
      <c r="BF48" s="375"/>
      <c r="BG48" s="375"/>
    </row>
    <row r="49" spans="1:59" ht="120" x14ac:dyDescent="0.25">
      <c r="A49" s="359">
        <v>8</v>
      </c>
      <c r="B49" s="362" t="s">
        <v>98</v>
      </c>
      <c r="C49" s="423" t="str">
        <f>IFERROR(VLOOKUP(B49,Listados!B$3:C$20,2,FALSE),"")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9" s="430" t="s">
        <v>1411</v>
      </c>
      <c r="E49" s="150" t="s">
        <v>29</v>
      </c>
      <c r="F49" s="150"/>
      <c r="G49" s="230" t="s">
        <v>231</v>
      </c>
      <c r="H49" s="230" t="s">
        <v>16</v>
      </c>
      <c r="I49" s="230" t="s">
        <v>232</v>
      </c>
      <c r="J49" s="428" t="s">
        <v>53</v>
      </c>
      <c r="K49" s="393">
        <f>+VLOOKUP(J49,Listados!$K$8:$L$12,2,0)</f>
        <v>4</v>
      </c>
      <c r="L49" s="405" t="s">
        <v>36</v>
      </c>
      <c r="M49" s="393">
        <f>+VLOOKUP(L49,Listados!$K$13:$L$17,2,0)</f>
        <v>3</v>
      </c>
      <c r="N49" s="396" t="str">
        <f>IF(AND(J49&lt;&gt;"",L49&lt;&gt;""),VLOOKUP(J49&amp;L49,Listados!$M$3:$N$27,2,FALSE),"")</f>
        <v>Alto</v>
      </c>
      <c r="O49" s="248" t="s">
        <v>233</v>
      </c>
      <c r="P49" s="137" t="s">
        <v>231</v>
      </c>
      <c r="Q49" s="137" t="s">
        <v>123</v>
      </c>
      <c r="R49" s="208" t="s">
        <v>116</v>
      </c>
      <c r="S49" s="209">
        <f t="shared" ref="S49:S50" si="42">+IF(R49="si",15,"")</f>
        <v>15</v>
      </c>
      <c r="T49" s="208" t="s">
        <v>266</v>
      </c>
      <c r="U49" s="209">
        <f t="shared" ref="U49:U50" si="43">+IF(T49="si",15,"")</f>
        <v>15</v>
      </c>
      <c r="V49" s="208" t="s">
        <v>266</v>
      </c>
      <c r="W49" s="209">
        <f t="shared" ref="W49:W50" si="44">+IF(V49="si",15,"")</f>
        <v>15</v>
      </c>
      <c r="X49" s="208" t="s">
        <v>20</v>
      </c>
      <c r="Y49" s="209">
        <f t="shared" ref="Y49:Y50" si="45">+IF(X49="Preventivo",15,IF(X49="Detectivo",10,""))</f>
        <v>15</v>
      </c>
      <c r="Z49" s="208" t="s">
        <v>266</v>
      </c>
      <c r="AA49" s="209">
        <f t="shared" ref="AA49:AA50" si="46">+IF(Z49="si",15,"")</f>
        <v>15</v>
      </c>
      <c r="AB49" s="208" t="s">
        <v>266</v>
      </c>
      <c r="AC49" s="209">
        <f t="shared" ref="AC49:AC50" si="47">+IF(AB49="si",15,"")</f>
        <v>15</v>
      </c>
      <c r="AD49" s="208" t="s">
        <v>117</v>
      </c>
      <c r="AE49" s="209">
        <f t="shared" si="6"/>
        <v>10</v>
      </c>
      <c r="AF49" s="278">
        <f t="shared" si="7"/>
        <v>100</v>
      </c>
      <c r="AG49" s="278" t="str">
        <f t="shared" si="8"/>
        <v>Fuerte</v>
      </c>
      <c r="AH49" s="210" t="s">
        <v>118</v>
      </c>
      <c r="AI49" s="211" t="str">
        <f t="shared" si="9"/>
        <v>Fuerte</v>
      </c>
      <c r="AJ49" s="212" t="str">
        <f>IFERROR(VLOOKUP((CONCATENATE(AG49,AI49)),Listados!$U$3:$V$11,2,FALSE),"")</f>
        <v>Fuerte</v>
      </c>
      <c r="AK49" s="278">
        <f t="shared" si="10"/>
        <v>100</v>
      </c>
      <c r="AL49" s="369">
        <f>AVERAGE(AK49:AK54)</f>
        <v>100</v>
      </c>
      <c r="AM49" s="371" t="str">
        <f>IF(AL49&lt;=50, "Débil", IF(AL49&lt;=99,"Moderado","Fuerte"))</f>
        <v>Fuerte</v>
      </c>
      <c r="AN49" s="277">
        <f>+IF(AND(Q49="Preventivo",AM49="Fuerte"),2,IF(AND(Q49="Preventivo",AM49="Moderado"),1,0))</f>
        <v>0</v>
      </c>
      <c r="AO49" s="277">
        <f t="shared" si="35"/>
        <v>0</v>
      </c>
      <c r="AP49" s="213">
        <f>+K49-AN49</f>
        <v>4</v>
      </c>
      <c r="AQ49" s="213">
        <f>+M49-AO49</f>
        <v>3</v>
      </c>
      <c r="AR49" s="358" t="str">
        <f>+VLOOKUP(MIN(AP49,AP50,AP51,AP52,AP53,AP54),Listados!$J$18:$K$24,2,TRUE)</f>
        <v>Probable</v>
      </c>
      <c r="AS49" s="358" t="str">
        <f>+VLOOKUP(MIN(AQ49,AQ50,AQ51,AQ52,AQ53,AQ54),Listados!$J$27:$K$32,2,TRUE)</f>
        <v>Moderado</v>
      </c>
      <c r="AT49" s="358" t="str">
        <f>IF(AND(AR49&lt;&gt;"",AS49&lt;&gt;""),VLOOKUP(AR49&amp;AS49,Listados!$M$3:$N$27,2,FALSE),"")</f>
        <v>Alto</v>
      </c>
      <c r="AU49" s="358" t="str">
        <f>+VLOOKUP(AT49,Listados!$P$3:$Q$6,2,FALSE)</f>
        <v>Reducir el riesgo</v>
      </c>
      <c r="AV49" s="201" t="s">
        <v>1355</v>
      </c>
      <c r="AW49" s="201" t="s">
        <v>1342</v>
      </c>
      <c r="AX49" s="249">
        <v>44562</v>
      </c>
      <c r="AY49" s="249">
        <v>44926</v>
      </c>
      <c r="AZ49" s="201" t="s">
        <v>1343</v>
      </c>
      <c r="BA49" s="201" t="s">
        <v>1353</v>
      </c>
      <c r="BB49" s="293"/>
      <c r="BC49" s="203"/>
      <c r="BD49" s="203"/>
      <c r="BE49" s="373"/>
      <c r="BF49" s="373"/>
      <c r="BG49" s="373"/>
    </row>
    <row r="50" spans="1:59" ht="165" x14ac:dyDescent="0.25">
      <c r="A50" s="360"/>
      <c r="B50" s="362"/>
      <c r="C50" s="423"/>
      <c r="D50" s="430"/>
      <c r="E50" s="150"/>
      <c r="F50" s="150"/>
      <c r="G50" s="230" t="s">
        <v>234</v>
      </c>
      <c r="H50" s="230" t="s">
        <v>16</v>
      </c>
      <c r="I50" s="230" t="s">
        <v>235</v>
      </c>
      <c r="J50" s="362"/>
      <c r="K50" s="394"/>
      <c r="L50" s="402"/>
      <c r="M50" s="394"/>
      <c r="N50" s="421"/>
      <c r="O50" s="248" t="s">
        <v>236</v>
      </c>
      <c r="P50" s="137" t="s">
        <v>234</v>
      </c>
      <c r="Q50" s="137" t="s">
        <v>123</v>
      </c>
      <c r="R50" s="208" t="s">
        <v>116</v>
      </c>
      <c r="S50" s="209">
        <f t="shared" si="42"/>
        <v>15</v>
      </c>
      <c r="T50" s="208" t="s">
        <v>266</v>
      </c>
      <c r="U50" s="209">
        <f t="shared" si="43"/>
        <v>15</v>
      </c>
      <c r="V50" s="208" t="s">
        <v>266</v>
      </c>
      <c r="W50" s="209">
        <f t="shared" si="44"/>
        <v>15</v>
      </c>
      <c r="X50" s="208" t="s">
        <v>20</v>
      </c>
      <c r="Y50" s="209">
        <f t="shared" si="45"/>
        <v>15</v>
      </c>
      <c r="Z50" s="208" t="s">
        <v>266</v>
      </c>
      <c r="AA50" s="209">
        <f t="shared" si="46"/>
        <v>15</v>
      </c>
      <c r="AB50" s="208" t="s">
        <v>266</v>
      </c>
      <c r="AC50" s="209">
        <f t="shared" si="47"/>
        <v>15</v>
      </c>
      <c r="AD50" s="208" t="s">
        <v>117</v>
      </c>
      <c r="AE50" s="209">
        <f t="shared" si="6"/>
        <v>10</v>
      </c>
      <c r="AF50" s="278">
        <f t="shared" si="7"/>
        <v>100</v>
      </c>
      <c r="AG50" s="278" t="str">
        <f t="shared" si="8"/>
        <v>Fuerte</v>
      </c>
      <c r="AH50" s="210" t="s">
        <v>118</v>
      </c>
      <c r="AI50" s="211" t="str">
        <f t="shared" si="9"/>
        <v>Fuerte</v>
      </c>
      <c r="AJ50" s="212" t="str">
        <f>IFERROR(VLOOKUP((CONCATENATE(AG50,AI50)),Listados!$U$3:$V$11,2,FALSE),"")</f>
        <v>Fuerte</v>
      </c>
      <c r="AK50" s="278">
        <f t="shared" si="10"/>
        <v>100</v>
      </c>
      <c r="AL50" s="370"/>
      <c r="AM50" s="372"/>
      <c r="AN50" s="277">
        <f>+IF(AND(Q50="Preventivo",AM49="Fuerte"),2,IF(AND(Q50="Preventivo",AM49="Moderado"),1,0))</f>
        <v>0</v>
      </c>
      <c r="AO50" s="277">
        <f t="shared" si="35"/>
        <v>0</v>
      </c>
      <c r="AP50" s="213">
        <f>+K49-AN50</f>
        <v>4</v>
      </c>
      <c r="AQ50" s="213">
        <f>+M49-AO50</f>
        <v>3</v>
      </c>
      <c r="AR50" s="356"/>
      <c r="AS50" s="356"/>
      <c r="AT50" s="356"/>
      <c r="AU50" s="356"/>
      <c r="AV50" s="201" t="s">
        <v>1356</v>
      </c>
      <c r="AW50" s="201" t="s">
        <v>1342</v>
      </c>
      <c r="AX50" s="249">
        <v>44562</v>
      </c>
      <c r="AY50" s="249">
        <v>44926</v>
      </c>
      <c r="AZ50" s="201" t="s">
        <v>1343</v>
      </c>
      <c r="BA50" s="201" t="s">
        <v>1354</v>
      </c>
      <c r="BB50" s="293"/>
      <c r="BC50" s="203"/>
      <c r="BD50" s="203"/>
      <c r="BE50" s="374"/>
      <c r="BF50" s="374"/>
      <c r="BG50" s="374"/>
    </row>
    <row r="51" spans="1:59" x14ac:dyDescent="0.25">
      <c r="A51" s="360"/>
      <c r="B51" s="362"/>
      <c r="C51" s="423"/>
      <c r="D51" s="430"/>
      <c r="E51" s="150"/>
      <c r="F51" s="150"/>
      <c r="G51" s="137"/>
      <c r="H51" s="137"/>
      <c r="I51" s="137"/>
      <c r="J51" s="362"/>
      <c r="K51" s="394"/>
      <c r="L51" s="402"/>
      <c r="M51" s="394"/>
      <c r="N51" s="421"/>
      <c r="O51" s="150"/>
      <c r="P51" s="137"/>
      <c r="Q51" s="137"/>
      <c r="R51" s="232"/>
      <c r="S51" s="209" t="str">
        <f t="shared" si="0"/>
        <v/>
      </c>
      <c r="T51" s="232"/>
      <c r="U51" s="209" t="str">
        <f t="shared" si="1"/>
        <v/>
      </c>
      <c r="V51" s="208"/>
      <c r="W51" s="209" t="str">
        <f t="shared" si="2"/>
        <v/>
      </c>
      <c r="X51" s="208"/>
      <c r="Y51" s="209" t="str">
        <f t="shared" si="3"/>
        <v/>
      </c>
      <c r="Z51" s="208"/>
      <c r="AA51" s="209" t="str">
        <f t="shared" si="4"/>
        <v/>
      </c>
      <c r="AB51" s="208"/>
      <c r="AC51" s="209" t="str">
        <f t="shared" si="5"/>
        <v/>
      </c>
      <c r="AD51" s="208"/>
      <c r="AE51" s="209" t="str">
        <f t="shared" si="6"/>
        <v/>
      </c>
      <c r="AF51" s="278" t="str">
        <f t="shared" si="7"/>
        <v/>
      </c>
      <c r="AG51" s="278" t="str">
        <f t="shared" si="8"/>
        <v/>
      </c>
      <c r="AH51" s="210"/>
      <c r="AI51" s="211" t="str">
        <f t="shared" si="9"/>
        <v>Débil</v>
      </c>
      <c r="AJ51" s="212" t="str">
        <f>IFERROR(VLOOKUP((CONCATENATE(AG51,AI51)),Listados!$U$3:$V$11,2,FALSE),"")</f>
        <v/>
      </c>
      <c r="AK51" s="278">
        <f t="shared" si="10"/>
        <v>100</v>
      </c>
      <c r="AL51" s="370"/>
      <c r="AM51" s="372"/>
      <c r="AN51" s="277">
        <f>+IF(AND(Q51="Preventivo",AM49="Fuerte"),2,IF(AND(Q51="Preventivo",AM49="Moderado"),1,0))</f>
        <v>0</v>
      </c>
      <c r="AO51" s="277">
        <f t="shared" si="35"/>
        <v>0</v>
      </c>
      <c r="AP51" s="213">
        <f>+K49-AN51</f>
        <v>4</v>
      </c>
      <c r="AQ51" s="213">
        <f>+M49-AO51</f>
        <v>3</v>
      </c>
      <c r="AR51" s="356"/>
      <c r="AS51" s="356"/>
      <c r="AT51" s="356"/>
      <c r="AU51" s="356"/>
      <c r="AV51" s="202"/>
      <c r="AW51" s="202"/>
      <c r="AX51" s="202"/>
      <c r="AY51" s="202"/>
      <c r="AZ51" s="202"/>
      <c r="BA51" s="202"/>
      <c r="BB51" s="293"/>
      <c r="BC51" s="293"/>
      <c r="BD51" s="293"/>
      <c r="BE51" s="374"/>
      <c r="BF51" s="374"/>
      <c r="BG51" s="374"/>
    </row>
    <row r="52" spans="1:59" x14ac:dyDescent="0.25">
      <c r="A52" s="360"/>
      <c r="B52" s="362"/>
      <c r="C52" s="423"/>
      <c r="D52" s="430"/>
      <c r="E52" s="150"/>
      <c r="F52" s="150"/>
      <c r="G52" s="137"/>
      <c r="H52" s="137"/>
      <c r="I52" s="137"/>
      <c r="J52" s="362"/>
      <c r="K52" s="394"/>
      <c r="L52" s="402"/>
      <c r="M52" s="394"/>
      <c r="N52" s="421"/>
      <c r="O52" s="150"/>
      <c r="P52" s="137"/>
      <c r="Q52" s="137"/>
      <c r="R52" s="232"/>
      <c r="S52" s="209" t="str">
        <f t="shared" si="0"/>
        <v/>
      </c>
      <c r="T52" s="232"/>
      <c r="U52" s="209" t="str">
        <f t="shared" si="1"/>
        <v/>
      </c>
      <c r="V52" s="208"/>
      <c r="W52" s="209" t="str">
        <f t="shared" si="2"/>
        <v/>
      </c>
      <c r="X52" s="208"/>
      <c r="Y52" s="209" t="str">
        <f t="shared" si="3"/>
        <v/>
      </c>
      <c r="Z52" s="208"/>
      <c r="AA52" s="209" t="str">
        <f t="shared" si="4"/>
        <v/>
      </c>
      <c r="AB52" s="208"/>
      <c r="AC52" s="209" t="str">
        <f t="shared" si="5"/>
        <v/>
      </c>
      <c r="AD52" s="208"/>
      <c r="AE52" s="209" t="str">
        <f t="shared" si="6"/>
        <v/>
      </c>
      <c r="AF52" s="278" t="str">
        <f t="shared" si="7"/>
        <v/>
      </c>
      <c r="AG52" s="278" t="str">
        <f t="shared" si="8"/>
        <v/>
      </c>
      <c r="AH52" s="210"/>
      <c r="AI52" s="211" t="str">
        <f t="shared" si="9"/>
        <v>Débil</v>
      </c>
      <c r="AJ52" s="212" t="str">
        <f>IFERROR(VLOOKUP((CONCATENATE(AG52,AI52)),Listados!$U$3:$V$11,2,FALSE),"")</f>
        <v/>
      </c>
      <c r="AK52" s="278">
        <f t="shared" si="10"/>
        <v>100</v>
      </c>
      <c r="AL52" s="370"/>
      <c r="AM52" s="372"/>
      <c r="AN52" s="277">
        <f>+IF(AND(Q52="Preventivo",AM49="Fuerte"),2,IF(AND(Q52="Preventivo",AM49="Moderado"),1,0))</f>
        <v>0</v>
      </c>
      <c r="AO52" s="277">
        <f t="shared" si="35"/>
        <v>0</v>
      </c>
      <c r="AP52" s="213">
        <f>+K49-AN52</f>
        <v>4</v>
      </c>
      <c r="AQ52" s="213">
        <f>+M49-AO52</f>
        <v>3</v>
      </c>
      <c r="AR52" s="356"/>
      <c r="AS52" s="356"/>
      <c r="AT52" s="356"/>
      <c r="AU52" s="356"/>
      <c r="AV52" s="202"/>
      <c r="AW52" s="202"/>
      <c r="AX52" s="202"/>
      <c r="AY52" s="202"/>
      <c r="AZ52" s="202"/>
      <c r="BA52" s="202"/>
      <c r="BB52" s="293"/>
      <c r="BC52" s="293"/>
      <c r="BD52" s="293"/>
      <c r="BE52" s="374"/>
      <c r="BF52" s="374"/>
      <c r="BG52" s="374"/>
    </row>
    <row r="53" spans="1:59" x14ac:dyDescent="0.25">
      <c r="A53" s="360"/>
      <c r="B53" s="362"/>
      <c r="C53" s="423"/>
      <c r="D53" s="430"/>
      <c r="E53" s="150"/>
      <c r="F53" s="150"/>
      <c r="G53" s="137"/>
      <c r="H53" s="137"/>
      <c r="I53" s="137"/>
      <c r="J53" s="362"/>
      <c r="K53" s="394"/>
      <c r="L53" s="402"/>
      <c r="M53" s="394"/>
      <c r="N53" s="421"/>
      <c r="O53" s="150"/>
      <c r="P53" s="137"/>
      <c r="Q53" s="137"/>
      <c r="R53" s="232"/>
      <c r="S53" s="209" t="str">
        <f t="shared" si="0"/>
        <v/>
      </c>
      <c r="T53" s="232"/>
      <c r="U53" s="209" t="str">
        <f t="shared" si="1"/>
        <v/>
      </c>
      <c r="V53" s="208"/>
      <c r="W53" s="209" t="str">
        <f t="shared" si="2"/>
        <v/>
      </c>
      <c r="X53" s="208"/>
      <c r="Y53" s="209" t="str">
        <f t="shared" si="3"/>
        <v/>
      </c>
      <c r="Z53" s="208"/>
      <c r="AA53" s="209" t="str">
        <f t="shared" si="4"/>
        <v/>
      </c>
      <c r="AB53" s="208"/>
      <c r="AC53" s="209" t="str">
        <f t="shared" si="5"/>
        <v/>
      </c>
      <c r="AD53" s="208"/>
      <c r="AE53" s="209" t="str">
        <f t="shared" si="6"/>
        <v/>
      </c>
      <c r="AF53" s="278" t="str">
        <f t="shared" si="7"/>
        <v/>
      </c>
      <c r="AG53" s="278" t="str">
        <f t="shared" si="8"/>
        <v/>
      </c>
      <c r="AH53" s="210"/>
      <c r="AI53" s="211" t="str">
        <f t="shared" si="9"/>
        <v>Débil</v>
      </c>
      <c r="AJ53" s="212" t="str">
        <f>IFERROR(VLOOKUP((CONCATENATE(AG53,AI53)),Listados!$U$3:$V$11,2,FALSE),"")</f>
        <v/>
      </c>
      <c r="AK53" s="278">
        <f t="shared" si="10"/>
        <v>100</v>
      </c>
      <c r="AL53" s="370"/>
      <c r="AM53" s="372"/>
      <c r="AN53" s="277">
        <f>+IF(AND(Q53="Preventivo",AM49="Fuerte"),2,IF(AND(Q53="Preventivo",AM49="Moderado"),1,0))</f>
        <v>0</v>
      </c>
      <c r="AO53" s="277">
        <f t="shared" si="35"/>
        <v>0</v>
      </c>
      <c r="AP53" s="213">
        <f>+K49-AN53</f>
        <v>4</v>
      </c>
      <c r="AQ53" s="213">
        <f>+M49-AO53</f>
        <v>3</v>
      </c>
      <c r="AR53" s="356"/>
      <c r="AS53" s="356"/>
      <c r="AT53" s="356"/>
      <c r="AU53" s="356"/>
      <c r="AV53" s="202"/>
      <c r="AW53" s="202"/>
      <c r="AX53" s="202"/>
      <c r="AY53" s="202"/>
      <c r="AZ53" s="202"/>
      <c r="BA53" s="202"/>
      <c r="BB53" s="293"/>
      <c r="BC53" s="293"/>
      <c r="BD53" s="293"/>
      <c r="BE53" s="374"/>
      <c r="BF53" s="374"/>
      <c r="BG53" s="374"/>
    </row>
    <row r="54" spans="1:59" ht="15.75" thickBot="1" x14ac:dyDescent="0.3">
      <c r="A54" s="361"/>
      <c r="B54" s="362"/>
      <c r="C54" s="423"/>
      <c r="D54" s="430"/>
      <c r="E54" s="150"/>
      <c r="F54" s="150"/>
      <c r="G54" s="137"/>
      <c r="H54" s="137"/>
      <c r="I54" s="137"/>
      <c r="J54" s="362"/>
      <c r="K54" s="395"/>
      <c r="L54" s="402"/>
      <c r="M54" s="395"/>
      <c r="N54" s="421"/>
      <c r="O54" s="150"/>
      <c r="P54" s="137"/>
      <c r="Q54" s="137"/>
      <c r="R54" s="232"/>
      <c r="S54" s="209" t="str">
        <f t="shared" si="0"/>
        <v/>
      </c>
      <c r="T54" s="232"/>
      <c r="U54" s="209" t="str">
        <f t="shared" si="1"/>
        <v/>
      </c>
      <c r="V54" s="208"/>
      <c r="W54" s="209" t="str">
        <f t="shared" si="2"/>
        <v/>
      </c>
      <c r="X54" s="208"/>
      <c r="Y54" s="209" t="str">
        <f t="shared" si="3"/>
        <v/>
      </c>
      <c r="Z54" s="208"/>
      <c r="AA54" s="209" t="str">
        <f t="shared" si="4"/>
        <v/>
      </c>
      <c r="AB54" s="208"/>
      <c r="AC54" s="209" t="str">
        <f t="shared" si="5"/>
        <v/>
      </c>
      <c r="AD54" s="208"/>
      <c r="AE54" s="209" t="str">
        <f t="shared" si="6"/>
        <v/>
      </c>
      <c r="AF54" s="278" t="str">
        <f t="shared" si="7"/>
        <v/>
      </c>
      <c r="AG54" s="278" t="str">
        <f t="shared" si="8"/>
        <v/>
      </c>
      <c r="AH54" s="210"/>
      <c r="AI54" s="211" t="str">
        <f t="shared" si="9"/>
        <v>Débil</v>
      </c>
      <c r="AJ54" s="212" t="str">
        <f>IFERROR(VLOOKUP((CONCATENATE(AG54,AI54)),Listados!$U$3:$V$11,2,FALSE),"")</f>
        <v/>
      </c>
      <c r="AK54" s="278">
        <f t="shared" si="10"/>
        <v>100</v>
      </c>
      <c r="AL54" s="371"/>
      <c r="AM54" s="372"/>
      <c r="AN54" s="277">
        <f>+IF(AND(Q54="Preventivo",AM49="Fuerte"),2,IF(AND(Q54="Preventivo",AM49="Moderado"),1,0))</f>
        <v>0</v>
      </c>
      <c r="AO54" s="277">
        <f t="shared" si="35"/>
        <v>0</v>
      </c>
      <c r="AP54" s="213">
        <f>+K49-AN54</f>
        <v>4</v>
      </c>
      <c r="AQ54" s="213">
        <f>+M49-AO54</f>
        <v>3</v>
      </c>
      <c r="AR54" s="357"/>
      <c r="AS54" s="357"/>
      <c r="AT54" s="357"/>
      <c r="AU54" s="357"/>
      <c r="AV54" s="202"/>
      <c r="AW54" s="202"/>
      <c r="AX54" s="202"/>
      <c r="AY54" s="202"/>
      <c r="AZ54" s="202"/>
      <c r="BA54" s="202"/>
      <c r="BB54" s="293"/>
      <c r="BC54" s="293"/>
      <c r="BD54" s="293"/>
      <c r="BE54" s="375"/>
      <c r="BF54" s="375"/>
      <c r="BG54" s="375"/>
    </row>
    <row r="55" spans="1:59" ht="135" x14ac:dyDescent="0.25">
      <c r="A55" s="359">
        <v>9</v>
      </c>
      <c r="B55" s="362" t="s">
        <v>39</v>
      </c>
      <c r="C55" s="423" t="str">
        <f>IFERROR(VLOOKUP(B55,Listados!B$3:C$20,2,FALSE),"")</f>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
      <c r="D55" s="425" t="s">
        <v>1418</v>
      </c>
      <c r="E55" s="150" t="s">
        <v>52</v>
      </c>
      <c r="F55" s="150"/>
      <c r="G55" s="137" t="s">
        <v>1419</v>
      </c>
      <c r="H55" s="137" t="s">
        <v>16</v>
      </c>
      <c r="I55" s="137" t="s">
        <v>238</v>
      </c>
      <c r="J55" s="362" t="s">
        <v>63</v>
      </c>
      <c r="K55" s="393">
        <f>+VLOOKUP(J55,Listados!$K$8:$L$12,2,0)</f>
        <v>5</v>
      </c>
      <c r="L55" s="401" t="s">
        <v>54</v>
      </c>
      <c r="M55" s="393">
        <f>+VLOOKUP(L55,Listados!$K$13:$L$17,2,0)</f>
        <v>4</v>
      </c>
      <c r="N55" s="420" t="str">
        <f>IF(AND(J55&lt;&gt;"",L55&lt;&gt;""),VLOOKUP(J55&amp;L55,Listados!$M$3:$N$27,2,FALSE),"")</f>
        <v>Extremo</v>
      </c>
      <c r="O55" s="150" t="s">
        <v>239</v>
      </c>
      <c r="P55" s="150" t="s">
        <v>237</v>
      </c>
      <c r="Q55" s="137" t="s">
        <v>123</v>
      </c>
      <c r="R55" s="208" t="s">
        <v>116</v>
      </c>
      <c r="S55" s="209">
        <f t="shared" ref="S55:S60" si="48">+IF(R55="si",15,"")</f>
        <v>15</v>
      </c>
      <c r="T55" s="208" t="s">
        <v>266</v>
      </c>
      <c r="U55" s="209">
        <f t="shared" ref="U55:U60" si="49">+IF(T55="si",15,"")</f>
        <v>15</v>
      </c>
      <c r="V55" s="208" t="s">
        <v>266</v>
      </c>
      <c r="W55" s="209">
        <f t="shared" ref="W55:W60" si="50">+IF(V55="si",15,"")</f>
        <v>15</v>
      </c>
      <c r="X55" s="208" t="s">
        <v>20</v>
      </c>
      <c r="Y55" s="209">
        <f t="shared" ref="Y55:Y60" si="51">+IF(X55="Preventivo",15,IF(X55="Detectivo",10,""))</f>
        <v>15</v>
      </c>
      <c r="Z55" s="208" t="s">
        <v>266</v>
      </c>
      <c r="AA55" s="209">
        <f t="shared" ref="AA55:AA60" si="52">+IF(Z55="si",15,"")</f>
        <v>15</v>
      </c>
      <c r="AB55" s="208" t="s">
        <v>266</v>
      </c>
      <c r="AC55" s="209">
        <f t="shared" ref="AC55:AC60" si="53">+IF(AB55="si",15,"")</f>
        <v>15</v>
      </c>
      <c r="AD55" s="208" t="s">
        <v>117</v>
      </c>
      <c r="AE55" s="209">
        <f t="shared" si="6"/>
        <v>10</v>
      </c>
      <c r="AF55" s="278">
        <f t="shared" si="7"/>
        <v>100</v>
      </c>
      <c r="AG55" s="278" t="str">
        <f t="shared" si="8"/>
        <v>Fuerte</v>
      </c>
      <c r="AH55" s="210" t="s">
        <v>118</v>
      </c>
      <c r="AI55" s="211" t="str">
        <f t="shared" si="9"/>
        <v>Fuerte</v>
      </c>
      <c r="AJ55" s="212" t="str">
        <f>IFERROR(VLOOKUP((CONCATENATE(AG55,AI55)),Listados!$U$3:$V$11,2,FALSE),"")</f>
        <v>Fuerte</v>
      </c>
      <c r="AK55" s="278">
        <f t="shared" si="10"/>
        <v>100</v>
      </c>
      <c r="AL55" s="369">
        <f>AVERAGE(AK55:AK60)</f>
        <v>100</v>
      </c>
      <c r="AM55" s="371" t="str">
        <f>IF(AL55&lt;=50, "Débil", IF(AL55&lt;=99,"Moderado","Fuerte"))</f>
        <v>Fuerte</v>
      </c>
      <c r="AN55" s="277">
        <f>+IF(AND(Q55="Preventivo",AM55="Fuerte"),2,IF(AND(Q55="Preventivo",AM55="Moderado"),1,0))</f>
        <v>0</v>
      </c>
      <c r="AO55" s="277">
        <f t="shared" si="35"/>
        <v>0</v>
      </c>
      <c r="AP55" s="213">
        <f>+K55-AN55</f>
        <v>5</v>
      </c>
      <c r="AQ55" s="213">
        <f>+M55-AO55</f>
        <v>4</v>
      </c>
      <c r="AR55" s="358" t="str">
        <f>+VLOOKUP(MIN(AP55,AP56,AP57,AP58,AP59,AP60),Listados!$J$18:$K$24,2,TRUE)</f>
        <v>Posible</v>
      </c>
      <c r="AS55" s="358" t="str">
        <f>+VLOOKUP(MIN(AQ55,AQ56,AQ57,AQ58,AQ59,AQ60),Listados!$J$27:$K$32,2,TRUE)</f>
        <v>Mayor</v>
      </c>
      <c r="AT55" s="358" t="str">
        <f>IF(AND(AR55&lt;&gt;"",AS55&lt;&gt;""),VLOOKUP(AR55&amp;AS55,Listados!$M$3:$N$27,2,FALSE),"")</f>
        <v>Extremo</v>
      </c>
      <c r="AU55" s="358" t="str">
        <f>+VLOOKUP(AT55,Listados!$P$3:$Q$6,2,FALSE)</f>
        <v>Evitar el riesgo</v>
      </c>
      <c r="AV55" s="248" t="s">
        <v>1153</v>
      </c>
      <c r="AW55" s="248" t="s">
        <v>1154</v>
      </c>
      <c r="AX55" s="249">
        <v>44562</v>
      </c>
      <c r="AY55" s="249">
        <v>44926</v>
      </c>
      <c r="AZ55" s="248" t="s">
        <v>1155</v>
      </c>
      <c r="BA55" s="248" t="s">
        <v>1156</v>
      </c>
      <c r="BB55" s="248"/>
      <c r="BC55" s="248"/>
      <c r="BD55" s="203"/>
      <c r="BE55" s="373"/>
      <c r="BF55" s="373"/>
      <c r="BG55" s="373"/>
    </row>
    <row r="56" spans="1:59" ht="120" x14ac:dyDescent="0.25">
      <c r="A56" s="360"/>
      <c r="B56" s="362"/>
      <c r="C56" s="423"/>
      <c r="D56" s="425"/>
      <c r="E56" s="150"/>
      <c r="F56" s="150"/>
      <c r="G56" s="137" t="s">
        <v>240</v>
      </c>
      <c r="H56" s="137" t="s">
        <v>16</v>
      </c>
      <c r="I56" s="137" t="s">
        <v>241</v>
      </c>
      <c r="J56" s="362"/>
      <c r="K56" s="394"/>
      <c r="L56" s="402"/>
      <c r="M56" s="394"/>
      <c r="N56" s="421"/>
      <c r="O56" s="282" t="s">
        <v>242</v>
      </c>
      <c r="P56" s="150" t="s">
        <v>240</v>
      </c>
      <c r="Q56" s="137" t="s">
        <v>20</v>
      </c>
      <c r="R56" s="208" t="s">
        <v>116</v>
      </c>
      <c r="S56" s="209">
        <f t="shared" si="48"/>
        <v>15</v>
      </c>
      <c r="T56" s="208" t="s">
        <v>266</v>
      </c>
      <c r="U56" s="209">
        <f t="shared" si="49"/>
        <v>15</v>
      </c>
      <c r="V56" s="208" t="s">
        <v>266</v>
      </c>
      <c r="W56" s="209">
        <f t="shared" si="50"/>
        <v>15</v>
      </c>
      <c r="X56" s="208" t="s">
        <v>20</v>
      </c>
      <c r="Y56" s="209">
        <f t="shared" si="51"/>
        <v>15</v>
      </c>
      <c r="Z56" s="208" t="s">
        <v>266</v>
      </c>
      <c r="AA56" s="209">
        <f t="shared" si="52"/>
        <v>15</v>
      </c>
      <c r="AB56" s="208" t="s">
        <v>266</v>
      </c>
      <c r="AC56" s="209">
        <f t="shared" si="53"/>
        <v>15</v>
      </c>
      <c r="AD56" s="208" t="s">
        <v>117</v>
      </c>
      <c r="AE56" s="209">
        <f t="shared" si="6"/>
        <v>10</v>
      </c>
      <c r="AF56" s="278">
        <f t="shared" si="7"/>
        <v>100</v>
      </c>
      <c r="AG56" s="278" t="str">
        <f t="shared" si="8"/>
        <v>Fuerte</v>
      </c>
      <c r="AH56" s="210" t="s">
        <v>118</v>
      </c>
      <c r="AI56" s="211" t="str">
        <f t="shared" si="9"/>
        <v>Fuerte</v>
      </c>
      <c r="AJ56" s="212" t="str">
        <f>IFERROR(VLOOKUP((CONCATENATE(AG56,AI56)),Listados!$U$3:$V$11,2,FALSE),"")</f>
        <v>Fuerte</v>
      </c>
      <c r="AK56" s="278">
        <f t="shared" si="10"/>
        <v>100</v>
      </c>
      <c r="AL56" s="370"/>
      <c r="AM56" s="372"/>
      <c r="AN56" s="277">
        <f>+IF(AND(Q56="Preventivo",AM55="Fuerte"),2,IF(AND(Q56="Preventivo",AM55="Moderado"),1,0))</f>
        <v>2</v>
      </c>
      <c r="AO56" s="277">
        <f t="shared" si="35"/>
        <v>0</v>
      </c>
      <c r="AP56" s="213">
        <f>+K55-AN56</f>
        <v>3</v>
      </c>
      <c r="AQ56" s="213">
        <f>+M55-AO56</f>
        <v>4</v>
      </c>
      <c r="AR56" s="356"/>
      <c r="AS56" s="356"/>
      <c r="AT56" s="356"/>
      <c r="AU56" s="356"/>
      <c r="AV56" s="248" t="s">
        <v>1157</v>
      </c>
      <c r="AW56" s="248" t="s">
        <v>1158</v>
      </c>
      <c r="AX56" s="249">
        <v>44562</v>
      </c>
      <c r="AY56" s="249">
        <v>44926</v>
      </c>
      <c r="AZ56" s="248" t="s">
        <v>1155</v>
      </c>
      <c r="BA56" s="248" t="s">
        <v>1156</v>
      </c>
      <c r="BB56" s="248"/>
      <c r="BC56" s="248"/>
      <c r="BD56" s="203"/>
      <c r="BE56" s="374"/>
      <c r="BF56" s="374"/>
      <c r="BG56" s="374"/>
    </row>
    <row r="57" spans="1:59" ht="150" x14ac:dyDescent="0.25">
      <c r="A57" s="360"/>
      <c r="B57" s="362"/>
      <c r="C57" s="423"/>
      <c r="D57" s="425"/>
      <c r="E57" s="150"/>
      <c r="F57" s="150"/>
      <c r="G57" s="137" t="s">
        <v>243</v>
      </c>
      <c r="H57" s="137" t="s">
        <v>16</v>
      </c>
      <c r="I57" s="137" t="s">
        <v>244</v>
      </c>
      <c r="J57" s="362"/>
      <c r="K57" s="394"/>
      <c r="L57" s="402"/>
      <c r="M57" s="394"/>
      <c r="N57" s="421"/>
      <c r="O57" s="150" t="s">
        <v>245</v>
      </c>
      <c r="P57" s="150" t="s">
        <v>246</v>
      </c>
      <c r="Q57" s="137" t="s">
        <v>123</v>
      </c>
      <c r="R57" s="208" t="s">
        <v>116</v>
      </c>
      <c r="S57" s="209">
        <f t="shared" si="48"/>
        <v>15</v>
      </c>
      <c r="T57" s="208" t="s">
        <v>266</v>
      </c>
      <c r="U57" s="209">
        <f t="shared" si="49"/>
        <v>15</v>
      </c>
      <c r="V57" s="208" t="s">
        <v>266</v>
      </c>
      <c r="W57" s="209">
        <f t="shared" si="50"/>
        <v>15</v>
      </c>
      <c r="X57" s="208" t="s">
        <v>20</v>
      </c>
      <c r="Y57" s="209">
        <f t="shared" si="51"/>
        <v>15</v>
      </c>
      <c r="Z57" s="208" t="s">
        <v>266</v>
      </c>
      <c r="AA57" s="209">
        <f t="shared" si="52"/>
        <v>15</v>
      </c>
      <c r="AB57" s="208" t="s">
        <v>266</v>
      </c>
      <c r="AC57" s="209">
        <f t="shared" si="53"/>
        <v>15</v>
      </c>
      <c r="AD57" s="208" t="s">
        <v>117</v>
      </c>
      <c r="AE57" s="209">
        <f t="shared" si="6"/>
        <v>10</v>
      </c>
      <c r="AF57" s="278">
        <f t="shared" si="7"/>
        <v>100</v>
      </c>
      <c r="AG57" s="278" t="str">
        <f t="shared" si="8"/>
        <v>Fuerte</v>
      </c>
      <c r="AH57" s="210" t="s">
        <v>118</v>
      </c>
      <c r="AI57" s="211" t="str">
        <f t="shared" si="9"/>
        <v>Fuerte</v>
      </c>
      <c r="AJ57" s="212" t="str">
        <f>IFERROR(VLOOKUP((CONCATENATE(AG57,AI57)),Listados!$U$3:$V$11,2,FALSE),"")</f>
        <v>Fuerte</v>
      </c>
      <c r="AK57" s="278">
        <f t="shared" si="10"/>
        <v>100</v>
      </c>
      <c r="AL57" s="370"/>
      <c r="AM57" s="372"/>
      <c r="AN57" s="277">
        <f>+IF(AND(Q57="Preventivo",AM55="Fuerte"),2,IF(AND(Q57="Preventivo",AM55="Moderado"),1,0))</f>
        <v>0</v>
      </c>
      <c r="AO57" s="277">
        <f t="shared" si="35"/>
        <v>0</v>
      </c>
      <c r="AP57" s="213">
        <f>+K55-AN57</f>
        <v>5</v>
      </c>
      <c r="AQ57" s="213">
        <f>+M55-AO57</f>
        <v>4</v>
      </c>
      <c r="AR57" s="356"/>
      <c r="AS57" s="356"/>
      <c r="AT57" s="356"/>
      <c r="AU57" s="356"/>
      <c r="AV57" s="248" t="s">
        <v>1159</v>
      </c>
      <c r="AW57" s="248" t="s">
        <v>1160</v>
      </c>
      <c r="AX57" s="249">
        <v>44562</v>
      </c>
      <c r="AY57" s="249">
        <v>44926</v>
      </c>
      <c r="AZ57" s="248" t="s">
        <v>1161</v>
      </c>
      <c r="BA57" s="248" t="s">
        <v>1162</v>
      </c>
      <c r="BB57" s="248"/>
      <c r="BC57" s="203"/>
      <c r="BD57" s="203"/>
      <c r="BE57" s="374"/>
      <c r="BF57" s="374"/>
      <c r="BG57" s="374"/>
    </row>
    <row r="58" spans="1:59" ht="135" x14ac:dyDescent="0.25">
      <c r="A58" s="360"/>
      <c r="B58" s="362"/>
      <c r="C58" s="423"/>
      <c r="D58" s="425"/>
      <c r="E58" s="150"/>
      <c r="F58" s="150"/>
      <c r="G58" s="137" t="s">
        <v>247</v>
      </c>
      <c r="H58" s="137" t="s">
        <v>16</v>
      </c>
      <c r="I58" s="137" t="s">
        <v>248</v>
      </c>
      <c r="J58" s="362"/>
      <c r="K58" s="394"/>
      <c r="L58" s="402"/>
      <c r="M58" s="394"/>
      <c r="N58" s="421"/>
      <c r="O58" s="150" t="s">
        <v>249</v>
      </c>
      <c r="P58" s="150" t="s">
        <v>250</v>
      </c>
      <c r="Q58" s="137" t="s">
        <v>20</v>
      </c>
      <c r="R58" s="208" t="s">
        <v>116</v>
      </c>
      <c r="S58" s="209">
        <f t="shared" si="48"/>
        <v>15</v>
      </c>
      <c r="T58" s="208" t="s">
        <v>266</v>
      </c>
      <c r="U58" s="209">
        <f t="shared" si="49"/>
        <v>15</v>
      </c>
      <c r="V58" s="208" t="s">
        <v>266</v>
      </c>
      <c r="W58" s="209">
        <f t="shared" si="50"/>
        <v>15</v>
      </c>
      <c r="X58" s="208" t="s">
        <v>20</v>
      </c>
      <c r="Y58" s="209">
        <f t="shared" si="51"/>
        <v>15</v>
      </c>
      <c r="Z58" s="208" t="s">
        <v>266</v>
      </c>
      <c r="AA58" s="209">
        <f t="shared" si="52"/>
        <v>15</v>
      </c>
      <c r="AB58" s="208" t="s">
        <v>266</v>
      </c>
      <c r="AC58" s="209">
        <f t="shared" si="53"/>
        <v>15</v>
      </c>
      <c r="AD58" s="208" t="s">
        <v>117</v>
      </c>
      <c r="AE58" s="209">
        <f t="shared" si="6"/>
        <v>10</v>
      </c>
      <c r="AF58" s="278">
        <f t="shared" si="7"/>
        <v>100</v>
      </c>
      <c r="AG58" s="278" t="str">
        <f t="shared" si="8"/>
        <v>Fuerte</v>
      </c>
      <c r="AH58" s="210" t="s">
        <v>118</v>
      </c>
      <c r="AI58" s="211" t="str">
        <f t="shared" si="9"/>
        <v>Fuerte</v>
      </c>
      <c r="AJ58" s="212" t="str">
        <f>IFERROR(VLOOKUP((CONCATENATE(AG58,AI58)),Listados!$U$3:$V$11,2,FALSE),"")</f>
        <v>Fuerte</v>
      </c>
      <c r="AK58" s="278">
        <f t="shared" si="10"/>
        <v>100</v>
      </c>
      <c r="AL58" s="370"/>
      <c r="AM58" s="372"/>
      <c r="AN58" s="277">
        <f>+IF(AND(Q58="Preventivo",AM55="Fuerte"),2,IF(AND(Q58="Preventivo",AM55="Moderado"),1,0))</f>
        <v>2</v>
      </c>
      <c r="AO58" s="277">
        <f t="shared" si="35"/>
        <v>0</v>
      </c>
      <c r="AP58" s="213">
        <f>+K55-AN58</f>
        <v>3</v>
      </c>
      <c r="AQ58" s="213">
        <f>+M55-AO58</f>
        <v>4</v>
      </c>
      <c r="AR58" s="356"/>
      <c r="AS58" s="356"/>
      <c r="AT58" s="356"/>
      <c r="AU58" s="356"/>
      <c r="AV58" s="248" t="s">
        <v>1163</v>
      </c>
      <c r="AW58" s="248" t="s">
        <v>1164</v>
      </c>
      <c r="AX58" s="249">
        <v>44562</v>
      </c>
      <c r="AY58" s="249">
        <v>44926</v>
      </c>
      <c r="AZ58" s="248" t="s">
        <v>1165</v>
      </c>
      <c r="BA58" s="248" t="s">
        <v>1166</v>
      </c>
      <c r="BB58" s="248"/>
      <c r="BC58" s="203"/>
      <c r="BD58" s="203"/>
      <c r="BE58" s="374"/>
      <c r="BF58" s="374"/>
      <c r="BG58" s="374"/>
    </row>
    <row r="59" spans="1:59" ht="120" x14ac:dyDescent="0.25">
      <c r="A59" s="360"/>
      <c r="B59" s="362"/>
      <c r="C59" s="423"/>
      <c r="D59" s="425"/>
      <c r="E59" s="150"/>
      <c r="F59" s="150"/>
      <c r="G59" s="137" t="s">
        <v>251</v>
      </c>
      <c r="H59" s="137" t="s">
        <v>16</v>
      </c>
      <c r="I59" s="217" t="s">
        <v>252</v>
      </c>
      <c r="J59" s="362"/>
      <c r="K59" s="394"/>
      <c r="L59" s="402"/>
      <c r="M59" s="394"/>
      <c r="N59" s="421"/>
      <c r="O59" s="150" t="s">
        <v>253</v>
      </c>
      <c r="P59" s="137" t="s">
        <v>251</v>
      </c>
      <c r="Q59" s="137" t="s">
        <v>20</v>
      </c>
      <c r="R59" s="208" t="s">
        <v>116</v>
      </c>
      <c r="S59" s="209">
        <f t="shared" si="48"/>
        <v>15</v>
      </c>
      <c r="T59" s="208" t="s">
        <v>266</v>
      </c>
      <c r="U59" s="209">
        <f t="shared" si="49"/>
        <v>15</v>
      </c>
      <c r="V59" s="208" t="s">
        <v>266</v>
      </c>
      <c r="W59" s="209">
        <f t="shared" si="50"/>
        <v>15</v>
      </c>
      <c r="X59" s="208" t="s">
        <v>20</v>
      </c>
      <c r="Y59" s="209">
        <f t="shared" si="51"/>
        <v>15</v>
      </c>
      <c r="Z59" s="208" t="s">
        <v>266</v>
      </c>
      <c r="AA59" s="209">
        <f t="shared" si="52"/>
        <v>15</v>
      </c>
      <c r="AB59" s="208" t="s">
        <v>266</v>
      </c>
      <c r="AC59" s="209">
        <f t="shared" si="53"/>
        <v>15</v>
      </c>
      <c r="AD59" s="208" t="s">
        <v>117</v>
      </c>
      <c r="AE59" s="209">
        <f t="shared" si="6"/>
        <v>10</v>
      </c>
      <c r="AF59" s="278">
        <f t="shared" si="7"/>
        <v>100</v>
      </c>
      <c r="AG59" s="278" t="str">
        <f t="shared" si="8"/>
        <v>Fuerte</v>
      </c>
      <c r="AH59" s="210" t="s">
        <v>118</v>
      </c>
      <c r="AI59" s="211" t="str">
        <f t="shared" si="9"/>
        <v>Fuerte</v>
      </c>
      <c r="AJ59" s="212" t="str">
        <f>IFERROR(VLOOKUP((CONCATENATE(AG59,AI59)),Listados!$U$3:$V$11,2,FALSE),"")</f>
        <v>Fuerte</v>
      </c>
      <c r="AK59" s="278">
        <f t="shared" si="10"/>
        <v>100</v>
      </c>
      <c r="AL59" s="370"/>
      <c r="AM59" s="372"/>
      <c r="AN59" s="277">
        <f>+IF(AND(Q59="Preventivo",AM55="Fuerte"),2,IF(AND(Q59="Preventivo",AM55="Moderado"),1,0))</f>
        <v>2</v>
      </c>
      <c r="AO59" s="277">
        <f t="shared" si="35"/>
        <v>0</v>
      </c>
      <c r="AP59" s="213">
        <f>+K55-AN59</f>
        <v>3</v>
      </c>
      <c r="AQ59" s="213">
        <f>+M55-AO59</f>
        <v>4</v>
      </c>
      <c r="AR59" s="356"/>
      <c r="AS59" s="356"/>
      <c r="AT59" s="356"/>
      <c r="AU59" s="356"/>
      <c r="AV59" s="248" t="s">
        <v>1167</v>
      </c>
      <c r="AW59" s="248" t="s">
        <v>1168</v>
      </c>
      <c r="AX59" s="249">
        <v>44562</v>
      </c>
      <c r="AY59" s="249">
        <v>44926</v>
      </c>
      <c r="AZ59" s="248" t="s">
        <v>1165</v>
      </c>
      <c r="BA59" s="248" t="s">
        <v>1169</v>
      </c>
      <c r="BB59" s="248"/>
      <c r="BC59" s="248"/>
      <c r="BD59" s="203"/>
      <c r="BE59" s="374"/>
      <c r="BF59" s="374"/>
      <c r="BG59" s="374"/>
    </row>
    <row r="60" spans="1:59" ht="135.75" thickBot="1" x14ac:dyDescent="0.3">
      <c r="A60" s="361"/>
      <c r="B60" s="362"/>
      <c r="C60" s="423"/>
      <c r="D60" s="425"/>
      <c r="E60" s="150"/>
      <c r="F60" s="150"/>
      <c r="G60" s="137"/>
      <c r="H60" s="137"/>
      <c r="I60" s="137"/>
      <c r="J60" s="362"/>
      <c r="K60" s="395"/>
      <c r="L60" s="402"/>
      <c r="M60" s="395"/>
      <c r="N60" s="421"/>
      <c r="O60" s="150" t="s">
        <v>254</v>
      </c>
      <c r="P60" s="137" t="s">
        <v>251</v>
      </c>
      <c r="Q60" s="137"/>
      <c r="R60" s="208" t="s">
        <v>116</v>
      </c>
      <c r="S60" s="209">
        <f t="shared" si="48"/>
        <v>15</v>
      </c>
      <c r="T60" s="208" t="s">
        <v>266</v>
      </c>
      <c r="U60" s="209">
        <f t="shared" si="49"/>
        <v>15</v>
      </c>
      <c r="V60" s="208" t="s">
        <v>266</v>
      </c>
      <c r="W60" s="209">
        <f t="shared" si="50"/>
        <v>15</v>
      </c>
      <c r="X60" s="208" t="s">
        <v>20</v>
      </c>
      <c r="Y60" s="209">
        <f t="shared" si="51"/>
        <v>15</v>
      </c>
      <c r="Z60" s="208" t="s">
        <v>266</v>
      </c>
      <c r="AA60" s="209">
        <f t="shared" si="52"/>
        <v>15</v>
      </c>
      <c r="AB60" s="208" t="s">
        <v>266</v>
      </c>
      <c r="AC60" s="209">
        <f t="shared" si="53"/>
        <v>15</v>
      </c>
      <c r="AD60" s="208" t="s">
        <v>117</v>
      </c>
      <c r="AE60" s="209">
        <f t="shared" si="6"/>
        <v>10</v>
      </c>
      <c r="AF60" s="278">
        <f t="shared" si="7"/>
        <v>100</v>
      </c>
      <c r="AG60" s="278" t="str">
        <f t="shared" si="8"/>
        <v>Fuerte</v>
      </c>
      <c r="AH60" s="210" t="s">
        <v>118</v>
      </c>
      <c r="AI60" s="211" t="str">
        <f t="shared" si="9"/>
        <v>Fuerte</v>
      </c>
      <c r="AJ60" s="212" t="str">
        <f>IFERROR(VLOOKUP((CONCATENATE(AG60,AI60)),Listados!$U$3:$V$11,2,FALSE),"")</f>
        <v>Fuerte</v>
      </c>
      <c r="AK60" s="278">
        <f t="shared" si="10"/>
        <v>100</v>
      </c>
      <c r="AL60" s="371"/>
      <c r="AM60" s="372"/>
      <c r="AN60" s="277">
        <f>+IF(AND(Q60="Preventivo",AM55="Fuerte"),2,IF(AND(Q60="Preventivo",AM55="Moderado"),1,0))</f>
        <v>0</v>
      </c>
      <c r="AO60" s="277">
        <f t="shared" si="35"/>
        <v>0</v>
      </c>
      <c r="AP60" s="213">
        <f>+K55-AN60</f>
        <v>5</v>
      </c>
      <c r="AQ60" s="213">
        <f>+M55-AO60</f>
        <v>4</v>
      </c>
      <c r="AR60" s="357"/>
      <c r="AS60" s="357"/>
      <c r="AT60" s="357"/>
      <c r="AU60" s="357"/>
      <c r="AV60" s="248" t="s">
        <v>1170</v>
      </c>
      <c r="AW60" s="248" t="s">
        <v>1171</v>
      </c>
      <c r="AX60" s="249">
        <v>44562</v>
      </c>
      <c r="AY60" s="249">
        <v>44926</v>
      </c>
      <c r="AZ60" s="248" t="s">
        <v>1172</v>
      </c>
      <c r="BA60" s="248" t="s">
        <v>1173</v>
      </c>
      <c r="BB60" s="248"/>
      <c r="BC60" s="248"/>
      <c r="BD60" s="203"/>
      <c r="BE60" s="375"/>
      <c r="BF60" s="375"/>
      <c r="BG60" s="375"/>
    </row>
    <row r="61" spans="1:59" ht="90" x14ac:dyDescent="0.25">
      <c r="A61" s="359">
        <v>10</v>
      </c>
      <c r="B61" s="362" t="s">
        <v>79</v>
      </c>
      <c r="C61" s="423" t="str">
        <f>IFERROR(VLOOKUP(B61,Listados!B$3:C$20,2,FALSE),"")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1" s="425" t="s">
        <v>1373</v>
      </c>
      <c r="E61" s="248" t="s">
        <v>1372</v>
      </c>
      <c r="F61" s="248" t="s">
        <v>177</v>
      </c>
      <c r="G61" s="230" t="s">
        <v>255</v>
      </c>
      <c r="H61" s="230" t="s">
        <v>16</v>
      </c>
      <c r="I61" s="230" t="s">
        <v>256</v>
      </c>
      <c r="J61" s="362" t="s">
        <v>21</v>
      </c>
      <c r="K61" s="393">
        <f>+VLOOKUP(J61,Listados!$K$8:$L$12,2,0)</f>
        <v>1</v>
      </c>
      <c r="L61" s="401" t="s">
        <v>36</v>
      </c>
      <c r="M61" s="393">
        <f>+VLOOKUP(L61,Listados!$K$13:$L$17,2,0)</f>
        <v>3</v>
      </c>
      <c r="N61" s="420" t="str">
        <f>IF(AND(J61&lt;&gt;"",L61&lt;&gt;""),VLOOKUP(J61&amp;L61,Listados!$M$3:$N$27,2,FALSE),"")</f>
        <v>Moderado</v>
      </c>
      <c r="O61" s="251" t="s">
        <v>1264</v>
      </c>
      <c r="P61" s="248" t="s">
        <v>255</v>
      </c>
      <c r="Q61" s="137" t="s">
        <v>123</v>
      </c>
      <c r="R61" s="208" t="s">
        <v>116</v>
      </c>
      <c r="S61" s="209">
        <f t="shared" ref="S61:S64" si="54">+IF(R61="si",15,"")</f>
        <v>15</v>
      </c>
      <c r="T61" s="208" t="s">
        <v>266</v>
      </c>
      <c r="U61" s="209">
        <f t="shared" ref="U61:U64" si="55">+IF(T61="si",15,"")</f>
        <v>15</v>
      </c>
      <c r="V61" s="208" t="s">
        <v>266</v>
      </c>
      <c r="W61" s="209">
        <f t="shared" ref="W61:W64" si="56">+IF(V61="si",15,"")</f>
        <v>15</v>
      </c>
      <c r="X61" s="208" t="s">
        <v>20</v>
      </c>
      <c r="Y61" s="209">
        <f t="shared" ref="Y61:Y64" si="57">+IF(X61="Preventivo",15,IF(X61="Detectivo",10,""))</f>
        <v>15</v>
      </c>
      <c r="Z61" s="208" t="s">
        <v>266</v>
      </c>
      <c r="AA61" s="209">
        <f t="shared" ref="AA61:AA64" si="58">+IF(Z61="si",15,"")</f>
        <v>15</v>
      </c>
      <c r="AB61" s="208" t="s">
        <v>266</v>
      </c>
      <c r="AC61" s="209">
        <f t="shared" ref="AC61:AC64" si="59">+IF(AB61="si",15,"")</f>
        <v>15</v>
      </c>
      <c r="AD61" s="208" t="s">
        <v>117</v>
      </c>
      <c r="AE61" s="209">
        <f t="shared" si="6"/>
        <v>10</v>
      </c>
      <c r="AF61" s="278">
        <f t="shared" si="7"/>
        <v>100</v>
      </c>
      <c r="AG61" s="278" t="str">
        <f t="shared" si="8"/>
        <v>Fuerte</v>
      </c>
      <c r="AH61" s="210" t="s">
        <v>118</v>
      </c>
      <c r="AI61" s="211" t="str">
        <f t="shared" si="9"/>
        <v>Fuerte</v>
      </c>
      <c r="AJ61" s="212" t="str">
        <f>IFERROR(VLOOKUP((CONCATENATE(AG61,AI61)),Listados!$U$3:$V$11,2,FALSE),"")</f>
        <v>Fuerte</v>
      </c>
      <c r="AK61" s="278">
        <f t="shared" si="10"/>
        <v>100</v>
      </c>
      <c r="AL61" s="369">
        <f>AVERAGE(AK61:AK66)</f>
        <v>100</v>
      </c>
      <c r="AM61" s="371" t="str">
        <f>IF(AL61&lt;=50, "Débil", IF(AL61&lt;=99,"Moderado","Fuerte"))</f>
        <v>Fuerte</v>
      </c>
      <c r="AN61" s="277">
        <f>+IF(AND(Q61="Preventivo",AM61="Fuerte"),2,IF(AND(Q61="Preventivo",AM61="Moderado"),1,0))</f>
        <v>0</v>
      </c>
      <c r="AO61" s="277">
        <f t="shared" si="35"/>
        <v>0</v>
      </c>
      <c r="AP61" s="213">
        <f>+K61-AN61</f>
        <v>1</v>
      </c>
      <c r="AQ61" s="213">
        <f>+M61-AO61</f>
        <v>3</v>
      </c>
      <c r="AR61" s="358" t="str">
        <f>+VLOOKUP(MIN(AP61,AP62,AP63,AP64,AP65,AP66),Listados!$J$18:$K$24,2,TRUE)</f>
        <v>Rara Vez</v>
      </c>
      <c r="AS61" s="358" t="str">
        <f>+VLOOKUP(MIN(AQ61,AQ62,AQ63,AQ64,AQ65,AQ66),Listados!$J$27:$K$32,2,TRUE)</f>
        <v>Moderado</v>
      </c>
      <c r="AT61" s="358" t="str">
        <f>IF(AND(AR61&lt;&gt;"",AS61&lt;&gt;""),VLOOKUP(AR61&amp;AS61,Listados!$M$3:$N$27,2,FALSE),"")</f>
        <v>Moderado</v>
      </c>
      <c r="AU61" s="358" t="str">
        <f>+VLOOKUP(AT61,Listados!$P$3:$Q$6,2,FALSE)</f>
        <v xml:space="preserve"> Reducir el riesgo</v>
      </c>
      <c r="AV61" s="473" t="s">
        <v>1254</v>
      </c>
      <c r="AW61" s="467" t="s">
        <v>1255</v>
      </c>
      <c r="AX61" s="470">
        <v>44562</v>
      </c>
      <c r="AY61" s="470">
        <v>44926</v>
      </c>
      <c r="AZ61" s="467" t="s">
        <v>1256</v>
      </c>
      <c r="BA61" s="467" t="s">
        <v>1257</v>
      </c>
      <c r="BB61" s="467"/>
      <c r="BC61" s="467"/>
      <c r="BD61" s="467"/>
      <c r="BE61" s="467"/>
      <c r="BF61" s="467"/>
      <c r="BG61" s="467"/>
    </row>
    <row r="62" spans="1:59" ht="75" x14ac:dyDescent="0.25">
      <c r="A62" s="360"/>
      <c r="B62" s="362"/>
      <c r="C62" s="423"/>
      <c r="D62" s="425"/>
      <c r="E62" s="248"/>
      <c r="F62" s="248"/>
      <c r="G62" s="230" t="s">
        <v>1253</v>
      </c>
      <c r="H62" s="230" t="s">
        <v>16</v>
      </c>
      <c r="I62" s="230" t="s">
        <v>256</v>
      </c>
      <c r="J62" s="362"/>
      <c r="K62" s="394"/>
      <c r="L62" s="402"/>
      <c r="M62" s="394"/>
      <c r="N62" s="421"/>
      <c r="O62" s="230" t="s">
        <v>1265</v>
      </c>
      <c r="P62" s="230" t="s">
        <v>1253</v>
      </c>
      <c r="Q62" s="137" t="s">
        <v>20</v>
      </c>
      <c r="R62" s="208" t="s">
        <v>116</v>
      </c>
      <c r="S62" s="209">
        <f t="shared" si="54"/>
        <v>15</v>
      </c>
      <c r="T62" s="208" t="s">
        <v>266</v>
      </c>
      <c r="U62" s="209">
        <f t="shared" si="55"/>
        <v>15</v>
      </c>
      <c r="V62" s="208" t="s">
        <v>266</v>
      </c>
      <c r="W62" s="209">
        <f t="shared" si="56"/>
        <v>15</v>
      </c>
      <c r="X62" s="208" t="s">
        <v>20</v>
      </c>
      <c r="Y62" s="209">
        <f t="shared" si="57"/>
        <v>15</v>
      </c>
      <c r="Z62" s="208" t="s">
        <v>266</v>
      </c>
      <c r="AA62" s="209">
        <f t="shared" si="58"/>
        <v>15</v>
      </c>
      <c r="AB62" s="208" t="s">
        <v>266</v>
      </c>
      <c r="AC62" s="209">
        <f t="shared" si="59"/>
        <v>15</v>
      </c>
      <c r="AD62" s="208" t="s">
        <v>117</v>
      </c>
      <c r="AE62" s="209">
        <f t="shared" si="6"/>
        <v>10</v>
      </c>
      <c r="AF62" s="278">
        <f t="shared" si="7"/>
        <v>100</v>
      </c>
      <c r="AG62" s="278" t="str">
        <f t="shared" si="8"/>
        <v>Fuerte</v>
      </c>
      <c r="AH62" s="210" t="s">
        <v>118</v>
      </c>
      <c r="AI62" s="211" t="str">
        <f t="shared" si="9"/>
        <v>Fuerte</v>
      </c>
      <c r="AJ62" s="212" t="str">
        <f>IFERROR(VLOOKUP((CONCATENATE(AG62,AI62)),Listados!$U$3:$V$11,2,FALSE),"")</f>
        <v>Fuerte</v>
      </c>
      <c r="AK62" s="278">
        <f t="shared" si="10"/>
        <v>100</v>
      </c>
      <c r="AL62" s="370"/>
      <c r="AM62" s="372"/>
      <c r="AN62" s="277">
        <f>+IF(AND(Q62="Preventivo",AM61="Fuerte"),2,IF(AND(Q62="Preventivo",AM61="Moderado"),1,0))</f>
        <v>2</v>
      </c>
      <c r="AO62" s="277">
        <f t="shared" si="35"/>
        <v>0</v>
      </c>
      <c r="AP62" s="213">
        <f>+K61-AN62</f>
        <v>-1</v>
      </c>
      <c r="AQ62" s="213">
        <f>+M61-AO62</f>
        <v>3</v>
      </c>
      <c r="AR62" s="356"/>
      <c r="AS62" s="356"/>
      <c r="AT62" s="356"/>
      <c r="AU62" s="356"/>
      <c r="AV62" s="474"/>
      <c r="AW62" s="468"/>
      <c r="AX62" s="471"/>
      <c r="AY62" s="471"/>
      <c r="AZ62" s="468"/>
      <c r="BA62" s="468"/>
      <c r="BB62" s="468"/>
      <c r="BC62" s="468"/>
      <c r="BD62" s="468"/>
      <c r="BE62" s="468"/>
      <c r="BF62" s="468"/>
      <c r="BG62" s="468"/>
    </row>
    <row r="63" spans="1:59" ht="75" x14ac:dyDescent="0.25">
      <c r="A63" s="360"/>
      <c r="B63" s="362"/>
      <c r="C63" s="423"/>
      <c r="D63" s="425"/>
      <c r="E63" s="248"/>
      <c r="F63" s="248"/>
      <c r="G63" s="230" t="s">
        <v>1252</v>
      </c>
      <c r="H63" s="230" t="s">
        <v>16</v>
      </c>
      <c r="I63" s="230" t="s">
        <v>256</v>
      </c>
      <c r="J63" s="362"/>
      <c r="K63" s="394"/>
      <c r="L63" s="402"/>
      <c r="M63" s="394"/>
      <c r="N63" s="421"/>
      <c r="O63" s="230" t="s">
        <v>1266</v>
      </c>
      <c r="P63" s="230" t="s">
        <v>1252</v>
      </c>
      <c r="Q63" s="137" t="s">
        <v>20</v>
      </c>
      <c r="R63" s="208" t="s">
        <v>116</v>
      </c>
      <c r="S63" s="209">
        <f t="shared" si="54"/>
        <v>15</v>
      </c>
      <c r="T63" s="208" t="s">
        <v>266</v>
      </c>
      <c r="U63" s="209">
        <f t="shared" si="55"/>
        <v>15</v>
      </c>
      <c r="V63" s="208" t="s">
        <v>266</v>
      </c>
      <c r="W63" s="209">
        <f t="shared" si="56"/>
        <v>15</v>
      </c>
      <c r="X63" s="208" t="s">
        <v>20</v>
      </c>
      <c r="Y63" s="209">
        <f t="shared" si="57"/>
        <v>15</v>
      </c>
      <c r="Z63" s="208" t="s">
        <v>266</v>
      </c>
      <c r="AA63" s="209">
        <f t="shared" si="58"/>
        <v>15</v>
      </c>
      <c r="AB63" s="208" t="s">
        <v>266</v>
      </c>
      <c r="AC63" s="209">
        <f t="shared" si="59"/>
        <v>15</v>
      </c>
      <c r="AD63" s="208" t="s">
        <v>117</v>
      </c>
      <c r="AE63" s="209">
        <f t="shared" si="6"/>
        <v>10</v>
      </c>
      <c r="AF63" s="278">
        <f t="shared" si="7"/>
        <v>100</v>
      </c>
      <c r="AG63" s="278" t="str">
        <f t="shared" si="8"/>
        <v>Fuerte</v>
      </c>
      <c r="AH63" s="210" t="s">
        <v>118</v>
      </c>
      <c r="AI63" s="211" t="str">
        <f t="shared" si="9"/>
        <v>Fuerte</v>
      </c>
      <c r="AJ63" s="212" t="str">
        <f>IFERROR(VLOOKUP((CONCATENATE(AG63,AI63)),Listados!$U$3:$V$11,2,FALSE),"")</f>
        <v>Fuerte</v>
      </c>
      <c r="AK63" s="278">
        <f t="shared" si="10"/>
        <v>100</v>
      </c>
      <c r="AL63" s="370"/>
      <c r="AM63" s="372"/>
      <c r="AN63" s="277">
        <f>+IF(AND(Q63="Preventivo",AM61="Fuerte"),2,IF(AND(Q63="Preventivo",AM61="Moderado"),1,0))</f>
        <v>2</v>
      </c>
      <c r="AO63" s="277">
        <f t="shared" si="35"/>
        <v>0</v>
      </c>
      <c r="AP63" s="213">
        <f>+K61-AN63</f>
        <v>-1</v>
      </c>
      <c r="AQ63" s="213">
        <f>+M61-AO63</f>
        <v>3</v>
      </c>
      <c r="AR63" s="356"/>
      <c r="AS63" s="356"/>
      <c r="AT63" s="356"/>
      <c r="AU63" s="356"/>
      <c r="AV63" s="474"/>
      <c r="AW63" s="468"/>
      <c r="AX63" s="471"/>
      <c r="AY63" s="471"/>
      <c r="AZ63" s="468"/>
      <c r="BA63" s="468"/>
      <c r="BB63" s="468"/>
      <c r="BC63" s="468"/>
      <c r="BD63" s="468"/>
      <c r="BE63" s="468"/>
      <c r="BF63" s="468"/>
      <c r="BG63" s="468"/>
    </row>
    <row r="64" spans="1:59" ht="90" x14ac:dyDescent="0.25">
      <c r="A64" s="360"/>
      <c r="B64" s="362"/>
      <c r="C64" s="423"/>
      <c r="D64" s="425"/>
      <c r="E64" s="248"/>
      <c r="F64" s="248"/>
      <c r="G64" s="230" t="s">
        <v>257</v>
      </c>
      <c r="H64" s="230" t="s">
        <v>16</v>
      </c>
      <c r="I64" s="230" t="s">
        <v>258</v>
      </c>
      <c r="J64" s="362"/>
      <c r="K64" s="394"/>
      <c r="L64" s="402"/>
      <c r="M64" s="394"/>
      <c r="N64" s="421"/>
      <c r="O64" s="251" t="s">
        <v>1267</v>
      </c>
      <c r="P64" s="248" t="s">
        <v>257</v>
      </c>
      <c r="Q64" s="137" t="s">
        <v>123</v>
      </c>
      <c r="R64" s="208" t="s">
        <v>116</v>
      </c>
      <c r="S64" s="209">
        <f t="shared" si="54"/>
        <v>15</v>
      </c>
      <c r="T64" s="208" t="s">
        <v>266</v>
      </c>
      <c r="U64" s="209">
        <f t="shared" si="55"/>
        <v>15</v>
      </c>
      <c r="V64" s="208" t="s">
        <v>266</v>
      </c>
      <c r="W64" s="209">
        <f t="shared" si="56"/>
        <v>15</v>
      </c>
      <c r="X64" s="208" t="s">
        <v>20</v>
      </c>
      <c r="Y64" s="209">
        <f t="shared" si="57"/>
        <v>15</v>
      </c>
      <c r="Z64" s="208" t="s">
        <v>266</v>
      </c>
      <c r="AA64" s="209">
        <f t="shared" si="58"/>
        <v>15</v>
      </c>
      <c r="AB64" s="208" t="s">
        <v>266</v>
      </c>
      <c r="AC64" s="209">
        <f t="shared" si="59"/>
        <v>15</v>
      </c>
      <c r="AD64" s="208" t="s">
        <v>117</v>
      </c>
      <c r="AE64" s="209">
        <f t="shared" si="6"/>
        <v>10</v>
      </c>
      <c r="AF64" s="278">
        <f t="shared" si="7"/>
        <v>100</v>
      </c>
      <c r="AG64" s="278" t="str">
        <f t="shared" si="8"/>
        <v>Fuerte</v>
      </c>
      <c r="AH64" s="210" t="s">
        <v>118</v>
      </c>
      <c r="AI64" s="211" t="str">
        <f t="shared" si="9"/>
        <v>Fuerte</v>
      </c>
      <c r="AJ64" s="212" t="str">
        <f>IFERROR(VLOOKUP((CONCATENATE(AG64,AI64)),Listados!$U$3:$V$11,2,FALSE),"")</f>
        <v>Fuerte</v>
      </c>
      <c r="AK64" s="278">
        <f t="shared" si="10"/>
        <v>100</v>
      </c>
      <c r="AL64" s="370"/>
      <c r="AM64" s="372"/>
      <c r="AN64" s="277">
        <f>+IF(AND(Q64="Preventivo",AM61="Fuerte"),2,IF(AND(Q64="Preventivo",AM61="Moderado"),1,0))</f>
        <v>0</v>
      </c>
      <c r="AO64" s="277">
        <f t="shared" si="35"/>
        <v>0</v>
      </c>
      <c r="AP64" s="213">
        <f>+K61-AN64</f>
        <v>1</v>
      </c>
      <c r="AQ64" s="213">
        <f>+M61-AO64</f>
        <v>3</v>
      </c>
      <c r="AR64" s="356"/>
      <c r="AS64" s="356"/>
      <c r="AT64" s="356"/>
      <c r="AU64" s="356"/>
      <c r="AV64" s="474"/>
      <c r="AW64" s="468"/>
      <c r="AX64" s="471"/>
      <c r="AY64" s="471"/>
      <c r="AZ64" s="468"/>
      <c r="BA64" s="468"/>
      <c r="BB64" s="468"/>
      <c r="BC64" s="468"/>
      <c r="BD64" s="468"/>
      <c r="BE64" s="468"/>
      <c r="BF64" s="468"/>
      <c r="BG64" s="468"/>
    </row>
    <row r="65" spans="1:59" x14ac:dyDescent="0.25">
      <c r="A65" s="360"/>
      <c r="B65" s="362"/>
      <c r="C65" s="423"/>
      <c r="D65" s="425"/>
      <c r="E65" s="248"/>
      <c r="F65" s="248"/>
      <c r="G65" s="230"/>
      <c r="H65" s="230"/>
      <c r="I65" s="230"/>
      <c r="J65" s="362"/>
      <c r="K65" s="394"/>
      <c r="L65" s="402"/>
      <c r="M65" s="394"/>
      <c r="N65" s="421"/>
      <c r="O65" s="150"/>
      <c r="P65" s="137"/>
      <c r="Q65" s="137"/>
      <c r="R65" s="232"/>
      <c r="S65" s="209" t="str">
        <f t="shared" si="0"/>
        <v/>
      </c>
      <c r="T65" s="232"/>
      <c r="U65" s="209" t="str">
        <f t="shared" si="1"/>
        <v/>
      </c>
      <c r="V65" s="208"/>
      <c r="W65" s="209" t="str">
        <f t="shared" si="2"/>
        <v/>
      </c>
      <c r="X65" s="208"/>
      <c r="Y65" s="209" t="str">
        <f t="shared" si="3"/>
        <v/>
      </c>
      <c r="Z65" s="208"/>
      <c r="AA65" s="209" t="str">
        <f t="shared" si="4"/>
        <v/>
      </c>
      <c r="AB65" s="208"/>
      <c r="AC65" s="209" t="str">
        <f t="shared" si="5"/>
        <v/>
      </c>
      <c r="AD65" s="208"/>
      <c r="AE65" s="209" t="str">
        <f t="shared" si="6"/>
        <v/>
      </c>
      <c r="AF65" s="278" t="str">
        <f t="shared" si="7"/>
        <v/>
      </c>
      <c r="AG65" s="278" t="str">
        <f t="shared" si="8"/>
        <v/>
      </c>
      <c r="AH65" s="210"/>
      <c r="AI65" s="211" t="str">
        <f t="shared" si="9"/>
        <v>Débil</v>
      </c>
      <c r="AJ65" s="212" t="str">
        <f>IFERROR(VLOOKUP((CONCATENATE(AG65,AI65)),Listados!$U$3:$V$11,2,FALSE),"")</f>
        <v/>
      </c>
      <c r="AK65" s="278">
        <f t="shared" si="10"/>
        <v>100</v>
      </c>
      <c r="AL65" s="370"/>
      <c r="AM65" s="372"/>
      <c r="AN65" s="277">
        <f>+IF(AND(Q65="Preventivo",AM61="Fuerte"),2,IF(AND(Q65="Preventivo",AM61="Moderado"),1,0))</f>
        <v>0</v>
      </c>
      <c r="AO65" s="277">
        <f t="shared" si="35"/>
        <v>0</v>
      </c>
      <c r="AP65" s="213">
        <f>+K61-AN65</f>
        <v>1</v>
      </c>
      <c r="AQ65" s="213">
        <f>+M61-AO65</f>
        <v>3</v>
      </c>
      <c r="AR65" s="356"/>
      <c r="AS65" s="356"/>
      <c r="AT65" s="356"/>
      <c r="AU65" s="356"/>
      <c r="AV65" s="474"/>
      <c r="AW65" s="468"/>
      <c r="AX65" s="471"/>
      <c r="AY65" s="471"/>
      <c r="AZ65" s="468"/>
      <c r="BA65" s="468"/>
      <c r="BB65" s="468"/>
      <c r="BC65" s="468"/>
      <c r="BD65" s="468"/>
      <c r="BE65" s="468"/>
      <c r="BF65" s="468"/>
      <c r="BG65" s="468"/>
    </row>
    <row r="66" spans="1:59" ht="15.75" thickBot="1" x14ac:dyDescent="0.3">
      <c r="A66" s="361"/>
      <c r="B66" s="362"/>
      <c r="C66" s="423"/>
      <c r="D66" s="425"/>
      <c r="E66" s="248"/>
      <c r="F66" s="248"/>
      <c r="G66" s="230"/>
      <c r="H66" s="230"/>
      <c r="I66" s="230"/>
      <c r="J66" s="362"/>
      <c r="K66" s="395"/>
      <c r="L66" s="402"/>
      <c r="M66" s="395"/>
      <c r="N66" s="421"/>
      <c r="O66" s="150"/>
      <c r="P66" s="137"/>
      <c r="Q66" s="137"/>
      <c r="R66" s="232"/>
      <c r="S66" s="209" t="str">
        <f t="shared" ref="S66:S123" si="60">+IF(R66="si",15,"")</f>
        <v/>
      </c>
      <c r="T66" s="232"/>
      <c r="U66" s="209" t="str">
        <f t="shared" ref="U66:U123" si="61">+IF(T66="si",15,"")</f>
        <v/>
      </c>
      <c r="V66" s="208"/>
      <c r="W66" s="209" t="str">
        <f t="shared" ref="W66:W123" si="62">+IF(V66="si",15,"")</f>
        <v/>
      </c>
      <c r="X66" s="208"/>
      <c r="Y66" s="209" t="str">
        <f t="shared" ref="Y66:Y123" si="63">+IF(X66="Preventivo",15,IF(X66="Detectivo",10,""))</f>
        <v/>
      </c>
      <c r="Z66" s="208"/>
      <c r="AA66" s="209" t="str">
        <f t="shared" ref="AA66:AA123" si="64">+IF(Z66="si",15,"")</f>
        <v/>
      </c>
      <c r="AB66" s="208"/>
      <c r="AC66" s="209" t="str">
        <f t="shared" ref="AC66:AC123" si="65">+IF(AB66="si",15,"")</f>
        <v/>
      </c>
      <c r="AD66" s="208"/>
      <c r="AE66" s="209" t="str">
        <f t="shared" ref="AE66:AE123" si="66">+IF(AD66="Completa",10,IF(AD66="Incompleta",5,""))</f>
        <v/>
      </c>
      <c r="AF66" s="278" t="str">
        <f t="shared" ref="AF66:AF123" si="67">IF((SUM(S66,U66,W66,Y66,AA66,AC66,AE66)=0),"",(SUM(S66,U66,W66,Y66,AA66,AC66,AE66)))</f>
        <v/>
      </c>
      <c r="AG66" s="278" t="str">
        <f t="shared" ref="AG66:AG123" si="68">IF(AF66&lt;=85,"Débil",IF(AF66&lt;=95,"Moderado",IF(AF66=100,"Fuerte","")))</f>
        <v/>
      </c>
      <c r="AH66" s="210"/>
      <c r="AI66" s="211" t="str">
        <f t="shared" si="9"/>
        <v>Débil</v>
      </c>
      <c r="AJ66" s="212" t="str">
        <f>IFERROR(VLOOKUP((CONCATENATE(AG66,AI66)),Listados!$U$3:$V$11,2,FALSE),"")</f>
        <v/>
      </c>
      <c r="AK66" s="278">
        <f t="shared" si="10"/>
        <v>100</v>
      </c>
      <c r="AL66" s="371"/>
      <c r="AM66" s="372"/>
      <c r="AN66" s="277">
        <f>+IF(AND(Q66="Preventivo",AM61="Fuerte"),2,IF(AND(Q66="Preventivo",AM61="Moderado"),1,0))</f>
        <v>0</v>
      </c>
      <c r="AO66" s="277">
        <f t="shared" si="35"/>
        <v>0</v>
      </c>
      <c r="AP66" s="213">
        <f>+K61-AN66</f>
        <v>1</v>
      </c>
      <c r="AQ66" s="213">
        <f>+M61-AO66</f>
        <v>3</v>
      </c>
      <c r="AR66" s="357"/>
      <c r="AS66" s="357"/>
      <c r="AT66" s="357"/>
      <c r="AU66" s="357"/>
      <c r="AV66" s="475"/>
      <c r="AW66" s="469"/>
      <c r="AX66" s="472"/>
      <c r="AY66" s="472"/>
      <c r="AZ66" s="469"/>
      <c r="BA66" s="469"/>
      <c r="BB66" s="469"/>
      <c r="BC66" s="469"/>
      <c r="BD66" s="469"/>
      <c r="BE66" s="469"/>
      <c r="BF66" s="469"/>
      <c r="BG66" s="469"/>
    </row>
    <row r="67" spans="1:59" ht="90" customHeight="1" x14ac:dyDescent="0.25">
      <c r="A67" s="359">
        <v>11</v>
      </c>
      <c r="B67" s="362" t="s">
        <v>79</v>
      </c>
      <c r="C67" s="423" t="str">
        <f>IFERROR(VLOOKUP(B67,Listados!B$3:C$20,2,FALSE),"")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7" s="425" t="s">
        <v>1374</v>
      </c>
      <c r="E67" s="248" t="s">
        <v>1372</v>
      </c>
      <c r="F67" s="248" t="s">
        <v>177</v>
      </c>
      <c r="G67" s="230" t="s">
        <v>259</v>
      </c>
      <c r="H67" s="230" t="s">
        <v>16</v>
      </c>
      <c r="I67" s="230" t="s">
        <v>256</v>
      </c>
      <c r="J67" s="362" t="s">
        <v>31</v>
      </c>
      <c r="K67" s="393">
        <f>+VLOOKUP(J67,Listados!$K$8:$L$12,2,0)</f>
        <v>2</v>
      </c>
      <c r="L67" s="401" t="s">
        <v>36</v>
      </c>
      <c r="M67" s="393">
        <f>+VLOOKUP(L67,Listados!$K$13:$L$17,2,0)</f>
        <v>3</v>
      </c>
      <c r="N67" s="420" t="str">
        <f>IF(AND(J67&lt;&gt;"",L67&lt;&gt;""),VLOOKUP(J67&amp;L67,Listados!$M$3:$N$27,2,FALSE),"")</f>
        <v>Moderado</v>
      </c>
      <c r="O67" s="230" t="s">
        <v>1269</v>
      </c>
      <c r="P67" s="137" t="s">
        <v>259</v>
      </c>
      <c r="Q67" s="137" t="s">
        <v>20</v>
      </c>
      <c r="R67" s="208" t="s">
        <v>116</v>
      </c>
      <c r="S67" s="209">
        <f t="shared" si="60"/>
        <v>15</v>
      </c>
      <c r="T67" s="208" t="s">
        <v>266</v>
      </c>
      <c r="U67" s="209">
        <f t="shared" si="61"/>
        <v>15</v>
      </c>
      <c r="V67" s="208" t="s">
        <v>266</v>
      </c>
      <c r="W67" s="209">
        <f t="shared" si="62"/>
        <v>15</v>
      </c>
      <c r="X67" s="208" t="s">
        <v>20</v>
      </c>
      <c r="Y67" s="209">
        <f t="shared" si="63"/>
        <v>15</v>
      </c>
      <c r="Z67" s="208" t="s">
        <v>266</v>
      </c>
      <c r="AA67" s="209">
        <f t="shared" si="64"/>
        <v>15</v>
      </c>
      <c r="AB67" s="208" t="s">
        <v>266</v>
      </c>
      <c r="AC67" s="209">
        <f t="shared" si="65"/>
        <v>15</v>
      </c>
      <c r="AD67" s="208" t="s">
        <v>117</v>
      </c>
      <c r="AE67" s="209">
        <f t="shared" si="66"/>
        <v>10</v>
      </c>
      <c r="AF67" s="278">
        <f t="shared" si="67"/>
        <v>100</v>
      </c>
      <c r="AG67" s="278" t="str">
        <f t="shared" si="68"/>
        <v>Fuerte</v>
      </c>
      <c r="AH67" s="210" t="s">
        <v>118</v>
      </c>
      <c r="AI67" s="211" t="str">
        <f t="shared" ref="AI67:AI124" si="69">+IF(AH67="siempre","Fuerte",IF(AH67="Algunas veces","Moderado","Débil"))</f>
        <v>Fuerte</v>
      </c>
      <c r="AJ67" s="212" t="str">
        <f>IFERROR(VLOOKUP((CONCATENATE(AG67,AI67)),Listados!$U$3:$V$11,2,FALSE),"")</f>
        <v>Fuerte</v>
      </c>
      <c r="AK67" s="278">
        <f t="shared" ref="AK67:AK124" si="70">IF(ISBLANK(AJ67),"",IF(AJ67="Débil", 0, IF(AJ67="Moderado",50,100)))</f>
        <v>100</v>
      </c>
      <c r="AL67" s="369">
        <f>AVERAGE(AK67:AK72)</f>
        <v>100</v>
      </c>
      <c r="AM67" s="371" t="str">
        <f>IF(AL67&lt;=50, "Débil", IF(AL67&lt;=99,"Moderado","Fuerte"))</f>
        <v>Fuerte</v>
      </c>
      <c r="AN67" s="277">
        <f>+IF(AND(Q67="Preventivo",AM67="Fuerte"),2,IF(AND(Q67="Preventivo",AM67="Moderado"),1,0))</f>
        <v>2</v>
      </c>
      <c r="AO67" s="277">
        <f t="shared" si="35"/>
        <v>0</v>
      </c>
      <c r="AP67" s="213">
        <f>+K67-AN67</f>
        <v>0</v>
      </c>
      <c r="AQ67" s="213">
        <f>+M67-AO67</f>
        <v>3</v>
      </c>
      <c r="AR67" s="358" t="str">
        <f>+VLOOKUP(MIN(AP67,AP68,AP69,AP70,AP71,AP72),Listados!$J$18:$K$24,2,TRUE)</f>
        <v>Rara Vez</v>
      </c>
      <c r="AS67" s="358" t="str">
        <f>+VLOOKUP(MIN(AQ67,AQ68,AQ69,AQ70,AQ71,AQ72),Listados!$J$27:$K$32,2,TRUE)</f>
        <v>Moderado</v>
      </c>
      <c r="AT67" s="358" t="str">
        <f>IF(AND(AR67&lt;&gt;"",AS67&lt;&gt;""),VLOOKUP(AR67&amp;AS67,Listados!$M$3:$N$27,2,FALSE),"")</f>
        <v>Moderado</v>
      </c>
      <c r="AU67" s="358" t="str">
        <f>+VLOOKUP(AT67,Listados!$P$3:$Q$6,2,FALSE)</f>
        <v xml:space="preserve"> Reducir el riesgo</v>
      </c>
      <c r="AV67" s="467" t="s">
        <v>1272</v>
      </c>
      <c r="AW67" s="467" t="s">
        <v>1273</v>
      </c>
      <c r="AX67" s="470">
        <v>44562</v>
      </c>
      <c r="AY67" s="470">
        <v>44926</v>
      </c>
      <c r="AZ67" s="467" t="s">
        <v>1256</v>
      </c>
      <c r="BA67" s="467" t="s">
        <v>1257</v>
      </c>
      <c r="BB67" s="467"/>
      <c r="BC67" s="467"/>
      <c r="BD67" s="467"/>
      <c r="BE67" s="467"/>
      <c r="BF67" s="467"/>
      <c r="BG67" s="467"/>
    </row>
    <row r="68" spans="1:59" ht="90" x14ac:dyDescent="0.25">
      <c r="A68" s="360"/>
      <c r="B68" s="362"/>
      <c r="C68" s="423"/>
      <c r="D68" s="425"/>
      <c r="E68" s="248"/>
      <c r="F68" s="248"/>
      <c r="G68" s="230" t="s">
        <v>260</v>
      </c>
      <c r="H68" s="230" t="s">
        <v>16</v>
      </c>
      <c r="I68" s="230" t="s">
        <v>1268</v>
      </c>
      <c r="J68" s="362"/>
      <c r="K68" s="394"/>
      <c r="L68" s="402"/>
      <c r="M68" s="394"/>
      <c r="N68" s="421"/>
      <c r="O68" s="230" t="s">
        <v>1270</v>
      </c>
      <c r="P68" s="137" t="s">
        <v>259</v>
      </c>
      <c r="Q68" s="137" t="s">
        <v>20</v>
      </c>
      <c r="R68" s="208" t="s">
        <v>116</v>
      </c>
      <c r="S68" s="209">
        <f t="shared" si="60"/>
        <v>15</v>
      </c>
      <c r="T68" s="208" t="s">
        <v>266</v>
      </c>
      <c r="U68" s="209">
        <f t="shared" si="61"/>
        <v>15</v>
      </c>
      <c r="V68" s="208" t="s">
        <v>266</v>
      </c>
      <c r="W68" s="209">
        <f t="shared" si="62"/>
        <v>15</v>
      </c>
      <c r="X68" s="208" t="s">
        <v>20</v>
      </c>
      <c r="Y68" s="209">
        <f t="shared" si="63"/>
        <v>15</v>
      </c>
      <c r="Z68" s="208" t="s">
        <v>266</v>
      </c>
      <c r="AA68" s="209">
        <f t="shared" si="64"/>
        <v>15</v>
      </c>
      <c r="AB68" s="208" t="s">
        <v>266</v>
      </c>
      <c r="AC68" s="209">
        <f t="shared" si="65"/>
        <v>15</v>
      </c>
      <c r="AD68" s="208" t="s">
        <v>117</v>
      </c>
      <c r="AE68" s="209">
        <f t="shared" si="66"/>
        <v>10</v>
      </c>
      <c r="AF68" s="278">
        <f t="shared" si="67"/>
        <v>100</v>
      </c>
      <c r="AG68" s="278" t="str">
        <f t="shared" si="68"/>
        <v>Fuerte</v>
      </c>
      <c r="AH68" s="210" t="s">
        <v>118</v>
      </c>
      <c r="AI68" s="211" t="str">
        <f t="shared" si="69"/>
        <v>Fuerte</v>
      </c>
      <c r="AJ68" s="212" t="str">
        <f>IFERROR(VLOOKUP((CONCATENATE(AG68,AI68)),Listados!$U$3:$V$11,2,FALSE),"")</f>
        <v>Fuerte</v>
      </c>
      <c r="AK68" s="278">
        <f t="shared" si="70"/>
        <v>100</v>
      </c>
      <c r="AL68" s="370"/>
      <c r="AM68" s="372"/>
      <c r="AN68" s="277">
        <f>+IF(AND(Q68="Preventivo",AM67="Fuerte"),2,IF(AND(Q68="Preventivo",AM67="Moderado"),1,0))</f>
        <v>2</v>
      </c>
      <c r="AO68" s="277">
        <f t="shared" si="35"/>
        <v>0</v>
      </c>
      <c r="AP68" s="213">
        <f>+K67-AN68</f>
        <v>0</v>
      </c>
      <c r="AQ68" s="213">
        <f>+M67-AO68</f>
        <v>3</v>
      </c>
      <c r="AR68" s="356"/>
      <c r="AS68" s="356"/>
      <c r="AT68" s="356"/>
      <c r="AU68" s="356"/>
      <c r="AV68" s="468"/>
      <c r="AW68" s="468"/>
      <c r="AX68" s="471"/>
      <c r="AY68" s="471"/>
      <c r="AZ68" s="468"/>
      <c r="BA68" s="468"/>
      <c r="BB68" s="468"/>
      <c r="BC68" s="468"/>
      <c r="BD68" s="468"/>
      <c r="BE68" s="468"/>
      <c r="BF68" s="468"/>
      <c r="BG68" s="468"/>
    </row>
    <row r="69" spans="1:59" ht="75" x14ac:dyDescent="0.25">
      <c r="A69" s="360"/>
      <c r="B69" s="362"/>
      <c r="C69" s="423"/>
      <c r="D69" s="425"/>
      <c r="E69" s="248"/>
      <c r="F69" s="248"/>
      <c r="G69" s="230"/>
      <c r="H69" s="230"/>
      <c r="I69" s="230" t="s">
        <v>258</v>
      </c>
      <c r="J69" s="362"/>
      <c r="K69" s="394"/>
      <c r="L69" s="402"/>
      <c r="M69" s="394"/>
      <c r="N69" s="421"/>
      <c r="O69" s="252" t="s">
        <v>1271</v>
      </c>
      <c r="P69" s="137" t="s">
        <v>260</v>
      </c>
      <c r="Q69" s="137" t="s">
        <v>20</v>
      </c>
      <c r="R69" s="208" t="s">
        <v>116</v>
      </c>
      <c r="S69" s="209">
        <f t="shared" si="60"/>
        <v>15</v>
      </c>
      <c r="T69" s="208" t="s">
        <v>266</v>
      </c>
      <c r="U69" s="209">
        <f t="shared" si="61"/>
        <v>15</v>
      </c>
      <c r="V69" s="208" t="s">
        <v>266</v>
      </c>
      <c r="W69" s="209">
        <f t="shared" si="62"/>
        <v>15</v>
      </c>
      <c r="X69" s="208" t="s">
        <v>20</v>
      </c>
      <c r="Y69" s="209">
        <f t="shared" si="63"/>
        <v>15</v>
      </c>
      <c r="Z69" s="208" t="s">
        <v>266</v>
      </c>
      <c r="AA69" s="209">
        <f t="shared" si="64"/>
        <v>15</v>
      </c>
      <c r="AB69" s="208" t="s">
        <v>266</v>
      </c>
      <c r="AC69" s="209">
        <f t="shared" si="65"/>
        <v>15</v>
      </c>
      <c r="AD69" s="208" t="s">
        <v>117</v>
      </c>
      <c r="AE69" s="209">
        <f t="shared" si="66"/>
        <v>10</v>
      </c>
      <c r="AF69" s="278">
        <f t="shared" si="67"/>
        <v>100</v>
      </c>
      <c r="AG69" s="278" t="str">
        <f t="shared" si="68"/>
        <v>Fuerte</v>
      </c>
      <c r="AH69" s="210" t="s">
        <v>118</v>
      </c>
      <c r="AI69" s="211" t="str">
        <f t="shared" si="69"/>
        <v>Fuerte</v>
      </c>
      <c r="AJ69" s="212" t="str">
        <f>IFERROR(VLOOKUP((CONCATENATE(AG69,AI69)),Listados!$U$3:$V$11,2,FALSE),"")</f>
        <v>Fuerte</v>
      </c>
      <c r="AK69" s="278">
        <f t="shared" si="70"/>
        <v>100</v>
      </c>
      <c r="AL69" s="370"/>
      <c r="AM69" s="372"/>
      <c r="AN69" s="277">
        <f>+IF(AND(Q69="Preventivo",AM67="Fuerte"),2,IF(AND(Q69="Preventivo",AM67="Moderado"),1,0))</f>
        <v>2</v>
      </c>
      <c r="AO69" s="277">
        <f t="shared" si="35"/>
        <v>0</v>
      </c>
      <c r="AP69" s="213">
        <f>+K67-AN69</f>
        <v>0</v>
      </c>
      <c r="AQ69" s="213">
        <f>+M67-AO69</f>
        <v>3</v>
      </c>
      <c r="AR69" s="356"/>
      <c r="AS69" s="356"/>
      <c r="AT69" s="356"/>
      <c r="AU69" s="356"/>
      <c r="AV69" s="468"/>
      <c r="AW69" s="468"/>
      <c r="AX69" s="471"/>
      <c r="AY69" s="471"/>
      <c r="AZ69" s="468"/>
      <c r="BA69" s="468"/>
      <c r="BB69" s="468"/>
      <c r="BC69" s="468"/>
      <c r="BD69" s="468"/>
      <c r="BE69" s="468"/>
      <c r="BF69" s="468"/>
      <c r="BG69" s="468"/>
    </row>
    <row r="70" spans="1:59" ht="14.1" customHeight="1" x14ac:dyDescent="0.25">
      <c r="A70" s="360"/>
      <c r="B70" s="362"/>
      <c r="C70" s="423"/>
      <c r="D70" s="425"/>
      <c r="E70" s="248"/>
      <c r="F70" s="248"/>
      <c r="G70" s="230"/>
      <c r="H70" s="230"/>
      <c r="I70" s="230"/>
      <c r="J70" s="362"/>
      <c r="K70" s="394"/>
      <c r="L70" s="402"/>
      <c r="M70" s="394"/>
      <c r="N70" s="421"/>
      <c r="O70" s="150"/>
      <c r="P70" s="137"/>
      <c r="Q70" s="137"/>
      <c r="R70" s="232"/>
      <c r="S70" s="209" t="str">
        <f t="shared" si="60"/>
        <v/>
      </c>
      <c r="T70" s="232"/>
      <c r="U70" s="209" t="str">
        <f t="shared" si="61"/>
        <v/>
      </c>
      <c r="V70" s="208"/>
      <c r="W70" s="209" t="str">
        <f t="shared" si="62"/>
        <v/>
      </c>
      <c r="X70" s="208"/>
      <c r="Y70" s="209" t="str">
        <f t="shared" si="63"/>
        <v/>
      </c>
      <c r="Z70" s="208"/>
      <c r="AA70" s="209" t="str">
        <f t="shared" si="64"/>
        <v/>
      </c>
      <c r="AB70" s="208"/>
      <c r="AC70" s="209" t="str">
        <f t="shared" si="65"/>
        <v/>
      </c>
      <c r="AD70" s="208"/>
      <c r="AE70" s="209" t="str">
        <f t="shared" si="66"/>
        <v/>
      </c>
      <c r="AF70" s="278" t="str">
        <f t="shared" si="67"/>
        <v/>
      </c>
      <c r="AG70" s="278" t="str">
        <f t="shared" si="68"/>
        <v/>
      </c>
      <c r="AH70" s="210"/>
      <c r="AI70" s="211" t="str">
        <f t="shared" si="69"/>
        <v>Débil</v>
      </c>
      <c r="AJ70" s="212" t="str">
        <f>IFERROR(VLOOKUP((CONCATENATE(AG70,AI70)),Listados!$U$3:$V$11,2,FALSE),"")</f>
        <v/>
      </c>
      <c r="AK70" s="278">
        <f t="shared" si="70"/>
        <v>100</v>
      </c>
      <c r="AL70" s="370"/>
      <c r="AM70" s="372"/>
      <c r="AN70" s="277">
        <f>+IF(AND(Q70="Preventivo",AM67="Fuerte"),2,IF(AND(Q70="Preventivo",AM67="Moderado"),1,0))</f>
        <v>0</v>
      </c>
      <c r="AO70" s="277">
        <f t="shared" si="35"/>
        <v>0</v>
      </c>
      <c r="AP70" s="213">
        <f>+K67-AN70</f>
        <v>2</v>
      </c>
      <c r="AQ70" s="213">
        <f>+M67-AO70</f>
        <v>3</v>
      </c>
      <c r="AR70" s="356"/>
      <c r="AS70" s="356"/>
      <c r="AT70" s="356"/>
      <c r="AU70" s="356"/>
      <c r="AV70" s="468"/>
      <c r="AW70" s="468"/>
      <c r="AX70" s="471"/>
      <c r="AY70" s="471"/>
      <c r="AZ70" s="468"/>
      <c r="BA70" s="468"/>
      <c r="BB70" s="468"/>
      <c r="BC70" s="468"/>
      <c r="BD70" s="468"/>
      <c r="BE70" s="468"/>
      <c r="BF70" s="468"/>
      <c r="BG70" s="468"/>
    </row>
    <row r="71" spans="1:59" ht="14.1" customHeight="1" x14ac:dyDescent="0.25">
      <c r="A71" s="360"/>
      <c r="B71" s="362"/>
      <c r="C71" s="423"/>
      <c r="D71" s="425"/>
      <c r="E71" s="248"/>
      <c r="F71" s="248"/>
      <c r="G71" s="230"/>
      <c r="H71" s="230"/>
      <c r="I71" s="230"/>
      <c r="J71" s="362"/>
      <c r="K71" s="394"/>
      <c r="L71" s="402"/>
      <c r="M71" s="394"/>
      <c r="N71" s="421"/>
      <c r="O71" s="150"/>
      <c r="P71" s="137"/>
      <c r="Q71" s="137"/>
      <c r="R71" s="232"/>
      <c r="S71" s="209" t="str">
        <f t="shared" si="60"/>
        <v/>
      </c>
      <c r="T71" s="232"/>
      <c r="U71" s="209" t="str">
        <f t="shared" si="61"/>
        <v/>
      </c>
      <c r="V71" s="208"/>
      <c r="W71" s="209" t="str">
        <f t="shared" si="62"/>
        <v/>
      </c>
      <c r="X71" s="208"/>
      <c r="Y71" s="209" t="str">
        <f t="shared" si="63"/>
        <v/>
      </c>
      <c r="Z71" s="208"/>
      <c r="AA71" s="209" t="str">
        <f t="shared" si="64"/>
        <v/>
      </c>
      <c r="AB71" s="208"/>
      <c r="AC71" s="209" t="str">
        <f t="shared" si="65"/>
        <v/>
      </c>
      <c r="AD71" s="208"/>
      <c r="AE71" s="209" t="str">
        <f t="shared" si="66"/>
        <v/>
      </c>
      <c r="AF71" s="278" t="str">
        <f t="shared" si="67"/>
        <v/>
      </c>
      <c r="AG71" s="278" t="str">
        <f t="shared" si="68"/>
        <v/>
      </c>
      <c r="AH71" s="210"/>
      <c r="AI71" s="211" t="str">
        <f t="shared" si="69"/>
        <v>Débil</v>
      </c>
      <c r="AJ71" s="212" t="str">
        <f>IFERROR(VLOOKUP((CONCATENATE(AG71,AI71)),Listados!$U$3:$V$11,2,FALSE),"")</f>
        <v/>
      </c>
      <c r="AK71" s="278">
        <f t="shared" si="70"/>
        <v>100</v>
      </c>
      <c r="AL71" s="370"/>
      <c r="AM71" s="372"/>
      <c r="AN71" s="277">
        <f>+IF(AND(Q71="Preventivo",AM67="Fuerte"),2,IF(AND(Q71="Preventivo",AM67="Moderado"),1,0))</f>
        <v>0</v>
      </c>
      <c r="AO71" s="277">
        <f t="shared" si="35"/>
        <v>0</v>
      </c>
      <c r="AP71" s="213">
        <f>+K67-AN71</f>
        <v>2</v>
      </c>
      <c r="AQ71" s="213">
        <f>+M67-AO71</f>
        <v>3</v>
      </c>
      <c r="AR71" s="356"/>
      <c r="AS71" s="356"/>
      <c r="AT71" s="356"/>
      <c r="AU71" s="356"/>
      <c r="AV71" s="468"/>
      <c r="AW71" s="468"/>
      <c r="AX71" s="471"/>
      <c r="AY71" s="471"/>
      <c r="AZ71" s="468"/>
      <c r="BA71" s="468"/>
      <c r="BB71" s="468"/>
      <c r="BC71" s="468"/>
      <c r="BD71" s="468"/>
      <c r="BE71" s="468"/>
      <c r="BF71" s="468"/>
      <c r="BG71" s="468"/>
    </row>
    <row r="72" spans="1:59" ht="15.75" thickBot="1" x14ac:dyDescent="0.3">
      <c r="A72" s="361"/>
      <c r="B72" s="362"/>
      <c r="C72" s="423"/>
      <c r="D72" s="425"/>
      <c r="E72" s="248"/>
      <c r="F72" s="248"/>
      <c r="G72" s="230"/>
      <c r="H72" s="230"/>
      <c r="I72" s="230"/>
      <c r="J72" s="362"/>
      <c r="K72" s="395"/>
      <c r="L72" s="402"/>
      <c r="M72" s="395"/>
      <c r="N72" s="421"/>
      <c r="O72" s="150"/>
      <c r="P72" s="137"/>
      <c r="Q72" s="137"/>
      <c r="R72" s="232"/>
      <c r="S72" s="209" t="str">
        <f t="shared" si="60"/>
        <v/>
      </c>
      <c r="T72" s="232"/>
      <c r="U72" s="209" t="str">
        <f t="shared" si="61"/>
        <v/>
      </c>
      <c r="V72" s="208"/>
      <c r="W72" s="209" t="str">
        <f t="shared" si="62"/>
        <v/>
      </c>
      <c r="X72" s="208"/>
      <c r="Y72" s="209" t="str">
        <f t="shared" si="63"/>
        <v/>
      </c>
      <c r="Z72" s="208"/>
      <c r="AA72" s="209" t="str">
        <f t="shared" si="64"/>
        <v/>
      </c>
      <c r="AB72" s="208"/>
      <c r="AC72" s="209" t="str">
        <f t="shared" si="65"/>
        <v/>
      </c>
      <c r="AD72" s="208"/>
      <c r="AE72" s="209" t="str">
        <f t="shared" si="66"/>
        <v/>
      </c>
      <c r="AF72" s="278" t="str">
        <f t="shared" si="67"/>
        <v/>
      </c>
      <c r="AG72" s="278" t="str">
        <f t="shared" si="68"/>
        <v/>
      </c>
      <c r="AH72" s="210"/>
      <c r="AI72" s="211" t="str">
        <f t="shared" si="69"/>
        <v>Débil</v>
      </c>
      <c r="AJ72" s="212" t="str">
        <f>IFERROR(VLOOKUP((CONCATENATE(AG72,AI72)),Listados!$U$3:$V$11,2,FALSE),"")</f>
        <v/>
      </c>
      <c r="AK72" s="278">
        <f t="shared" si="70"/>
        <v>100</v>
      </c>
      <c r="AL72" s="371"/>
      <c r="AM72" s="372"/>
      <c r="AN72" s="277">
        <f>+IF(AND(Q72="Preventivo",AM67="Fuerte"),2,IF(AND(Q72="Preventivo",AM67="Moderado"),1,0))</f>
        <v>0</v>
      </c>
      <c r="AO72" s="277">
        <f t="shared" ref="AO72:AO129" si="71">+IF(AND(Q72="Detectivo",$AM$7="Fuerte"),2,IF(AND(Q72="Detectivo",$AM$7="Moderado"),1,IF(AND(Q72="Preventivo",$AM$7="Fuerte"),1,0)))</f>
        <v>0</v>
      </c>
      <c r="AP72" s="213">
        <f>+K67-AN72</f>
        <v>2</v>
      </c>
      <c r="AQ72" s="213">
        <f>+M67-AO72</f>
        <v>3</v>
      </c>
      <c r="AR72" s="357"/>
      <c r="AS72" s="357"/>
      <c r="AT72" s="357"/>
      <c r="AU72" s="357"/>
      <c r="AV72" s="469"/>
      <c r="AW72" s="469"/>
      <c r="AX72" s="472"/>
      <c r="AY72" s="472"/>
      <c r="AZ72" s="469"/>
      <c r="BA72" s="469"/>
      <c r="BB72" s="469"/>
      <c r="BC72" s="469"/>
      <c r="BD72" s="469"/>
      <c r="BE72" s="469"/>
      <c r="BF72" s="469"/>
      <c r="BG72" s="469"/>
    </row>
    <row r="73" spans="1:59" ht="135" x14ac:dyDescent="0.25">
      <c r="A73" s="359">
        <v>13</v>
      </c>
      <c r="B73" s="362" t="s">
        <v>79</v>
      </c>
      <c r="C73" s="423" t="str">
        <f>IFERROR(VLOOKUP(B73,Listados!B$3:C$20,2,FALSE),"")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3" s="425" t="s">
        <v>1375</v>
      </c>
      <c r="E73" s="248" t="s">
        <v>1372</v>
      </c>
      <c r="F73" s="248" t="s">
        <v>177</v>
      </c>
      <c r="G73" s="230" t="s">
        <v>1274</v>
      </c>
      <c r="H73" s="230" t="s">
        <v>16</v>
      </c>
      <c r="I73" s="230" t="s">
        <v>1275</v>
      </c>
      <c r="J73" s="428" t="s">
        <v>53</v>
      </c>
      <c r="K73" s="393">
        <f>+VLOOKUP(J73,Listados!$K$8:$L$12,2,0)</f>
        <v>4</v>
      </c>
      <c r="L73" s="405" t="s">
        <v>54</v>
      </c>
      <c r="M73" s="393">
        <f>+VLOOKUP(L73,Listados!$K$13:$L$17,2,0)</f>
        <v>4</v>
      </c>
      <c r="N73" s="396" t="str">
        <f>IF(AND(J73&lt;&gt;"",L73&lt;&gt;""),VLOOKUP(J73&amp;L73,Listados!$M$3:$N$27,2,FALSE),"")</f>
        <v>Extremo</v>
      </c>
      <c r="O73" s="230" t="s">
        <v>1276</v>
      </c>
      <c r="P73" s="137" t="s">
        <v>265</v>
      </c>
      <c r="Q73" s="137" t="s">
        <v>20</v>
      </c>
      <c r="R73" s="208" t="s">
        <v>116</v>
      </c>
      <c r="S73" s="209">
        <f t="shared" si="60"/>
        <v>15</v>
      </c>
      <c r="T73" s="208" t="s">
        <v>266</v>
      </c>
      <c r="U73" s="209">
        <f t="shared" si="61"/>
        <v>15</v>
      </c>
      <c r="V73" s="208" t="s">
        <v>266</v>
      </c>
      <c r="W73" s="209">
        <f t="shared" si="62"/>
        <v>15</v>
      </c>
      <c r="X73" s="208" t="s">
        <v>20</v>
      </c>
      <c r="Y73" s="209">
        <f t="shared" si="63"/>
        <v>15</v>
      </c>
      <c r="Z73" s="208" t="s">
        <v>266</v>
      </c>
      <c r="AA73" s="209">
        <f t="shared" si="64"/>
        <v>15</v>
      </c>
      <c r="AB73" s="208" t="s">
        <v>266</v>
      </c>
      <c r="AC73" s="209">
        <f t="shared" si="65"/>
        <v>15</v>
      </c>
      <c r="AD73" s="208" t="s">
        <v>117</v>
      </c>
      <c r="AE73" s="209">
        <f t="shared" si="66"/>
        <v>10</v>
      </c>
      <c r="AF73" s="278">
        <f t="shared" si="67"/>
        <v>100</v>
      </c>
      <c r="AG73" s="278" t="str">
        <f t="shared" si="68"/>
        <v>Fuerte</v>
      </c>
      <c r="AH73" s="210" t="s">
        <v>118</v>
      </c>
      <c r="AI73" s="211" t="str">
        <f t="shared" si="69"/>
        <v>Fuerte</v>
      </c>
      <c r="AJ73" s="212" t="str">
        <f>IFERROR(VLOOKUP((CONCATENATE(AG73,AI73)),Listados!$U$3:$V$11,2,FALSE),"")</f>
        <v>Fuerte</v>
      </c>
      <c r="AK73" s="278">
        <f t="shared" si="70"/>
        <v>100</v>
      </c>
      <c r="AL73" s="369">
        <f>AVERAGE(AK73:AK78)</f>
        <v>100</v>
      </c>
      <c r="AM73" s="371" t="str">
        <f>IF(AL73&lt;=50, "Débil", IF(AL73&lt;=99,"Moderado","Fuerte"))</f>
        <v>Fuerte</v>
      </c>
      <c r="AN73" s="277">
        <f>+IF(AND(Q73="Preventivo",AM73="Fuerte"),2,IF(AND(Q73="Preventivo",AM73="Moderado"),1,0))</f>
        <v>2</v>
      </c>
      <c r="AO73" s="277">
        <f t="shared" si="71"/>
        <v>0</v>
      </c>
      <c r="AP73" s="213">
        <f>+K73-AN73</f>
        <v>2</v>
      </c>
      <c r="AQ73" s="213">
        <f>+M73-AO73</f>
        <v>4</v>
      </c>
      <c r="AR73" s="358" t="str">
        <f>+VLOOKUP(MIN(AP73,AP74,AP75,AP76,AP77,AP78),Listados!$J$18:$K$24,2,TRUE)</f>
        <v>Improbable</v>
      </c>
      <c r="AS73" s="358" t="str">
        <f>+VLOOKUP(MIN(AQ73,AQ74,AQ75,AQ76,AQ77,AQ78),Listados!$J$27:$K$32,2,TRUE)</f>
        <v>Mayor</v>
      </c>
      <c r="AT73" s="358" t="str">
        <f>IF(AND(AR73&lt;&gt;"",AS73&lt;&gt;""),VLOOKUP(AR73&amp;AS73,Listados!$M$3:$N$27,2,FALSE),"")</f>
        <v>Alto</v>
      </c>
      <c r="AU73" s="358" t="str">
        <f>+VLOOKUP(AT73,Listados!$P$3:$Q$6,2,FALSE)</f>
        <v>Reducir el riesgo</v>
      </c>
      <c r="AV73" s="476" t="s">
        <v>1277</v>
      </c>
      <c r="AW73" s="476" t="s">
        <v>1102</v>
      </c>
      <c r="AX73" s="477">
        <v>44562</v>
      </c>
      <c r="AY73" s="477">
        <v>44926</v>
      </c>
      <c r="AZ73" s="476" t="s">
        <v>1256</v>
      </c>
      <c r="BA73" s="476" t="s">
        <v>1257</v>
      </c>
      <c r="BB73" s="476"/>
      <c r="BC73" s="476"/>
      <c r="BD73" s="476"/>
      <c r="BE73" s="476"/>
      <c r="BF73" s="476"/>
      <c r="BG73" s="476"/>
    </row>
    <row r="74" spans="1:59" ht="150" x14ac:dyDescent="0.25">
      <c r="A74" s="360"/>
      <c r="B74" s="362"/>
      <c r="C74" s="423"/>
      <c r="D74" s="425"/>
      <c r="E74" s="248"/>
      <c r="F74" s="248"/>
      <c r="G74" s="230" t="s">
        <v>263</v>
      </c>
      <c r="H74" s="230" t="s">
        <v>16</v>
      </c>
      <c r="I74" s="230" t="s">
        <v>261</v>
      </c>
      <c r="J74" s="362"/>
      <c r="K74" s="394"/>
      <c r="L74" s="402"/>
      <c r="M74" s="394"/>
      <c r="N74" s="421"/>
      <c r="O74" s="230" t="s">
        <v>264</v>
      </c>
      <c r="P74" s="137" t="s">
        <v>263</v>
      </c>
      <c r="Q74" s="137" t="s">
        <v>123</v>
      </c>
      <c r="R74" s="208" t="s">
        <v>116</v>
      </c>
      <c r="S74" s="209">
        <f t="shared" si="60"/>
        <v>15</v>
      </c>
      <c r="T74" s="208" t="s">
        <v>266</v>
      </c>
      <c r="U74" s="209">
        <f t="shared" si="61"/>
        <v>15</v>
      </c>
      <c r="V74" s="208" t="s">
        <v>266</v>
      </c>
      <c r="W74" s="209">
        <f t="shared" si="62"/>
        <v>15</v>
      </c>
      <c r="X74" s="208" t="s">
        <v>20</v>
      </c>
      <c r="Y74" s="209">
        <f t="shared" si="63"/>
        <v>15</v>
      </c>
      <c r="Z74" s="208" t="s">
        <v>266</v>
      </c>
      <c r="AA74" s="209">
        <f t="shared" si="64"/>
        <v>15</v>
      </c>
      <c r="AB74" s="208" t="s">
        <v>266</v>
      </c>
      <c r="AC74" s="209">
        <f t="shared" si="65"/>
        <v>15</v>
      </c>
      <c r="AD74" s="208" t="s">
        <v>117</v>
      </c>
      <c r="AE74" s="209">
        <f t="shared" si="66"/>
        <v>10</v>
      </c>
      <c r="AF74" s="278">
        <f t="shared" si="67"/>
        <v>100</v>
      </c>
      <c r="AG74" s="278" t="str">
        <f t="shared" si="68"/>
        <v>Fuerte</v>
      </c>
      <c r="AH74" s="210" t="s">
        <v>118</v>
      </c>
      <c r="AI74" s="211" t="str">
        <f t="shared" si="69"/>
        <v>Fuerte</v>
      </c>
      <c r="AJ74" s="212" t="str">
        <f>IFERROR(VLOOKUP((CONCATENATE(AG74,AI74)),Listados!$U$3:$V$11,2,FALSE),"")</f>
        <v>Fuerte</v>
      </c>
      <c r="AK74" s="278">
        <f t="shared" si="70"/>
        <v>100</v>
      </c>
      <c r="AL74" s="370"/>
      <c r="AM74" s="372"/>
      <c r="AN74" s="277">
        <f>+IF(AND(Q74="Preventivo",AM73="Fuerte"),2,IF(AND(Q74="Preventivo",AM73="Moderado"),1,0))</f>
        <v>0</v>
      </c>
      <c r="AO74" s="277">
        <f t="shared" si="71"/>
        <v>0</v>
      </c>
      <c r="AP74" s="213">
        <f>+K73-AN74</f>
        <v>4</v>
      </c>
      <c r="AQ74" s="213">
        <f>+M73-AO74</f>
        <v>4</v>
      </c>
      <c r="AR74" s="356"/>
      <c r="AS74" s="356"/>
      <c r="AT74" s="356"/>
      <c r="AU74" s="356"/>
      <c r="AV74" s="458"/>
      <c r="AW74" s="458"/>
      <c r="AX74" s="478"/>
      <c r="AY74" s="478"/>
      <c r="AZ74" s="458"/>
      <c r="BA74" s="458"/>
      <c r="BB74" s="458"/>
      <c r="BC74" s="458"/>
      <c r="BD74" s="458"/>
      <c r="BE74" s="458"/>
      <c r="BF74" s="458"/>
      <c r="BG74" s="458"/>
    </row>
    <row r="75" spans="1:59" ht="165" x14ac:dyDescent="0.25">
      <c r="A75" s="360"/>
      <c r="B75" s="362"/>
      <c r="C75" s="423"/>
      <c r="D75" s="425"/>
      <c r="E75" s="248"/>
      <c r="F75" s="230"/>
      <c r="G75" s="230"/>
      <c r="H75" s="230"/>
      <c r="I75" s="230"/>
      <c r="J75" s="362"/>
      <c r="K75" s="394"/>
      <c r="L75" s="402"/>
      <c r="M75" s="394"/>
      <c r="N75" s="421"/>
      <c r="O75" s="150" t="s">
        <v>262</v>
      </c>
      <c r="P75" s="137"/>
      <c r="Q75" s="137"/>
      <c r="R75" s="232"/>
      <c r="S75" s="209" t="str">
        <f t="shared" si="60"/>
        <v/>
      </c>
      <c r="T75" s="232"/>
      <c r="U75" s="209" t="str">
        <f t="shared" si="61"/>
        <v/>
      </c>
      <c r="V75" s="208"/>
      <c r="W75" s="209" t="str">
        <f t="shared" si="62"/>
        <v/>
      </c>
      <c r="X75" s="208"/>
      <c r="Y75" s="209" t="str">
        <f t="shared" si="63"/>
        <v/>
      </c>
      <c r="Z75" s="208"/>
      <c r="AA75" s="209" t="str">
        <f t="shared" si="64"/>
        <v/>
      </c>
      <c r="AB75" s="208"/>
      <c r="AC75" s="209" t="str">
        <f t="shared" si="65"/>
        <v/>
      </c>
      <c r="AD75" s="208"/>
      <c r="AE75" s="209" t="str">
        <f t="shared" si="66"/>
        <v/>
      </c>
      <c r="AF75" s="278" t="str">
        <f t="shared" si="67"/>
        <v/>
      </c>
      <c r="AG75" s="278" t="str">
        <f t="shared" si="68"/>
        <v/>
      </c>
      <c r="AH75" s="210"/>
      <c r="AI75" s="211" t="str">
        <f t="shared" si="69"/>
        <v>Débil</v>
      </c>
      <c r="AJ75" s="212" t="str">
        <f>IFERROR(VLOOKUP((CONCATENATE(AG75,AI75)),Listados!$U$3:$V$11,2,FALSE),"")</f>
        <v/>
      </c>
      <c r="AK75" s="278">
        <f t="shared" si="70"/>
        <v>100</v>
      </c>
      <c r="AL75" s="370"/>
      <c r="AM75" s="372"/>
      <c r="AN75" s="277">
        <f>+IF(AND(Q75="Preventivo",AM73="Fuerte"),2,IF(AND(Q75="Preventivo",AM73="Moderado"),1,0))</f>
        <v>0</v>
      </c>
      <c r="AO75" s="277">
        <f t="shared" si="71"/>
        <v>0</v>
      </c>
      <c r="AP75" s="213">
        <f>+K73-AN75</f>
        <v>4</v>
      </c>
      <c r="AQ75" s="213">
        <f>+M73-AO75</f>
        <v>4</v>
      </c>
      <c r="AR75" s="356"/>
      <c r="AS75" s="356"/>
      <c r="AT75" s="356"/>
      <c r="AU75" s="356"/>
      <c r="AV75" s="458"/>
      <c r="AW75" s="458"/>
      <c r="AX75" s="478"/>
      <c r="AY75" s="478"/>
      <c r="AZ75" s="458"/>
      <c r="BA75" s="458"/>
      <c r="BB75" s="458"/>
      <c r="BC75" s="458"/>
      <c r="BD75" s="458"/>
      <c r="BE75" s="458"/>
      <c r="BF75" s="458"/>
      <c r="BG75" s="458"/>
    </row>
    <row r="76" spans="1:59" x14ac:dyDescent="0.25">
      <c r="A76" s="360"/>
      <c r="B76" s="362"/>
      <c r="C76" s="423"/>
      <c r="D76" s="425"/>
      <c r="E76" s="248"/>
      <c r="F76" s="248"/>
      <c r="G76" s="230"/>
      <c r="H76" s="230"/>
      <c r="I76" s="230"/>
      <c r="J76" s="362"/>
      <c r="K76" s="394"/>
      <c r="L76" s="402"/>
      <c r="M76" s="394"/>
      <c r="N76" s="421"/>
      <c r="O76" s="150"/>
      <c r="P76" s="137"/>
      <c r="Q76" s="137"/>
      <c r="R76" s="232"/>
      <c r="S76" s="209" t="str">
        <f t="shared" si="60"/>
        <v/>
      </c>
      <c r="T76" s="232"/>
      <c r="U76" s="209" t="str">
        <f t="shared" si="61"/>
        <v/>
      </c>
      <c r="V76" s="208"/>
      <c r="W76" s="209" t="str">
        <f t="shared" si="62"/>
        <v/>
      </c>
      <c r="X76" s="208"/>
      <c r="Y76" s="209" t="str">
        <f t="shared" si="63"/>
        <v/>
      </c>
      <c r="Z76" s="208"/>
      <c r="AA76" s="209" t="str">
        <f t="shared" si="64"/>
        <v/>
      </c>
      <c r="AB76" s="208"/>
      <c r="AC76" s="209" t="str">
        <f t="shared" si="65"/>
        <v/>
      </c>
      <c r="AD76" s="208"/>
      <c r="AE76" s="209" t="str">
        <f t="shared" si="66"/>
        <v/>
      </c>
      <c r="AF76" s="278" t="str">
        <f t="shared" si="67"/>
        <v/>
      </c>
      <c r="AG76" s="278" t="str">
        <f t="shared" si="68"/>
        <v/>
      </c>
      <c r="AH76" s="210"/>
      <c r="AI76" s="211" t="str">
        <f t="shared" si="69"/>
        <v>Débil</v>
      </c>
      <c r="AJ76" s="212" t="str">
        <f>IFERROR(VLOOKUP((CONCATENATE(AG76,AI76)),Listados!$U$3:$V$11,2,FALSE),"")</f>
        <v/>
      </c>
      <c r="AK76" s="278">
        <f t="shared" si="70"/>
        <v>100</v>
      </c>
      <c r="AL76" s="370"/>
      <c r="AM76" s="372"/>
      <c r="AN76" s="277">
        <f>+IF(AND(Q76="Preventivo",AM73="Fuerte"),2,IF(AND(Q76="Preventivo",AM73="Moderado"),1,0))</f>
        <v>0</v>
      </c>
      <c r="AO76" s="277">
        <f t="shared" si="71"/>
        <v>0</v>
      </c>
      <c r="AP76" s="213">
        <f>+K73-AN76</f>
        <v>4</v>
      </c>
      <c r="AQ76" s="213">
        <f>+M73-AO76</f>
        <v>4</v>
      </c>
      <c r="AR76" s="356"/>
      <c r="AS76" s="356"/>
      <c r="AT76" s="356"/>
      <c r="AU76" s="356"/>
      <c r="AV76" s="458"/>
      <c r="AW76" s="458"/>
      <c r="AX76" s="478"/>
      <c r="AY76" s="478"/>
      <c r="AZ76" s="458"/>
      <c r="BA76" s="458"/>
      <c r="BB76" s="458"/>
      <c r="BC76" s="458"/>
      <c r="BD76" s="458"/>
      <c r="BE76" s="458"/>
      <c r="BF76" s="458"/>
      <c r="BG76" s="458"/>
    </row>
    <row r="77" spans="1:59" x14ac:dyDescent="0.25">
      <c r="A77" s="360"/>
      <c r="B77" s="362"/>
      <c r="C77" s="423"/>
      <c r="D77" s="425"/>
      <c r="E77" s="248"/>
      <c r="F77" s="248"/>
      <c r="G77" s="230"/>
      <c r="H77" s="230"/>
      <c r="I77" s="230"/>
      <c r="J77" s="362"/>
      <c r="K77" s="394"/>
      <c r="L77" s="402"/>
      <c r="M77" s="394"/>
      <c r="N77" s="421"/>
      <c r="O77" s="150"/>
      <c r="P77" s="137"/>
      <c r="Q77" s="137"/>
      <c r="R77" s="232"/>
      <c r="S77" s="209" t="str">
        <f t="shared" si="60"/>
        <v/>
      </c>
      <c r="T77" s="232"/>
      <c r="U77" s="209" t="str">
        <f t="shared" si="61"/>
        <v/>
      </c>
      <c r="V77" s="208"/>
      <c r="W77" s="209" t="str">
        <f t="shared" si="62"/>
        <v/>
      </c>
      <c r="X77" s="208"/>
      <c r="Y77" s="209" t="str">
        <f t="shared" si="63"/>
        <v/>
      </c>
      <c r="Z77" s="208"/>
      <c r="AA77" s="209" t="str">
        <f t="shared" si="64"/>
        <v/>
      </c>
      <c r="AB77" s="208"/>
      <c r="AC77" s="209" t="str">
        <f t="shared" si="65"/>
        <v/>
      </c>
      <c r="AD77" s="208"/>
      <c r="AE77" s="209" t="str">
        <f t="shared" si="66"/>
        <v/>
      </c>
      <c r="AF77" s="278" t="str">
        <f t="shared" si="67"/>
        <v/>
      </c>
      <c r="AG77" s="278" t="str">
        <f t="shared" si="68"/>
        <v/>
      </c>
      <c r="AH77" s="210"/>
      <c r="AI77" s="211" t="str">
        <f t="shared" si="69"/>
        <v>Débil</v>
      </c>
      <c r="AJ77" s="212" t="str">
        <f>IFERROR(VLOOKUP((CONCATENATE(AG77,AI77)),Listados!$U$3:$V$11,2,FALSE),"")</f>
        <v/>
      </c>
      <c r="AK77" s="278">
        <f t="shared" si="70"/>
        <v>100</v>
      </c>
      <c r="AL77" s="370"/>
      <c r="AM77" s="372"/>
      <c r="AN77" s="277">
        <f>+IF(AND(Q77="Preventivo",AM73="Fuerte"),2,IF(AND(Q77="Preventivo",AM73="Moderado"),1,0))</f>
        <v>0</v>
      </c>
      <c r="AO77" s="277">
        <f t="shared" si="71"/>
        <v>0</v>
      </c>
      <c r="AP77" s="213">
        <f>+K73-AN77</f>
        <v>4</v>
      </c>
      <c r="AQ77" s="213">
        <f>+M73-AO77</f>
        <v>4</v>
      </c>
      <c r="AR77" s="356"/>
      <c r="AS77" s="356"/>
      <c r="AT77" s="356"/>
      <c r="AU77" s="356"/>
      <c r="AV77" s="458"/>
      <c r="AW77" s="458"/>
      <c r="AX77" s="478"/>
      <c r="AY77" s="478"/>
      <c r="AZ77" s="458"/>
      <c r="BA77" s="458"/>
      <c r="BB77" s="458"/>
      <c r="BC77" s="458"/>
      <c r="BD77" s="458"/>
      <c r="BE77" s="458"/>
      <c r="BF77" s="458"/>
      <c r="BG77" s="458"/>
    </row>
    <row r="78" spans="1:59" ht="15.75" thickBot="1" x14ac:dyDescent="0.3">
      <c r="A78" s="361"/>
      <c r="B78" s="362"/>
      <c r="C78" s="423"/>
      <c r="D78" s="425"/>
      <c r="E78" s="248"/>
      <c r="F78" s="248"/>
      <c r="G78" s="230"/>
      <c r="H78" s="230"/>
      <c r="I78" s="230"/>
      <c r="J78" s="362"/>
      <c r="K78" s="395"/>
      <c r="L78" s="402"/>
      <c r="M78" s="395"/>
      <c r="N78" s="421"/>
      <c r="O78" s="150"/>
      <c r="P78" s="137"/>
      <c r="Q78" s="137"/>
      <c r="R78" s="232"/>
      <c r="S78" s="209" t="str">
        <f t="shared" si="60"/>
        <v/>
      </c>
      <c r="T78" s="232"/>
      <c r="U78" s="209" t="str">
        <f t="shared" si="61"/>
        <v/>
      </c>
      <c r="V78" s="208"/>
      <c r="W78" s="209" t="str">
        <f t="shared" si="62"/>
        <v/>
      </c>
      <c r="X78" s="208"/>
      <c r="Y78" s="209" t="str">
        <f t="shared" si="63"/>
        <v/>
      </c>
      <c r="Z78" s="208"/>
      <c r="AA78" s="209" t="str">
        <f t="shared" si="64"/>
        <v/>
      </c>
      <c r="AB78" s="208"/>
      <c r="AC78" s="209" t="str">
        <f t="shared" si="65"/>
        <v/>
      </c>
      <c r="AD78" s="208"/>
      <c r="AE78" s="209" t="str">
        <f t="shared" si="66"/>
        <v/>
      </c>
      <c r="AF78" s="278" t="str">
        <f t="shared" si="67"/>
        <v/>
      </c>
      <c r="AG78" s="278" t="str">
        <f t="shared" si="68"/>
        <v/>
      </c>
      <c r="AH78" s="210"/>
      <c r="AI78" s="211" t="str">
        <f t="shared" si="69"/>
        <v>Débil</v>
      </c>
      <c r="AJ78" s="212" t="str">
        <f>IFERROR(VLOOKUP((CONCATENATE(AG78,AI78)),Listados!$U$3:$V$11,2,FALSE),"")</f>
        <v/>
      </c>
      <c r="AK78" s="278">
        <f t="shared" si="70"/>
        <v>100</v>
      </c>
      <c r="AL78" s="371"/>
      <c r="AM78" s="372"/>
      <c r="AN78" s="277">
        <f>+IF(AND(Q78="Preventivo",AM73="Fuerte"),2,IF(AND(Q78="Preventivo",AM73="Moderado"),1,0))</f>
        <v>0</v>
      </c>
      <c r="AO78" s="277">
        <f t="shared" si="71"/>
        <v>0</v>
      </c>
      <c r="AP78" s="213">
        <f>+K73-AN78</f>
        <v>4</v>
      </c>
      <c r="AQ78" s="213">
        <f>+M73-AO78</f>
        <v>4</v>
      </c>
      <c r="AR78" s="357"/>
      <c r="AS78" s="357"/>
      <c r="AT78" s="357"/>
      <c r="AU78" s="357"/>
      <c r="AV78" s="459"/>
      <c r="AW78" s="459"/>
      <c r="AX78" s="479"/>
      <c r="AY78" s="479"/>
      <c r="AZ78" s="459"/>
      <c r="BA78" s="459"/>
      <c r="BB78" s="459"/>
      <c r="BC78" s="459"/>
      <c r="BD78" s="459"/>
      <c r="BE78" s="459"/>
      <c r="BF78" s="459"/>
      <c r="BG78" s="459"/>
    </row>
    <row r="79" spans="1:59" ht="105" customHeight="1" x14ac:dyDescent="0.25">
      <c r="A79" s="359">
        <v>14</v>
      </c>
      <c r="B79" s="362" t="s">
        <v>104</v>
      </c>
      <c r="C79" s="423" t="str">
        <f>IFERROR(VLOOKUP(B79,Listados!B$3:C$20,2,FALSE),"")</f>
        <v>Evaluar y/o hacer seguimiento a la planeación, ejecución y control en la gestión de los procesos (SIG), programas, planes y proyectos del Ministerio de Justicia y del Derecho para el mejoramiento continuo de la gestión de la Entidad.</v>
      </c>
      <c r="D79" s="425" t="s">
        <v>1301</v>
      </c>
      <c r="E79" s="257" t="s">
        <v>29</v>
      </c>
      <c r="F79" s="257" t="s">
        <v>191</v>
      </c>
      <c r="G79" s="257" t="s">
        <v>1055</v>
      </c>
      <c r="H79" s="258" t="s">
        <v>16</v>
      </c>
      <c r="I79" s="258" t="s">
        <v>1302</v>
      </c>
      <c r="J79" s="362" t="s">
        <v>21</v>
      </c>
      <c r="K79" s="393">
        <f>+VLOOKUP(J79,Listados!$K$8:$L$12,2,0)</f>
        <v>1</v>
      </c>
      <c r="L79" s="438" t="s">
        <v>54</v>
      </c>
      <c r="M79" s="393">
        <f>+VLOOKUP(L79,Listados!$K$13:$L$17,2,0)</f>
        <v>4</v>
      </c>
      <c r="N79" s="420" t="str">
        <f>IF(AND(J79&lt;&gt;"",L79&lt;&gt;""),VLOOKUP(J79&amp;L79,Listados!$M$3:$N$27,2,FALSE),"")</f>
        <v>Alto</v>
      </c>
      <c r="O79" s="240" t="s">
        <v>1136</v>
      </c>
      <c r="P79" s="150" t="s">
        <v>1055</v>
      </c>
      <c r="Q79" s="152" t="s">
        <v>123</v>
      </c>
      <c r="R79" s="279" t="s">
        <v>116</v>
      </c>
      <c r="S79" s="209">
        <f>+IF(R79="si",15,"")</f>
        <v>15</v>
      </c>
      <c r="T79" s="279" t="s">
        <v>266</v>
      </c>
      <c r="U79" s="209">
        <f>+IF(T79="si",15,"")</f>
        <v>15</v>
      </c>
      <c r="V79" s="279" t="s">
        <v>266</v>
      </c>
      <c r="W79" s="209">
        <f>+IF(V79="si",15,"")</f>
        <v>15</v>
      </c>
      <c r="X79" s="279" t="s">
        <v>266</v>
      </c>
      <c r="Y79" s="209">
        <f>+IF(X79="si",15,"")</f>
        <v>15</v>
      </c>
      <c r="Z79" s="279" t="s">
        <v>266</v>
      </c>
      <c r="AA79" s="209">
        <f>+IF(Z79="si",15,"")</f>
        <v>15</v>
      </c>
      <c r="AB79" s="279" t="s">
        <v>266</v>
      </c>
      <c r="AC79" s="209">
        <f>+IF(AB79="si",15,"")</f>
        <v>15</v>
      </c>
      <c r="AD79" s="279" t="s">
        <v>117</v>
      </c>
      <c r="AE79" s="209">
        <f t="shared" si="66"/>
        <v>10</v>
      </c>
      <c r="AF79" s="278">
        <f t="shared" si="67"/>
        <v>100</v>
      </c>
      <c r="AG79" s="278" t="str">
        <f t="shared" si="68"/>
        <v>Fuerte</v>
      </c>
      <c r="AH79" s="211" t="s">
        <v>118</v>
      </c>
      <c r="AI79" s="211" t="str">
        <f t="shared" si="69"/>
        <v>Fuerte</v>
      </c>
      <c r="AJ79" s="212" t="str">
        <f>IFERROR(VLOOKUP((CONCATENATE(AG79,AI79)),Listados!$U$3:$V$11,2,FALSE),"")</f>
        <v>Fuerte</v>
      </c>
      <c r="AK79" s="278">
        <f t="shared" si="70"/>
        <v>100</v>
      </c>
      <c r="AL79" s="369">
        <f>AVERAGE(AK79:AK84)</f>
        <v>100</v>
      </c>
      <c r="AM79" s="371" t="str">
        <f>IF(AL79&lt;=50, "Débil", IF(AL79&lt;=99,"Moderado","Fuerte"))</f>
        <v>Fuerte</v>
      </c>
      <c r="AN79" s="277">
        <f>+IF(AND(Q79="Preventivo",AM79="Fuerte"),2,IF(AND(Q79="Preventivo",AM79="Moderado"),1,0))</f>
        <v>0</v>
      </c>
      <c r="AO79" s="277">
        <f t="shared" si="71"/>
        <v>0</v>
      </c>
      <c r="AP79" s="213">
        <f>+K79-AN79</f>
        <v>1</v>
      </c>
      <c r="AQ79" s="213">
        <f>+M79-AO79</f>
        <v>4</v>
      </c>
      <c r="AR79" s="358" t="str">
        <f>+VLOOKUP(MIN(AP79,AP80,AP81,AP82,AP83,AP84),Listados!$J$18:$K$24,2,TRUE)</f>
        <v>Rara Vez</v>
      </c>
      <c r="AS79" s="358" t="str">
        <f>+VLOOKUP(MIN(AQ79,AQ80,AQ81,AQ82,AQ83,AQ84),Listados!$J$27:$K$32,2,TRUE)</f>
        <v>Mayor</v>
      </c>
      <c r="AT79" s="358" t="str">
        <f>IF(AND(AR79&lt;&gt;"",AS79&lt;&gt;""),VLOOKUP(AR79&amp;AS79,Listados!$M$3:$N$27,2,FALSE),"")</f>
        <v>Alto</v>
      </c>
      <c r="AU79" s="358" t="str">
        <f>+VLOOKUP(AT79,Listados!$P$3:$Q$6,2,FALSE)</f>
        <v>Reducir el riesgo</v>
      </c>
      <c r="AV79" s="245" t="s">
        <v>1137</v>
      </c>
      <c r="AW79" s="245" t="s">
        <v>1138</v>
      </c>
      <c r="AX79" s="246">
        <v>44563</v>
      </c>
      <c r="AY79" s="246">
        <v>44926</v>
      </c>
      <c r="AZ79" s="247" t="s">
        <v>1139</v>
      </c>
      <c r="BA79" s="247" t="s">
        <v>1140</v>
      </c>
      <c r="BB79" s="245"/>
      <c r="BC79" s="203"/>
      <c r="BD79" s="350"/>
      <c r="BE79" s="373"/>
      <c r="BF79" s="373"/>
      <c r="BG79" s="373"/>
    </row>
    <row r="80" spans="1:59" ht="75" x14ac:dyDescent="0.25">
      <c r="A80" s="360"/>
      <c r="B80" s="362"/>
      <c r="C80" s="423"/>
      <c r="D80" s="425"/>
      <c r="E80" s="257"/>
      <c r="F80" s="257"/>
      <c r="G80" s="257" t="s">
        <v>267</v>
      </c>
      <c r="H80" s="258" t="s">
        <v>16</v>
      </c>
      <c r="I80" s="258" t="s">
        <v>1303</v>
      </c>
      <c r="J80" s="362"/>
      <c r="K80" s="394"/>
      <c r="L80" s="439"/>
      <c r="M80" s="394"/>
      <c r="N80" s="421"/>
      <c r="O80" s="203" t="s">
        <v>268</v>
      </c>
      <c r="P80" s="282" t="s">
        <v>267</v>
      </c>
      <c r="Q80" s="152" t="s">
        <v>20</v>
      </c>
      <c r="R80" s="279" t="s">
        <v>266</v>
      </c>
      <c r="S80" s="209">
        <f t="shared" ref="S80:S81" si="72">+IF(R80="si",15,"")</f>
        <v>15</v>
      </c>
      <c r="T80" s="279" t="s">
        <v>266</v>
      </c>
      <c r="U80" s="209">
        <f t="shared" ref="U80:U81" si="73">+IF(T80="si",15,"")</f>
        <v>15</v>
      </c>
      <c r="V80" s="279" t="s">
        <v>266</v>
      </c>
      <c r="W80" s="209">
        <f t="shared" ref="W80:W81" si="74">+IF(V80="si",15,"")</f>
        <v>15</v>
      </c>
      <c r="X80" s="279" t="s">
        <v>266</v>
      </c>
      <c r="Y80" s="209">
        <f t="shared" ref="Y80:Y81" si="75">+IF(X80="si",15,"")</f>
        <v>15</v>
      </c>
      <c r="Z80" s="279" t="s">
        <v>266</v>
      </c>
      <c r="AA80" s="209">
        <f t="shared" ref="AA80:AA81" si="76">+IF(Z80="si",15,"")</f>
        <v>15</v>
      </c>
      <c r="AB80" s="279" t="s">
        <v>266</v>
      </c>
      <c r="AC80" s="209">
        <f t="shared" ref="AC80:AC81" si="77">+IF(AB80="si",15,"")</f>
        <v>15</v>
      </c>
      <c r="AD80" s="279" t="s">
        <v>117</v>
      </c>
      <c r="AE80" s="209">
        <f t="shared" si="66"/>
        <v>10</v>
      </c>
      <c r="AF80" s="278">
        <f t="shared" si="67"/>
        <v>100</v>
      </c>
      <c r="AG80" s="278" t="str">
        <f t="shared" si="68"/>
        <v>Fuerte</v>
      </c>
      <c r="AH80" s="211" t="s">
        <v>118</v>
      </c>
      <c r="AI80" s="211" t="str">
        <f t="shared" si="69"/>
        <v>Fuerte</v>
      </c>
      <c r="AJ80" s="212" t="str">
        <f>IFERROR(VLOOKUP((CONCATENATE(AG80,AI80)),Listados!$U$3:$V$11,2,FALSE),"")</f>
        <v>Fuerte</v>
      </c>
      <c r="AK80" s="278">
        <f t="shared" si="70"/>
        <v>100</v>
      </c>
      <c r="AL80" s="370"/>
      <c r="AM80" s="372"/>
      <c r="AN80" s="277">
        <f>+IF(AND(Q80="Preventivo",AM79="Fuerte"),2,IF(AND(Q80="Preventivo",AM79="Moderado"),1,0))</f>
        <v>2</v>
      </c>
      <c r="AO80" s="277">
        <f t="shared" si="71"/>
        <v>0</v>
      </c>
      <c r="AP80" s="213">
        <f>+K79-AN80</f>
        <v>-1</v>
      </c>
      <c r="AQ80" s="213">
        <f>+M79-AO80</f>
        <v>4</v>
      </c>
      <c r="AR80" s="356"/>
      <c r="AS80" s="356"/>
      <c r="AT80" s="356"/>
      <c r="AU80" s="356"/>
      <c r="AV80" s="480" t="s">
        <v>1307</v>
      </c>
      <c r="AW80" s="480" t="s">
        <v>1142</v>
      </c>
      <c r="AX80" s="483">
        <v>44563</v>
      </c>
      <c r="AY80" s="483">
        <v>44926</v>
      </c>
      <c r="AZ80" s="480" t="s">
        <v>1308</v>
      </c>
      <c r="BA80" s="480" t="s">
        <v>1309</v>
      </c>
      <c r="BB80" s="480"/>
      <c r="BC80" s="480"/>
      <c r="BD80" s="353"/>
      <c r="BE80" s="374"/>
      <c r="BF80" s="374"/>
      <c r="BG80" s="374"/>
    </row>
    <row r="81" spans="1:59" ht="90" x14ac:dyDescent="0.25">
      <c r="A81" s="360"/>
      <c r="B81" s="362"/>
      <c r="C81" s="423"/>
      <c r="D81" s="425"/>
      <c r="E81" s="257"/>
      <c r="F81" s="257"/>
      <c r="G81" s="257" t="s">
        <v>269</v>
      </c>
      <c r="H81" s="258" t="s">
        <v>16</v>
      </c>
      <c r="I81" s="258" t="s">
        <v>1304</v>
      </c>
      <c r="J81" s="362"/>
      <c r="K81" s="394"/>
      <c r="L81" s="439"/>
      <c r="M81" s="394"/>
      <c r="N81" s="421"/>
      <c r="O81" s="203" t="s">
        <v>1306</v>
      </c>
      <c r="P81" s="282" t="s">
        <v>270</v>
      </c>
      <c r="Q81" s="152" t="s">
        <v>20</v>
      </c>
      <c r="R81" s="279" t="s">
        <v>266</v>
      </c>
      <c r="S81" s="209">
        <f t="shared" si="72"/>
        <v>15</v>
      </c>
      <c r="T81" s="279" t="s">
        <v>266</v>
      </c>
      <c r="U81" s="209">
        <f t="shared" si="73"/>
        <v>15</v>
      </c>
      <c r="V81" s="279" t="s">
        <v>266</v>
      </c>
      <c r="W81" s="209">
        <f t="shared" si="74"/>
        <v>15</v>
      </c>
      <c r="X81" s="279" t="s">
        <v>266</v>
      </c>
      <c r="Y81" s="209">
        <f t="shared" si="75"/>
        <v>15</v>
      </c>
      <c r="Z81" s="279" t="s">
        <v>266</v>
      </c>
      <c r="AA81" s="209">
        <f t="shared" si="76"/>
        <v>15</v>
      </c>
      <c r="AB81" s="279" t="s">
        <v>266</v>
      </c>
      <c r="AC81" s="209">
        <f t="shared" si="77"/>
        <v>15</v>
      </c>
      <c r="AD81" s="279" t="s">
        <v>117</v>
      </c>
      <c r="AE81" s="209">
        <f t="shared" si="66"/>
        <v>10</v>
      </c>
      <c r="AF81" s="278">
        <f t="shared" si="67"/>
        <v>100</v>
      </c>
      <c r="AG81" s="278" t="str">
        <f t="shared" si="68"/>
        <v>Fuerte</v>
      </c>
      <c r="AH81" s="211" t="s">
        <v>118</v>
      </c>
      <c r="AI81" s="211" t="str">
        <f t="shared" si="69"/>
        <v>Fuerte</v>
      </c>
      <c r="AJ81" s="212" t="str">
        <f>IFERROR(VLOOKUP((CONCATENATE(AG81,AI81)),Listados!$U$3:$V$11,2,FALSE),"")</f>
        <v>Fuerte</v>
      </c>
      <c r="AK81" s="278">
        <f t="shared" si="70"/>
        <v>100</v>
      </c>
      <c r="AL81" s="370"/>
      <c r="AM81" s="372"/>
      <c r="AN81" s="277">
        <f>+IF(AND(Q81="Preventivo",AM79="Fuerte"),2,IF(AND(Q81="Preventivo",AM79="Moderado"),1,0))</f>
        <v>2</v>
      </c>
      <c r="AO81" s="277">
        <f t="shared" si="71"/>
        <v>0</v>
      </c>
      <c r="AP81" s="213">
        <f>+K79-AN81</f>
        <v>-1</v>
      </c>
      <c r="AQ81" s="213">
        <f>+M79-AO81</f>
        <v>4</v>
      </c>
      <c r="AR81" s="356"/>
      <c r="AS81" s="356"/>
      <c r="AT81" s="356"/>
      <c r="AU81" s="356"/>
      <c r="AV81" s="481"/>
      <c r="AW81" s="481"/>
      <c r="AX81" s="484"/>
      <c r="AY81" s="484"/>
      <c r="AZ81" s="481"/>
      <c r="BA81" s="481"/>
      <c r="BB81" s="481"/>
      <c r="BC81" s="481"/>
      <c r="BD81" s="353"/>
      <c r="BE81" s="374"/>
      <c r="BF81" s="374"/>
      <c r="BG81" s="374"/>
    </row>
    <row r="82" spans="1:59" ht="30" x14ac:dyDescent="0.25">
      <c r="A82" s="360"/>
      <c r="B82" s="362"/>
      <c r="C82" s="423"/>
      <c r="D82" s="425"/>
      <c r="E82" s="257"/>
      <c r="F82" s="257"/>
      <c r="G82" s="258"/>
      <c r="H82" s="258"/>
      <c r="I82" s="258" t="s">
        <v>1305</v>
      </c>
      <c r="J82" s="362"/>
      <c r="K82" s="394"/>
      <c r="L82" s="439"/>
      <c r="M82" s="394"/>
      <c r="N82" s="421"/>
      <c r="O82" s="150"/>
      <c r="P82" s="137"/>
      <c r="Q82" s="137"/>
      <c r="R82" s="232"/>
      <c r="S82" s="209" t="str">
        <f t="shared" si="60"/>
        <v/>
      </c>
      <c r="T82" s="232"/>
      <c r="U82" s="209" t="str">
        <f t="shared" si="61"/>
        <v/>
      </c>
      <c r="V82" s="208"/>
      <c r="W82" s="209" t="str">
        <f t="shared" si="62"/>
        <v/>
      </c>
      <c r="X82" s="208"/>
      <c r="Y82" s="209" t="str">
        <f t="shared" si="63"/>
        <v/>
      </c>
      <c r="Z82" s="208"/>
      <c r="AA82" s="209" t="str">
        <f t="shared" si="64"/>
        <v/>
      </c>
      <c r="AB82" s="208"/>
      <c r="AC82" s="209" t="str">
        <f t="shared" si="65"/>
        <v/>
      </c>
      <c r="AD82" s="208"/>
      <c r="AE82" s="209" t="str">
        <f t="shared" si="66"/>
        <v/>
      </c>
      <c r="AF82" s="278" t="str">
        <f t="shared" si="67"/>
        <v/>
      </c>
      <c r="AG82" s="278" t="str">
        <f t="shared" si="68"/>
        <v/>
      </c>
      <c r="AH82" s="210"/>
      <c r="AI82" s="211" t="str">
        <f t="shared" si="69"/>
        <v>Débil</v>
      </c>
      <c r="AJ82" s="212" t="str">
        <f>IFERROR(VLOOKUP((CONCATENATE(AG82,AI82)),Listados!$U$3:$V$11,2,FALSE),"")</f>
        <v/>
      </c>
      <c r="AK82" s="278">
        <f t="shared" si="70"/>
        <v>100</v>
      </c>
      <c r="AL82" s="370"/>
      <c r="AM82" s="372"/>
      <c r="AN82" s="277">
        <f>+IF(AND(Q82="Preventivo",AM79="Fuerte"),2,IF(AND(Q82="Preventivo",AM79="Moderado"),1,0))</f>
        <v>0</v>
      </c>
      <c r="AO82" s="277">
        <f t="shared" si="71"/>
        <v>0</v>
      </c>
      <c r="AP82" s="213">
        <f>+K79-AN82</f>
        <v>1</v>
      </c>
      <c r="AQ82" s="213">
        <f>+M79-AO82</f>
        <v>4</v>
      </c>
      <c r="AR82" s="356"/>
      <c r="AS82" s="356"/>
      <c r="AT82" s="356"/>
      <c r="AU82" s="356"/>
      <c r="AV82" s="481"/>
      <c r="AW82" s="481"/>
      <c r="AX82" s="484"/>
      <c r="AY82" s="484"/>
      <c r="AZ82" s="481"/>
      <c r="BA82" s="481"/>
      <c r="BB82" s="481"/>
      <c r="BC82" s="481"/>
      <c r="BD82" s="353"/>
      <c r="BE82" s="374"/>
      <c r="BF82" s="374"/>
      <c r="BG82" s="374"/>
    </row>
    <row r="83" spans="1:59" x14ac:dyDescent="0.25">
      <c r="A83" s="360"/>
      <c r="B83" s="362"/>
      <c r="C83" s="423"/>
      <c r="D83" s="425"/>
      <c r="E83" s="257"/>
      <c r="F83" s="257"/>
      <c r="G83" s="258"/>
      <c r="H83" s="258"/>
      <c r="I83" s="258"/>
      <c r="J83" s="362"/>
      <c r="K83" s="394"/>
      <c r="L83" s="439"/>
      <c r="M83" s="394"/>
      <c r="N83" s="421"/>
      <c r="O83" s="150"/>
      <c r="P83" s="137"/>
      <c r="Q83" s="137"/>
      <c r="R83" s="232"/>
      <c r="S83" s="209" t="str">
        <f t="shared" si="60"/>
        <v/>
      </c>
      <c r="T83" s="232"/>
      <c r="U83" s="209" t="str">
        <f t="shared" si="61"/>
        <v/>
      </c>
      <c r="V83" s="208"/>
      <c r="W83" s="209" t="str">
        <f t="shared" si="62"/>
        <v/>
      </c>
      <c r="X83" s="208"/>
      <c r="Y83" s="209" t="str">
        <f t="shared" si="63"/>
        <v/>
      </c>
      <c r="Z83" s="208"/>
      <c r="AA83" s="209" t="str">
        <f t="shared" si="64"/>
        <v/>
      </c>
      <c r="AB83" s="208"/>
      <c r="AC83" s="209" t="str">
        <f t="shared" si="65"/>
        <v/>
      </c>
      <c r="AD83" s="208"/>
      <c r="AE83" s="209" t="str">
        <f t="shared" si="66"/>
        <v/>
      </c>
      <c r="AF83" s="278" t="str">
        <f t="shared" si="67"/>
        <v/>
      </c>
      <c r="AG83" s="278" t="str">
        <f t="shared" si="68"/>
        <v/>
      </c>
      <c r="AH83" s="210"/>
      <c r="AI83" s="211" t="str">
        <f t="shared" si="69"/>
        <v>Débil</v>
      </c>
      <c r="AJ83" s="212" t="str">
        <f>IFERROR(VLOOKUP((CONCATENATE(AG83,AI83)),Listados!$U$3:$V$11,2,FALSE),"")</f>
        <v/>
      </c>
      <c r="AK83" s="278">
        <f t="shared" si="70"/>
        <v>100</v>
      </c>
      <c r="AL83" s="370"/>
      <c r="AM83" s="372"/>
      <c r="AN83" s="277">
        <f>+IF(AND(Q83="Preventivo",AM79="Fuerte"),2,IF(AND(Q83="Preventivo",AM79="Moderado"),1,0))</f>
        <v>0</v>
      </c>
      <c r="AO83" s="277">
        <f t="shared" si="71"/>
        <v>0</v>
      </c>
      <c r="AP83" s="213">
        <f>+K79-AN83</f>
        <v>1</v>
      </c>
      <c r="AQ83" s="213">
        <f>+M79-AO83</f>
        <v>4</v>
      </c>
      <c r="AR83" s="356"/>
      <c r="AS83" s="356"/>
      <c r="AT83" s="356"/>
      <c r="AU83" s="356"/>
      <c r="AV83" s="481"/>
      <c r="AW83" s="481"/>
      <c r="AX83" s="484"/>
      <c r="AY83" s="484"/>
      <c r="AZ83" s="481"/>
      <c r="BA83" s="481"/>
      <c r="BB83" s="481"/>
      <c r="BC83" s="481"/>
      <c r="BD83" s="353"/>
      <c r="BE83" s="374"/>
      <c r="BF83" s="374"/>
      <c r="BG83" s="374"/>
    </row>
    <row r="84" spans="1:59" ht="15.75" thickBot="1" x14ac:dyDescent="0.3">
      <c r="A84" s="361"/>
      <c r="B84" s="362"/>
      <c r="C84" s="423"/>
      <c r="D84" s="425"/>
      <c r="E84" s="257"/>
      <c r="F84" s="257"/>
      <c r="G84" s="258"/>
      <c r="H84" s="258"/>
      <c r="I84" s="258"/>
      <c r="J84" s="362"/>
      <c r="K84" s="395"/>
      <c r="L84" s="401"/>
      <c r="M84" s="395"/>
      <c r="N84" s="421"/>
      <c r="O84" s="150"/>
      <c r="P84" s="137"/>
      <c r="Q84" s="137"/>
      <c r="R84" s="232"/>
      <c r="S84" s="209" t="str">
        <f t="shared" si="60"/>
        <v/>
      </c>
      <c r="T84" s="232"/>
      <c r="U84" s="209" t="str">
        <f t="shared" si="61"/>
        <v/>
      </c>
      <c r="V84" s="208"/>
      <c r="W84" s="209" t="str">
        <f t="shared" si="62"/>
        <v/>
      </c>
      <c r="X84" s="208"/>
      <c r="Y84" s="209" t="str">
        <f t="shared" si="63"/>
        <v/>
      </c>
      <c r="Z84" s="208"/>
      <c r="AA84" s="209" t="str">
        <f t="shared" si="64"/>
        <v/>
      </c>
      <c r="AB84" s="208"/>
      <c r="AC84" s="209" t="str">
        <f t="shared" si="65"/>
        <v/>
      </c>
      <c r="AD84" s="208"/>
      <c r="AE84" s="209" t="str">
        <f t="shared" si="66"/>
        <v/>
      </c>
      <c r="AF84" s="278" t="str">
        <f t="shared" si="67"/>
        <v/>
      </c>
      <c r="AG84" s="278" t="str">
        <f t="shared" si="68"/>
        <v/>
      </c>
      <c r="AH84" s="210"/>
      <c r="AI84" s="211" t="str">
        <f t="shared" si="69"/>
        <v>Débil</v>
      </c>
      <c r="AJ84" s="212" t="str">
        <f>IFERROR(VLOOKUP((CONCATENATE(AG84,AI84)),Listados!$U$3:$V$11,2,FALSE),"")</f>
        <v/>
      </c>
      <c r="AK84" s="278">
        <f t="shared" si="70"/>
        <v>100</v>
      </c>
      <c r="AL84" s="371"/>
      <c r="AM84" s="372"/>
      <c r="AN84" s="277">
        <f>+IF(AND(Q84="Preventivo",AM79="Fuerte"),2,IF(AND(Q84="Preventivo",AM79="Moderado"),1,0))</f>
        <v>0</v>
      </c>
      <c r="AO84" s="277">
        <f t="shared" si="71"/>
        <v>0</v>
      </c>
      <c r="AP84" s="213">
        <f>+K79-AN84</f>
        <v>1</v>
      </c>
      <c r="AQ84" s="213">
        <f>+M79-AO84</f>
        <v>4</v>
      </c>
      <c r="AR84" s="357"/>
      <c r="AS84" s="357"/>
      <c r="AT84" s="357"/>
      <c r="AU84" s="357"/>
      <c r="AV84" s="482"/>
      <c r="AW84" s="482"/>
      <c r="AX84" s="485"/>
      <c r="AY84" s="485"/>
      <c r="AZ84" s="482"/>
      <c r="BA84" s="482"/>
      <c r="BB84" s="482"/>
      <c r="BC84" s="482"/>
      <c r="BD84" s="354"/>
      <c r="BE84" s="375"/>
      <c r="BF84" s="375"/>
      <c r="BG84" s="375"/>
    </row>
    <row r="85" spans="1:59" ht="105" customHeight="1" x14ac:dyDescent="0.25">
      <c r="A85" s="359">
        <v>15</v>
      </c>
      <c r="B85" s="362" t="s">
        <v>104</v>
      </c>
      <c r="C85" s="423" t="str">
        <f>IFERROR(VLOOKUP(B85,Listados!B$3:C$20,2,FALSE),"")</f>
        <v>Evaluar y/o hacer seguimiento a la planeación, ejecución y control en la gestión de los procesos (SIG), programas, planes y proyectos del Ministerio de Justicia y del Derecho para el mejoramiento continuo de la gestión de la Entidad.</v>
      </c>
      <c r="D85" s="425" t="s">
        <v>1310</v>
      </c>
      <c r="E85" s="257" t="s">
        <v>52</v>
      </c>
      <c r="F85" s="257" t="s">
        <v>191</v>
      </c>
      <c r="G85" s="257" t="s">
        <v>271</v>
      </c>
      <c r="H85" s="258" t="s">
        <v>16</v>
      </c>
      <c r="I85" s="258" t="s">
        <v>1311</v>
      </c>
      <c r="J85" s="362" t="s">
        <v>31</v>
      </c>
      <c r="K85" s="393">
        <f>+VLOOKUP(J85,Listados!$K$8:$L$12,2,0)</f>
        <v>2</v>
      </c>
      <c r="L85" s="401" t="s">
        <v>54</v>
      </c>
      <c r="M85" s="393">
        <f>+VLOOKUP(L85,Listados!$K$13:$L$17,2,0)</f>
        <v>4</v>
      </c>
      <c r="N85" s="420" t="str">
        <f>IF(AND(J85&lt;&gt;"",L85&lt;&gt;""),VLOOKUP(J85&amp;L85,Listados!$M$3:$N$27,2,FALSE),"")</f>
        <v>Alto</v>
      </c>
      <c r="O85" s="240" t="s">
        <v>1136</v>
      </c>
      <c r="P85" s="152" t="s">
        <v>271</v>
      </c>
      <c r="Q85" s="152" t="s">
        <v>20</v>
      </c>
      <c r="R85" s="301" t="s">
        <v>116</v>
      </c>
      <c r="S85" s="209">
        <f t="shared" si="60"/>
        <v>15</v>
      </c>
      <c r="T85" s="301" t="s">
        <v>266</v>
      </c>
      <c r="U85" s="209">
        <f t="shared" si="61"/>
        <v>15</v>
      </c>
      <c r="V85" s="279" t="s">
        <v>266</v>
      </c>
      <c r="W85" s="209">
        <f t="shared" si="62"/>
        <v>15</v>
      </c>
      <c r="X85" s="279" t="s">
        <v>266</v>
      </c>
      <c r="Y85" s="209">
        <f t="shared" ref="Y85:Y86" si="78">+IF(X85="si",15,"")</f>
        <v>15</v>
      </c>
      <c r="Z85" s="279" t="s">
        <v>266</v>
      </c>
      <c r="AA85" s="209">
        <f t="shared" si="64"/>
        <v>15</v>
      </c>
      <c r="AB85" s="279" t="s">
        <v>266</v>
      </c>
      <c r="AC85" s="209">
        <f t="shared" si="65"/>
        <v>15</v>
      </c>
      <c r="AD85" s="208" t="s">
        <v>117</v>
      </c>
      <c r="AE85" s="209">
        <f t="shared" si="66"/>
        <v>10</v>
      </c>
      <c r="AF85" s="278">
        <f t="shared" si="67"/>
        <v>100</v>
      </c>
      <c r="AG85" s="278" t="str">
        <f t="shared" si="68"/>
        <v>Fuerte</v>
      </c>
      <c r="AH85" s="210" t="s">
        <v>118</v>
      </c>
      <c r="AI85" s="211" t="str">
        <f t="shared" si="69"/>
        <v>Fuerte</v>
      </c>
      <c r="AJ85" s="212" t="str">
        <f>IFERROR(VLOOKUP((CONCATENATE(AG85,AI85)),Listados!$U$3:$V$11,2,FALSE),"")</f>
        <v>Fuerte</v>
      </c>
      <c r="AK85" s="278">
        <f t="shared" si="70"/>
        <v>100</v>
      </c>
      <c r="AL85" s="369">
        <f>AVERAGE(AK85:AK90)</f>
        <v>100</v>
      </c>
      <c r="AM85" s="371" t="str">
        <f>IF(AL85&lt;=50, "Débil", IF(AL85&lt;=99,"Moderado","Fuerte"))</f>
        <v>Fuerte</v>
      </c>
      <c r="AN85" s="277">
        <f>+IF(AND(Q85="Preventivo",AM85="Fuerte"),2,IF(AND(Q85="Preventivo",AM85="Moderado"),1,0))</f>
        <v>2</v>
      </c>
      <c r="AO85" s="277">
        <f t="shared" si="71"/>
        <v>0</v>
      </c>
      <c r="AP85" s="213">
        <f>+K85-AN85</f>
        <v>0</v>
      </c>
      <c r="AQ85" s="213">
        <f>+M85-AO85</f>
        <v>4</v>
      </c>
      <c r="AR85" s="358" t="str">
        <f>+VLOOKUP(MIN(AP85,AP86,AP87,AP88,AP89,AP90),Listados!$J$18:$K$24,2,TRUE)</f>
        <v>Rara Vez</v>
      </c>
      <c r="AS85" s="358" t="str">
        <f>+VLOOKUP(MIN(AQ85,AQ86,AQ87,AQ88,AQ89,AQ90),Listados!$J$27:$K$32,2,TRUE)</f>
        <v>Mayor</v>
      </c>
      <c r="AT85" s="358" t="str">
        <f>IF(AND(AR85&lt;&gt;"",AS85&lt;&gt;""),VLOOKUP(AR85&amp;AS85,Listados!$M$3:$N$27,2,FALSE),"")</f>
        <v>Alto</v>
      </c>
      <c r="AU85" s="358" t="str">
        <f>+VLOOKUP(AT85,Listados!$P$3:$Q$6,2,FALSE)</f>
        <v>Reducir el riesgo</v>
      </c>
      <c r="AV85" s="238" t="s">
        <v>1141</v>
      </c>
      <c r="AW85" s="247" t="s">
        <v>1142</v>
      </c>
      <c r="AX85" s="246">
        <v>44563</v>
      </c>
      <c r="AY85" s="246">
        <v>44926</v>
      </c>
      <c r="AZ85" s="247" t="s">
        <v>1139</v>
      </c>
      <c r="BA85" s="247" t="s">
        <v>1143</v>
      </c>
      <c r="BB85" s="245"/>
      <c r="BC85" s="302"/>
      <c r="BD85" s="350"/>
      <c r="BE85" s="373"/>
      <c r="BF85" s="373"/>
      <c r="BG85" s="373"/>
    </row>
    <row r="86" spans="1:59" ht="409.6" customHeight="1" x14ac:dyDescent="0.25">
      <c r="A86" s="360"/>
      <c r="B86" s="362"/>
      <c r="C86" s="423"/>
      <c r="D86" s="425"/>
      <c r="E86" s="257"/>
      <c r="F86" s="257"/>
      <c r="G86" s="257" t="s">
        <v>272</v>
      </c>
      <c r="H86" s="258" t="s">
        <v>30</v>
      </c>
      <c r="I86" s="258" t="s">
        <v>1312</v>
      </c>
      <c r="J86" s="362"/>
      <c r="K86" s="394"/>
      <c r="L86" s="402"/>
      <c r="M86" s="394"/>
      <c r="N86" s="421"/>
      <c r="O86" s="203" t="s">
        <v>273</v>
      </c>
      <c r="P86" s="152" t="s">
        <v>272</v>
      </c>
      <c r="Q86" s="152" t="s">
        <v>20</v>
      </c>
      <c r="R86" s="301" t="s">
        <v>116</v>
      </c>
      <c r="S86" s="209">
        <f t="shared" si="60"/>
        <v>15</v>
      </c>
      <c r="T86" s="301" t="s">
        <v>266</v>
      </c>
      <c r="U86" s="209">
        <f t="shared" si="61"/>
        <v>15</v>
      </c>
      <c r="V86" s="279" t="s">
        <v>266</v>
      </c>
      <c r="W86" s="209">
        <f t="shared" si="62"/>
        <v>15</v>
      </c>
      <c r="X86" s="279" t="s">
        <v>266</v>
      </c>
      <c r="Y86" s="209">
        <f t="shared" si="78"/>
        <v>15</v>
      </c>
      <c r="Z86" s="279" t="s">
        <v>266</v>
      </c>
      <c r="AA86" s="209">
        <f t="shared" si="64"/>
        <v>15</v>
      </c>
      <c r="AB86" s="279" t="s">
        <v>266</v>
      </c>
      <c r="AC86" s="209">
        <f t="shared" si="65"/>
        <v>15</v>
      </c>
      <c r="AD86" s="208" t="s">
        <v>117</v>
      </c>
      <c r="AE86" s="209">
        <f t="shared" si="66"/>
        <v>10</v>
      </c>
      <c r="AF86" s="278">
        <f t="shared" si="67"/>
        <v>100</v>
      </c>
      <c r="AG86" s="278" t="str">
        <f t="shared" si="68"/>
        <v>Fuerte</v>
      </c>
      <c r="AH86" s="210" t="s">
        <v>118</v>
      </c>
      <c r="AI86" s="211" t="str">
        <f t="shared" si="69"/>
        <v>Fuerte</v>
      </c>
      <c r="AJ86" s="212" t="str">
        <f>IFERROR(VLOOKUP((CONCATENATE(AG86,AI86)),Listados!$U$3:$V$11,2,FALSE),"")</f>
        <v>Fuerte</v>
      </c>
      <c r="AK86" s="278">
        <f t="shared" si="70"/>
        <v>100</v>
      </c>
      <c r="AL86" s="370"/>
      <c r="AM86" s="372"/>
      <c r="AN86" s="277">
        <f>+IF(AND(Q86="Preventivo",AM85="Fuerte"),2,IF(AND(Q86="Preventivo",AM85="Moderado"),1,0))</f>
        <v>2</v>
      </c>
      <c r="AO86" s="277">
        <f t="shared" si="71"/>
        <v>0</v>
      </c>
      <c r="AP86" s="213">
        <f>+K85-AN86</f>
        <v>0</v>
      </c>
      <c r="AQ86" s="213">
        <f>+M85-AO86</f>
        <v>4</v>
      </c>
      <c r="AR86" s="356"/>
      <c r="AS86" s="356"/>
      <c r="AT86" s="356"/>
      <c r="AU86" s="356"/>
      <c r="AV86" s="480" t="s">
        <v>1307</v>
      </c>
      <c r="AW86" s="480" t="s">
        <v>1142</v>
      </c>
      <c r="AX86" s="483">
        <v>44563</v>
      </c>
      <c r="AY86" s="483">
        <v>44926</v>
      </c>
      <c r="AZ86" s="480" t="s">
        <v>1308</v>
      </c>
      <c r="BA86" s="480" t="s">
        <v>1143</v>
      </c>
      <c r="BB86" s="480"/>
      <c r="BC86" s="480"/>
      <c r="BD86" s="353"/>
      <c r="BE86" s="374"/>
      <c r="BF86" s="374"/>
      <c r="BG86" s="374"/>
    </row>
    <row r="87" spans="1:59" ht="120" x14ac:dyDescent="0.25">
      <c r="A87" s="360"/>
      <c r="B87" s="362"/>
      <c r="C87" s="423"/>
      <c r="D87" s="425"/>
      <c r="E87" s="257"/>
      <c r="F87" s="257"/>
      <c r="G87" s="257" t="s">
        <v>274</v>
      </c>
      <c r="H87" s="258" t="s">
        <v>16</v>
      </c>
      <c r="I87" s="258" t="s">
        <v>1313</v>
      </c>
      <c r="J87" s="362"/>
      <c r="K87" s="394"/>
      <c r="L87" s="402"/>
      <c r="M87" s="394"/>
      <c r="N87" s="421"/>
      <c r="O87" s="201" t="s">
        <v>273</v>
      </c>
      <c r="P87" s="152" t="s">
        <v>274</v>
      </c>
      <c r="Q87" s="152" t="s">
        <v>20</v>
      </c>
      <c r="R87" s="301" t="s">
        <v>116</v>
      </c>
      <c r="S87" s="209">
        <f t="shared" ref="S87" si="79">+IF(R87="si",15,"")</f>
        <v>15</v>
      </c>
      <c r="T87" s="301" t="s">
        <v>266</v>
      </c>
      <c r="U87" s="209">
        <f t="shared" ref="U87" si="80">+IF(T87="si",15,"")</f>
        <v>15</v>
      </c>
      <c r="V87" s="279" t="s">
        <v>266</v>
      </c>
      <c r="W87" s="209">
        <f t="shared" ref="W87" si="81">+IF(V87="si",15,"")</f>
        <v>15</v>
      </c>
      <c r="X87" s="279" t="s">
        <v>266</v>
      </c>
      <c r="Y87" s="209">
        <f t="shared" ref="Y87" si="82">+IF(X87="si",15,"")</f>
        <v>15</v>
      </c>
      <c r="Z87" s="279" t="s">
        <v>266</v>
      </c>
      <c r="AA87" s="209">
        <f t="shared" ref="AA87" si="83">+IF(Z87="si",15,"")</f>
        <v>15</v>
      </c>
      <c r="AB87" s="279" t="s">
        <v>266</v>
      </c>
      <c r="AC87" s="209">
        <f t="shared" ref="AC87" si="84">+IF(AB87="si",15,"")</f>
        <v>15</v>
      </c>
      <c r="AD87" s="208" t="s">
        <v>117</v>
      </c>
      <c r="AE87" s="209">
        <f t="shared" si="66"/>
        <v>10</v>
      </c>
      <c r="AF87" s="278">
        <f t="shared" si="67"/>
        <v>100</v>
      </c>
      <c r="AG87" s="278" t="str">
        <f t="shared" si="68"/>
        <v>Fuerte</v>
      </c>
      <c r="AH87" s="210" t="s">
        <v>118</v>
      </c>
      <c r="AI87" s="211" t="str">
        <f t="shared" si="69"/>
        <v>Fuerte</v>
      </c>
      <c r="AJ87" s="212" t="str">
        <f>IFERROR(VLOOKUP((CONCATENATE(AG87,AI87)),Listados!$U$3:$V$11,2,FALSE),"")</f>
        <v>Fuerte</v>
      </c>
      <c r="AK87" s="278">
        <f t="shared" si="70"/>
        <v>100</v>
      </c>
      <c r="AL87" s="370"/>
      <c r="AM87" s="372"/>
      <c r="AN87" s="277">
        <f>+IF(AND(Q87="Preventivo",AM85="Fuerte"),2,IF(AND(Q87="Preventivo",AM85="Moderado"),1,0))</f>
        <v>2</v>
      </c>
      <c r="AO87" s="277">
        <f t="shared" si="71"/>
        <v>0</v>
      </c>
      <c r="AP87" s="213">
        <f>+K85-AN87</f>
        <v>0</v>
      </c>
      <c r="AQ87" s="213">
        <f>+M85-AO87</f>
        <v>4</v>
      </c>
      <c r="AR87" s="356"/>
      <c r="AS87" s="356"/>
      <c r="AT87" s="356"/>
      <c r="AU87" s="356"/>
      <c r="AV87" s="481"/>
      <c r="AW87" s="481"/>
      <c r="AX87" s="484"/>
      <c r="AY87" s="484"/>
      <c r="AZ87" s="481"/>
      <c r="BA87" s="481"/>
      <c r="BB87" s="481"/>
      <c r="BC87" s="481"/>
      <c r="BD87" s="353"/>
      <c r="BE87" s="374"/>
      <c r="BF87" s="374"/>
      <c r="BG87" s="374"/>
    </row>
    <row r="88" spans="1:59" ht="90" customHeight="1" x14ac:dyDescent="0.25">
      <c r="A88" s="360"/>
      <c r="B88" s="362"/>
      <c r="C88" s="423"/>
      <c r="D88" s="425"/>
      <c r="E88" s="257"/>
      <c r="F88" s="257"/>
      <c r="G88" s="257" t="s">
        <v>275</v>
      </c>
      <c r="H88" s="258" t="s">
        <v>16</v>
      </c>
      <c r="I88" s="258" t="s">
        <v>1314</v>
      </c>
      <c r="J88" s="362"/>
      <c r="K88" s="394"/>
      <c r="L88" s="402"/>
      <c r="M88" s="394"/>
      <c r="N88" s="421"/>
      <c r="O88" s="201" t="s">
        <v>276</v>
      </c>
      <c r="P88" s="137" t="s">
        <v>275</v>
      </c>
      <c r="Q88" s="137" t="s">
        <v>123</v>
      </c>
      <c r="R88" s="301" t="s">
        <v>116</v>
      </c>
      <c r="S88" s="209">
        <f t="shared" si="60"/>
        <v>15</v>
      </c>
      <c r="T88" s="301" t="s">
        <v>116</v>
      </c>
      <c r="U88" s="209">
        <f t="shared" si="61"/>
        <v>15</v>
      </c>
      <c r="V88" s="279" t="s">
        <v>116</v>
      </c>
      <c r="W88" s="209">
        <f t="shared" si="62"/>
        <v>15</v>
      </c>
      <c r="X88" s="279" t="s">
        <v>116</v>
      </c>
      <c r="Y88" s="209">
        <f t="shared" ref="Y88" si="85">+IF(X88="si",15,"")</f>
        <v>15</v>
      </c>
      <c r="Z88" s="279" t="s">
        <v>116</v>
      </c>
      <c r="AA88" s="209">
        <f t="shared" si="64"/>
        <v>15</v>
      </c>
      <c r="AB88" s="279" t="s">
        <v>116</v>
      </c>
      <c r="AC88" s="209">
        <f t="shared" si="65"/>
        <v>15</v>
      </c>
      <c r="AD88" s="208" t="s">
        <v>117</v>
      </c>
      <c r="AE88" s="209">
        <f t="shared" si="66"/>
        <v>10</v>
      </c>
      <c r="AF88" s="278">
        <f t="shared" si="67"/>
        <v>100</v>
      </c>
      <c r="AG88" s="278" t="str">
        <f t="shared" si="68"/>
        <v>Fuerte</v>
      </c>
      <c r="AH88" s="210" t="s">
        <v>118</v>
      </c>
      <c r="AI88" s="211" t="str">
        <f t="shared" si="69"/>
        <v>Fuerte</v>
      </c>
      <c r="AJ88" s="212" t="str">
        <f>IFERROR(VLOOKUP((CONCATENATE(AG88,AI88)),Listados!$U$3:$V$11,2,FALSE),"")</f>
        <v>Fuerte</v>
      </c>
      <c r="AK88" s="278">
        <f t="shared" si="70"/>
        <v>100</v>
      </c>
      <c r="AL88" s="370"/>
      <c r="AM88" s="372"/>
      <c r="AN88" s="277">
        <f>+IF(AND(Q88="Preventivo",AM85="Fuerte"),2,IF(AND(Q88="Preventivo",AM85="Moderado"),1,0))</f>
        <v>0</v>
      </c>
      <c r="AO88" s="277">
        <f t="shared" si="71"/>
        <v>0</v>
      </c>
      <c r="AP88" s="213">
        <f>+K85-AN88</f>
        <v>2</v>
      </c>
      <c r="AQ88" s="213">
        <f>+M85-AO88</f>
        <v>4</v>
      </c>
      <c r="AR88" s="356"/>
      <c r="AS88" s="356"/>
      <c r="AT88" s="356"/>
      <c r="AU88" s="356"/>
      <c r="AV88" s="481"/>
      <c r="AW88" s="481"/>
      <c r="AX88" s="484"/>
      <c r="AY88" s="484"/>
      <c r="AZ88" s="481"/>
      <c r="BA88" s="481"/>
      <c r="BB88" s="481"/>
      <c r="BC88" s="481"/>
      <c r="BD88" s="353"/>
      <c r="BE88" s="374"/>
      <c r="BF88" s="374"/>
      <c r="BG88" s="374"/>
    </row>
    <row r="89" spans="1:59" x14ac:dyDescent="0.25">
      <c r="A89" s="360"/>
      <c r="B89" s="362"/>
      <c r="C89" s="423"/>
      <c r="D89" s="425"/>
      <c r="E89" s="257"/>
      <c r="F89" s="257"/>
      <c r="G89" s="258"/>
      <c r="H89" s="258"/>
      <c r="I89" s="258"/>
      <c r="J89" s="362"/>
      <c r="K89" s="394"/>
      <c r="L89" s="402"/>
      <c r="M89" s="394"/>
      <c r="N89" s="421"/>
      <c r="O89" s="150"/>
      <c r="P89" s="137"/>
      <c r="Q89" s="137"/>
      <c r="R89" s="232"/>
      <c r="S89" s="209" t="str">
        <f t="shared" si="60"/>
        <v/>
      </c>
      <c r="T89" s="232"/>
      <c r="U89" s="209" t="str">
        <f t="shared" si="61"/>
        <v/>
      </c>
      <c r="V89" s="208"/>
      <c r="W89" s="209" t="str">
        <f t="shared" si="62"/>
        <v/>
      </c>
      <c r="X89" s="208"/>
      <c r="Y89" s="209" t="str">
        <f t="shared" si="63"/>
        <v/>
      </c>
      <c r="Z89" s="208"/>
      <c r="AA89" s="209" t="str">
        <f t="shared" si="64"/>
        <v/>
      </c>
      <c r="AB89" s="208"/>
      <c r="AC89" s="209" t="str">
        <f t="shared" si="65"/>
        <v/>
      </c>
      <c r="AD89" s="208"/>
      <c r="AE89" s="209" t="str">
        <f t="shared" si="66"/>
        <v/>
      </c>
      <c r="AF89" s="278" t="str">
        <f t="shared" si="67"/>
        <v/>
      </c>
      <c r="AG89" s="278" t="str">
        <f t="shared" si="68"/>
        <v/>
      </c>
      <c r="AH89" s="210"/>
      <c r="AI89" s="211" t="str">
        <f t="shared" si="69"/>
        <v>Débil</v>
      </c>
      <c r="AJ89" s="212" t="str">
        <f>IFERROR(VLOOKUP((CONCATENATE(AG89,AI89)),Listados!$U$3:$V$11,2,FALSE),"")</f>
        <v/>
      </c>
      <c r="AK89" s="278">
        <f t="shared" si="70"/>
        <v>100</v>
      </c>
      <c r="AL89" s="370"/>
      <c r="AM89" s="372"/>
      <c r="AN89" s="277">
        <f>+IF(AND(Q89="Preventivo",AM85="Fuerte"),2,IF(AND(Q89="Preventivo",AM85="Moderado"),1,0))</f>
        <v>0</v>
      </c>
      <c r="AO89" s="277">
        <f t="shared" si="71"/>
        <v>0</v>
      </c>
      <c r="AP89" s="213">
        <f>+K85-AN89</f>
        <v>2</v>
      </c>
      <c r="AQ89" s="213">
        <f>+M85-AO89</f>
        <v>4</v>
      </c>
      <c r="AR89" s="356"/>
      <c r="AS89" s="356"/>
      <c r="AT89" s="356"/>
      <c r="AU89" s="356"/>
      <c r="AV89" s="481"/>
      <c r="AW89" s="481"/>
      <c r="AX89" s="484"/>
      <c r="AY89" s="484"/>
      <c r="AZ89" s="481"/>
      <c r="BA89" s="481"/>
      <c r="BB89" s="481"/>
      <c r="BC89" s="481"/>
      <c r="BD89" s="353"/>
      <c r="BE89" s="374"/>
      <c r="BF89" s="374"/>
      <c r="BG89" s="374"/>
    </row>
    <row r="90" spans="1:59" ht="15.75" thickBot="1" x14ac:dyDescent="0.3">
      <c r="A90" s="361"/>
      <c r="B90" s="362"/>
      <c r="C90" s="423"/>
      <c r="D90" s="425"/>
      <c r="E90" s="257"/>
      <c r="F90" s="257"/>
      <c r="G90" s="258"/>
      <c r="H90" s="258"/>
      <c r="I90" s="258"/>
      <c r="J90" s="362"/>
      <c r="K90" s="395"/>
      <c r="L90" s="402"/>
      <c r="M90" s="395"/>
      <c r="N90" s="421"/>
      <c r="O90" s="150"/>
      <c r="P90" s="137"/>
      <c r="Q90" s="137"/>
      <c r="R90" s="232"/>
      <c r="S90" s="209" t="str">
        <f t="shared" si="60"/>
        <v/>
      </c>
      <c r="T90" s="232"/>
      <c r="U90" s="209" t="str">
        <f t="shared" si="61"/>
        <v/>
      </c>
      <c r="V90" s="208"/>
      <c r="W90" s="209" t="str">
        <f t="shared" si="62"/>
        <v/>
      </c>
      <c r="X90" s="208"/>
      <c r="Y90" s="209" t="str">
        <f t="shared" si="63"/>
        <v/>
      </c>
      <c r="Z90" s="208"/>
      <c r="AA90" s="209" t="str">
        <f t="shared" si="64"/>
        <v/>
      </c>
      <c r="AB90" s="208"/>
      <c r="AC90" s="209" t="str">
        <f t="shared" si="65"/>
        <v/>
      </c>
      <c r="AD90" s="208"/>
      <c r="AE90" s="209" t="str">
        <f t="shared" si="66"/>
        <v/>
      </c>
      <c r="AF90" s="278" t="str">
        <f t="shared" si="67"/>
        <v/>
      </c>
      <c r="AG90" s="278" t="str">
        <f t="shared" si="68"/>
        <v/>
      </c>
      <c r="AH90" s="210"/>
      <c r="AI90" s="211" t="str">
        <f t="shared" si="69"/>
        <v>Débil</v>
      </c>
      <c r="AJ90" s="212" t="str">
        <f>IFERROR(VLOOKUP((CONCATENATE(AG90,AI90)),Listados!$U$3:$V$11,2,FALSE),"")</f>
        <v/>
      </c>
      <c r="AK90" s="278">
        <f t="shared" si="70"/>
        <v>100</v>
      </c>
      <c r="AL90" s="371"/>
      <c r="AM90" s="372"/>
      <c r="AN90" s="277">
        <f>+IF(AND(Q90="Preventivo",AM85="Fuerte"),2,IF(AND(Q90="Preventivo",AM85="Moderado"),1,0))</f>
        <v>0</v>
      </c>
      <c r="AO90" s="277">
        <f t="shared" si="71"/>
        <v>0</v>
      </c>
      <c r="AP90" s="213">
        <f>+K85-AN90</f>
        <v>2</v>
      </c>
      <c r="AQ90" s="213">
        <f>+M85-AO90</f>
        <v>4</v>
      </c>
      <c r="AR90" s="357"/>
      <c r="AS90" s="357"/>
      <c r="AT90" s="357"/>
      <c r="AU90" s="357"/>
      <c r="AV90" s="482"/>
      <c r="AW90" s="482"/>
      <c r="AX90" s="485"/>
      <c r="AY90" s="485"/>
      <c r="AZ90" s="482"/>
      <c r="BA90" s="482"/>
      <c r="BB90" s="482"/>
      <c r="BC90" s="482"/>
      <c r="BD90" s="354"/>
      <c r="BE90" s="375"/>
      <c r="BF90" s="375"/>
      <c r="BG90" s="375"/>
    </row>
    <row r="91" spans="1:59" ht="150" x14ac:dyDescent="0.25">
      <c r="A91" s="359">
        <v>16</v>
      </c>
      <c r="B91" s="362" t="s">
        <v>71</v>
      </c>
      <c r="C91" s="423" t="str">
        <f>IFERROR(VLOOKUP(B91,Listados!B$3:C$20,2,FALSE),"")</f>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
      <c r="D91" s="425" t="s">
        <v>1397</v>
      </c>
      <c r="E91" s="150" t="s">
        <v>15</v>
      </c>
      <c r="F91" s="150" t="s">
        <v>177</v>
      </c>
      <c r="G91" s="137" t="s">
        <v>277</v>
      </c>
      <c r="H91" s="137" t="s">
        <v>16</v>
      </c>
      <c r="I91" s="137" t="s">
        <v>278</v>
      </c>
      <c r="J91" s="362" t="s">
        <v>44</v>
      </c>
      <c r="K91" s="393">
        <f>+VLOOKUP(J91,Listados!$K$8:$L$12,2,0)</f>
        <v>3</v>
      </c>
      <c r="L91" s="401" t="s">
        <v>64</v>
      </c>
      <c r="M91" s="393">
        <f>+VLOOKUP(L91,Listados!$K$13:$L$17,2,0)</f>
        <v>5</v>
      </c>
      <c r="N91" s="420" t="str">
        <f>IF(AND(J91&lt;&gt;"",L91&lt;&gt;""),VLOOKUP(J91&amp;L91,Listados!$M$3:$N$27,2,FALSE),"")</f>
        <v>Extremo</v>
      </c>
      <c r="O91" s="137" t="s">
        <v>279</v>
      </c>
      <c r="P91" s="150" t="s">
        <v>280</v>
      </c>
      <c r="Q91" s="137" t="s">
        <v>20</v>
      </c>
      <c r="R91" s="208" t="s">
        <v>116</v>
      </c>
      <c r="S91" s="209">
        <f t="shared" si="60"/>
        <v>15</v>
      </c>
      <c r="T91" s="208" t="s">
        <v>266</v>
      </c>
      <c r="U91" s="209">
        <f t="shared" si="61"/>
        <v>15</v>
      </c>
      <c r="V91" s="208" t="s">
        <v>266</v>
      </c>
      <c r="W91" s="209">
        <f t="shared" si="62"/>
        <v>15</v>
      </c>
      <c r="X91" s="208" t="s">
        <v>20</v>
      </c>
      <c r="Y91" s="209">
        <f t="shared" si="63"/>
        <v>15</v>
      </c>
      <c r="Z91" s="208" t="s">
        <v>266</v>
      </c>
      <c r="AA91" s="209">
        <f t="shared" si="64"/>
        <v>15</v>
      </c>
      <c r="AB91" s="208" t="s">
        <v>266</v>
      </c>
      <c r="AC91" s="209">
        <f t="shared" si="65"/>
        <v>15</v>
      </c>
      <c r="AD91" s="208" t="s">
        <v>117</v>
      </c>
      <c r="AE91" s="209">
        <f t="shared" si="66"/>
        <v>10</v>
      </c>
      <c r="AF91" s="278">
        <f t="shared" si="67"/>
        <v>100</v>
      </c>
      <c r="AG91" s="278" t="str">
        <f t="shared" si="68"/>
        <v>Fuerte</v>
      </c>
      <c r="AH91" s="210" t="s">
        <v>118</v>
      </c>
      <c r="AI91" s="211" t="str">
        <f t="shared" si="69"/>
        <v>Fuerte</v>
      </c>
      <c r="AJ91" s="212" t="str">
        <f>IFERROR(VLOOKUP((CONCATENATE(AG91,AI91)),Listados!$U$3:$V$11,2,FALSE),"")</f>
        <v>Fuerte</v>
      </c>
      <c r="AK91" s="278">
        <f t="shared" si="70"/>
        <v>100</v>
      </c>
      <c r="AL91" s="369">
        <f>AVERAGE(AK91:AK96)</f>
        <v>100</v>
      </c>
      <c r="AM91" s="371" t="str">
        <f>IF(AL91&lt;=50, "Débil", IF(AL91&lt;=99,"Moderado","Fuerte"))</f>
        <v>Fuerte</v>
      </c>
      <c r="AN91" s="277">
        <f>+IF(AND(Q91="Preventivo",AM91="Fuerte"),2,IF(AND(Q91="Preventivo",AM91="Moderado"),1,0))</f>
        <v>2</v>
      </c>
      <c r="AO91" s="277">
        <f t="shared" si="71"/>
        <v>0</v>
      </c>
      <c r="AP91" s="213">
        <f>+K91-AN91</f>
        <v>1</v>
      </c>
      <c r="AQ91" s="213">
        <f>+M91-AO91</f>
        <v>5</v>
      </c>
      <c r="AR91" s="358" t="str">
        <f>+VLOOKUP(MIN(AP91,AP92,AP93,AP94,AP95,AP96),Listados!$J$18:$K$24,2,TRUE)</f>
        <v>Rara Vez</v>
      </c>
      <c r="AS91" s="358" t="str">
        <f>+VLOOKUP(MIN(AQ91,AQ92,AQ93,AQ94,AQ95,AQ96),Listados!$J$27:$K$32,2,TRUE)</f>
        <v>Catastrófico</v>
      </c>
      <c r="AT91" s="358" t="str">
        <f>IF(AND(AR91&lt;&gt;"",AS91&lt;&gt;""),VLOOKUP(AR91&amp;AS91,Listados!$M$3:$N$27,2,FALSE),"")</f>
        <v>Extremo</v>
      </c>
      <c r="AU91" s="358" t="str">
        <f>+VLOOKUP(AT91,Listados!$P$3:$Q$6,2,FALSE)</f>
        <v>Evitar el riesgo</v>
      </c>
      <c r="AV91" s="476" t="s">
        <v>1291</v>
      </c>
      <c r="AW91" s="476" t="s">
        <v>1292</v>
      </c>
      <c r="AX91" s="477" t="s">
        <v>1293</v>
      </c>
      <c r="AY91" s="477">
        <v>44926</v>
      </c>
      <c r="AZ91" s="476" t="s">
        <v>1294</v>
      </c>
      <c r="BA91" s="476" t="s">
        <v>1101</v>
      </c>
      <c r="BB91" s="476"/>
      <c r="BC91" s="476"/>
      <c r="BD91" s="476"/>
      <c r="BE91" s="476"/>
      <c r="BF91" s="476"/>
      <c r="BG91" s="476"/>
    </row>
    <row r="92" spans="1:59" ht="150" x14ac:dyDescent="0.25">
      <c r="A92" s="360"/>
      <c r="B92" s="362"/>
      <c r="C92" s="423"/>
      <c r="D92" s="425"/>
      <c r="E92" s="150"/>
      <c r="F92" s="150" t="s">
        <v>281</v>
      </c>
      <c r="G92" s="137" t="s">
        <v>282</v>
      </c>
      <c r="H92" s="137" t="s">
        <v>30</v>
      </c>
      <c r="I92" s="137" t="s">
        <v>283</v>
      </c>
      <c r="J92" s="362"/>
      <c r="K92" s="394"/>
      <c r="L92" s="402"/>
      <c r="M92" s="394"/>
      <c r="N92" s="421"/>
      <c r="O92" s="137" t="s">
        <v>284</v>
      </c>
      <c r="P92" s="150" t="s">
        <v>282</v>
      </c>
      <c r="Q92" s="137" t="s">
        <v>123</v>
      </c>
      <c r="R92" s="208" t="s">
        <v>116</v>
      </c>
      <c r="S92" s="209">
        <f t="shared" si="60"/>
        <v>15</v>
      </c>
      <c r="T92" s="208" t="s">
        <v>266</v>
      </c>
      <c r="U92" s="209">
        <f t="shared" si="61"/>
        <v>15</v>
      </c>
      <c r="V92" s="208" t="s">
        <v>266</v>
      </c>
      <c r="W92" s="209">
        <f t="shared" si="62"/>
        <v>15</v>
      </c>
      <c r="X92" s="208" t="s">
        <v>20</v>
      </c>
      <c r="Y92" s="209">
        <f t="shared" si="63"/>
        <v>15</v>
      </c>
      <c r="Z92" s="208" t="s">
        <v>266</v>
      </c>
      <c r="AA92" s="209">
        <f t="shared" si="64"/>
        <v>15</v>
      </c>
      <c r="AB92" s="208" t="s">
        <v>266</v>
      </c>
      <c r="AC92" s="209">
        <f t="shared" si="65"/>
        <v>15</v>
      </c>
      <c r="AD92" s="208" t="s">
        <v>117</v>
      </c>
      <c r="AE92" s="209">
        <f t="shared" si="66"/>
        <v>10</v>
      </c>
      <c r="AF92" s="278">
        <f t="shared" si="67"/>
        <v>100</v>
      </c>
      <c r="AG92" s="278" t="str">
        <f t="shared" si="68"/>
        <v>Fuerte</v>
      </c>
      <c r="AH92" s="210" t="s">
        <v>118</v>
      </c>
      <c r="AI92" s="211" t="str">
        <f t="shared" si="69"/>
        <v>Fuerte</v>
      </c>
      <c r="AJ92" s="212" t="str">
        <f>IFERROR(VLOOKUP((CONCATENATE(AG92,AI92)),Listados!$U$3:$V$11,2,FALSE),"")</f>
        <v>Fuerte</v>
      </c>
      <c r="AK92" s="278">
        <f t="shared" si="70"/>
        <v>100</v>
      </c>
      <c r="AL92" s="370"/>
      <c r="AM92" s="372"/>
      <c r="AN92" s="277">
        <f>+IF(AND(Q92="Preventivo",AM91="Fuerte"),2,IF(AND(Q92="Preventivo",AM91="Moderado"),1,0))</f>
        <v>0</v>
      </c>
      <c r="AO92" s="277">
        <f t="shared" si="71"/>
        <v>0</v>
      </c>
      <c r="AP92" s="213">
        <f>+K91-AN92</f>
        <v>3</v>
      </c>
      <c r="AQ92" s="213">
        <f>+M91-AO92</f>
        <v>5</v>
      </c>
      <c r="AR92" s="356"/>
      <c r="AS92" s="356"/>
      <c r="AT92" s="356"/>
      <c r="AU92" s="356"/>
      <c r="AV92" s="458"/>
      <c r="AW92" s="458"/>
      <c r="AX92" s="478"/>
      <c r="AY92" s="478"/>
      <c r="AZ92" s="458"/>
      <c r="BA92" s="458"/>
      <c r="BB92" s="458"/>
      <c r="BC92" s="458"/>
      <c r="BD92" s="458"/>
      <c r="BE92" s="458"/>
      <c r="BF92" s="458"/>
      <c r="BG92" s="458"/>
    </row>
    <row r="93" spans="1:59" ht="150" x14ac:dyDescent="0.25">
      <c r="A93" s="360"/>
      <c r="B93" s="362"/>
      <c r="C93" s="423"/>
      <c r="D93" s="425"/>
      <c r="E93" s="150"/>
      <c r="F93" s="150" t="s">
        <v>285</v>
      </c>
      <c r="G93" s="137" t="s">
        <v>286</v>
      </c>
      <c r="H93" s="137" t="s">
        <v>16</v>
      </c>
      <c r="I93" s="137" t="s">
        <v>287</v>
      </c>
      <c r="J93" s="362"/>
      <c r="K93" s="394"/>
      <c r="L93" s="402"/>
      <c r="M93" s="394"/>
      <c r="N93" s="421"/>
      <c r="O93" s="137" t="s">
        <v>1315</v>
      </c>
      <c r="P93" s="150" t="s">
        <v>286</v>
      </c>
      <c r="Q93" s="137" t="s">
        <v>20</v>
      </c>
      <c r="R93" s="208" t="s">
        <v>116</v>
      </c>
      <c r="S93" s="209">
        <f t="shared" si="60"/>
        <v>15</v>
      </c>
      <c r="T93" s="208" t="s">
        <v>266</v>
      </c>
      <c r="U93" s="209">
        <f t="shared" si="61"/>
        <v>15</v>
      </c>
      <c r="V93" s="208" t="s">
        <v>266</v>
      </c>
      <c r="W93" s="209">
        <f t="shared" si="62"/>
        <v>15</v>
      </c>
      <c r="X93" s="208" t="s">
        <v>20</v>
      </c>
      <c r="Y93" s="209">
        <f t="shared" si="63"/>
        <v>15</v>
      </c>
      <c r="Z93" s="208" t="s">
        <v>266</v>
      </c>
      <c r="AA93" s="209">
        <f t="shared" si="64"/>
        <v>15</v>
      </c>
      <c r="AB93" s="208" t="s">
        <v>266</v>
      </c>
      <c r="AC93" s="209">
        <f t="shared" si="65"/>
        <v>15</v>
      </c>
      <c r="AD93" s="208" t="s">
        <v>117</v>
      </c>
      <c r="AE93" s="209">
        <f t="shared" si="66"/>
        <v>10</v>
      </c>
      <c r="AF93" s="278">
        <f t="shared" si="67"/>
        <v>100</v>
      </c>
      <c r="AG93" s="278" t="str">
        <f t="shared" si="68"/>
        <v>Fuerte</v>
      </c>
      <c r="AH93" s="210" t="s">
        <v>118</v>
      </c>
      <c r="AI93" s="211" t="str">
        <f t="shared" si="69"/>
        <v>Fuerte</v>
      </c>
      <c r="AJ93" s="212" t="str">
        <f>IFERROR(VLOOKUP((CONCATENATE(AG93,AI93)),Listados!$U$3:$V$11,2,FALSE),"")</f>
        <v>Fuerte</v>
      </c>
      <c r="AK93" s="278">
        <f t="shared" si="70"/>
        <v>100</v>
      </c>
      <c r="AL93" s="370"/>
      <c r="AM93" s="372"/>
      <c r="AN93" s="277">
        <f>+IF(AND(Q93="Preventivo",AM91="Fuerte"),2,IF(AND(Q93="Preventivo",AM91="Moderado"),1,0))</f>
        <v>2</v>
      </c>
      <c r="AO93" s="277">
        <f t="shared" si="71"/>
        <v>0</v>
      </c>
      <c r="AP93" s="213">
        <f>+K91-AN93</f>
        <v>1</v>
      </c>
      <c r="AQ93" s="213">
        <f>+M91-AO93</f>
        <v>5</v>
      </c>
      <c r="AR93" s="356"/>
      <c r="AS93" s="356"/>
      <c r="AT93" s="356"/>
      <c r="AU93" s="356"/>
      <c r="AV93" s="458"/>
      <c r="AW93" s="458"/>
      <c r="AX93" s="478"/>
      <c r="AY93" s="478"/>
      <c r="AZ93" s="458"/>
      <c r="BA93" s="458"/>
      <c r="BB93" s="458"/>
      <c r="BC93" s="458"/>
      <c r="BD93" s="458"/>
      <c r="BE93" s="458"/>
      <c r="BF93" s="458"/>
      <c r="BG93" s="458"/>
    </row>
    <row r="94" spans="1:59" ht="60" x14ac:dyDescent="0.25">
      <c r="A94" s="360"/>
      <c r="B94" s="362"/>
      <c r="C94" s="423"/>
      <c r="D94" s="425"/>
      <c r="E94" s="150"/>
      <c r="F94" s="150" t="s">
        <v>288</v>
      </c>
      <c r="G94" s="137"/>
      <c r="H94" s="137"/>
      <c r="I94" s="137"/>
      <c r="J94" s="362"/>
      <c r="K94" s="394"/>
      <c r="L94" s="402"/>
      <c r="M94" s="394"/>
      <c r="N94" s="421"/>
      <c r="O94" s="150"/>
      <c r="P94" s="137"/>
      <c r="Q94" s="137"/>
      <c r="R94" s="232"/>
      <c r="S94" s="209" t="str">
        <f t="shared" si="60"/>
        <v/>
      </c>
      <c r="T94" s="232"/>
      <c r="U94" s="209" t="str">
        <f t="shared" si="61"/>
        <v/>
      </c>
      <c r="V94" s="208"/>
      <c r="W94" s="209" t="str">
        <f t="shared" si="62"/>
        <v/>
      </c>
      <c r="X94" s="208"/>
      <c r="Y94" s="209" t="str">
        <f t="shared" si="63"/>
        <v/>
      </c>
      <c r="Z94" s="208"/>
      <c r="AA94" s="209" t="str">
        <f t="shared" si="64"/>
        <v/>
      </c>
      <c r="AB94" s="208"/>
      <c r="AC94" s="209" t="str">
        <f t="shared" si="65"/>
        <v/>
      </c>
      <c r="AD94" s="208"/>
      <c r="AE94" s="209" t="str">
        <f t="shared" si="66"/>
        <v/>
      </c>
      <c r="AF94" s="278" t="str">
        <f t="shared" si="67"/>
        <v/>
      </c>
      <c r="AG94" s="278" t="str">
        <f t="shared" si="68"/>
        <v/>
      </c>
      <c r="AH94" s="210"/>
      <c r="AI94" s="211" t="str">
        <f t="shared" si="69"/>
        <v>Débil</v>
      </c>
      <c r="AJ94" s="212" t="str">
        <f>IFERROR(VLOOKUP((CONCATENATE(AG94,AI94)),Listados!$U$3:$V$11,2,FALSE),"")</f>
        <v/>
      </c>
      <c r="AK94" s="278">
        <f t="shared" si="70"/>
        <v>100</v>
      </c>
      <c r="AL94" s="370"/>
      <c r="AM94" s="372"/>
      <c r="AN94" s="277">
        <f>+IF(AND(Q94="Preventivo",AM91="Fuerte"),2,IF(AND(Q94="Preventivo",AM91="Moderado"),1,0))</f>
        <v>0</v>
      </c>
      <c r="AO94" s="277">
        <f t="shared" si="71"/>
        <v>0</v>
      </c>
      <c r="AP94" s="213">
        <f>+K91-AN94</f>
        <v>3</v>
      </c>
      <c r="AQ94" s="213">
        <f>+M91-AO94</f>
        <v>5</v>
      </c>
      <c r="AR94" s="356"/>
      <c r="AS94" s="356"/>
      <c r="AT94" s="356"/>
      <c r="AU94" s="356"/>
      <c r="AV94" s="458"/>
      <c r="AW94" s="458"/>
      <c r="AX94" s="478"/>
      <c r="AY94" s="478"/>
      <c r="AZ94" s="458"/>
      <c r="BA94" s="458"/>
      <c r="BB94" s="458"/>
      <c r="BC94" s="458"/>
      <c r="BD94" s="458"/>
      <c r="BE94" s="458"/>
      <c r="BF94" s="458"/>
      <c r="BG94" s="458"/>
    </row>
    <row r="95" spans="1:59" x14ac:dyDescent="0.25">
      <c r="A95" s="360"/>
      <c r="B95" s="362"/>
      <c r="C95" s="423"/>
      <c r="D95" s="425"/>
      <c r="E95" s="150"/>
      <c r="F95" s="150"/>
      <c r="G95" s="137"/>
      <c r="H95" s="137"/>
      <c r="I95" s="137"/>
      <c r="J95" s="362"/>
      <c r="K95" s="394"/>
      <c r="L95" s="402"/>
      <c r="M95" s="394"/>
      <c r="N95" s="421"/>
      <c r="O95" s="150"/>
      <c r="P95" s="137"/>
      <c r="Q95" s="137"/>
      <c r="R95" s="232"/>
      <c r="S95" s="209" t="str">
        <f t="shared" si="60"/>
        <v/>
      </c>
      <c r="T95" s="232"/>
      <c r="U95" s="209" t="str">
        <f t="shared" si="61"/>
        <v/>
      </c>
      <c r="V95" s="208"/>
      <c r="W95" s="209" t="str">
        <f t="shared" si="62"/>
        <v/>
      </c>
      <c r="X95" s="208"/>
      <c r="Y95" s="209" t="str">
        <f t="shared" si="63"/>
        <v/>
      </c>
      <c r="Z95" s="208"/>
      <c r="AA95" s="209" t="str">
        <f t="shared" si="64"/>
        <v/>
      </c>
      <c r="AB95" s="208"/>
      <c r="AC95" s="209" t="str">
        <f t="shared" si="65"/>
        <v/>
      </c>
      <c r="AD95" s="208"/>
      <c r="AE95" s="209" t="str">
        <f t="shared" si="66"/>
        <v/>
      </c>
      <c r="AF95" s="278" t="str">
        <f t="shared" si="67"/>
        <v/>
      </c>
      <c r="AG95" s="278" t="str">
        <f t="shared" si="68"/>
        <v/>
      </c>
      <c r="AH95" s="210"/>
      <c r="AI95" s="211" t="str">
        <f t="shared" si="69"/>
        <v>Débil</v>
      </c>
      <c r="AJ95" s="212" t="str">
        <f>IFERROR(VLOOKUP((CONCATENATE(AG95,AI95)),Listados!$U$3:$V$11,2,FALSE),"")</f>
        <v/>
      </c>
      <c r="AK95" s="278">
        <f t="shared" si="70"/>
        <v>100</v>
      </c>
      <c r="AL95" s="370"/>
      <c r="AM95" s="372"/>
      <c r="AN95" s="277">
        <f>+IF(AND(Q95="Preventivo",AM91="Fuerte"),2,IF(AND(Q95="Preventivo",AM91="Moderado"),1,0))</f>
        <v>0</v>
      </c>
      <c r="AO95" s="277">
        <f t="shared" si="71"/>
        <v>0</v>
      </c>
      <c r="AP95" s="213">
        <f>+K91-AN95</f>
        <v>3</v>
      </c>
      <c r="AQ95" s="213">
        <f>+M91-AO95</f>
        <v>5</v>
      </c>
      <c r="AR95" s="356"/>
      <c r="AS95" s="356"/>
      <c r="AT95" s="356"/>
      <c r="AU95" s="356"/>
      <c r="AV95" s="458"/>
      <c r="AW95" s="458"/>
      <c r="AX95" s="478"/>
      <c r="AY95" s="478"/>
      <c r="AZ95" s="458"/>
      <c r="BA95" s="458"/>
      <c r="BB95" s="458"/>
      <c r="BC95" s="458"/>
      <c r="BD95" s="458"/>
      <c r="BE95" s="458"/>
      <c r="BF95" s="458"/>
      <c r="BG95" s="458"/>
    </row>
    <row r="96" spans="1:59" ht="15.75" thickBot="1" x14ac:dyDescent="0.3">
      <c r="A96" s="361"/>
      <c r="B96" s="362"/>
      <c r="C96" s="423"/>
      <c r="D96" s="425"/>
      <c r="E96" s="150"/>
      <c r="F96" s="150"/>
      <c r="G96" s="137"/>
      <c r="H96" s="137"/>
      <c r="I96" s="137"/>
      <c r="J96" s="362"/>
      <c r="K96" s="395"/>
      <c r="L96" s="402"/>
      <c r="M96" s="395"/>
      <c r="N96" s="421"/>
      <c r="O96" s="150"/>
      <c r="P96" s="137"/>
      <c r="Q96" s="137"/>
      <c r="R96" s="232"/>
      <c r="S96" s="209" t="str">
        <f t="shared" si="60"/>
        <v/>
      </c>
      <c r="T96" s="232"/>
      <c r="U96" s="209" t="str">
        <f t="shared" si="61"/>
        <v/>
      </c>
      <c r="V96" s="208"/>
      <c r="W96" s="209" t="str">
        <f t="shared" si="62"/>
        <v/>
      </c>
      <c r="X96" s="208"/>
      <c r="Y96" s="209" t="str">
        <f t="shared" si="63"/>
        <v/>
      </c>
      <c r="Z96" s="208"/>
      <c r="AA96" s="209" t="str">
        <f t="shared" si="64"/>
        <v/>
      </c>
      <c r="AB96" s="208"/>
      <c r="AC96" s="209" t="str">
        <f t="shared" si="65"/>
        <v/>
      </c>
      <c r="AD96" s="208"/>
      <c r="AE96" s="209" t="str">
        <f t="shared" si="66"/>
        <v/>
      </c>
      <c r="AF96" s="278" t="str">
        <f t="shared" si="67"/>
        <v/>
      </c>
      <c r="AG96" s="278" t="str">
        <f t="shared" si="68"/>
        <v/>
      </c>
      <c r="AH96" s="210"/>
      <c r="AI96" s="211" t="str">
        <f t="shared" si="69"/>
        <v>Débil</v>
      </c>
      <c r="AJ96" s="212" t="str">
        <f>IFERROR(VLOOKUP((CONCATENATE(AG96,AI96)),Listados!$U$3:$V$11,2,FALSE),"")</f>
        <v/>
      </c>
      <c r="AK96" s="278">
        <f t="shared" si="70"/>
        <v>100</v>
      </c>
      <c r="AL96" s="371"/>
      <c r="AM96" s="372"/>
      <c r="AN96" s="277">
        <f>+IF(AND(Q96="Preventivo",AM91="Fuerte"),2,IF(AND(Q96="Preventivo",AM91="Moderado"),1,0))</f>
        <v>0</v>
      </c>
      <c r="AO96" s="277">
        <f t="shared" si="71"/>
        <v>0</v>
      </c>
      <c r="AP96" s="213">
        <f>+K91-AN96</f>
        <v>3</v>
      </c>
      <c r="AQ96" s="213">
        <f>+M91-AO96</f>
        <v>5</v>
      </c>
      <c r="AR96" s="357"/>
      <c r="AS96" s="357"/>
      <c r="AT96" s="357"/>
      <c r="AU96" s="357"/>
      <c r="AV96" s="459"/>
      <c r="AW96" s="459"/>
      <c r="AX96" s="479"/>
      <c r="AY96" s="479"/>
      <c r="AZ96" s="459"/>
      <c r="BA96" s="459"/>
      <c r="BB96" s="459"/>
      <c r="BC96" s="459"/>
      <c r="BD96" s="459"/>
      <c r="BE96" s="459"/>
      <c r="BF96" s="459"/>
      <c r="BG96" s="459"/>
    </row>
    <row r="97" spans="1:59" ht="308.10000000000002" customHeight="1" x14ac:dyDescent="0.25">
      <c r="A97" s="359">
        <v>17</v>
      </c>
      <c r="B97" s="362" t="s">
        <v>92</v>
      </c>
      <c r="C97" s="423" t="str">
        <f>IFERROR(VLOOKUP(B97,Listados!B$3:C$20,2,FALSE),"")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97" s="425" t="s">
        <v>1382</v>
      </c>
      <c r="E97" s="150" t="s">
        <v>52</v>
      </c>
      <c r="F97" s="150"/>
      <c r="G97" s="137" t="s">
        <v>289</v>
      </c>
      <c r="H97" s="137" t="s">
        <v>30</v>
      </c>
      <c r="I97" s="137" t="s">
        <v>290</v>
      </c>
      <c r="J97" s="362" t="s">
        <v>21</v>
      </c>
      <c r="K97" s="393">
        <f>+VLOOKUP(J97,Listados!$K$8:$L$12,2,0)</f>
        <v>1</v>
      </c>
      <c r="L97" s="401" t="s">
        <v>36</v>
      </c>
      <c r="M97" s="393">
        <f>+VLOOKUP(L97,Listados!$K$13:$L$17,2,0)</f>
        <v>3</v>
      </c>
      <c r="N97" s="420" t="str">
        <f>IF(AND(J97&lt;&gt;"",L97&lt;&gt;""),VLOOKUP(J97&amp;L97,Listados!$M$3:$N$27,2,FALSE),"")</f>
        <v>Moderado</v>
      </c>
      <c r="O97" s="150" t="s">
        <v>291</v>
      </c>
      <c r="P97" s="150" t="s">
        <v>289</v>
      </c>
      <c r="Q97" s="137" t="s">
        <v>123</v>
      </c>
      <c r="R97" s="208" t="s">
        <v>116</v>
      </c>
      <c r="S97" s="209">
        <f t="shared" si="60"/>
        <v>15</v>
      </c>
      <c r="T97" s="208" t="s">
        <v>266</v>
      </c>
      <c r="U97" s="209">
        <f t="shared" si="61"/>
        <v>15</v>
      </c>
      <c r="V97" s="208" t="s">
        <v>266</v>
      </c>
      <c r="W97" s="209">
        <f t="shared" si="62"/>
        <v>15</v>
      </c>
      <c r="X97" s="208" t="s">
        <v>20</v>
      </c>
      <c r="Y97" s="209">
        <f t="shared" si="63"/>
        <v>15</v>
      </c>
      <c r="Z97" s="208" t="s">
        <v>266</v>
      </c>
      <c r="AA97" s="209">
        <f t="shared" si="64"/>
        <v>15</v>
      </c>
      <c r="AB97" s="208" t="s">
        <v>266</v>
      </c>
      <c r="AC97" s="209">
        <f t="shared" si="65"/>
        <v>15</v>
      </c>
      <c r="AD97" s="208" t="s">
        <v>117</v>
      </c>
      <c r="AE97" s="209">
        <f t="shared" si="66"/>
        <v>10</v>
      </c>
      <c r="AF97" s="278">
        <f t="shared" si="67"/>
        <v>100</v>
      </c>
      <c r="AG97" s="278" t="str">
        <f t="shared" si="68"/>
        <v>Fuerte</v>
      </c>
      <c r="AH97" s="210" t="s">
        <v>118</v>
      </c>
      <c r="AI97" s="211" t="str">
        <f t="shared" si="69"/>
        <v>Fuerte</v>
      </c>
      <c r="AJ97" s="212" t="str">
        <f>IFERROR(VLOOKUP((CONCATENATE(AG97,AI97)),Listados!$U$3:$V$11,2,FALSE),"")</f>
        <v>Fuerte</v>
      </c>
      <c r="AK97" s="278">
        <f t="shared" si="70"/>
        <v>100</v>
      </c>
      <c r="AL97" s="369">
        <f>AVERAGE(AK97:AK102)</f>
        <v>100</v>
      </c>
      <c r="AM97" s="371" t="str">
        <f>IF(AL97&lt;=50, "Débil", IF(AL97&lt;=99,"Moderado","Fuerte"))</f>
        <v>Fuerte</v>
      </c>
      <c r="AN97" s="277">
        <f>+IF(AND(Q97="Preventivo",AM97="Fuerte"),2,IF(AND(Q97="Preventivo",AM97="Moderado"),1,0))</f>
        <v>0</v>
      </c>
      <c r="AO97" s="277">
        <f t="shared" si="71"/>
        <v>0</v>
      </c>
      <c r="AP97" s="213">
        <f>+K97-AN97</f>
        <v>1</v>
      </c>
      <c r="AQ97" s="213">
        <f>+M97-AO97</f>
        <v>3</v>
      </c>
      <c r="AR97" s="358" t="str">
        <f>+VLOOKUP(MIN(AP97,AP98,AP99,AP100,AP101,AP102),Listados!$J$18:$K$24,2,TRUE)</f>
        <v>Rara Vez</v>
      </c>
      <c r="AS97" s="358" t="str">
        <f>+VLOOKUP(MIN(AQ97,AQ98,AQ99,AQ100,AQ101,AQ102),Listados!$J$27:$K$32,2,TRUE)</f>
        <v>Moderado</v>
      </c>
      <c r="AT97" s="358" t="str">
        <f>IF(AND(AR97&lt;&gt;"",AS97&lt;&gt;""),VLOOKUP(AR97&amp;AS97,Listados!$M$3:$N$27,2,FALSE),"")</f>
        <v>Moderado</v>
      </c>
      <c r="AU97" s="358" t="str">
        <f>+VLOOKUP(AT97,Listados!$P$3:$Q$6,2,FALSE)</f>
        <v xml:space="preserve"> Reducir el riesgo</v>
      </c>
      <c r="AV97" s="201" t="s">
        <v>1087</v>
      </c>
      <c r="AW97" s="201" t="s">
        <v>1088</v>
      </c>
      <c r="AX97" s="202" t="s">
        <v>1077</v>
      </c>
      <c r="AY97" s="202" t="s">
        <v>1077</v>
      </c>
      <c r="AZ97" s="201" t="s">
        <v>1089</v>
      </c>
      <c r="BA97" s="201" t="s">
        <v>1090</v>
      </c>
      <c r="BB97" s="203"/>
      <c r="BC97" s="203"/>
      <c r="BD97" s="350"/>
      <c r="BE97" s="373"/>
      <c r="BF97" s="373"/>
      <c r="BG97" s="373"/>
    </row>
    <row r="98" spans="1:59" ht="126" customHeight="1" x14ac:dyDescent="0.25">
      <c r="A98" s="360"/>
      <c r="B98" s="362"/>
      <c r="C98" s="423"/>
      <c r="D98" s="425"/>
      <c r="E98" s="150"/>
      <c r="F98" s="150"/>
      <c r="G98" s="137" t="s">
        <v>292</v>
      </c>
      <c r="H98" s="137" t="s">
        <v>16</v>
      </c>
      <c r="I98" s="137" t="s">
        <v>293</v>
      </c>
      <c r="J98" s="362"/>
      <c r="K98" s="394"/>
      <c r="L98" s="402"/>
      <c r="M98" s="394"/>
      <c r="N98" s="421"/>
      <c r="O98" s="137" t="s">
        <v>294</v>
      </c>
      <c r="P98" s="150" t="s">
        <v>289</v>
      </c>
      <c r="Q98" s="137" t="s">
        <v>123</v>
      </c>
      <c r="R98" s="208" t="s">
        <v>116</v>
      </c>
      <c r="S98" s="209">
        <f t="shared" si="60"/>
        <v>15</v>
      </c>
      <c r="T98" s="208" t="s">
        <v>266</v>
      </c>
      <c r="U98" s="209">
        <f t="shared" si="61"/>
        <v>15</v>
      </c>
      <c r="V98" s="208" t="s">
        <v>266</v>
      </c>
      <c r="W98" s="209">
        <f t="shared" si="62"/>
        <v>15</v>
      </c>
      <c r="X98" s="208" t="s">
        <v>20</v>
      </c>
      <c r="Y98" s="209">
        <f t="shared" si="63"/>
        <v>15</v>
      </c>
      <c r="Z98" s="208" t="s">
        <v>266</v>
      </c>
      <c r="AA98" s="209">
        <f t="shared" si="64"/>
        <v>15</v>
      </c>
      <c r="AB98" s="208" t="s">
        <v>266</v>
      </c>
      <c r="AC98" s="209">
        <f t="shared" si="65"/>
        <v>15</v>
      </c>
      <c r="AD98" s="208" t="s">
        <v>117</v>
      </c>
      <c r="AE98" s="209">
        <f t="shared" si="66"/>
        <v>10</v>
      </c>
      <c r="AF98" s="278">
        <f t="shared" si="67"/>
        <v>100</v>
      </c>
      <c r="AG98" s="278" t="str">
        <f t="shared" si="68"/>
        <v>Fuerte</v>
      </c>
      <c r="AH98" s="210" t="s">
        <v>118</v>
      </c>
      <c r="AI98" s="211" t="str">
        <f t="shared" si="69"/>
        <v>Fuerte</v>
      </c>
      <c r="AJ98" s="212" t="str">
        <f>IFERROR(VLOOKUP((CONCATENATE(AG98,AI98)),Listados!$U$3:$V$11,2,FALSE),"")</f>
        <v>Fuerte</v>
      </c>
      <c r="AK98" s="278">
        <f t="shared" si="70"/>
        <v>100</v>
      </c>
      <c r="AL98" s="370"/>
      <c r="AM98" s="372"/>
      <c r="AN98" s="277">
        <f>+IF(AND(Q98="Preventivo",AM97="Fuerte"),2,IF(AND(Q98="Preventivo",AM97="Moderado"),1,0))</f>
        <v>0</v>
      </c>
      <c r="AO98" s="277">
        <f t="shared" si="71"/>
        <v>0</v>
      </c>
      <c r="AP98" s="213">
        <f>+K97-AN98</f>
        <v>1</v>
      </c>
      <c r="AQ98" s="213">
        <f>+M97-AO98</f>
        <v>3</v>
      </c>
      <c r="AR98" s="356"/>
      <c r="AS98" s="356"/>
      <c r="AT98" s="356"/>
      <c r="AU98" s="356"/>
      <c r="AV98" s="201" t="s">
        <v>1091</v>
      </c>
      <c r="AW98" s="202" t="s">
        <v>1088</v>
      </c>
      <c r="AX98" s="202" t="s">
        <v>1077</v>
      </c>
      <c r="AY98" s="202" t="s">
        <v>1077</v>
      </c>
      <c r="AZ98" s="201" t="s">
        <v>1092</v>
      </c>
      <c r="BA98" s="201" t="s">
        <v>1093</v>
      </c>
      <c r="BB98" s="203"/>
      <c r="BC98" s="203"/>
      <c r="BD98" s="353"/>
      <c r="BE98" s="374"/>
      <c r="BF98" s="374"/>
      <c r="BG98" s="374"/>
    </row>
    <row r="99" spans="1:59" ht="153.94999999999999" customHeight="1" x14ac:dyDescent="0.25">
      <c r="A99" s="360"/>
      <c r="B99" s="362"/>
      <c r="C99" s="423"/>
      <c r="D99" s="425"/>
      <c r="E99" s="150"/>
      <c r="F99" s="150"/>
      <c r="G99" s="137" t="s">
        <v>295</v>
      </c>
      <c r="H99" s="137" t="s">
        <v>16</v>
      </c>
      <c r="I99" s="137" t="s">
        <v>296</v>
      </c>
      <c r="J99" s="362"/>
      <c r="K99" s="394"/>
      <c r="L99" s="402"/>
      <c r="M99" s="394"/>
      <c r="N99" s="421"/>
      <c r="O99" s="137" t="s">
        <v>297</v>
      </c>
      <c r="P99" s="150" t="s">
        <v>292</v>
      </c>
      <c r="Q99" s="137" t="s">
        <v>20</v>
      </c>
      <c r="R99" s="208" t="s">
        <v>116</v>
      </c>
      <c r="S99" s="209">
        <f t="shared" si="60"/>
        <v>15</v>
      </c>
      <c r="T99" s="208" t="s">
        <v>266</v>
      </c>
      <c r="U99" s="209">
        <f t="shared" si="61"/>
        <v>15</v>
      </c>
      <c r="V99" s="208" t="s">
        <v>266</v>
      </c>
      <c r="W99" s="209">
        <f t="shared" si="62"/>
        <v>15</v>
      </c>
      <c r="X99" s="208" t="s">
        <v>20</v>
      </c>
      <c r="Y99" s="209">
        <f t="shared" si="63"/>
        <v>15</v>
      </c>
      <c r="Z99" s="208" t="s">
        <v>266</v>
      </c>
      <c r="AA99" s="209">
        <f t="shared" si="64"/>
        <v>15</v>
      </c>
      <c r="AB99" s="208" t="s">
        <v>266</v>
      </c>
      <c r="AC99" s="209">
        <f t="shared" si="65"/>
        <v>15</v>
      </c>
      <c r="AD99" s="208" t="s">
        <v>117</v>
      </c>
      <c r="AE99" s="209">
        <f t="shared" si="66"/>
        <v>10</v>
      </c>
      <c r="AF99" s="278">
        <f t="shared" si="67"/>
        <v>100</v>
      </c>
      <c r="AG99" s="278" t="str">
        <f t="shared" si="68"/>
        <v>Fuerte</v>
      </c>
      <c r="AH99" s="210" t="s">
        <v>118</v>
      </c>
      <c r="AI99" s="211" t="str">
        <f t="shared" si="69"/>
        <v>Fuerte</v>
      </c>
      <c r="AJ99" s="212" t="str">
        <f>IFERROR(VLOOKUP((CONCATENATE(AG99,AI99)),Listados!$U$3:$V$11,2,FALSE),"")</f>
        <v>Fuerte</v>
      </c>
      <c r="AK99" s="278">
        <f t="shared" si="70"/>
        <v>100</v>
      </c>
      <c r="AL99" s="370"/>
      <c r="AM99" s="372"/>
      <c r="AN99" s="277">
        <f>+IF(AND(Q99="Preventivo",AM97="Fuerte"),2,IF(AND(Q99="Preventivo",AM97="Moderado"),1,0))</f>
        <v>2</v>
      </c>
      <c r="AO99" s="277">
        <f t="shared" si="71"/>
        <v>0</v>
      </c>
      <c r="AP99" s="213">
        <f>+K97-AN99</f>
        <v>-1</v>
      </c>
      <c r="AQ99" s="213">
        <f>+M97-AO99</f>
        <v>3</v>
      </c>
      <c r="AR99" s="356"/>
      <c r="AS99" s="356"/>
      <c r="AT99" s="356"/>
      <c r="AU99" s="356"/>
      <c r="AV99" s="201" t="s">
        <v>1290</v>
      </c>
      <c r="AW99" s="202" t="s">
        <v>1088</v>
      </c>
      <c r="AX99" s="202" t="s">
        <v>1077</v>
      </c>
      <c r="AY99" s="202" t="s">
        <v>1077</v>
      </c>
      <c r="AZ99" s="201" t="s">
        <v>1094</v>
      </c>
      <c r="BA99" s="202" t="s">
        <v>1095</v>
      </c>
      <c r="BB99" s="203"/>
      <c r="BC99" s="203"/>
      <c r="BD99" s="353"/>
      <c r="BE99" s="374"/>
      <c r="BF99" s="374"/>
      <c r="BG99" s="374"/>
    </row>
    <row r="100" spans="1:59" ht="60" x14ac:dyDescent="0.25">
      <c r="A100" s="360"/>
      <c r="B100" s="362"/>
      <c r="C100" s="423"/>
      <c r="D100" s="425"/>
      <c r="E100" s="150"/>
      <c r="F100" s="150"/>
      <c r="G100" s="137" t="s">
        <v>1383</v>
      </c>
      <c r="H100" s="137"/>
      <c r="I100" s="137" t="s">
        <v>298</v>
      </c>
      <c r="J100" s="362"/>
      <c r="K100" s="394"/>
      <c r="L100" s="402"/>
      <c r="M100" s="394"/>
      <c r="N100" s="421"/>
      <c r="O100" s="150"/>
      <c r="P100" s="137"/>
      <c r="Q100" s="137"/>
      <c r="R100" s="232"/>
      <c r="S100" s="209" t="str">
        <f t="shared" si="60"/>
        <v/>
      </c>
      <c r="T100" s="232"/>
      <c r="U100" s="209" t="str">
        <f t="shared" si="61"/>
        <v/>
      </c>
      <c r="V100" s="208"/>
      <c r="W100" s="209" t="str">
        <f t="shared" si="62"/>
        <v/>
      </c>
      <c r="X100" s="208"/>
      <c r="Y100" s="209" t="str">
        <f t="shared" si="63"/>
        <v/>
      </c>
      <c r="Z100" s="208"/>
      <c r="AA100" s="209" t="str">
        <f t="shared" si="64"/>
        <v/>
      </c>
      <c r="AB100" s="208"/>
      <c r="AC100" s="209" t="str">
        <f t="shared" si="65"/>
        <v/>
      </c>
      <c r="AD100" s="208"/>
      <c r="AE100" s="209" t="str">
        <f t="shared" si="66"/>
        <v/>
      </c>
      <c r="AF100" s="278" t="str">
        <f t="shared" si="67"/>
        <v/>
      </c>
      <c r="AG100" s="278" t="str">
        <f t="shared" si="68"/>
        <v/>
      </c>
      <c r="AH100" s="210"/>
      <c r="AI100" s="211" t="str">
        <f t="shared" si="69"/>
        <v>Débil</v>
      </c>
      <c r="AJ100" s="212" t="str">
        <f>IFERROR(VLOOKUP((CONCATENATE(AG100,AI100)),Listados!$U$3:$V$11,2,FALSE),"")</f>
        <v/>
      </c>
      <c r="AK100" s="278">
        <f t="shared" si="70"/>
        <v>100</v>
      </c>
      <c r="AL100" s="370"/>
      <c r="AM100" s="372"/>
      <c r="AN100" s="277">
        <f>+IF(AND(Q100="Preventivo",AM97="Fuerte"),2,IF(AND(Q100="Preventivo",AM97="Moderado"),1,0))</f>
        <v>0</v>
      </c>
      <c r="AO100" s="277">
        <f t="shared" si="71"/>
        <v>0</v>
      </c>
      <c r="AP100" s="213">
        <f>+K97-AN100</f>
        <v>1</v>
      </c>
      <c r="AQ100" s="213">
        <f>+M97-AO100</f>
        <v>3</v>
      </c>
      <c r="AR100" s="356"/>
      <c r="AS100" s="356"/>
      <c r="AT100" s="356"/>
      <c r="AU100" s="356"/>
      <c r="AV100" s="202"/>
      <c r="AW100" s="202"/>
      <c r="AX100" s="202"/>
      <c r="AY100" s="202"/>
      <c r="AZ100" s="202"/>
      <c r="BA100" s="202"/>
      <c r="BB100" s="293"/>
      <c r="BC100" s="293"/>
      <c r="BD100" s="353"/>
      <c r="BE100" s="374"/>
      <c r="BF100" s="374"/>
      <c r="BG100" s="374"/>
    </row>
    <row r="101" spans="1:59" ht="60" x14ac:dyDescent="0.25">
      <c r="A101" s="360"/>
      <c r="B101" s="362"/>
      <c r="C101" s="423"/>
      <c r="D101" s="425"/>
      <c r="E101" s="150"/>
      <c r="F101" s="150"/>
      <c r="G101" s="137" t="s">
        <v>1385</v>
      </c>
      <c r="H101" s="137"/>
      <c r="I101" s="137"/>
      <c r="J101" s="362"/>
      <c r="K101" s="394"/>
      <c r="L101" s="402"/>
      <c r="M101" s="394"/>
      <c r="N101" s="421"/>
      <c r="O101" s="150"/>
      <c r="P101" s="137"/>
      <c r="Q101" s="137"/>
      <c r="R101" s="232"/>
      <c r="S101" s="209" t="str">
        <f t="shared" si="60"/>
        <v/>
      </c>
      <c r="T101" s="232"/>
      <c r="U101" s="209" t="str">
        <f t="shared" si="61"/>
        <v/>
      </c>
      <c r="V101" s="208"/>
      <c r="W101" s="209" t="str">
        <f t="shared" si="62"/>
        <v/>
      </c>
      <c r="X101" s="208"/>
      <c r="Y101" s="209" t="str">
        <f t="shared" si="63"/>
        <v/>
      </c>
      <c r="Z101" s="208"/>
      <c r="AA101" s="209" t="str">
        <f t="shared" si="64"/>
        <v/>
      </c>
      <c r="AB101" s="208"/>
      <c r="AC101" s="209" t="str">
        <f t="shared" si="65"/>
        <v/>
      </c>
      <c r="AD101" s="208"/>
      <c r="AE101" s="209" t="str">
        <f t="shared" si="66"/>
        <v/>
      </c>
      <c r="AF101" s="278" t="str">
        <f t="shared" si="67"/>
        <v/>
      </c>
      <c r="AG101" s="278" t="str">
        <f t="shared" si="68"/>
        <v/>
      </c>
      <c r="AH101" s="210"/>
      <c r="AI101" s="211" t="str">
        <f t="shared" si="69"/>
        <v>Débil</v>
      </c>
      <c r="AJ101" s="212" t="str">
        <f>IFERROR(VLOOKUP((CONCATENATE(AG101,AI101)),Listados!$U$3:$V$11,2,FALSE),"")</f>
        <v/>
      </c>
      <c r="AK101" s="278">
        <f t="shared" si="70"/>
        <v>100</v>
      </c>
      <c r="AL101" s="370"/>
      <c r="AM101" s="372"/>
      <c r="AN101" s="277">
        <f>+IF(AND(Q101="Preventivo",AM97="Fuerte"),2,IF(AND(Q101="Preventivo",AM97="Moderado"),1,0))</f>
        <v>0</v>
      </c>
      <c r="AO101" s="277">
        <f t="shared" si="71"/>
        <v>0</v>
      </c>
      <c r="AP101" s="213">
        <f>+K97-AN101</f>
        <v>1</v>
      </c>
      <c r="AQ101" s="213">
        <f>+M97-AO101</f>
        <v>3</v>
      </c>
      <c r="AR101" s="356"/>
      <c r="AS101" s="356"/>
      <c r="AT101" s="356"/>
      <c r="AU101" s="356"/>
      <c r="AV101" s="202"/>
      <c r="AW101" s="202"/>
      <c r="AX101" s="202"/>
      <c r="AY101" s="202"/>
      <c r="AZ101" s="202"/>
      <c r="BA101" s="202"/>
      <c r="BB101" s="293"/>
      <c r="BC101" s="293"/>
      <c r="BD101" s="353"/>
      <c r="BE101" s="374"/>
      <c r="BF101" s="374"/>
      <c r="BG101" s="374"/>
    </row>
    <row r="102" spans="1:59" ht="75.75" thickBot="1" x14ac:dyDescent="0.3">
      <c r="A102" s="361"/>
      <c r="B102" s="362"/>
      <c r="C102" s="423"/>
      <c r="D102" s="425"/>
      <c r="E102" s="150"/>
      <c r="F102" s="150"/>
      <c r="G102" s="137" t="s">
        <v>1384</v>
      </c>
      <c r="H102" s="137"/>
      <c r="I102" s="137"/>
      <c r="J102" s="362"/>
      <c r="K102" s="395"/>
      <c r="L102" s="402"/>
      <c r="M102" s="395"/>
      <c r="N102" s="421"/>
      <c r="O102" s="150"/>
      <c r="P102" s="137"/>
      <c r="Q102" s="137"/>
      <c r="R102" s="232"/>
      <c r="S102" s="209" t="str">
        <f t="shared" si="60"/>
        <v/>
      </c>
      <c r="T102" s="232"/>
      <c r="U102" s="209" t="str">
        <f t="shared" si="61"/>
        <v/>
      </c>
      <c r="V102" s="208"/>
      <c r="W102" s="209" t="str">
        <f t="shared" si="62"/>
        <v/>
      </c>
      <c r="X102" s="208"/>
      <c r="Y102" s="209" t="str">
        <f t="shared" si="63"/>
        <v/>
      </c>
      <c r="Z102" s="208"/>
      <c r="AA102" s="209" t="str">
        <f t="shared" si="64"/>
        <v/>
      </c>
      <c r="AB102" s="208"/>
      <c r="AC102" s="209" t="str">
        <f t="shared" si="65"/>
        <v/>
      </c>
      <c r="AD102" s="208"/>
      <c r="AE102" s="209" t="str">
        <f t="shared" si="66"/>
        <v/>
      </c>
      <c r="AF102" s="278" t="str">
        <f t="shared" si="67"/>
        <v/>
      </c>
      <c r="AG102" s="278" t="str">
        <f t="shared" si="68"/>
        <v/>
      </c>
      <c r="AH102" s="210"/>
      <c r="AI102" s="211" t="str">
        <f t="shared" si="69"/>
        <v>Débil</v>
      </c>
      <c r="AJ102" s="212" t="str">
        <f>IFERROR(VLOOKUP((CONCATENATE(AG102,AI102)),Listados!$U$3:$V$11,2,FALSE),"")</f>
        <v/>
      </c>
      <c r="AK102" s="278">
        <f t="shared" si="70"/>
        <v>100</v>
      </c>
      <c r="AL102" s="371"/>
      <c r="AM102" s="372"/>
      <c r="AN102" s="277">
        <f>+IF(AND(Q102="Preventivo",AM97="Fuerte"),2,IF(AND(Q102="Preventivo",AM97="Moderado"),1,0))</f>
        <v>0</v>
      </c>
      <c r="AO102" s="277">
        <f t="shared" si="71"/>
        <v>0</v>
      </c>
      <c r="AP102" s="213">
        <f>+K97-AN102</f>
        <v>1</v>
      </c>
      <c r="AQ102" s="213">
        <f>+M97-AO102</f>
        <v>3</v>
      </c>
      <c r="AR102" s="357"/>
      <c r="AS102" s="357"/>
      <c r="AT102" s="357"/>
      <c r="AU102" s="357"/>
      <c r="AV102" s="202"/>
      <c r="AW102" s="202"/>
      <c r="AX102" s="202"/>
      <c r="AY102" s="202"/>
      <c r="AZ102" s="202"/>
      <c r="BA102" s="202"/>
      <c r="BB102" s="293"/>
      <c r="BC102" s="293"/>
      <c r="BD102" s="354"/>
      <c r="BE102" s="375"/>
      <c r="BF102" s="375"/>
      <c r="BG102" s="375"/>
    </row>
    <row r="103" spans="1:59" ht="135" x14ac:dyDescent="0.25">
      <c r="A103" s="359">
        <v>18</v>
      </c>
      <c r="B103" s="362" t="s">
        <v>27</v>
      </c>
      <c r="C103" s="423" t="str">
        <f>IFERROR(VLOOKUP(B103,Listados!B$3:C$20,2,FALSE),"")</f>
        <v>Proveer información oportuna, confiable, veraz y accesible a clientes internos y externos del Ministerio de Justicia y del Derecho.</v>
      </c>
      <c r="D103" s="425" t="s">
        <v>1391</v>
      </c>
      <c r="E103" s="150" t="s">
        <v>69</v>
      </c>
      <c r="F103" s="150" t="s">
        <v>177</v>
      </c>
      <c r="G103" s="137" t="s">
        <v>299</v>
      </c>
      <c r="H103" s="137" t="s">
        <v>16</v>
      </c>
      <c r="I103" s="137" t="s">
        <v>300</v>
      </c>
      <c r="J103" s="362" t="s">
        <v>21</v>
      </c>
      <c r="K103" s="393">
        <f>+VLOOKUP(J103,Listados!$K$8:$L$12,2,0)</f>
        <v>1</v>
      </c>
      <c r="L103" s="401" t="s">
        <v>64</v>
      </c>
      <c r="M103" s="393">
        <f>+VLOOKUP(L103,Listados!$K$13:$L$17,2,0)</f>
        <v>5</v>
      </c>
      <c r="N103" s="420" t="str">
        <f>IF(AND(J103&lt;&gt;"",L103&lt;&gt;""),VLOOKUP(J103&amp;L103,Listados!$M$3:$N$27,2,FALSE),"")</f>
        <v>Extremo</v>
      </c>
      <c r="O103" s="137" t="s">
        <v>301</v>
      </c>
      <c r="P103" s="150" t="s">
        <v>299</v>
      </c>
      <c r="Q103" s="137" t="s">
        <v>20</v>
      </c>
      <c r="R103" s="208" t="s">
        <v>116</v>
      </c>
      <c r="S103" s="209">
        <f t="shared" si="60"/>
        <v>15</v>
      </c>
      <c r="T103" s="208" t="s">
        <v>266</v>
      </c>
      <c r="U103" s="209">
        <f t="shared" si="61"/>
        <v>15</v>
      </c>
      <c r="V103" s="208" t="s">
        <v>266</v>
      </c>
      <c r="W103" s="209">
        <f t="shared" si="62"/>
        <v>15</v>
      </c>
      <c r="X103" s="208" t="s">
        <v>20</v>
      </c>
      <c r="Y103" s="209">
        <f t="shared" si="63"/>
        <v>15</v>
      </c>
      <c r="Z103" s="208" t="s">
        <v>266</v>
      </c>
      <c r="AA103" s="209">
        <f t="shared" si="64"/>
        <v>15</v>
      </c>
      <c r="AB103" s="208" t="s">
        <v>266</v>
      </c>
      <c r="AC103" s="209">
        <f t="shared" si="65"/>
        <v>15</v>
      </c>
      <c r="AD103" s="208" t="s">
        <v>117</v>
      </c>
      <c r="AE103" s="209">
        <f t="shared" si="66"/>
        <v>10</v>
      </c>
      <c r="AF103" s="278">
        <f t="shared" si="67"/>
        <v>100</v>
      </c>
      <c r="AG103" s="278" t="str">
        <f t="shared" si="68"/>
        <v>Fuerte</v>
      </c>
      <c r="AH103" s="210" t="s">
        <v>118</v>
      </c>
      <c r="AI103" s="211" t="str">
        <f t="shared" si="69"/>
        <v>Fuerte</v>
      </c>
      <c r="AJ103" s="212" t="str">
        <f>IFERROR(VLOOKUP((CONCATENATE(AG103,AI103)),Listados!$U$3:$V$11,2,FALSE),"")</f>
        <v>Fuerte</v>
      </c>
      <c r="AK103" s="278">
        <f t="shared" si="70"/>
        <v>100</v>
      </c>
      <c r="AL103" s="369">
        <f>AVERAGE(AK103:AK108)</f>
        <v>100</v>
      </c>
      <c r="AM103" s="371" t="str">
        <f>IF(AL103&lt;=50, "Débil", IF(AL103&lt;=99,"Moderado","Fuerte"))</f>
        <v>Fuerte</v>
      </c>
      <c r="AN103" s="277">
        <f>+IF(AND(Q103="Preventivo",AM103="Fuerte"),2,IF(AND(Q103="Preventivo",AM103="Moderado"),1,0))</f>
        <v>2</v>
      </c>
      <c r="AO103" s="277">
        <f t="shared" si="71"/>
        <v>0</v>
      </c>
      <c r="AP103" s="213">
        <f>+K103-AN103</f>
        <v>-1</v>
      </c>
      <c r="AQ103" s="213">
        <f>+M103-AO103</f>
        <v>5</v>
      </c>
      <c r="AR103" s="358" t="str">
        <f>+VLOOKUP(MIN(AP103,AP104,AP105,AP106,AP107,AP108),Listados!$J$18:$K$24,2,TRUE)</f>
        <v>Rara Vez</v>
      </c>
      <c r="AS103" s="358" t="str">
        <f>+VLOOKUP(MIN(AQ103,AQ104,AQ105,AQ106,AQ107,AQ108),Listados!$J$27:$K$32,2,TRUE)</f>
        <v>Catastrófico</v>
      </c>
      <c r="AT103" s="358" t="str">
        <f>IF(AND(AR103&lt;&gt;"",AS103&lt;&gt;""),VLOOKUP(AR103&amp;AS103,Listados!$M$3:$N$27,2,FALSE),"")</f>
        <v>Extremo</v>
      </c>
      <c r="AU103" s="358" t="str">
        <f>+VLOOKUP(AT103,Listados!$P$3:$Q$6,2,FALSE)</f>
        <v>Evitar el riesgo</v>
      </c>
      <c r="AV103" s="235" t="s">
        <v>1324</v>
      </c>
      <c r="AW103" s="235" t="s">
        <v>1168</v>
      </c>
      <c r="AX103" s="235">
        <v>44774</v>
      </c>
      <c r="AY103" s="235">
        <v>44926</v>
      </c>
      <c r="AZ103" s="235" t="s">
        <v>1327</v>
      </c>
      <c r="BA103" s="235" t="s">
        <v>1329</v>
      </c>
      <c r="BB103" s="239"/>
      <c r="BC103" s="239"/>
      <c r="BD103" s="350"/>
      <c r="BE103" s="373"/>
      <c r="BF103" s="373"/>
      <c r="BG103" s="373"/>
    </row>
    <row r="104" spans="1:59" ht="105" x14ac:dyDescent="0.25">
      <c r="A104" s="360"/>
      <c r="B104" s="362"/>
      <c r="C104" s="423"/>
      <c r="D104" s="425"/>
      <c r="E104" s="150"/>
      <c r="F104" s="150"/>
      <c r="G104" s="137" t="s">
        <v>302</v>
      </c>
      <c r="H104" s="137" t="s">
        <v>16</v>
      </c>
      <c r="I104" s="137" t="s">
        <v>303</v>
      </c>
      <c r="J104" s="362"/>
      <c r="K104" s="394"/>
      <c r="L104" s="402"/>
      <c r="M104" s="394"/>
      <c r="N104" s="421"/>
      <c r="O104" s="137" t="s">
        <v>304</v>
      </c>
      <c r="P104" s="150" t="s">
        <v>302</v>
      </c>
      <c r="Q104" s="137" t="s">
        <v>20</v>
      </c>
      <c r="R104" s="208" t="s">
        <v>116</v>
      </c>
      <c r="S104" s="209">
        <f t="shared" si="60"/>
        <v>15</v>
      </c>
      <c r="T104" s="208" t="s">
        <v>266</v>
      </c>
      <c r="U104" s="209">
        <f t="shared" si="61"/>
        <v>15</v>
      </c>
      <c r="V104" s="208" t="s">
        <v>266</v>
      </c>
      <c r="W104" s="209">
        <f t="shared" si="62"/>
        <v>15</v>
      </c>
      <c r="X104" s="208" t="s">
        <v>20</v>
      </c>
      <c r="Y104" s="209">
        <f t="shared" si="63"/>
        <v>15</v>
      </c>
      <c r="Z104" s="208" t="s">
        <v>266</v>
      </c>
      <c r="AA104" s="209">
        <f t="shared" si="64"/>
        <v>15</v>
      </c>
      <c r="AB104" s="208" t="s">
        <v>266</v>
      </c>
      <c r="AC104" s="209">
        <f t="shared" si="65"/>
        <v>15</v>
      </c>
      <c r="AD104" s="208" t="s">
        <v>117</v>
      </c>
      <c r="AE104" s="209">
        <f t="shared" si="66"/>
        <v>10</v>
      </c>
      <c r="AF104" s="278">
        <f t="shared" si="67"/>
        <v>100</v>
      </c>
      <c r="AG104" s="278" t="str">
        <f t="shared" si="68"/>
        <v>Fuerte</v>
      </c>
      <c r="AH104" s="210" t="s">
        <v>118</v>
      </c>
      <c r="AI104" s="211" t="str">
        <f t="shared" si="69"/>
        <v>Fuerte</v>
      </c>
      <c r="AJ104" s="212" t="str">
        <f>IFERROR(VLOOKUP((CONCATENATE(AG104,AI104)),Listados!$U$3:$V$11,2,FALSE),"")</f>
        <v>Fuerte</v>
      </c>
      <c r="AK104" s="278">
        <f t="shared" si="70"/>
        <v>100</v>
      </c>
      <c r="AL104" s="370"/>
      <c r="AM104" s="372"/>
      <c r="AN104" s="277">
        <f>+IF(AND(Q104="Preventivo",AM103="Fuerte"),2,IF(AND(Q104="Preventivo",AM103="Moderado"),1,0))</f>
        <v>2</v>
      </c>
      <c r="AO104" s="277">
        <f t="shared" si="71"/>
        <v>0</v>
      </c>
      <c r="AP104" s="213">
        <f>+K103-AN104</f>
        <v>-1</v>
      </c>
      <c r="AQ104" s="213">
        <f>+M103-AO104</f>
        <v>5</v>
      </c>
      <c r="AR104" s="356"/>
      <c r="AS104" s="356"/>
      <c r="AT104" s="356"/>
      <c r="AU104" s="356"/>
      <c r="AV104" s="260" t="s">
        <v>1325</v>
      </c>
      <c r="AW104" s="260" t="s">
        <v>1168</v>
      </c>
      <c r="AX104" s="260">
        <v>44774</v>
      </c>
      <c r="AY104" s="260">
        <v>44926</v>
      </c>
      <c r="AZ104" s="260" t="s">
        <v>1327</v>
      </c>
      <c r="BA104" s="260" t="s">
        <v>1330</v>
      </c>
      <c r="BB104" s="293"/>
      <c r="BC104" s="239"/>
      <c r="BD104" s="351"/>
      <c r="BE104" s="374"/>
      <c r="BF104" s="374"/>
      <c r="BG104" s="374"/>
    </row>
    <row r="105" spans="1:59" ht="105" x14ac:dyDescent="0.25">
      <c r="A105" s="360"/>
      <c r="B105" s="362"/>
      <c r="C105" s="423"/>
      <c r="D105" s="425"/>
      <c r="E105" s="150"/>
      <c r="F105" s="150"/>
      <c r="G105" s="137" t="s">
        <v>305</v>
      </c>
      <c r="H105" s="137" t="s">
        <v>16</v>
      </c>
      <c r="I105" s="137" t="s">
        <v>306</v>
      </c>
      <c r="J105" s="362"/>
      <c r="K105" s="394"/>
      <c r="L105" s="402"/>
      <c r="M105" s="394"/>
      <c r="N105" s="421"/>
      <c r="O105" s="137" t="s">
        <v>307</v>
      </c>
      <c r="P105" s="150" t="s">
        <v>305</v>
      </c>
      <c r="Q105" s="137" t="s">
        <v>20</v>
      </c>
      <c r="R105" s="208" t="s">
        <v>116</v>
      </c>
      <c r="S105" s="209">
        <f t="shared" si="60"/>
        <v>15</v>
      </c>
      <c r="T105" s="208" t="s">
        <v>266</v>
      </c>
      <c r="U105" s="209">
        <f t="shared" si="61"/>
        <v>15</v>
      </c>
      <c r="V105" s="208" t="s">
        <v>266</v>
      </c>
      <c r="W105" s="209">
        <f t="shared" si="62"/>
        <v>15</v>
      </c>
      <c r="X105" s="208" t="s">
        <v>20</v>
      </c>
      <c r="Y105" s="209">
        <f t="shared" si="63"/>
        <v>15</v>
      </c>
      <c r="Z105" s="208" t="s">
        <v>266</v>
      </c>
      <c r="AA105" s="209">
        <f t="shared" si="64"/>
        <v>15</v>
      </c>
      <c r="AB105" s="208" t="s">
        <v>266</v>
      </c>
      <c r="AC105" s="209">
        <f t="shared" si="65"/>
        <v>15</v>
      </c>
      <c r="AD105" s="208" t="s">
        <v>117</v>
      </c>
      <c r="AE105" s="209">
        <f t="shared" si="66"/>
        <v>10</v>
      </c>
      <c r="AF105" s="278">
        <f t="shared" si="67"/>
        <v>100</v>
      </c>
      <c r="AG105" s="278" t="str">
        <f t="shared" si="68"/>
        <v>Fuerte</v>
      </c>
      <c r="AH105" s="210" t="s">
        <v>118</v>
      </c>
      <c r="AI105" s="211" t="str">
        <f t="shared" si="69"/>
        <v>Fuerte</v>
      </c>
      <c r="AJ105" s="212" t="str">
        <f>IFERROR(VLOOKUP((CONCATENATE(AG105,AI105)),Listados!$U$3:$V$11,2,FALSE),"")</f>
        <v>Fuerte</v>
      </c>
      <c r="AK105" s="278">
        <f t="shared" si="70"/>
        <v>100</v>
      </c>
      <c r="AL105" s="370"/>
      <c r="AM105" s="372"/>
      <c r="AN105" s="277">
        <f>+IF(AND(Q105="Preventivo",AM103="Fuerte"),2,IF(AND(Q105="Preventivo",AM103="Moderado"),1,0))</f>
        <v>2</v>
      </c>
      <c r="AO105" s="277">
        <f t="shared" si="71"/>
        <v>0</v>
      </c>
      <c r="AP105" s="213">
        <f>+K103-AN105</f>
        <v>-1</v>
      </c>
      <c r="AQ105" s="213">
        <f>+M103-AO105</f>
        <v>5</v>
      </c>
      <c r="AR105" s="356"/>
      <c r="AS105" s="356"/>
      <c r="AT105" s="356"/>
      <c r="AU105" s="356"/>
      <c r="AV105" s="260" t="s">
        <v>1326</v>
      </c>
      <c r="AW105" s="260" t="s">
        <v>1328</v>
      </c>
      <c r="AX105" s="260">
        <v>44774</v>
      </c>
      <c r="AY105" s="260">
        <v>44926</v>
      </c>
      <c r="AZ105" s="260" t="s">
        <v>1327</v>
      </c>
      <c r="BA105" s="260" t="s">
        <v>1331</v>
      </c>
      <c r="BB105" s="293"/>
      <c r="BC105" s="239"/>
      <c r="BD105" s="351"/>
      <c r="BE105" s="374"/>
      <c r="BF105" s="374"/>
      <c r="BG105" s="374"/>
    </row>
    <row r="106" spans="1:59" ht="60" x14ac:dyDescent="0.25">
      <c r="A106" s="360"/>
      <c r="B106" s="362"/>
      <c r="C106" s="423"/>
      <c r="D106" s="425"/>
      <c r="E106" s="150"/>
      <c r="F106" s="150"/>
      <c r="G106" s="137" t="s">
        <v>1389</v>
      </c>
      <c r="H106" s="137"/>
      <c r="I106" s="137"/>
      <c r="J106" s="362"/>
      <c r="K106" s="394"/>
      <c r="L106" s="402"/>
      <c r="M106" s="394"/>
      <c r="N106" s="421"/>
      <c r="O106" s="150"/>
      <c r="P106" s="137"/>
      <c r="Q106" s="137"/>
      <c r="R106" s="232"/>
      <c r="S106" s="209" t="str">
        <f t="shared" si="60"/>
        <v/>
      </c>
      <c r="T106" s="232"/>
      <c r="U106" s="209" t="str">
        <f t="shared" si="61"/>
        <v/>
      </c>
      <c r="V106" s="208"/>
      <c r="W106" s="209" t="str">
        <f t="shared" si="62"/>
        <v/>
      </c>
      <c r="X106" s="208"/>
      <c r="Y106" s="209" t="str">
        <f t="shared" si="63"/>
        <v/>
      </c>
      <c r="Z106" s="208"/>
      <c r="AA106" s="209" t="str">
        <f t="shared" si="64"/>
        <v/>
      </c>
      <c r="AB106" s="208"/>
      <c r="AC106" s="209" t="str">
        <f t="shared" si="65"/>
        <v/>
      </c>
      <c r="AD106" s="208"/>
      <c r="AE106" s="209" t="str">
        <f t="shared" si="66"/>
        <v/>
      </c>
      <c r="AF106" s="278" t="str">
        <f t="shared" si="67"/>
        <v/>
      </c>
      <c r="AG106" s="278" t="str">
        <f t="shared" si="68"/>
        <v/>
      </c>
      <c r="AH106" s="210"/>
      <c r="AI106" s="211" t="str">
        <f t="shared" si="69"/>
        <v>Débil</v>
      </c>
      <c r="AJ106" s="212" t="str">
        <f>IFERROR(VLOOKUP((CONCATENATE(AG106,AI106)),Listados!$U$3:$V$11,2,FALSE),"")</f>
        <v/>
      </c>
      <c r="AK106" s="278">
        <f t="shared" si="70"/>
        <v>100</v>
      </c>
      <c r="AL106" s="370"/>
      <c r="AM106" s="372"/>
      <c r="AN106" s="277">
        <f>+IF(AND(Q106="Preventivo",AM103="Fuerte"),2,IF(AND(Q106="Preventivo",AM103="Moderado"),1,0))</f>
        <v>0</v>
      </c>
      <c r="AO106" s="277">
        <f t="shared" si="71"/>
        <v>0</v>
      </c>
      <c r="AP106" s="213">
        <f>+K103-AN106</f>
        <v>1</v>
      </c>
      <c r="AQ106" s="213">
        <f>+M103-AO106</f>
        <v>5</v>
      </c>
      <c r="AR106" s="356"/>
      <c r="AS106" s="356"/>
      <c r="AT106" s="356"/>
      <c r="AU106" s="356"/>
      <c r="AV106" s="202"/>
      <c r="AW106" s="202"/>
      <c r="AX106" s="202"/>
      <c r="AY106" s="202"/>
      <c r="AZ106" s="202"/>
      <c r="BA106" s="202"/>
      <c r="BB106" s="293"/>
      <c r="BC106" s="293"/>
      <c r="BD106" s="351"/>
      <c r="BE106" s="374"/>
      <c r="BF106" s="374"/>
      <c r="BG106" s="374"/>
    </row>
    <row r="107" spans="1:59" ht="75" x14ac:dyDescent="0.25">
      <c r="A107" s="360"/>
      <c r="B107" s="362"/>
      <c r="C107" s="423"/>
      <c r="D107" s="425"/>
      <c r="E107" s="150"/>
      <c r="F107" s="150"/>
      <c r="G107" s="137" t="s">
        <v>1390</v>
      </c>
      <c r="H107" s="137"/>
      <c r="I107" s="137"/>
      <c r="J107" s="362"/>
      <c r="K107" s="394"/>
      <c r="L107" s="402"/>
      <c r="M107" s="394"/>
      <c r="N107" s="421"/>
      <c r="O107" s="150"/>
      <c r="P107" s="137"/>
      <c r="Q107" s="137"/>
      <c r="R107" s="232"/>
      <c r="S107" s="209" t="str">
        <f t="shared" si="60"/>
        <v/>
      </c>
      <c r="T107" s="232"/>
      <c r="U107" s="209" t="str">
        <f t="shared" si="61"/>
        <v/>
      </c>
      <c r="V107" s="208"/>
      <c r="W107" s="209" t="str">
        <f t="shared" si="62"/>
        <v/>
      </c>
      <c r="X107" s="208"/>
      <c r="Y107" s="209" t="str">
        <f t="shared" si="63"/>
        <v/>
      </c>
      <c r="Z107" s="208"/>
      <c r="AA107" s="209" t="str">
        <f t="shared" si="64"/>
        <v/>
      </c>
      <c r="AB107" s="208"/>
      <c r="AC107" s="209" t="str">
        <f t="shared" si="65"/>
        <v/>
      </c>
      <c r="AD107" s="208"/>
      <c r="AE107" s="209" t="str">
        <f t="shared" si="66"/>
        <v/>
      </c>
      <c r="AF107" s="278" t="str">
        <f t="shared" si="67"/>
        <v/>
      </c>
      <c r="AG107" s="278" t="str">
        <f t="shared" si="68"/>
        <v/>
      </c>
      <c r="AH107" s="210"/>
      <c r="AI107" s="211" t="str">
        <f t="shared" si="69"/>
        <v>Débil</v>
      </c>
      <c r="AJ107" s="212" t="str">
        <f>IFERROR(VLOOKUP((CONCATENATE(AG107,AI107)),Listados!$U$3:$V$11,2,FALSE),"")</f>
        <v/>
      </c>
      <c r="AK107" s="278">
        <f t="shared" si="70"/>
        <v>100</v>
      </c>
      <c r="AL107" s="370"/>
      <c r="AM107" s="372"/>
      <c r="AN107" s="277">
        <f>+IF(AND(Q107="Preventivo",AM103="Fuerte"),2,IF(AND(Q107="Preventivo",AM103="Moderado"),1,0))</f>
        <v>0</v>
      </c>
      <c r="AO107" s="277">
        <f t="shared" si="71"/>
        <v>0</v>
      </c>
      <c r="AP107" s="213">
        <f>+K103-AN107</f>
        <v>1</v>
      </c>
      <c r="AQ107" s="213">
        <f>+M103-AO107</f>
        <v>5</v>
      </c>
      <c r="AR107" s="356"/>
      <c r="AS107" s="356"/>
      <c r="AT107" s="356"/>
      <c r="AU107" s="356"/>
      <c r="AV107" s="202"/>
      <c r="AW107" s="202"/>
      <c r="AX107" s="202"/>
      <c r="AY107" s="202"/>
      <c r="AZ107" s="202"/>
      <c r="BA107" s="202"/>
      <c r="BB107" s="293"/>
      <c r="BC107" s="293"/>
      <c r="BD107" s="351"/>
      <c r="BE107" s="374"/>
      <c r="BF107" s="374"/>
      <c r="BG107" s="374"/>
    </row>
    <row r="108" spans="1:59" ht="15.75" thickBot="1" x14ac:dyDescent="0.3">
      <c r="A108" s="361"/>
      <c r="B108" s="362"/>
      <c r="C108" s="423"/>
      <c r="D108" s="425"/>
      <c r="E108" s="150"/>
      <c r="F108" s="150"/>
      <c r="G108" s="137"/>
      <c r="H108" s="137"/>
      <c r="I108" s="137"/>
      <c r="J108" s="362"/>
      <c r="K108" s="395"/>
      <c r="L108" s="402"/>
      <c r="M108" s="395"/>
      <c r="N108" s="421"/>
      <c r="O108" s="150"/>
      <c r="P108" s="137"/>
      <c r="Q108" s="137"/>
      <c r="R108" s="232"/>
      <c r="S108" s="209" t="str">
        <f t="shared" si="60"/>
        <v/>
      </c>
      <c r="T108" s="232"/>
      <c r="U108" s="209" t="str">
        <f t="shared" si="61"/>
        <v/>
      </c>
      <c r="V108" s="208"/>
      <c r="W108" s="209" t="str">
        <f t="shared" si="62"/>
        <v/>
      </c>
      <c r="X108" s="208"/>
      <c r="Y108" s="209" t="str">
        <f t="shared" si="63"/>
        <v/>
      </c>
      <c r="Z108" s="208"/>
      <c r="AA108" s="209" t="str">
        <f t="shared" si="64"/>
        <v/>
      </c>
      <c r="AB108" s="208"/>
      <c r="AC108" s="209" t="str">
        <f t="shared" si="65"/>
        <v/>
      </c>
      <c r="AD108" s="208"/>
      <c r="AE108" s="209" t="str">
        <f t="shared" si="66"/>
        <v/>
      </c>
      <c r="AF108" s="278" t="str">
        <f t="shared" si="67"/>
        <v/>
      </c>
      <c r="AG108" s="278" t="str">
        <f t="shared" si="68"/>
        <v/>
      </c>
      <c r="AH108" s="210"/>
      <c r="AI108" s="211" t="str">
        <f t="shared" si="69"/>
        <v>Débil</v>
      </c>
      <c r="AJ108" s="212" t="str">
        <f>IFERROR(VLOOKUP((CONCATENATE(AG108,AI108)),Listados!$U$3:$V$11,2,FALSE),"")</f>
        <v/>
      </c>
      <c r="AK108" s="278">
        <f t="shared" si="70"/>
        <v>100</v>
      </c>
      <c r="AL108" s="371"/>
      <c r="AM108" s="372"/>
      <c r="AN108" s="277">
        <f>+IF(AND(Q108="Preventivo",AM103="Fuerte"),2,IF(AND(Q108="Preventivo",AM103="Moderado"),1,0))</f>
        <v>0</v>
      </c>
      <c r="AO108" s="277">
        <f t="shared" si="71"/>
        <v>0</v>
      </c>
      <c r="AP108" s="213">
        <f>+K103-AN108</f>
        <v>1</v>
      </c>
      <c r="AQ108" s="213">
        <f>+M103-AO108</f>
        <v>5</v>
      </c>
      <c r="AR108" s="357"/>
      <c r="AS108" s="357"/>
      <c r="AT108" s="357"/>
      <c r="AU108" s="357"/>
      <c r="AV108" s="202"/>
      <c r="AW108" s="202"/>
      <c r="AX108" s="202"/>
      <c r="AY108" s="202"/>
      <c r="AZ108" s="202"/>
      <c r="BA108" s="202"/>
      <c r="BB108" s="293"/>
      <c r="BC108" s="293"/>
      <c r="BD108" s="352"/>
      <c r="BE108" s="375"/>
      <c r="BF108" s="375"/>
      <c r="BG108" s="375"/>
    </row>
    <row r="109" spans="1:59" ht="258.75" customHeight="1" x14ac:dyDescent="0.25">
      <c r="A109" s="359">
        <v>19</v>
      </c>
      <c r="B109" s="362" t="s">
        <v>74</v>
      </c>
      <c r="C109" s="423" t="str">
        <f>IFERROR(VLOOKUP(B109,Listados!B$3:C$20,2,FALSE),"")</f>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
      <c r="D109" s="425" t="s">
        <v>1398</v>
      </c>
      <c r="E109" s="150" t="s">
        <v>15</v>
      </c>
      <c r="F109" s="150" t="s">
        <v>177</v>
      </c>
      <c r="G109" s="137" t="s">
        <v>1316</v>
      </c>
      <c r="H109" s="137" t="s">
        <v>16</v>
      </c>
      <c r="I109" s="137" t="s">
        <v>309</v>
      </c>
      <c r="J109" s="362" t="s">
        <v>53</v>
      </c>
      <c r="K109" s="393">
        <f>+VLOOKUP(J109,Listados!$K$8:$L$12,2,0)</f>
        <v>4</v>
      </c>
      <c r="L109" s="401" t="s">
        <v>54</v>
      </c>
      <c r="M109" s="393">
        <f>+VLOOKUP(L109,Listados!$K$13:$L$17,2,0)</f>
        <v>4</v>
      </c>
      <c r="N109" s="420" t="str">
        <f>IF(AND(J109&lt;&gt;"",L109&lt;&gt;""),VLOOKUP(J109&amp;L109,Listados!$M$3:$N$27,2,FALSE),"")</f>
        <v>Extremo</v>
      </c>
      <c r="O109" s="137" t="s">
        <v>310</v>
      </c>
      <c r="P109" s="150" t="s">
        <v>308</v>
      </c>
      <c r="Q109" s="137" t="s">
        <v>20</v>
      </c>
      <c r="R109" s="208" t="s">
        <v>116</v>
      </c>
      <c r="S109" s="209">
        <f t="shared" si="60"/>
        <v>15</v>
      </c>
      <c r="T109" s="208" t="s">
        <v>266</v>
      </c>
      <c r="U109" s="209">
        <f t="shared" si="61"/>
        <v>15</v>
      </c>
      <c r="V109" s="208" t="s">
        <v>266</v>
      </c>
      <c r="W109" s="209">
        <f t="shared" si="62"/>
        <v>15</v>
      </c>
      <c r="X109" s="208" t="s">
        <v>20</v>
      </c>
      <c r="Y109" s="209">
        <f t="shared" si="63"/>
        <v>15</v>
      </c>
      <c r="Z109" s="208" t="s">
        <v>266</v>
      </c>
      <c r="AA109" s="209">
        <f t="shared" si="64"/>
        <v>15</v>
      </c>
      <c r="AB109" s="208" t="s">
        <v>266</v>
      </c>
      <c r="AC109" s="209">
        <f t="shared" si="65"/>
        <v>15</v>
      </c>
      <c r="AD109" s="208" t="s">
        <v>117</v>
      </c>
      <c r="AE109" s="209">
        <f t="shared" si="66"/>
        <v>10</v>
      </c>
      <c r="AF109" s="278">
        <f t="shared" si="67"/>
        <v>100</v>
      </c>
      <c r="AG109" s="278" t="str">
        <f t="shared" si="68"/>
        <v>Fuerte</v>
      </c>
      <c r="AH109" s="210" t="s">
        <v>118</v>
      </c>
      <c r="AI109" s="211" t="str">
        <f t="shared" si="69"/>
        <v>Fuerte</v>
      </c>
      <c r="AJ109" s="212" t="str">
        <f>IFERROR(VLOOKUP((CONCATENATE(AG109,AI109)),Listados!$U$3:$V$11,2,FALSE),"")</f>
        <v>Fuerte</v>
      </c>
      <c r="AK109" s="278">
        <f t="shared" si="70"/>
        <v>100</v>
      </c>
      <c r="AL109" s="369">
        <f>AVERAGE(AK109:AK114)</f>
        <v>100</v>
      </c>
      <c r="AM109" s="371" t="str">
        <f>IF(AL109&lt;=50, "Débil", IF(AL109&lt;=99,"Moderado","Fuerte"))</f>
        <v>Fuerte</v>
      </c>
      <c r="AN109" s="277">
        <f>+IF(AND(Q109="Preventivo",AM109="Fuerte"),2,IF(AND(Q109="Preventivo",AM109="Moderado"),1,0))</f>
        <v>2</v>
      </c>
      <c r="AO109" s="277">
        <f t="shared" si="71"/>
        <v>0</v>
      </c>
      <c r="AP109" s="213">
        <f>+K109-AN109</f>
        <v>2</v>
      </c>
      <c r="AQ109" s="213">
        <f>+M109-AO109</f>
        <v>4</v>
      </c>
      <c r="AR109" s="358" t="str">
        <f>+VLOOKUP(MIN(AP109,AP110,AP111,AP112,AP113,AP114),Listados!$J$18:$K$24,2,TRUE)</f>
        <v>Improbable</v>
      </c>
      <c r="AS109" s="358" t="str">
        <f>+VLOOKUP(MIN(AQ109,AQ110,AQ111,AQ112,AQ113,AQ114),Listados!$J$27:$K$32,2,TRUE)</f>
        <v>Mayor</v>
      </c>
      <c r="AT109" s="358" t="str">
        <f>IF(AND(AR109&lt;&gt;"",AS109&lt;&gt;""),VLOOKUP(AR109&amp;AS109,Listados!$M$3:$N$27,2,FALSE),"")</f>
        <v>Alto</v>
      </c>
      <c r="AU109" s="358" t="str">
        <f>+VLOOKUP(AT109,Listados!$P$3:$Q$6,2,FALSE)</f>
        <v>Reducir el riesgo</v>
      </c>
      <c r="AV109" s="486"/>
      <c r="AW109" s="373"/>
      <c r="AX109" s="373"/>
      <c r="AY109" s="373"/>
      <c r="AZ109" s="373"/>
      <c r="BA109" s="373"/>
      <c r="BB109" s="373"/>
      <c r="BC109" s="373"/>
      <c r="BD109" s="373"/>
      <c r="BE109" s="373"/>
      <c r="BF109" s="373"/>
      <c r="BG109" s="373"/>
    </row>
    <row r="110" spans="1:59" ht="135" x14ac:dyDescent="0.25">
      <c r="A110" s="360"/>
      <c r="B110" s="362"/>
      <c r="C110" s="423"/>
      <c r="D110" s="425"/>
      <c r="E110" s="150"/>
      <c r="F110" s="150" t="s">
        <v>281</v>
      </c>
      <c r="G110" s="137" t="s">
        <v>311</v>
      </c>
      <c r="H110" s="137" t="s">
        <v>16</v>
      </c>
      <c r="I110" s="137" t="s">
        <v>312</v>
      </c>
      <c r="J110" s="362"/>
      <c r="K110" s="394"/>
      <c r="L110" s="402"/>
      <c r="M110" s="394"/>
      <c r="N110" s="421"/>
      <c r="O110" s="137" t="s">
        <v>313</v>
      </c>
      <c r="P110" s="150" t="s">
        <v>311</v>
      </c>
      <c r="Q110" s="137" t="s">
        <v>20</v>
      </c>
      <c r="R110" s="208" t="s">
        <v>116</v>
      </c>
      <c r="S110" s="209">
        <f t="shared" si="60"/>
        <v>15</v>
      </c>
      <c r="T110" s="208" t="s">
        <v>266</v>
      </c>
      <c r="U110" s="209">
        <f t="shared" si="61"/>
        <v>15</v>
      </c>
      <c r="V110" s="208" t="s">
        <v>266</v>
      </c>
      <c r="W110" s="209">
        <f t="shared" si="62"/>
        <v>15</v>
      </c>
      <c r="X110" s="208" t="s">
        <v>20</v>
      </c>
      <c r="Y110" s="209">
        <f t="shared" si="63"/>
        <v>15</v>
      </c>
      <c r="Z110" s="208" t="s">
        <v>266</v>
      </c>
      <c r="AA110" s="209">
        <f t="shared" si="64"/>
        <v>15</v>
      </c>
      <c r="AB110" s="208" t="s">
        <v>266</v>
      </c>
      <c r="AC110" s="209">
        <f t="shared" si="65"/>
        <v>15</v>
      </c>
      <c r="AD110" s="208" t="s">
        <v>117</v>
      </c>
      <c r="AE110" s="209">
        <f t="shared" si="66"/>
        <v>10</v>
      </c>
      <c r="AF110" s="278">
        <f t="shared" si="67"/>
        <v>100</v>
      </c>
      <c r="AG110" s="278" t="str">
        <f t="shared" si="68"/>
        <v>Fuerte</v>
      </c>
      <c r="AH110" s="210" t="s">
        <v>118</v>
      </c>
      <c r="AI110" s="211" t="str">
        <f t="shared" si="69"/>
        <v>Fuerte</v>
      </c>
      <c r="AJ110" s="212" t="str">
        <f>IFERROR(VLOOKUP((CONCATENATE(AG110,AI110)),Listados!$U$3:$V$11,2,FALSE),"")</f>
        <v>Fuerte</v>
      </c>
      <c r="AK110" s="278">
        <f t="shared" si="70"/>
        <v>100</v>
      </c>
      <c r="AL110" s="370"/>
      <c r="AM110" s="372"/>
      <c r="AN110" s="277">
        <f>+IF(AND(Q110="Preventivo",AM109="Fuerte"),2,IF(AND(Q110="Preventivo",AM109="Moderado"),1,0))</f>
        <v>2</v>
      </c>
      <c r="AO110" s="277">
        <f t="shared" si="71"/>
        <v>0</v>
      </c>
      <c r="AP110" s="213">
        <f>+K109-AN110</f>
        <v>2</v>
      </c>
      <c r="AQ110" s="213">
        <f>+M109-AO110</f>
        <v>4</v>
      </c>
      <c r="AR110" s="356"/>
      <c r="AS110" s="356"/>
      <c r="AT110" s="356"/>
      <c r="AU110" s="356"/>
      <c r="AV110" s="353"/>
      <c r="AW110" s="374"/>
      <c r="AX110" s="374"/>
      <c r="AY110" s="374"/>
      <c r="AZ110" s="374"/>
      <c r="BA110" s="374"/>
      <c r="BB110" s="374"/>
      <c r="BC110" s="374"/>
      <c r="BD110" s="374"/>
      <c r="BE110" s="374"/>
      <c r="BF110" s="374"/>
      <c r="BG110" s="374"/>
    </row>
    <row r="111" spans="1:59" ht="105" x14ac:dyDescent="0.25">
      <c r="A111" s="360"/>
      <c r="B111" s="362"/>
      <c r="C111" s="423"/>
      <c r="D111" s="425"/>
      <c r="E111" s="150"/>
      <c r="F111" s="150"/>
      <c r="G111" s="137"/>
      <c r="H111" s="137"/>
      <c r="I111" s="137" t="s">
        <v>314</v>
      </c>
      <c r="J111" s="362"/>
      <c r="K111" s="394"/>
      <c r="L111" s="402"/>
      <c r="M111" s="394"/>
      <c r="N111" s="421"/>
      <c r="O111" s="137" t="s">
        <v>315</v>
      </c>
      <c r="P111" s="150" t="s">
        <v>311</v>
      </c>
      <c r="Q111" s="137" t="s">
        <v>20</v>
      </c>
      <c r="R111" s="208" t="s">
        <v>116</v>
      </c>
      <c r="S111" s="209">
        <f t="shared" si="60"/>
        <v>15</v>
      </c>
      <c r="T111" s="208" t="s">
        <v>266</v>
      </c>
      <c r="U111" s="209">
        <f t="shared" si="61"/>
        <v>15</v>
      </c>
      <c r="V111" s="208" t="s">
        <v>266</v>
      </c>
      <c r="W111" s="209">
        <f t="shared" si="62"/>
        <v>15</v>
      </c>
      <c r="X111" s="208" t="s">
        <v>20</v>
      </c>
      <c r="Y111" s="209">
        <f t="shared" si="63"/>
        <v>15</v>
      </c>
      <c r="Z111" s="208" t="s">
        <v>266</v>
      </c>
      <c r="AA111" s="209">
        <f t="shared" si="64"/>
        <v>15</v>
      </c>
      <c r="AB111" s="208" t="s">
        <v>266</v>
      </c>
      <c r="AC111" s="209">
        <f t="shared" si="65"/>
        <v>15</v>
      </c>
      <c r="AD111" s="208" t="s">
        <v>117</v>
      </c>
      <c r="AE111" s="209">
        <f t="shared" si="66"/>
        <v>10</v>
      </c>
      <c r="AF111" s="278">
        <f t="shared" si="67"/>
        <v>100</v>
      </c>
      <c r="AG111" s="278" t="str">
        <f t="shared" si="68"/>
        <v>Fuerte</v>
      </c>
      <c r="AH111" s="210" t="s">
        <v>118</v>
      </c>
      <c r="AI111" s="211" t="str">
        <f t="shared" si="69"/>
        <v>Fuerte</v>
      </c>
      <c r="AJ111" s="212" t="str">
        <f>IFERROR(VLOOKUP((CONCATENATE(AG111,AI111)),Listados!$U$3:$V$11,2,FALSE),"")</f>
        <v>Fuerte</v>
      </c>
      <c r="AK111" s="278">
        <f t="shared" si="70"/>
        <v>100</v>
      </c>
      <c r="AL111" s="370"/>
      <c r="AM111" s="372"/>
      <c r="AN111" s="277">
        <f>+IF(AND(Q111="Preventivo",AM109="Fuerte"),2,IF(AND(Q111="Preventivo",AM109="Moderado"),1,0))</f>
        <v>2</v>
      </c>
      <c r="AO111" s="277">
        <f t="shared" si="71"/>
        <v>0</v>
      </c>
      <c r="AP111" s="213">
        <f>+K109-AN111</f>
        <v>2</v>
      </c>
      <c r="AQ111" s="213">
        <f>+M109-AO111</f>
        <v>4</v>
      </c>
      <c r="AR111" s="356"/>
      <c r="AS111" s="356"/>
      <c r="AT111" s="356"/>
      <c r="AU111" s="356"/>
      <c r="AV111" s="353"/>
      <c r="AW111" s="374"/>
      <c r="AX111" s="374"/>
      <c r="AY111" s="374"/>
      <c r="AZ111" s="374"/>
      <c r="BA111" s="374"/>
      <c r="BB111" s="374"/>
      <c r="BC111" s="374"/>
      <c r="BD111" s="374"/>
      <c r="BE111" s="374"/>
      <c r="BF111" s="374"/>
      <c r="BG111" s="374"/>
    </row>
    <row r="112" spans="1:59" x14ac:dyDescent="0.25">
      <c r="A112" s="360"/>
      <c r="B112" s="362"/>
      <c r="C112" s="423"/>
      <c r="D112" s="425"/>
      <c r="E112" s="150"/>
      <c r="F112" s="150"/>
      <c r="G112" s="137"/>
      <c r="H112" s="137"/>
      <c r="I112" s="137"/>
      <c r="J112" s="362"/>
      <c r="K112" s="394"/>
      <c r="L112" s="402"/>
      <c r="M112" s="394"/>
      <c r="N112" s="421"/>
      <c r="O112" s="150"/>
      <c r="P112" s="137"/>
      <c r="Q112" s="137"/>
      <c r="R112" s="232"/>
      <c r="S112" s="209" t="str">
        <f t="shared" si="60"/>
        <v/>
      </c>
      <c r="T112" s="232"/>
      <c r="U112" s="209" t="str">
        <f t="shared" si="61"/>
        <v/>
      </c>
      <c r="V112" s="208"/>
      <c r="W112" s="209" t="str">
        <f t="shared" si="62"/>
        <v/>
      </c>
      <c r="X112" s="208"/>
      <c r="Y112" s="209" t="str">
        <f t="shared" si="63"/>
        <v/>
      </c>
      <c r="Z112" s="208"/>
      <c r="AA112" s="209" t="str">
        <f t="shared" si="64"/>
        <v/>
      </c>
      <c r="AB112" s="208"/>
      <c r="AC112" s="209" t="str">
        <f t="shared" si="65"/>
        <v/>
      </c>
      <c r="AD112" s="208"/>
      <c r="AE112" s="209" t="str">
        <f t="shared" si="66"/>
        <v/>
      </c>
      <c r="AF112" s="278" t="str">
        <f t="shared" si="67"/>
        <v/>
      </c>
      <c r="AG112" s="278" t="str">
        <f t="shared" si="68"/>
        <v/>
      </c>
      <c r="AH112" s="210"/>
      <c r="AI112" s="211" t="str">
        <f t="shared" si="69"/>
        <v>Débil</v>
      </c>
      <c r="AJ112" s="212" t="str">
        <f>IFERROR(VLOOKUP((CONCATENATE(AG112,AI112)),Listados!$U$3:$V$11,2,FALSE),"")</f>
        <v/>
      </c>
      <c r="AK112" s="278">
        <f t="shared" si="70"/>
        <v>100</v>
      </c>
      <c r="AL112" s="370"/>
      <c r="AM112" s="372"/>
      <c r="AN112" s="277">
        <f>+IF(AND(Q112="Preventivo",AM109="Fuerte"),2,IF(AND(Q112="Preventivo",AM109="Moderado"),1,0))</f>
        <v>0</v>
      </c>
      <c r="AO112" s="277">
        <f t="shared" si="71"/>
        <v>0</v>
      </c>
      <c r="AP112" s="213">
        <f>+K109-AN112</f>
        <v>4</v>
      </c>
      <c r="AQ112" s="213">
        <f>+M109-AO112</f>
        <v>4</v>
      </c>
      <c r="AR112" s="356"/>
      <c r="AS112" s="356"/>
      <c r="AT112" s="356"/>
      <c r="AU112" s="356"/>
      <c r="AV112" s="353"/>
      <c r="AW112" s="374"/>
      <c r="AX112" s="374"/>
      <c r="AY112" s="374"/>
      <c r="AZ112" s="374"/>
      <c r="BA112" s="374"/>
      <c r="BB112" s="374"/>
      <c r="BC112" s="374"/>
      <c r="BD112" s="374"/>
      <c r="BE112" s="374"/>
      <c r="BF112" s="374"/>
      <c r="BG112" s="374"/>
    </row>
    <row r="113" spans="1:59" x14ac:dyDescent="0.25">
      <c r="A113" s="360"/>
      <c r="B113" s="362"/>
      <c r="C113" s="423"/>
      <c r="D113" s="425"/>
      <c r="E113" s="150"/>
      <c r="F113" s="150"/>
      <c r="G113" s="137"/>
      <c r="H113" s="137"/>
      <c r="I113" s="137"/>
      <c r="J113" s="362"/>
      <c r="K113" s="394"/>
      <c r="L113" s="402"/>
      <c r="M113" s="394"/>
      <c r="N113" s="421"/>
      <c r="O113" s="150"/>
      <c r="P113" s="137"/>
      <c r="Q113" s="137"/>
      <c r="R113" s="232"/>
      <c r="S113" s="209" t="str">
        <f t="shared" si="60"/>
        <v/>
      </c>
      <c r="T113" s="232"/>
      <c r="U113" s="209" t="str">
        <f t="shared" si="61"/>
        <v/>
      </c>
      <c r="V113" s="208"/>
      <c r="W113" s="209" t="str">
        <f t="shared" si="62"/>
        <v/>
      </c>
      <c r="X113" s="208"/>
      <c r="Y113" s="209" t="str">
        <f t="shared" si="63"/>
        <v/>
      </c>
      <c r="Z113" s="208"/>
      <c r="AA113" s="209" t="str">
        <f t="shared" si="64"/>
        <v/>
      </c>
      <c r="AB113" s="208"/>
      <c r="AC113" s="209" t="str">
        <f t="shared" si="65"/>
        <v/>
      </c>
      <c r="AD113" s="208"/>
      <c r="AE113" s="209" t="str">
        <f t="shared" si="66"/>
        <v/>
      </c>
      <c r="AF113" s="278" t="str">
        <f t="shared" si="67"/>
        <v/>
      </c>
      <c r="AG113" s="278" t="str">
        <f t="shared" si="68"/>
        <v/>
      </c>
      <c r="AH113" s="210"/>
      <c r="AI113" s="211" t="str">
        <f t="shared" si="69"/>
        <v>Débil</v>
      </c>
      <c r="AJ113" s="212" t="str">
        <f>IFERROR(VLOOKUP((CONCATENATE(AG113,AI113)),Listados!$U$3:$V$11,2,FALSE),"")</f>
        <v/>
      </c>
      <c r="AK113" s="278">
        <f t="shared" si="70"/>
        <v>100</v>
      </c>
      <c r="AL113" s="370"/>
      <c r="AM113" s="372"/>
      <c r="AN113" s="277">
        <f>+IF(AND(Q113="Preventivo",AM109="Fuerte"),2,IF(AND(Q113="Preventivo",AM109="Moderado"),1,0))</f>
        <v>0</v>
      </c>
      <c r="AO113" s="277">
        <f t="shared" si="71"/>
        <v>0</v>
      </c>
      <c r="AP113" s="213">
        <f>+K109-AN113</f>
        <v>4</v>
      </c>
      <c r="AQ113" s="213">
        <f>+M109-AO113</f>
        <v>4</v>
      </c>
      <c r="AR113" s="356"/>
      <c r="AS113" s="356"/>
      <c r="AT113" s="356"/>
      <c r="AU113" s="356"/>
      <c r="AV113" s="353"/>
      <c r="AW113" s="374"/>
      <c r="AX113" s="374"/>
      <c r="AY113" s="374"/>
      <c r="AZ113" s="374"/>
      <c r="BA113" s="374"/>
      <c r="BB113" s="374"/>
      <c r="BC113" s="374"/>
      <c r="BD113" s="374"/>
      <c r="BE113" s="374"/>
      <c r="BF113" s="374"/>
      <c r="BG113" s="374"/>
    </row>
    <row r="114" spans="1:59" ht="15.75" thickBot="1" x14ac:dyDescent="0.3">
      <c r="A114" s="361"/>
      <c r="B114" s="362"/>
      <c r="C114" s="423"/>
      <c r="D114" s="425"/>
      <c r="E114" s="150"/>
      <c r="F114" s="150"/>
      <c r="G114" s="137"/>
      <c r="H114" s="137"/>
      <c r="I114" s="137"/>
      <c r="J114" s="362"/>
      <c r="K114" s="395"/>
      <c r="L114" s="402"/>
      <c r="M114" s="395"/>
      <c r="N114" s="421"/>
      <c r="O114" s="150"/>
      <c r="P114" s="137"/>
      <c r="Q114" s="137"/>
      <c r="R114" s="232"/>
      <c r="S114" s="209" t="str">
        <f t="shared" si="60"/>
        <v/>
      </c>
      <c r="T114" s="232"/>
      <c r="U114" s="209" t="str">
        <f t="shared" si="61"/>
        <v/>
      </c>
      <c r="V114" s="208"/>
      <c r="W114" s="209" t="str">
        <f t="shared" si="62"/>
        <v/>
      </c>
      <c r="X114" s="208"/>
      <c r="Y114" s="209" t="str">
        <f t="shared" si="63"/>
        <v/>
      </c>
      <c r="Z114" s="208"/>
      <c r="AA114" s="209" t="str">
        <f t="shared" si="64"/>
        <v/>
      </c>
      <c r="AB114" s="208"/>
      <c r="AC114" s="209" t="str">
        <f t="shared" si="65"/>
        <v/>
      </c>
      <c r="AD114" s="208"/>
      <c r="AE114" s="209" t="str">
        <f t="shared" si="66"/>
        <v/>
      </c>
      <c r="AF114" s="278" t="str">
        <f t="shared" si="67"/>
        <v/>
      </c>
      <c r="AG114" s="278" t="str">
        <f t="shared" si="68"/>
        <v/>
      </c>
      <c r="AH114" s="210"/>
      <c r="AI114" s="211" t="str">
        <f t="shared" si="69"/>
        <v>Débil</v>
      </c>
      <c r="AJ114" s="212" t="str">
        <f>IFERROR(VLOOKUP((CONCATENATE(AG114,AI114)),Listados!$U$3:$V$11,2,FALSE),"")</f>
        <v/>
      </c>
      <c r="AK114" s="278">
        <f t="shared" si="70"/>
        <v>100</v>
      </c>
      <c r="AL114" s="371"/>
      <c r="AM114" s="372"/>
      <c r="AN114" s="277">
        <f>+IF(AND(Q114="Preventivo",AM109="Fuerte"),2,IF(AND(Q114="Preventivo",AM109="Moderado"),1,0))</f>
        <v>0</v>
      </c>
      <c r="AO114" s="277">
        <f t="shared" si="71"/>
        <v>0</v>
      </c>
      <c r="AP114" s="213">
        <f>+K109-AN114</f>
        <v>4</v>
      </c>
      <c r="AQ114" s="213">
        <f>+M109-AO114</f>
        <v>4</v>
      </c>
      <c r="AR114" s="357"/>
      <c r="AS114" s="357"/>
      <c r="AT114" s="357"/>
      <c r="AU114" s="357"/>
      <c r="AV114" s="354"/>
      <c r="AW114" s="375"/>
      <c r="AX114" s="375"/>
      <c r="AY114" s="375"/>
      <c r="AZ114" s="375"/>
      <c r="BA114" s="375"/>
      <c r="BB114" s="375"/>
      <c r="BC114" s="375"/>
      <c r="BD114" s="375"/>
      <c r="BE114" s="375"/>
      <c r="BF114" s="375"/>
      <c r="BG114" s="375"/>
    </row>
    <row r="115" spans="1:59" ht="165" x14ac:dyDescent="0.25">
      <c r="A115" s="359">
        <v>20</v>
      </c>
      <c r="B115" s="362" t="s">
        <v>95</v>
      </c>
      <c r="C115" s="423" t="str">
        <f>IFERROR(VLOOKUP(B115,Listados!B$3:C$20,2,FALSE),"")</f>
        <v>Apoyar a las diferentes dependencias de la Entidad y del Sector Justicia en el cumplimiento de su función administrativa, emitir conceptos jurídicos, defender y representar jurídicamente al Ministerio de Justicia y del Derecho</v>
      </c>
      <c r="D115" s="437" t="s">
        <v>1400</v>
      </c>
      <c r="E115" s="150" t="s">
        <v>52</v>
      </c>
      <c r="F115" s="150" t="s">
        <v>191</v>
      </c>
      <c r="G115" s="137" t="s">
        <v>316</v>
      </c>
      <c r="H115" s="137" t="s">
        <v>16</v>
      </c>
      <c r="I115" s="137" t="s">
        <v>317</v>
      </c>
      <c r="J115" s="423" t="s">
        <v>44</v>
      </c>
      <c r="K115" s="393">
        <f>+VLOOKUP(J115,Listados!$K$8:$L$12,2,0)</f>
        <v>3</v>
      </c>
      <c r="L115" s="395" t="s">
        <v>54</v>
      </c>
      <c r="M115" s="393">
        <f>+VLOOKUP(L115,Listados!$K$13:$L$17,2,0)</f>
        <v>4</v>
      </c>
      <c r="N115" s="420" t="str">
        <f>IF(AND(J115&lt;&gt;"",L115&lt;&gt;""),VLOOKUP(J115&amp;L115,Listados!$M$3:$N$27,2,FALSE),"")</f>
        <v>Extremo</v>
      </c>
      <c r="O115" s="282" t="s">
        <v>318</v>
      </c>
      <c r="P115" s="282" t="s">
        <v>319</v>
      </c>
      <c r="Q115" s="152" t="s">
        <v>20</v>
      </c>
      <c r="R115" s="208" t="s">
        <v>116</v>
      </c>
      <c r="S115" s="209">
        <f t="shared" si="60"/>
        <v>15</v>
      </c>
      <c r="T115" s="208" t="s">
        <v>266</v>
      </c>
      <c r="U115" s="209">
        <f t="shared" si="61"/>
        <v>15</v>
      </c>
      <c r="V115" s="208" t="s">
        <v>266</v>
      </c>
      <c r="W115" s="209">
        <f t="shared" si="62"/>
        <v>15</v>
      </c>
      <c r="X115" s="208" t="s">
        <v>20</v>
      </c>
      <c r="Y115" s="209">
        <f t="shared" si="63"/>
        <v>15</v>
      </c>
      <c r="Z115" s="208" t="s">
        <v>266</v>
      </c>
      <c r="AA115" s="209">
        <f t="shared" si="64"/>
        <v>15</v>
      </c>
      <c r="AB115" s="208" t="s">
        <v>266</v>
      </c>
      <c r="AC115" s="209">
        <f t="shared" si="65"/>
        <v>15</v>
      </c>
      <c r="AD115" s="208" t="s">
        <v>117</v>
      </c>
      <c r="AE115" s="209">
        <f t="shared" si="66"/>
        <v>10</v>
      </c>
      <c r="AF115" s="278">
        <f t="shared" si="67"/>
        <v>100</v>
      </c>
      <c r="AG115" s="278" t="str">
        <f t="shared" si="68"/>
        <v>Fuerte</v>
      </c>
      <c r="AH115" s="210" t="s">
        <v>118</v>
      </c>
      <c r="AI115" s="211" t="str">
        <f t="shared" si="69"/>
        <v>Fuerte</v>
      </c>
      <c r="AJ115" s="212" t="str">
        <f>IFERROR(VLOOKUP((CONCATENATE(AG115,AI115)),Listados!$U$3:$V$11,2,FALSE),"")</f>
        <v>Fuerte</v>
      </c>
      <c r="AK115" s="278">
        <f t="shared" si="70"/>
        <v>100</v>
      </c>
      <c r="AL115" s="369">
        <f>AVERAGE(AK115:AK120)</f>
        <v>100</v>
      </c>
      <c r="AM115" s="371" t="str">
        <f>IF(AL115&lt;=50, "Débil", IF(AL115&lt;=99,"Moderado","Fuerte"))</f>
        <v>Fuerte</v>
      </c>
      <c r="AN115" s="277">
        <f>+IF(AND(Q115="Preventivo",AM115="Fuerte"),2,IF(AND(Q115="Preventivo",AM115="Moderado"),1,0))</f>
        <v>2</v>
      </c>
      <c r="AO115" s="277">
        <f t="shared" si="71"/>
        <v>0</v>
      </c>
      <c r="AP115" s="213">
        <f>+K115-AN115</f>
        <v>1</v>
      </c>
      <c r="AQ115" s="213">
        <f>+M115-AO115</f>
        <v>4</v>
      </c>
      <c r="AR115" s="358" t="str">
        <f>+VLOOKUP(MIN(AP115,AP116,AP117,AP118,AP119,AP120),Listados!$J$18:$K$24,2,TRUE)</f>
        <v>Rara Vez</v>
      </c>
      <c r="AS115" s="358" t="str">
        <f>+VLOOKUP(MIN(AQ115,AQ116,AQ117,AQ118,AQ119,AQ120),Listados!$J$27:$K$32,2,TRUE)</f>
        <v>Mayor</v>
      </c>
      <c r="AT115" s="358" t="str">
        <f>IF(AND(AR115&lt;&gt;"",AS115&lt;&gt;""),VLOOKUP(AR115&amp;AS115,Listados!$M$3:$N$27,2,FALSE),"")</f>
        <v>Alto</v>
      </c>
      <c r="AU115" s="358" t="str">
        <f>+VLOOKUP(AT115,Listados!$P$3:$Q$6,2,FALSE)</f>
        <v>Reducir el riesgo</v>
      </c>
      <c r="AV115" s="476" t="s">
        <v>1203</v>
      </c>
      <c r="AW115" s="476" t="s">
        <v>1204</v>
      </c>
      <c r="AX115" s="477">
        <v>44562</v>
      </c>
      <c r="AY115" s="477">
        <v>44926</v>
      </c>
      <c r="AZ115" s="476" t="s">
        <v>1205</v>
      </c>
      <c r="BA115" s="476" t="s">
        <v>1206</v>
      </c>
      <c r="BB115" s="476"/>
      <c r="BC115" s="476"/>
      <c r="BD115" s="476"/>
      <c r="BE115" s="476"/>
      <c r="BF115" s="476"/>
      <c r="BG115" s="476"/>
    </row>
    <row r="116" spans="1:59" ht="150" x14ac:dyDescent="0.25">
      <c r="A116" s="360"/>
      <c r="B116" s="362"/>
      <c r="C116" s="423"/>
      <c r="D116" s="437"/>
      <c r="E116" s="150"/>
      <c r="F116" s="150"/>
      <c r="G116" s="137" t="s">
        <v>320</v>
      </c>
      <c r="H116" s="137" t="s">
        <v>16</v>
      </c>
      <c r="I116" s="137" t="s">
        <v>244</v>
      </c>
      <c r="J116" s="423"/>
      <c r="K116" s="394"/>
      <c r="L116" s="436"/>
      <c r="M116" s="394"/>
      <c r="N116" s="421"/>
      <c r="O116" s="152" t="s">
        <v>321</v>
      </c>
      <c r="P116" s="282" t="s">
        <v>319</v>
      </c>
      <c r="Q116" s="152" t="s">
        <v>123</v>
      </c>
      <c r="R116" s="208" t="s">
        <v>116</v>
      </c>
      <c r="S116" s="209">
        <f t="shared" si="60"/>
        <v>15</v>
      </c>
      <c r="T116" s="208" t="s">
        <v>266</v>
      </c>
      <c r="U116" s="209">
        <f t="shared" si="61"/>
        <v>15</v>
      </c>
      <c r="V116" s="208" t="s">
        <v>266</v>
      </c>
      <c r="W116" s="209">
        <f t="shared" si="62"/>
        <v>15</v>
      </c>
      <c r="X116" s="208" t="s">
        <v>20</v>
      </c>
      <c r="Y116" s="209">
        <f t="shared" si="63"/>
        <v>15</v>
      </c>
      <c r="Z116" s="208" t="s">
        <v>266</v>
      </c>
      <c r="AA116" s="209">
        <f t="shared" si="64"/>
        <v>15</v>
      </c>
      <c r="AB116" s="208" t="s">
        <v>266</v>
      </c>
      <c r="AC116" s="209">
        <f t="shared" si="65"/>
        <v>15</v>
      </c>
      <c r="AD116" s="208" t="s">
        <v>117</v>
      </c>
      <c r="AE116" s="209">
        <f t="shared" si="66"/>
        <v>10</v>
      </c>
      <c r="AF116" s="278">
        <f t="shared" si="67"/>
        <v>100</v>
      </c>
      <c r="AG116" s="278" t="str">
        <f t="shared" si="68"/>
        <v>Fuerte</v>
      </c>
      <c r="AH116" s="210" t="s">
        <v>118</v>
      </c>
      <c r="AI116" s="211" t="str">
        <f t="shared" si="69"/>
        <v>Fuerte</v>
      </c>
      <c r="AJ116" s="212" t="str">
        <f>IFERROR(VLOOKUP((CONCATENATE(AG116,AI116)),Listados!$U$3:$V$11,2,FALSE),"")</f>
        <v>Fuerte</v>
      </c>
      <c r="AK116" s="278">
        <f t="shared" si="70"/>
        <v>100</v>
      </c>
      <c r="AL116" s="370"/>
      <c r="AM116" s="372"/>
      <c r="AN116" s="277">
        <f>+IF(AND(Q116="Preventivo",AM115="Fuerte"),2,IF(AND(Q116="Preventivo",AM115="Moderado"),1,0))</f>
        <v>0</v>
      </c>
      <c r="AO116" s="277">
        <f t="shared" si="71"/>
        <v>0</v>
      </c>
      <c r="AP116" s="213">
        <f>+K115-AN116</f>
        <v>3</v>
      </c>
      <c r="AQ116" s="213">
        <f>+M115-AO116</f>
        <v>4</v>
      </c>
      <c r="AR116" s="356"/>
      <c r="AS116" s="356"/>
      <c r="AT116" s="356"/>
      <c r="AU116" s="356"/>
      <c r="AV116" s="458"/>
      <c r="AW116" s="458"/>
      <c r="AX116" s="478"/>
      <c r="AY116" s="478"/>
      <c r="AZ116" s="458"/>
      <c r="BA116" s="458"/>
      <c r="BB116" s="458"/>
      <c r="BC116" s="458"/>
      <c r="BD116" s="458"/>
      <c r="BE116" s="458"/>
      <c r="BF116" s="458"/>
      <c r="BG116" s="458"/>
    </row>
    <row r="117" spans="1:59" ht="150" x14ac:dyDescent="0.25">
      <c r="A117" s="360"/>
      <c r="B117" s="362"/>
      <c r="C117" s="423"/>
      <c r="D117" s="437"/>
      <c r="E117" s="150"/>
      <c r="F117" s="150"/>
      <c r="G117" s="137" t="s">
        <v>319</v>
      </c>
      <c r="H117" s="137" t="s">
        <v>16</v>
      </c>
      <c r="I117" s="137" t="s">
        <v>322</v>
      </c>
      <c r="J117" s="423"/>
      <c r="K117" s="394"/>
      <c r="L117" s="436"/>
      <c r="M117" s="394"/>
      <c r="N117" s="421"/>
      <c r="O117" s="303" t="s">
        <v>323</v>
      </c>
      <c r="P117" s="282" t="s">
        <v>324</v>
      </c>
      <c r="Q117" s="152" t="s">
        <v>20</v>
      </c>
      <c r="R117" s="208" t="s">
        <v>116</v>
      </c>
      <c r="S117" s="209">
        <f t="shared" si="60"/>
        <v>15</v>
      </c>
      <c r="T117" s="208" t="s">
        <v>266</v>
      </c>
      <c r="U117" s="209">
        <f t="shared" si="61"/>
        <v>15</v>
      </c>
      <c r="V117" s="208" t="s">
        <v>266</v>
      </c>
      <c r="W117" s="209">
        <f t="shared" si="62"/>
        <v>15</v>
      </c>
      <c r="X117" s="208" t="s">
        <v>20</v>
      </c>
      <c r="Y117" s="209">
        <f t="shared" si="63"/>
        <v>15</v>
      </c>
      <c r="Z117" s="208" t="s">
        <v>266</v>
      </c>
      <c r="AA117" s="209">
        <f t="shared" si="64"/>
        <v>15</v>
      </c>
      <c r="AB117" s="208" t="s">
        <v>266</v>
      </c>
      <c r="AC117" s="209">
        <f t="shared" si="65"/>
        <v>15</v>
      </c>
      <c r="AD117" s="208" t="s">
        <v>117</v>
      </c>
      <c r="AE117" s="209">
        <f t="shared" si="66"/>
        <v>10</v>
      </c>
      <c r="AF117" s="278">
        <f t="shared" si="67"/>
        <v>100</v>
      </c>
      <c r="AG117" s="278" t="str">
        <f t="shared" si="68"/>
        <v>Fuerte</v>
      </c>
      <c r="AH117" s="210" t="s">
        <v>118</v>
      </c>
      <c r="AI117" s="211" t="str">
        <f t="shared" si="69"/>
        <v>Fuerte</v>
      </c>
      <c r="AJ117" s="212" t="str">
        <f>IFERROR(VLOOKUP((CONCATENATE(AG117,AI117)),Listados!$U$3:$V$11,2,FALSE),"")</f>
        <v>Fuerte</v>
      </c>
      <c r="AK117" s="278">
        <f t="shared" si="70"/>
        <v>100</v>
      </c>
      <c r="AL117" s="370"/>
      <c r="AM117" s="372"/>
      <c r="AN117" s="277">
        <f>+IF(AND(Q117="Preventivo",AM115="Fuerte"),2,IF(AND(Q117="Preventivo",AM115="Moderado"),1,0))</f>
        <v>2</v>
      </c>
      <c r="AO117" s="277">
        <f t="shared" si="71"/>
        <v>0</v>
      </c>
      <c r="AP117" s="213">
        <f>+K115-AN117</f>
        <v>1</v>
      </c>
      <c r="AQ117" s="213">
        <f>+M115-AO117</f>
        <v>4</v>
      </c>
      <c r="AR117" s="356"/>
      <c r="AS117" s="356"/>
      <c r="AT117" s="356"/>
      <c r="AU117" s="356"/>
      <c r="AV117" s="458"/>
      <c r="AW117" s="458"/>
      <c r="AX117" s="478"/>
      <c r="AY117" s="478"/>
      <c r="AZ117" s="458"/>
      <c r="BA117" s="458"/>
      <c r="BB117" s="458"/>
      <c r="BC117" s="458"/>
      <c r="BD117" s="458"/>
      <c r="BE117" s="458"/>
      <c r="BF117" s="458"/>
      <c r="BG117" s="458"/>
    </row>
    <row r="118" spans="1:59" ht="135" x14ac:dyDescent="0.25">
      <c r="A118" s="360"/>
      <c r="B118" s="362"/>
      <c r="C118" s="423"/>
      <c r="D118" s="437"/>
      <c r="E118" s="150"/>
      <c r="F118" s="150"/>
      <c r="G118" s="137"/>
      <c r="H118" s="137"/>
      <c r="I118" s="137"/>
      <c r="J118" s="423"/>
      <c r="K118" s="394"/>
      <c r="L118" s="436"/>
      <c r="M118" s="394"/>
      <c r="N118" s="421"/>
      <c r="O118" s="152" t="s">
        <v>325</v>
      </c>
      <c r="P118" s="282" t="s">
        <v>320</v>
      </c>
      <c r="Q118" s="152" t="s">
        <v>20</v>
      </c>
      <c r="R118" s="208" t="s">
        <v>116</v>
      </c>
      <c r="S118" s="209">
        <f t="shared" si="60"/>
        <v>15</v>
      </c>
      <c r="T118" s="208" t="s">
        <v>266</v>
      </c>
      <c r="U118" s="209">
        <f t="shared" si="61"/>
        <v>15</v>
      </c>
      <c r="V118" s="208" t="s">
        <v>266</v>
      </c>
      <c r="W118" s="209">
        <f t="shared" si="62"/>
        <v>15</v>
      </c>
      <c r="X118" s="208" t="s">
        <v>20</v>
      </c>
      <c r="Y118" s="209">
        <f t="shared" si="63"/>
        <v>15</v>
      </c>
      <c r="Z118" s="208" t="s">
        <v>266</v>
      </c>
      <c r="AA118" s="209">
        <f t="shared" si="64"/>
        <v>15</v>
      </c>
      <c r="AB118" s="208" t="s">
        <v>266</v>
      </c>
      <c r="AC118" s="209">
        <f t="shared" si="65"/>
        <v>15</v>
      </c>
      <c r="AD118" s="208" t="s">
        <v>117</v>
      </c>
      <c r="AE118" s="209">
        <f t="shared" si="66"/>
        <v>10</v>
      </c>
      <c r="AF118" s="278">
        <f t="shared" si="67"/>
        <v>100</v>
      </c>
      <c r="AG118" s="278" t="str">
        <f t="shared" si="68"/>
        <v>Fuerte</v>
      </c>
      <c r="AH118" s="210" t="s">
        <v>118</v>
      </c>
      <c r="AI118" s="211" t="str">
        <f t="shared" si="69"/>
        <v>Fuerte</v>
      </c>
      <c r="AJ118" s="212" t="str">
        <f>IFERROR(VLOOKUP((CONCATENATE(AG118,AI118)),Listados!$U$3:$V$11,2,FALSE),"")</f>
        <v>Fuerte</v>
      </c>
      <c r="AK118" s="278">
        <f t="shared" si="70"/>
        <v>100</v>
      </c>
      <c r="AL118" s="370"/>
      <c r="AM118" s="372"/>
      <c r="AN118" s="277">
        <f>+IF(AND(Q118="Preventivo",AM115="Fuerte"),2,IF(AND(Q118="Preventivo",AM115="Moderado"),1,0))</f>
        <v>2</v>
      </c>
      <c r="AO118" s="277">
        <f t="shared" si="71"/>
        <v>0</v>
      </c>
      <c r="AP118" s="213">
        <f>+K115-AN118</f>
        <v>1</v>
      </c>
      <c r="AQ118" s="213">
        <f>+M115-AO118</f>
        <v>4</v>
      </c>
      <c r="AR118" s="356"/>
      <c r="AS118" s="356"/>
      <c r="AT118" s="356"/>
      <c r="AU118" s="356"/>
      <c r="AV118" s="458"/>
      <c r="AW118" s="458"/>
      <c r="AX118" s="478"/>
      <c r="AY118" s="478"/>
      <c r="AZ118" s="458"/>
      <c r="BA118" s="458"/>
      <c r="BB118" s="458"/>
      <c r="BC118" s="458"/>
      <c r="BD118" s="458"/>
      <c r="BE118" s="458"/>
      <c r="BF118" s="458"/>
      <c r="BG118" s="458"/>
    </row>
    <row r="119" spans="1:59" x14ac:dyDescent="0.25">
      <c r="A119" s="360"/>
      <c r="B119" s="362"/>
      <c r="C119" s="423"/>
      <c r="D119" s="437"/>
      <c r="E119" s="150"/>
      <c r="F119" s="150"/>
      <c r="G119" s="137"/>
      <c r="H119" s="137"/>
      <c r="I119" s="137"/>
      <c r="J119" s="423"/>
      <c r="K119" s="394"/>
      <c r="L119" s="436"/>
      <c r="M119" s="394"/>
      <c r="N119" s="421"/>
      <c r="O119" s="150"/>
      <c r="P119" s="137"/>
      <c r="Q119" s="137"/>
      <c r="R119" s="232"/>
      <c r="S119" s="209" t="str">
        <f t="shared" si="60"/>
        <v/>
      </c>
      <c r="T119" s="232"/>
      <c r="U119" s="209" t="str">
        <f t="shared" si="61"/>
        <v/>
      </c>
      <c r="V119" s="208"/>
      <c r="W119" s="209" t="str">
        <f t="shared" si="62"/>
        <v/>
      </c>
      <c r="X119" s="208"/>
      <c r="Y119" s="209" t="str">
        <f t="shared" si="63"/>
        <v/>
      </c>
      <c r="Z119" s="208"/>
      <c r="AA119" s="209" t="str">
        <f t="shared" si="64"/>
        <v/>
      </c>
      <c r="AB119" s="208"/>
      <c r="AC119" s="209" t="str">
        <f t="shared" si="65"/>
        <v/>
      </c>
      <c r="AD119" s="208"/>
      <c r="AE119" s="209" t="str">
        <f t="shared" si="66"/>
        <v/>
      </c>
      <c r="AF119" s="278" t="str">
        <f t="shared" si="67"/>
        <v/>
      </c>
      <c r="AG119" s="278" t="str">
        <f t="shared" si="68"/>
        <v/>
      </c>
      <c r="AH119" s="210"/>
      <c r="AI119" s="211" t="str">
        <f t="shared" si="69"/>
        <v>Débil</v>
      </c>
      <c r="AJ119" s="212" t="str">
        <f>IFERROR(VLOOKUP((CONCATENATE(AG119,AI119)),Listados!$U$3:$V$11,2,FALSE),"")</f>
        <v/>
      </c>
      <c r="AK119" s="278">
        <f t="shared" si="70"/>
        <v>100</v>
      </c>
      <c r="AL119" s="370"/>
      <c r="AM119" s="372"/>
      <c r="AN119" s="277">
        <f>+IF(AND(Q119="Preventivo",AM115="Fuerte"),2,IF(AND(Q119="Preventivo",AM115="Moderado"),1,0))</f>
        <v>0</v>
      </c>
      <c r="AO119" s="277">
        <f t="shared" si="71"/>
        <v>0</v>
      </c>
      <c r="AP119" s="213">
        <f>+K115-AN119</f>
        <v>3</v>
      </c>
      <c r="AQ119" s="213">
        <f>+M115-AO119</f>
        <v>4</v>
      </c>
      <c r="AR119" s="356"/>
      <c r="AS119" s="356"/>
      <c r="AT119" s="356"/>
      <c r="AU119" s="356"/>
      <c r="AV119" s="458"/>
      <c r="AW119" s="458"/>
      <c r="AX119" s="478"/>
      <c r="AY119" s="478"/>
      <c r="AZ119" s="458"/>
      <c r="BA119" s="458"/>
      <c r="BB119" s="458"/>
      <c r="BC119" s="458"/>
      <c r="BD119" s="458"/>
      <c r="BE119" s="458"/>
      <c r="BF119" s="458"/>
      <c r="BG119" s="458"/>
    </row>
    <row r="120" spans="1:59" ht="15.75" thickBot="1" x14ac:dyDescent="0.3">
      <c r="A120" s="361"/>
      <c r="B120" s="362"/>
      <c r="C120" s="423"/>
      <c r="D120" s="437"/>
      <c r="E120" s="150"/>
      <c r="F120" s="150"/>
      <c r="G120" s="137"/>
      <c r="H120" s="137"/>
      <c r="I120" s="137"/>
      <c r="J120" s="423"/>
      <c r="K120" s="395"/>
      <c r="L120" s="436"/>
      <c r="M120" s="395"/>
      <c r="N120" s="421"/>
      <c r="O120" s="150"/>
      <c r="P120" s="137"/>
      <c r="Q120" s="137"/>
      <c r="R120" s="232"/>
      <c r="S120" s="209" t="str">
        <f t="shared" si="60"/>
        <v/>
      </c>
      <c r="T120" s="232"/>
      <c r="U120" s="209" t="str">
        <f t="shared" si="61"/>
        <v/>
      </c>
      <c r="V120" s="208"/>
      <c r="W120" s="209" t="str">
        <f t="shared" si="62"/>
        <v/>
      </c>
      <c r="X120" s="208"/>
      <c r="Y120" s="209" t="str">
        <f t="shared" si="63"/>
        <v/>
      </c>
      <c r="Z120" s="208"/>
      <c r="AA120" s="209" t="str">
        <f t="shared" si="64"/>
        <v/>
      </c>
      <c r="AB120" s="208"/>
      <c r="AC120" s="209" t="str">
        <f t="shared" si="65"/>
        <v/>
      </c>
      <c r="AD120" s="208"/>
      <c r="AE120" s="209" t="str">
        <f t="shared" si="66"/>
        <v/>
      </c>
      <c r="AF120" s="278" t="str">
        <f t="shared" si="67"/>
        <v/>
      </c>
      <c r="AG120" s="278" t="str">
        <f t="shared" si="68"/>
        <v/>
      </c>
      <c r="AH120" s="210"/>
      <c r="AI120" s="211" t="str">
        <f t="shared" si="69"/>
        <v>Débil</v>
      </c>
      <c r="AJ120" s="212" t="str">
        <f>IFERROR(VLOOKUP((CONCATENATE(AG120,AI120)),Listados!$U$3:$V$11,2,FALSE),"")</f>
        <v/>
      </c>
      <c r="AK120" s="278">
        <f t="shared" si="70"/>
        <v>100</v>
      </c>
      <c r="AL120" s="371"/>
      <c r="AM120" s="372"/>
      <c r="AN120" s="277">
        <f>+IF(AND(Q120="Preventivo",AM115="Fuerte"),2,IF(AND(Q120="Preventivo",AM115="Moderado"),1,0))</f>
        <v>0</v>
      </c>
      <c r="AO120" s="277">
        <f t="shared" si="71"/>
        <v>0</v>
      </c>
      <c r="AP120" s="213">
        <f>+K115-AN120</f>
        <v>3</v>
      </c>
      <c r="AQ120" s="213">
        <f>+M115-AO120</f>
        <v>4</v>
      </c>
      <c r="AR120" s="357"/>
      <c r="AS120" s="357"/>
      <c r="AT120" s="357"/>
      <c r="AU120" s="357"/>
      <c r="AV120" s="459"/>
      <c r="AW120" s="459"/>
      <c r="AX120" s="479"/>
      <c r="AY120" s="479"/>
      <c r="AZ120" s="459"/>
      <c r="BA120" s="459"/>
      <c r="BB120" s="459"/>
      <c r="BC120" s="459"/>
      <c r="BD120" s="459"/>
      <c r="BE120" s="459"/>
      <c r="BF120" s="459"/>
      <c r="BG120" s="459"/>
    </row>
    <row r="121" spans="1:59" ht="150" x14ac:dyDescent="0.25">
      <c r="A121" s="359">
        <v>21</v>
      </c>
      <c r="B121" s="362" t="s">
        <v>95</v>
      </c>
      <c r="C121" s="423" t="str">
        <f>IFERROR(VLOOKUP(B121,Listados!B$3:C$20,2,FALSE),"")</f>
        <v>Apoyar a las diferentes dependencias de la Entidad y del Sector Justicia en el cumplimiento de su función administrativa, emitir conceptos jurídicos, defender y representar jurídicamente al Ministerio de Justicia y del Derecho</v>
      </c>
      <c r="D121" s="425" t="s">
        <v>1401</v>
      </c>
      <c r="E121" s="150" t="s">
        <v>41</v>
      </c>
      <c r="F121" s="150" t="s">
        <v>191</v>
      </c>
      <c r="G121" s="150" t="s">
        <v>326</v>
      </c>
      <c r="H121" s="137" t="s">
        <v>16</v>
      </c>
      <c r="I121" s="137" t="s">
        <v>327</v>
      </c>
      <c r="J121" s="362" t="s">
        <v>21</v>
      </c>
      <c r="K121" s="393">
        <f>+VLOOKUP(J121,Listados!$K$8:$L$12,2,0)</f>
        <v>1</v>
      </c>
      <c r="L121" s="401" t="s">
        <v>54</v>
      </c>
      <c r="M121" s="393">
        <f>+VLOOKUP(L121,Listados!$K$13:$L$17,2,0)</f>
        <v>4</v>
      </c>
      <c r="N121" s="420" t="str">
        <f>IF(AND(J121&lt;&gt;"",L121&lt;&gt;""),VLOOKUP(J121&amp;L121,Listados!$M$3:$N$27,2,FALSE),"")</f>
        <v>Alto</v>
      </c>
      <c r="O121" s="282" t="s">
        <v>328</v>
      </c>
      <c r="P121" s="152" t="s">
        <v>329</v>
      </c>
      <c r="Q121" s="152" t="s">
        <v>123</v>
      </c>
      <c r="R121" s="208" t="s">
        <v>116</v>
      </c>
      <c r="S121" s="209">
        <f t="shared" si="60"/>
        <v>15</v>
      </c>
      <c r="T121" s="208" t="s">
        <v>266</v>
      </c>
      <c r="U121" s="209">
        <f t="shared" si="61"/>
        <v>15</v>
      </c>
      <c r="V121" s="208" t="s">
        <v>266</v>
      </c>
      <c r="W121" s="209">
        <f t="shared" si="62"/>
        <v>15</v>
      </c>
      <c r="X121" s="208" t="s">
        <v>20</v>
      </c>
      <c r="Y121" s="209">
        <f t="shared" si="63"/>
        <v>15</v>
      </c>
      <c r="Z121" s="208" t="s">
        <v>266</v>
      </c>
      <c r="AA121" s="209">
        <f t="shared" si="64"/>
        <v>15</v>
      </c>
      <c r="AB121" s="208" t="s">
        <v>266</v>
      </c>
      <c r="AC121" s="209">
        <f t="shared" si="65"/>
        <v>15</v>
      </c>
      <c r="AD121" s="208" t="s">
        <v>117</v>
      </c>
      <c r="AE121" s="209">
        <f t="shared" si="66"/>
        <v>10</v>
      </c>
      <c r="AF121" s="278">
        <f t="shared" si="67"/>
        <v>100</v>
      </c>
      <c r="AG121" s="278" t="str">
        <f t="shared" si="68"/>
        <v>Fuerte</v>
      </c>
      <c r="AH121" s="210" t="s">
        <v>118</v>
      </c>
      <c r="AI121" s="211" t="str">
        <f t="shared" si="69"/>
        <v>Fuerte</v>
      </c>
      <c r="AJ121" s="212" t="str">
        <f>IFERROR(VLOOKUP((CONCATENATE(AG121,AI121)),Listados!$U$3:$V$11,2,FALSE),"")</f>
        <v>Fuerte</v>
      </c>
      <c r="AK121" s="278">
        <f t="shared" si="70"/>
        <v>100</v>
      </c>
      <c r="AL121" s="369">
        <f>AVERAGE(AK121:AK126)</f>
        <v>100</v>
      </c>
      <c r="AM121" s="371" t="str">
        <f>IF(AL121&lt;=50, "Débil", IF(AL121&lt;=99,"Moderado","Fuerte"))</f>
        <v>Fuerte</v>
      </c>
      <c r="AN121" s="277">
        <f>+IF(AND(Q121="Preventivo",AM121="Fuerte"),2,IF(AND(Q121="Preventivo",AM121="Moderado"),1,0))</f>
        <v>0</v>
      </c>
      <c r="AO121" s="277">
        <f t="shared" si="71"/>
        <v>0</v>
      </c>
      <c r="AP121" s="213">
        <f>+K121-AN121</f>
        <v>1</v>
      </c>
      <c r="AQ121" s="213">
        <f>+M121-AO121</f>
        <v>4</v>
      </c>
      <c r="AR121" s="358" t="str">
        <f>+VLOOKUP(MIN(AP121,AP122,AP123,AP124,AP125,AP126),Listados!$J$18:$K$24,2,TRUE)</f>
        <v>Rara Vez</v>
      </c>
      <c r="AS121" s="358" t="str">
        <f>+VLOOKUP(MIN(AQ121,AQ122,AQ123,AQ124,AQ125,AQ126),Listados!$J$27:$K$32,2,TRUE)</f>
        <v>Mayor</v>
      </c>
      <c r="AT121" s="358" t="str">
        <f>IF(AND(AR121&lt;&gt;"",AS121&lt;&gt;""),VLOOKUP(AR121&amp;AS121,Listados!$M$3:$N$27,2,FALSE),"")</f>
        <v>Alto</v>
      </c>
      <c r="AU121" s="358" t="str">
        <f>+VLOOKUP(AT121,Listados!$P$3:$Q$6,2,FALSE)</f>
        <v>Reducir el riesgo</v>
      </c>
      <c r="AV121" s="476" t="s">
        <v>1207</v>
      </c>
      <c r="AW121" s="476" t="s">
        <v>1204</v>
      </c>
      <c r="AX121" s="477">
        <v>44562</v>
      </c>
      <c r="AY121" s="477">
        <v>44926</v>
      </c>
      <c r="AZ121" s="476" t="s">
        <v>1205</v>
      </c>
      <c r="BA121" s="476" t="s">
        <v>1206</v>
      </c>
      <c r="BB121" s="476"/>
      <c r="BC121" s="476"/>
      <c r="BD121" s="476"/>
      <c r="BE121" s="476"/>
      <c r="BF121" s="476"/>
      <c r="BG121" s="476"/>
    </row>
    <row r="122" spans="1:59" ht="165" x14ac:dyDescent="0.25">
      <c r="A122" s="360"/>
      <c r="B122" s="362"/>
      <c r="C122" s="423"/>
      <c r="D122" s="425"/>
      <c r="E122" s="150"/>
      <c r="F122" s="150"/>
      <c r="G122" s="150" t="s">
        <v>329</v>
      </c>
      <c r="H122" s="137" t="s">
        <v>16</v>
      </c>
      <c r="I122" s="137" t="s">
        <v>330</v>
      </c>
      <c r="J122" s="362"/>
      <c r="K122" s="394"/>
      <c r="L122" s="402"/>
      <c r="M122" s="394"/>
      <c r="N122" s="421"/>
      <c r="O122" s="152" t="s">
        <v>331</v>
      </c>
      <c r="P122" s="152" t="s">
        <v>326</v>
      </c>
      <c r="Q122" s="152" t="s">
        <v>123</v>
      </c>
      <c r="R122" s="208" t="s">
        <v>116</v>
      </c>
      <c r="S122" s="209">
        <f t="shared" si="60"/>
        <v>15</v>
      </c>
      <c r="T122" s="208" t="s">
        <v>266</v>
      </c>
      <c r="U122" s="209">
        <f t="shared" si="61"/>
        <v>15</v>
      </c>
      <c r="V122" s="208" t="s">
        <v>266</v>
      </c>
      <c r="W122" s="209">
        <f t="shared" si="62"/>
        <v>15</v>
      </c>
      <c r="X122" s="208" t="s">
        <v>20</v>
      </c>
      <c r="Y122" s="209">
        <f t="shared" si="63"/>
        <v>15</v>
      </c>
      <c r="Z122" s="208" t="s">
        <v>266</v>
      </c>
      <c r="AA122" s="209">
        <f t="shared" si="64"/>
        <v>15</v>
      </c>
      <c r="AB122" s="208" t="s">
        <v>266</v>
      </c>
      <c r="AC122" s="209">
        <f t="shared" si="65"/>
        <v>15</v>
      </c>
      <c r="AD122" s="208" t="s">
        <v>117</v>
      </c>
      <c r="AE122" s="209">
        <f t="shared" si="66"/>
        <v>10</v>
      </c>
      <c r="AF122" s="278">
        <f t="shared" si="67"/>
        <v>100</v>
      </c>
      <c r="AG122" s="278" t="str">
        <f t="shared" si="68"/>
        <v>Fuerte</v>
      </c>
      <c r="AH122" s="210" t="s">
        <v>118</v>
      </c>
      <c r="AI122" s="211" t="str">
        <f t="shared" si="69"/>
        <v>Fuerte</v>
      </c>
      <c r="AJ122" s="212" t="str">
        <f>IFERROR(VLOOKUP((CONCATENATE(AG122,AI122)),Listados!$U$3:$V$11,2,FALSE),"")</f>
        <v>Fuerte</v>
      </c>
      <c r="AK122" s="278">
        <f t="shared" si="70"/>
        <v>100</v>
      </c>
      <c r="AL122" s="370"/>
      <c r="AM122" s="372"/>
      <c r="AN122" s="277">
        <f>+IF(AND(Q122="Preventivo",AM121="Fuerte"),2,IF(AND(Q122="Preventivo",AM121="Moderado"),1,0))</f>
        <v>0</v>
      </c>
      <c r="AO122" s="277">
        <f t="shared" si="71"/>
        <v>0</v>
      </c>
      <c r="AP122" s="213">
        <f>+K121-AN122</f>
        <v>1</v>
      </c>
      <c r="AQ122" s="213">
        <f>+M121-AO122</f>
        <v>4</v>
      </c>
      <c r="AR122" s="356"/>
      <c r="AS122" s="356"/>
      <c r="AT122" s="356"/>
      <c r="AU122" s="356"/>
      <c r="AV122" s="458"/>
      <c r="AW122" s="458"/>
      <c r="AX122" s="478"/>
      <c r="AY122" s="478"/>
      <c r="AZ122" s="458"/>
      <c r="BA122" s="458"/>
      <c r="BB122" s="458"/>
      <c r="BC122" s="458"/>
      <c r="BD122" s="458"/>
      <c r="BE122" s="458"/>
      <c r="BF122" s="458"/>
      <c r="BG122" s="458"/>
    </row>
    <row r="123" spans="1:59" ht="150" x14ac:dyDescent="0.25">
      <c r="A123" s="360"/>
      <c r="B123" s="362"/>
      <c r="C123" s="423"/>
      <c r="D123" s="425"/>
      <c r="E123" s="150"/>
      <c r="F123" s="150"/>
      <c r="G123" s="150" t="s">
        <v>332</v>
      </c>
      <c r="H123" s="137" t="s">
        <v>16</v>
      </c>
      <c r="I123" s="137" t="s">
        <v>333</v>
      </c>
      <c r="J123" s="362"/>
      <c r="K123" s="394"/>
      <c r="L123" s="402"/>
      <c r="M123" s="394"/>
      <c r="N123" s="421"/>
      <c r="O123" s="152" t="s">
        <v>328</v>
      </c>
      <c r="P123" s="152" t="s">
        <v>332</v>
      </c>
      <c r="Q123" s="152" t="s">
        <v>123</v>
      </c>
      <c r="R123" s="208" t="s">
        <v>116</v>
      </c>
      <c r="S123" s="209">
        <f t="shared" si="60"/>
        <v>15</v>
      </c>
      <c r="T123" s="208" t="s">
        <v>266</v>
      </c>
      <c r="U123" s="209">
        <f t="shared" si="61"/>
        <v>15</v>
      </c>
      <c r="V123" s="208" t="s">
        <v>266</v>
      </c>
      <c r="W123" s="209">
        <f t="shared" si="62"/>
        <v>15</v>
      </c>
      <c r="X123" s="208" t="s">
        <v>20</v>
      </c>
      <c r="Y123" s="209">
        <f t="shared" si="63"/>
        <v>15</v>
      </c>
      <c r="Z123" s="208" t="s">
        <v>266</v>
      </c>
      <c r="AA123" s="209">
        <f t="shared" si="64"/>
        <v>15</v>
      </c>
      <c r="AB123" s="208" t="s">
        <v>266</v>
      </c>
      <c r="AC123" s="209">
        <f t="shared" si="65"/>
        <v>15</v>
      </c>
      <c r="AD123" s="208" t="s">
        <v>117</v>
      </c>
      <c r="AE123" s="209">
        <f t="shared" si="66"/>
        <v>10</v>
      </c>
      <c r="AF123" s="278">
        <f t="shared" si="67"/>
        <v>100</v>
      </c>
      <c r="AG123" s="278" t="str">
        <f t="shared" si="68"/>
        <v>Fuerte</v>
      </c>
      <c r="AH123" s="210" t="s">
        <v>118</v>
      </c>
      <c r="AI123" s="211" t="str">
        <f t="shared" si="69"/>
        <v>Fuerte</v>
      </c>
      <c r="AJ123" s="212" t="str">
        <f>IFERROR(VLOOKUP((CONCATENATE(AG123,AI123)),Listados!$U$3:$V$11,2,FALSE),"")</f>
        <v>Fuerte</v>
      </c>
      <c r="AK123" s="278">
        <f t="shared" si="70"/>
        <v>100</v>
      </c>
      <c r="AL123" s="370"/>
      <c r="AM123" s="372"/>
      <c r="AN123" s="277">
        <f>+IF(AND(Q123="Preventivo",AM121="Fuerte"),2,IF(AND(Q123="Preventivo",AM121="Moderado"),1,0))</f>
        <v>0</v>
      </c>
      <c r="AO123" s="277">
        <f t="shared" si="71"/>
        <v>0</v>
      </c>
      <c r="AP123" s="213">
        <f>+K121-AN123</f>
        <v>1</v>
      </c>
      <c r="AQ123" s="213">
        <f>+M121-AO123</f>
        <v>4</v>
      </c>
      <c r="AR123" s="356"/>
      <c r="AS123" s="356"/>
      <c r="AT123" s="356"/>
      <c r="AU123" s="356"/>
      <c r="AV123" s="458"/>
      <c r="AW123" s="458"/>
      <c r="AX123" s="478"/>
      <c r="AY123" s="478"/>
      <c r="AZ123" s="458"/>
      <c r="BA123" s="458"/>
      <c r="BB123" s="458"/>
      <c r="BC123" s="458"/>
      <c r="BD123" s="458"/>
      <c r="BE123" s="458"/>
      <c r="BF123" s="458"/>
      <c r="BG123" s="458"/>
    </row>
    <row r="124" spans="1:59" x14ac:dyDescent="0.25">
      <c r="A124" s="360"/>
      <c r="B124" s="362"/>
      <c r="C124" s="423"/>
      <c r="D124" s="425"/>
      <c r="E124" s="150"/>
      <c r="F124" s="150"/>
      <c r="G124" s="137"/>
      <c r="H124" s="137"/>
      <c r="I124" s="137"/>
      <c r="J124" s="362"/>
      <c r="K124" s="394"/>
      <c r="L124" s="402"/>
      <c r="M124" s="394"/>
      <c r="N124" s="421"/>
      <c r="O124" s="150"/>
      <c r="P124" s="137"/>
      <c r="Q124" s="137"/>
      <c r="R124" s="232"/>
      <c r="S124" s="209" t="str">
        <f t="shared" ref="S124:S186" si="86">+IF(R124="si",15,"")</f>
        <v/>
      </c>
      <c r="T124" s="232"/>
      <c r="U124" s="209" t="str">
        <f t="shared" ref="U124:U186" si="87">+IF(T124="si",15,"")</f>
        <v/>
      </c>
      <c r="V124" s="208"/>
      <c r="W124" s="209" t="str">
        <f t="shared" ref="W124:W186" si="88">+IF(V124="si",15,"")</f>
        <v/>
      </c>
      <c r="X124" s="208"/>
      <c r="Y124" s="209" t="str">
        <f t="shared" ref="Y124:Y186" si="89">+IF(X124="Preventivo",15,IF(X124="Detectivo",10,""))</f>
        <v/>
      </c>
      <c r="Z124" s="208"/>
      <c r="AA124" s="209" t="str">
        <f t="shared" ref="AA124:AA186" si="90">+IF(Z124="si",15,"")</f>
        <v/>
      </c>
      <c r="AB124" s="208"/>
      <c r="AC124" s="209" t="str">
        <f t="shared" ref="AC124:AC186" si="91">+IF(AB124="si",15,"")</f>
        <v/>
      </c>
      <c r="AD124" s="208"/>
      <c r="AE124" s="209" t="str">
        <f t="shared" ref="AE124:AE186" si="92">+IF(AD124="Completa",10,IF(AD124="Incompleta",5,""))</f>
        <v/>
      </c>
      <c r="AF124" s="278" t="str">
        <f t="shared" ref="AF124:AF186" si="93">IF((SUM(S124,U124,W124,Y124,AA124,AC124,AE124)=0),"",(SUM(S124,U124,W124,Y124,AA124,AC124,AE124)))</f>
        <v/>
      </c>
      <c r="AG124" s="278" t="str">
        <f t="shared" ref="AG124:AG186" si="94">IF(AF124&lt;=85,"Débil",IF(AF124&lt;=95,"Moderado",IF(AF124=100,"Fuerte","")))</f>
        <v/>
      </c>
      <c r="AH124" s="210"/>
      <c r="AI124" s="211" t="str">
        <f t="shared" si="69"/>
        <v>Débil</v>
      </c>
      <c r="AJ124" s="212" t="str">
        <f>IFERROR(VLOOKUP((CONCATENATE(AG124,AI124)),Listados!$U$3:$V$11,2,FALSE),"")</f>
        <v/>
      </c>
      <c r="AK124" s="278">
        <f t="shared" si="70"/>
        <v>100</v>
      </c>
      <c r="AL124" s="370"/>
      <c r="AM124" s="372"/>
      <c r="AN124" s="277">
        <f>+IF(AND(Q124="Preventivo",AM121="Fuerte"),2,IF(AND(Q124="Preventivo",AM121="Moderado"),1,0))</f>
        <v>0</v>
      </c>
      <c r="AO124" s="277">
        <f t="shared" si="71"/>
        <v>0</v>
      </c>
      <c r="AP124" s="213">
        <f>+K121-AN124</f>
        <v>1</v>
      </c>
      <c r="AQ124" s="213">
        <f>+M121-AO124</f>
        <v>4</v>
      </c>
      <c r="AR124" s="356"/>
      <c r="AS124" s="356"/>
      <c r="AT124" s="356"/>
      <c r="AU124" s="356"/>
      <c r="AV124" s="458"/>
      <c r="AW124" s="458"/>
      <c r="AX124" s="478"/>
      <c r="AY124" s="478"/>
      <c r="AZ124" s="458"/>
      <c r="BA124" s="458"/>
      <c r="BB124" s="458"/>
      <c r="BC124" s="458"/>
      <c r="BD124" s="458"/>
      <c r="BE124" s="458"/>
      <c r="BF124" s="458"/>
      <c r="BG124" s="458"/>
    </row>
    <row r="125" spans="1:59" x14ac:dyDescent="0.25">
      <c r="A125" s="360"/>
      <c r="B125" s="362"/>
      <c r="C125" s="423"/>
      <c r="D125" s="425"/>
      <c r="E125" s="150"/>
      <c r="F125" s="150"/>
      <c r="G125" s="137"/>
      <c r="H125" s="137"/>
      <c r="I125" s="137"/>
      <c r="J125" s="362"/>
      <c r="K125" s="394"/>
      <c r="L125" s="402"/>
      <c r="M125" s="394"/>
      <c r="N125" s="421"/>
      <c r="O125" s="150"/>
      <c r="P125" s="137"/>
      <c r="Q125" s="137"/>
      <c r="R125" s="232"/>
      <c r="S125" s="209" t="str">
        <f t="shared" si="86"/>
        <v/>
      </c>
      <c r="T125" s="232"/>
      <c r="U125" s="209" t="str">
        <f t="shared" si="87"/>
        <v/>
      </c>
      <c r="V125" s="208"/>
      <c r="W125" s="209" t="str">
        <f t="shared" si="88"/>
        <v/>
      </c>
      <c r="X125" s="208"/>
      <c r="Y125" s="209" t="str">
        <f t="shared" si="89"/>
        <v/>
      </c>
      <c r="Z125" s="208"/>
      <c r="AA125" s="209" t="str">
        <f t="shared" si="90"/>
        <v/>
      </c>
      <c r="AB125" s="208"/>
      <c r="AC125" s="209" t="str">
        <f t="shared" si="91"/>
        <v/>
      </c>
      <c r="AD125" s="208"/>
      <c r="AE125" s="209" t="str">
        <f t="shared" si="92"/>
        <v/>
      </c>
      <c r="AF125" s="278" t="str">
        <f t="shared" si="93"/>
        <v/>
      </c>
      <c r="AG125" s="278" t="str">
        <f t="shared" si="94"/>
        <v/>
      </c>
      <c r="AH125" s="210"/>
      <c r="AI125" s="211" t="str">
        <f t="shared" ref="AI125:AI186" si="95">+IF(AH125="siempre","Fuerte",IF(AH125="Algunas veces","Moderado","Débil"))</f>
        <v>Débil</v>
      </c>
      <c r="AJ125" s="212" t="str">
        <f>IFERROR(VLOOKUP((CONCATENATE(AG125,AI125)),Listados!$U$3:$V$11,2,FALSE),"")</f>
        <v/>
      </c>
      <c r="AK125" s="278">
        <f t="shared" ref="AK125:AK186" si="96">IF(ISBLANK(AJ125),"",IF(AJ125="Débil", 0, IF(AJ125="Moderado",50,100)))</f>
        <v>100</v>
      </c>
      <c r="AL125" s="370"/>
      <c r="AM125" s="372"/>
      <c r="AN125" s="277">
        <f>+IF(AND(Q125="Preventivo",AM121="Fuerte"),2,IF(AND(Q125="Preventivo",AM121="Moderado"),1,0))</f>
        <v>0</v>
      </c>
      <c r="AO125" s="277">
        <f t="shared" si="71"/>
        <v>0</v>
      </c>
      <c r="AP125" s="213">
        <f>+K121-AN125</f>
        <v>1</v>
      </c>
      <c r="AQ125" s="213">
        <f>+M121-AO125</f>
        <v>4</v>
      </c>
      <c r="AR125" s="356"/>
      <c r="AS125" s="356"/>
      <c r="AT125" s="356"/>
      <c r="AU125" s="356"/>
      <c r="AV125" s="458"/>
      <c r="AW125" s="458"/>
      <c r="AX125" s="478"/>
      <c r="AY125" s="478"/>
      <c r="AZ125" s="458"/>
      <c r="BA125" s="458"/>
      <c r="BB125" s="458"/>
      <c r="BC125" s="458"/>
      <c r="BD125" s="458"/>
      <c r="BE125" s="458"/>
      <c r="BF125" s="458"/>
      <c r="BG125" s="458"/>
    </row>
    <row r="126" spans="1:59" ht="15.75" thickBot="1" x14ac:dyDescent="0.3">
      <c r="A126" s="361"/>
      <c r="B126" s="362"/>
      <c r="C126" s="423"/>
      <c r="D126" s="425"/>
      <c r="E126" s="150"/>
      <c r="F126" s="150"/>
      <c r="G126" s="137"/>
      <c r="H126" s="137"/>
      <c r="I126" s="137"/>
      <c r="J126" s="362"/>
      <c r="K126" s="395"/>
      <c r="L126" s="402"/>
      <c r="M126" s="395"/>
      <c r="N126" s="421"/>
      <c r="O126" s="150"/>
      <c r="P126" s="137"/>
      <c r="Q126" s="137"/>
      <c r="R126" s="232"/>
      <c r="S126" s="209" t="str">
        <f t="shared" si="86"/>
        <v/>
      </c>
      <c r="T126" s="232"/>
      <c r="U126" s="209" t="str">
        <f t="shared" si="87"/>
        <v/>
      </c>
      <c r="V126" s="208"/>
      <c r="W126" s="209" t="str">
        <f t="shared" si="88"/>
        <v/>
      </c>
      <c r="X126" s="208"/>
      <c r="Y126" s="209" t="str">
        <f t="shared" si="89"/>
        <v/>
      </c>
      <c r="Z126" s="208"/>
      <c r="AA126" s="209" t="str">
        <f t="shared" si="90"/>
        <v/>
      </c>
      <c r="AB126" s="208"/>
      <c r="AC126" s="209" t="str">
        <f t="shared" si="91"/>
        <v/>
      </c>
      <c r="AD126" s="208"/>
      <c r="AE126" s="209" t="str">
        <f t="shared" si="92"/>
        <v/>
      </c>
      <c r="AF126" s="278" t="str">
        <f t="shared" si="93"/>
        <v/>
      </c>
      <c r="AG126" s="278" t="str">
        <f t="shared" si="94"/>
        <v/>
      </c>
      <c r="AH126" s="210"/>
      <c r="AI126" s="211" t="str">
        <f t="shared" si="95"/>
        <v>Débil</v>
      </c>
      <c r="AJ126" s="212" t="str">
        <f>IFERROR(VLOOKUP((CONCATENATE(AG126,AI126)),Listados!$U$3:$V$11,2,FALSE),"")</f>
        <v/>
      </c>
      <c r="AK126" s="278">
        <f t="shared" si="96"/>
        <v>100</v>
      </c>
      <c r="AL126" s="371"/>
      <c r="AM126" s="372"/>
      <c r="AN126" s="277">
        <f>+IF(AND(Q126="Preventivo",AM121="Fuerte"),2,IF(AND(Q126="Preventivo",AM121="Moderado"),1,0))</f>
        <v>0</v>
      </c>
      <c r="AO126" s="277">
        <f t="shared" si="71"/>
        <v>0</v>
      </c>
      <c r="AP126" s="213">
        <f>+K121-AN126</f>
        <v>1</v>
      </c>
      <c r="AQ126" s="213">
        <f>+M121-AO126</f>
        <v>4</v>
      </c>
      <c r="AR126" s="357"/>
      <c r="AS126" s="357"/>
      <c r="AT126" s="357"/>
      <c r="AU126" s="357"/>
      <c r="AV126" s="459"/>
      <c r="AW126" s="459"/>
      <c r="AX126" s="479"/>
      <c r="AY126" s="479"/>
      <c r="AZ126" s="459"/>
      <c r="BA126" s="459"/>
      <c r="BB126" s="459"/>
      <c r="BC126" s="459"/>
      <c r="BD126" s="459"/>
      <c r="BE126" s="459"/>
      <c r="BF126" s="459"/>
      <c r="BG126" s="459"/>
    </row>
    <row r="127" spans="1:59" ht="165" x14ac:dyDescent="0.25">
      <c r="A127" s="359">
        <v>22</v>
      </c>
      <c r="B127" s="362" t="s">
        <v>95</v>
      </c>
      <c r="C127" s="423" t="str">
        <f>IFERROR(VLOOKUP(B127,Listados!B$3:C$20,2,FALSE),"")</f>
        <v>Apoyar a las diferentes dependencias de la Entidad y del Sector Justicia en el cumplimiento de su función administrativa, emitir conceptos jurídicos, defender y representar jurídicamente al Ministerio de Justicia y del Derecho</v>
      </c>
      <c r="D127" s="425" t="s">
        <v>1402</v>
      </c>
      <c r="E127" s="150" t="s">
        <v>52</v>
      </c>
      <c r="F127" s="150" t="s">
        <v>191</v>
      </c>
      <c r="G127" s="137" t="s">
        <v>334</v>
      </c>
      <c r="H127" s="137" t="s">
        <v>16</v>
      </c>
      <c r="I127" s="137" t="s">
        <v>335</v>
      </c>
      <c r="J127" s="362" t="s">
        <v>21</v>
      </c>
      <c r="K127" s="393">
        <f>+VLOOKUP(J127,Listados!$K$8:$L$12,2,0)</f>
        <v>1</v>
      </c>
      <c r="L127" s="401" t="s">
        <v>32</v>
      </c>
      <c r="M127" s="393">
        <f>+VLOOKUP(L127,Listados!$K$13:$L$17,2,0)</f>
        <v>2</v>
      </c>
      <c r="N127" s="420" t="str">
        <f>IF(AND(J127&lt;&gt;"",L127&lt;&gt;""),VLOOKUP(J127&amp;L127,Listados!$M$3:$N$27,2,FALSE),"")</f>
        <v>Bajo</v>
      </c>
      <c r="O127" s="152" t="s">
        <v>336</v>
      </c>
      <c r="P127" s="152" t="s">
        <v>334</v>
      </c>
      <c r="Q127" s="152" t="s">
        <v>20</v>
      </c>
      <c r="R127" s="208" t="s">
        <v>116</v>
      </c>
      <c r="S127" s="209">
        <f t="shared" si="86"/>
        <v>15</v>
      </c>
      <c r="T127" s="208" t="s">
        <v>266</v>
      </c>
      <c r="U127" s="209">
        <f t="shared" si="87"/>
        <v>15</v>
      </c>
      <c r="V127" s="208" t="s">
        <v>266</v>
      </c>
      <c r="W127" s="209">
        <f t="shared" si="88"/>
        <v>15</v>
      </c>
      <c r="X127" s="208" t="s">
        <v>20</v>
      </c>
      <c r="Y127" s="209">
        <f t="shared" si="89"/>
        <v>15</v>
      </c>
      <c r="Z127" s="208" t="s">
        <v>266</v>
      </c>
      <c r="AA127" s="209">
        <f t="shared" si="90"/>
        <v>15</v>
      </c>
      <c r="AB127" s="208" t="s">
        <v>266</v>
      </c>
      <c r="AC127" s="209">
        <f t="shared" si="91"/>
        <v>15</v>
      </c>
      <c r="AD127" s="208" t="s">
        <v>117</v>
      </c>
      <c r="AE127" s="209">
        <f t="shared" si="92"/>
        <v>10</v>
      </c>
      <c r="AF127" s="278">
        <f t="shared" si="93"/>
        <v>100</v>
      </c>
      <c r="AG127" s="278" t="str">
        <f t="shared" si="94"/>
        <v>Fuerte</v>
      </c>
      <c r="AH127" s="210" t="s">
        <v>118</v>
      </c>
      <c r="AI127" s="211" t="str">
        <f t="shared" si="95"/>
        <v>Fuerte</v>
      </c>
      <c r="AJ127" s="212" t="str">
        <f>IFERROR(VLOOKUP((CONCATENATE(AG127,AI127)),Listados!$U$3:$V$11,2,FALSE),"")</f>
        <v>Fuerte</v>
      </c>
      <c r="AK127" s="278">
        <f t="shared" si="96"/>
        <v>100</v>
      </c>
      <c r="AL127" s="369">
        <f>AVERAGE(AK127:AK132)</f>
        <v>100</v>
      </c>
      <c r="AM127" s="371" t="str">
        <f>IF(AL127&lt;=50, "Débil", IF(AL127&lt;=99,"Moderado","Fuerte"))</f>
        <v>Fuerte</v>
      </c>
      <c r="AN127" s="277">
        <f>+IF(AND(Q127="Preventivo",AM127="Fuerte"),2,IF(AND(Q127="Preventivo",AM127="Moderado"),1,0))</f>
        <v>2</v>
      </c>
      <c r="AO127" s="277">
        <f t="shared" si="71"/>
        <v>0</v>
      </c>
      <c r="AP127" s="213">
        <f>+K127-AN127</f>
        <v>-1</v>
      </c>
      <c r="AQ127" s="213">
        <f>+M127-AO127</f>
        <v>2</v>
      </c>
      <c r="AR127" s="358" t="str">
        <f>+VLOOKUP(MIN(AP127,AP128,AP129,AP130,AP131,AP132),Listados!$J$18:$K$24,2,TRUE)</f>
        <v>Rara Vez</v>
      </c>
      <c r="AS127" s="358" t="str">
        <f>+VLOOKUP(MIN(AQ127,AQ128,AQ129,AQ130,AQ131,AQ132),Listados!$J$27:$K$32,2,TRUE)</f>
        <v>Menor</v>
      </c>
      <c r="AT127" s="358" t="str">
        <f>IF(AND(AR127&lt;&gt;"",AS127&lt;&gt;""),VLOOKUP(AR127&amp;AS127,Listados!$M$3:$N$27,2,FALSE),"")</f>
        <v>Bajo</v>
      </c>
      <c r="AU127" s="358" t="str">
        <f>+VLOOKUP(AT127,Listados!$P$3:$Q$6,2,FALSE)</f>
        <v>Asumir el riesgo</v>
      </c>
      <c r="AV127" s="476" t="s">
        <v>1208</v>
      </c>
      <c r="AW127" s="476" t="s">
        <v>1204</v>
      </c>
      <c r="AX127" s="477">
        <v>44562</v>
      </c>
      <c r="AY127" s="477">
        <v>44926</v>
      </c>
      <c r="AZ127" s="476" t="s">
        <v>1205</v>
      </c>
      <c r="BA127" s="476" t="s">
        <v>1206</v>
      </c>
      <c r="BB127" s="476"/>
      <c r="BC127" s="476"/>
      <c r="BD127" s="476"/>
      <c r="BE127" s="476"/>
      <c r="BF127" s="476"/>
      <c r="BG127" s="476"/>
    </row>
    <row r="128" spans="1:59" ht="165" x14ac:dyDescent="0.25">
      <c r="A128" s="360"/>
      <c r="B128" s="362"/>
      <c r="C128" s="423"/>
      <c r="D128" s="425"/>
      <c r="E128" s="150"/>
      <c r="F128" s="150"/>
      <c r="G128" s="137" t="s">
        <v>337</v>
      </c>
      <c r="H128" s="137" t="s">
        <v>16</v>
      </c>
      <c r="I128" s="137" t="s">
        <v>338</v>
      </c>
      <c r="J128" s="362"/>
      <c r="K128" s="394"/>
      <c r="L128" s="402"/>
      <c r="M128" s="394"/>
      <c r="N128" s="421"/>
      <c r="O128" s="152" t="s">
        <v>339</v>
      </c>
      <c r="P128" s="152" t="s">
        <v>337</v>
      </c>
      <c r="Q128" s="152" t="s">
        <v>20</v>
      </c>
      <c r="R128" s="208" t="s">
        <v>116</v>
      </c>
      <c r="S128" s="209">
        <f t="shared" si="86"/>
        <v>15</v>
      </c>
      <c r="T128" s="208" t="s">
        <v>266</v>
      </c>
      <c r="U128" s="209">
        <f t="shared" si="87"/>
        <v>15</v>
      </c>
      <c r="V128" s="208" t="s">
        <v>266</v>
      </c>
      <c r="W128" s="209">
        <f t="shared" si="88"/>
        <v>15</v>
      </c>
      <c r="X128" s="208" t="s">
        <v>20</v>
      </c>
      <c r="Y128" s="209">
        <f t="shared" si="89"/>
        <v>15</v>
      </c>
      <c r="Z128" s="208" t="s">
        <v>266</v>
      </c>
      <c r="AA128" s="209">
        <f t="shared" si="90"/>
        <v>15</v>
      </c>
      <c r="AB128" s="208" t="s">
        <v>266</v>
      </c>
      <c r="AC128" s="209">
        <f t="shared" si="91"/>
        <v>15</v>
      </c>
      <c r="AD128" s="208" t="s">
        <v>117</v>
      </c>
      <c r="AE128" s="209">
        <f t="shared" si="92"/>
        <v>10</v>
      </c>
      <c r="AF128" s="278">
        <f t="shared" si="93"/>
        <v>100</v>
      </c>
      <c r="AG128" s="278" t="str">
        <f t="shared" si="94"/>
        <v>Fuerte</v>
      </c>
      <c r="AH128" s="210" t="s">
        <v>118</v>
      </c>
      <c r="AI128" s="211" t="str">
        <f t="shared" si="95"/>
        <v>Fuerte</v>
      </c>
      <c r="AJ128" s="212" t="str">
        <f>IFERROR(VLOOKUP((CONCATENATE(AG128,AI128)),Listados!$U$3:$V$11,2,FALSE),"")</f>
        <v>Fuerte</v>
      </c>
      <c r="AK128" s="278">
        <f t="shared" si="96"/>
        <v>100</v>
      </c>
      <c r="AL128" s="370"/>
      <c r="AM128" s="372"/>
      <c r="AN128" s="277">
        <f>+IF(AND(Q128="Preventivo",AM127="Fuerte"),2,IF(AND(Q128="Preventivo",AM127="Moderado"),1,0))</f>
        <v>2</v>
      </c>
      <c r="AO128" s="277">
        <f t="shared" si="71"/>
        <v>0</v>
      </c>
      <c r="AP128" s="213">
        <f>+K127-AN128</f>
        <v>-1</v>
      </c>
      <c r="AQ128" s="213">
        <f>+M127-AO128</f>
        <v>2</v>
      </c>
      <c r="AR128" s="356"/>
      <c r="AS128" s="356"/>
      <c r="AT128" s="356"/>
      <c r="AU128" s="356"/>
      <c r="AV128" s="458"/>
      <c r="AW128" s="458"/>
      <c r="AX128" s="478"/>
      <c r="AY128" s="478"/>
      <c r="AZ128" s="458"/>
      <c r="BA128" s="458"/>
      <c r="BB128" s="458"/>
      <c r="BC128" s="458"/>
      <c r="BD128" s="458"/>
      <c r="BE128" s="458"/>
      <c r="BF128" s="458"/>
      <c r="BG128" s="458"/>
    </row>
    <row r="129" spans="1:59" ht="135" x14ac:dyDescent="0.25">
      <c r="A129" s="360"/>
      <c r="B129" s="362"/>
      <c r="C129" s="423"/>
      <c r="D129" s="425"/>
      <c r="E129" s="150"/>
      <c r="F129" s="150"/>
      <c r="G129" s="137" t="s">
        <v>340</v>
      </c>
      <c r="H129" s="137" t="s">
        <v>30</v>
      </c>
      <c r="I129" s="137" t="s">
        <v>341</v>
      </c>
      <c r="J129" s="362"/>
      <c r="K129" s="394"/>
      <c r="L129" s="402"/>
      <c r="M129" s="394"/>
      <c r="N129" s="421"/>
      <c r="O129" s="152" t="s">
        <v>342</v>
      </c>
      <c r="P129" s="152" t="s">
        <v>340</v>
      </c>
      <c r="Q129" s="152" t="s">
        <v>123</v>
      </c>
      <c r="R129" s="208" t="s">
        <v>116</v>
      </c>
      <c r="S129" s="209">
        <f t="shared" si="86"/>
        <v>15</v>
      </c>
      <c r="T129" s="208" t="s">
        <v>266</v>
      </c>
      <c r="U129" s="209">
        <f t="shared" si="87"/>
        <v>15</v>
      </c>
      <c r="V129" s="208" t="s">
        <v>266</v>
      </c>
      <c r="W129" s="209">
        <f t="shared" si="88"/>
        <v>15</v>
      </c>
      <c r="X129" s="208" t="s">
        <v>20</v>
      </c>
      <c r="Y129" s="209">
        <f t="shared" si="89"/>
        <v>15</v>
      </c>
      <c r="Z129" s="208" t="s">
        <v>266</v>
      </c>
      <c r="AA129" s="209">
        <f t="shared" si="90"/>
        <v>15</v>
      </c>
      <c r="AB129" s="208" t="s">
        <v>266</v>
      </c>
      <c r="AC129" s="209">
        <f t="shared" si="91"/>
        <v>15</v>
      </c>
      <c r="AD129" s="208" t="s">
        <v>117</v>
      </c>
      <c r="AE129" s="209">
        <f t="shared" si="92"/>
        <v>10</v>
      </c>
      <c r="AF129" s="278">
        <f t="shared" si="93"/>
        <v>100</v>
      </c>
      <c r="AG129" s="278" t="str">
        <f t="shared" si="94"/>
        <v>Fuerte</v>
      </c>
      <c r="AH129" s="210" t="s">
        <v>118</v>
      </c>
      <c r="AI129" s="211" t="str">
        <f t="shared" si="95"/>
        <v>Fuerte</v>
      </c>
      <c r="AJ129" s="212" t="str">
        <f>IFERROR(VLOOKUP((CONCATENATE(AG129,AI129)),Listados!$U$3:$V$11,2,FALSE),"")</f>
        <v>Fuerte</v>
      </c>
      <c r="AK129" s="278">
        <f t="shared" si="96"/>
        <v>100</v>
      </c>
      <c r="AL129" s="370"/>
      <c r="AM129" s="372"/>
      <c r="AN129" s="277">
        <f>+IF(AND(Q129="Preventivo",AM127="Fuerte"),2,IF(AND(Q129="Preventivo",AM127="Moderado"),1,0))</f>
        <v>0</v>
      </c>
      <c r="AO129" s="277">
        <f t="shared" si="71"/>
        <v>0</v>
      </c>
      <c r="AP129" s="213">
        <f>+K127-AN129</f>
        <v>1</v>
      </c>
      <c r="AQ129" s="213">
        <f>+M127-AO129</f>
        <v>2</v>
      </c>
      <c r="AR129" s="356"/>
      <c r="AS129" s="356"/>
      <c r="AT129" s="356"/>
      <c r="AU129" s="356"/>
      <c r="AV129" s="458"/>
      <c r="AW129" s="458"/>
      <c r="AX129" s="478"/>
      <c r="AY129" s="478"/>
      <c r="AZ129" s="458"/>
      <c r="BA129" s="458"/>
      <c r="BB129" s="458"/>
      <c r="BC129" s="458"/>
      <c r="BD129" s="458"/>
      <c r="BE129" s="458"/>
      <c r="BF129" s="458"/>
      <c r="BG129" s="458"/>
    </row>
    <row r="130" spans="1:59" ht="165" x14ac:dyDescent="0.25">
      <c r="A130" s="360"/>
      <c r="B130" s="362"/>
      <c r="C130" s="423"/>
      <c r="D130" s="425"/>
      <c r="E130" s="150"/>
      <c r="F130" s="150"/>
      <c r="G130" s="137" t="s">
        <v>343</v>
      </c>
      <c r="H130" s="137" t="s">
        <v>16</v>
      </c>
      <c r="I130" s="137"/>
      <c r="J130" s="362"/>
      <c r="K130" s="394"/>
      <c r="L130" s="402"/>
      <c r="M130" s="394"/>
      <c r="N130" s="421"/>
      <c r="O130" s="152" t="s">
        <v>339</v>
      </c>
      <c r="P130" s="152" t="s">
        <v>343</v>
      </c>
      <c r="Q130" s="152" t="s">
        <v>20</v>
      </c>
      <c r="R130" s="208" t="s">
        <v>116</v>
      </c>
      <c r="S130" s="209">
        <f t="shared" si="86"/>
        <v>15</v>
      </c>
      <c r="T130" s="208" t="s">
        <v>266</v>
      </c>
      <c r="U130" s="209">
        <f t="shared" si="87"/>
        <v>15</v>
      </c>
      <c r="V130" s="208" t="s">
        <v>266</v>
      </c>
      <c r="W130" s="209">
        <f t="shared" si="88"/>
        <v>15</v>
      </c>
      <c r="X130" s="208" t="s">
        <v>20</v>
      </c>
      <c r="Y130" s="209">
        <f t="shared" si="89"/>
        <v>15</v>
      </c>
      <c r="Z130" s="208" t="s">
        <v>266</v>
      </c>
      <c r="AA130" s="209">
        <f t="shared" si="90"/>
        <v>15</v>
      </c>
      <c r="AB130" s="208" t="s">
        <v>266</v>
      </c>
      <c r="AC130" s="209">
        <f t="shared" si="91"/>
        <v>15</v>
      </c>
      <c r="AD130" s="208" t="s">
        <v>117</v>
      </c>
      <c r="AE130" s="209">
        <f t="shared" si="92"/>
        <v>10</v>
      </c>
      <c r="AF130" s="278">
        <f t="shared" si="93"/>
        <v>100</v>
      </c>
      <c r="AG130" s="278" t="str">
        <f t="shared" si="94"/>
        <v>Fuerte</v>
      </c>
      <c r="AH130" s="210" t="s">
        <v>118</v>
      </c>
      <c r="AI130" s="211" t="str">
        <f t="shared" si="95"/>
        <v>Fuerte</v>
      </c>
      <c r="AJ130" s="212" t="str">
        <f>IFERROR(VLOOKUP((CONCATENATE(AG130,AI130)),Listados!$U$3:$V$11,2,FALSE),"")</f>
        <v>Fuerte</v>
      </c>
      <c r="AK130" s="278">
        <f t="shared" si="96"/>
        <v>100</v>
      </c>
      <c r="AL130" s="370"/>
      <c r="AM130" s="372"/>
      <c r="AN130" s="277">
        <f>+IF(AND(Q130="Preventivo",AM127="Fuerte"),2,IF(AND(Q130="Preventivo",AM127="Moderado"),1,0))</f>
        <v>2</v>
      </c>
      <c r="AO130" s="277">
        <f t="shared" ref="AO130:AO186" si="97">+IF(AND(Q130="Detectivo",$AM$7="Fuerte"),2,IF(AND(Q130="Detectivo",$AM$7="Moderado"),1,IF(AND(Q130="Preventivo",$AM$7="Fuerte"),1,0)))</f>
        <v>0</v>
      </c>
      <c r="AP130" s="213">
        <f>+K127-AN130</f>
        <v>-1</v>
      </c>
      <c r="AQ130" s="213">
        <f>+M127-AO130</f>
        <v>2</v>
      </c>
      <c r="AR130" s="356"/>
      <c r="AS130" s="356"/>
      <c r="AT130" s="356"/>
      <c r="AU130" s="356"/>
      <c r="AV130" s="458"/>
      <c r="AW130" s="458"/>
      <c r="AX130" s="478"/>
      <c r="AY130" s="478"/>
      <c r="AZ130" s="458"/>
      <c r="BA130" s="458"/>
      <c r="BB130" s="458"/>
      <c r="BC130" s="458"/>
      <c r="BD130" s="458"/>
      <c r="BE130" s="458"/>
      <c r="BF130" s="458"/>
      <c r="BG130" s="458"/>
    </row>
    <row r="131" spans="1:59" x14ac:dyDescent="0.25">
      <c r="A131" s="360"/>
      <c r="B131" s="362"/>
      <c r="C131" s="423"/>
      <c r="D131" s="425"/>
      <c r="E131" s="150"/>
      <c r="F131" s="150"/>
      <c r="G131" s="137"/>
      <c r="H131" s="137"/>
      <c r="I131" s="137"/>
      <c r="J131" s="362"/>
      <c r="K131" s="394"/>
      <c r="L131" s="402"/>
      <c r="M131" s="394"/>
      <c r="N131" s="421"/>
      <c r="O131" s="150"/>
      <c r="P131" s="137"/>
      <c r="Q131" s="137"/>
      <c r="R131" s="232"/>
      <c r="S131" s="209" t="str">
        <f t="shared" si="86"/>
        <v/>
      </c>
      <c r="T131" s="232"/>
      <c r="U131" s="209" t="str">
        <f t="shared" si="87"/>
        <v/>
      </c>
      <c r="V131" s="208"/>
      <c r="W131" s="209" t="str">
        <f t="shared" si="88"/>
        <v/>
      </c>
      <c r="X131" s="208"/>
      <c r="Y131" s="209" t="str">
        <f t="shared" si="89"/>
        <v/>
      </c>
      <c r="Z131" s="208"/>
      <c r="AA131" s="209" t="str">
        <f t="shared" si="90"/>
        <v/>
      </c>
      <c r="AB131" s="208"/>
      <c r="AC131" s="209" t="str">
        <f t="shared" si="91"/>
        <v/>
      </c>
      <c r="AD131" s="208"/>
      <c r="AE131" s="209" t="str">
        <f t="shared" si="92"/>
        <v/>
      </c>
      <c r="AF131" s="278" t="str">
        <f t="shared" si="93"/>
        <v/>
      </c>
      <c r="AG131" s="278" t="str">
        <f t="shared" si="94"/>
        <v/>
      </c>
      <c r="AH131" s="210"/>
      <c r="AI131" s="211" t="str">
        <f t="shared" si="95"/>
        <v>Débil</v>
      </c>
      <c r="AJ131" s="212" t="str">
        <f>IFERROR(VLOOKUP((CONCATENATE(AG131,AI131)),Listados!$U$3:$V$11,2,FALSE),"")</f>
        <v/>
      </c>
      <c r="AK131" s="278">
        <f t="shared" si="96"/>
        <v>100</v>
      </c>
      <c r="AL131" s="370"/>
      <c r="AM131" s="372"/>
      <c r="AN131" s="277">
        <f>+IF(AND(Q131="Preventivo",AM127="Fuerte"),2,IF(AND(Q131="Preventivo",AM127="Moderado"),1,0))</f>
        <v>0</v>
      </c>
      <c r="AO131" s="277">
        <f t="shared" si="97"/>
        <v>0</v>
      </c>
      <c r="AP131" s="213">
        <f>+K127-AN131</f>
        <v>1</v>
      </c>
      <c r="AQ131" s="213">
        <f>+M127-AO131</f>
        <v>2</v>
      </c>
      <c r="AR131" s="356"/>
      <c r="AS131" s="356"/>
      <c r="AT131" s="356"/>
      <c r="AU131" s="356"/>
      <c r="AV131" s="458"/>
      <c r="AW131" s="458"/>
      <c r="AX131" s="478"/>
      <c r="AY131" s="478"/>
      <c r="AZ131" s="458"/>
      <c r="BA131" s="458"/>
      <c r="BB131" s="458"/>
      <c r="BC131" s="458"/>
      <c r="BD131" s="458"/>
      <c r="BE131" s="458"/>
      <c r="BF131" s="458"/>
      <c r="BG131" s="458"/>
    </row>
    <row r="132" spans="1:59" ht="15.75" thickBot="1" x14ac:dyDescent="0.3">
      <c r="A132" s="361"/>
      <c r="B132" s="362"/>
      <c r="C132" s="423"/>
      <c r="D132" s="425"/>
      <c r="E132" s="150"/>
      <c r="F132" s="150"/>
      <c r="G132" s="137"/>
      <c r="H132" s="137"/>
      <c r="I132" s="137"/>
      <c r="J132" s="362"/>
      <c r="K132" s="395"/>
      <c r="L132" s="402"/>
      <c r="M132" s="395"/>
      <c r="N132" s="421"/>
      <c r="O132" s="150"/>
      <c r="P132" s="137"/>
      <c r="Q132" s="137"/>
      <c r="R132" s="232"/>
      <c r="S132" s="209" t="str">
        <f t="shared" si="86"/>
        <v/>
      </c>
      <c r="T132" s="232"/>
      <c r="U132" s="209" t="str">
        <f t="shared" si="87"/>
        <v/>
      </c>
      <c r="V132" s="208"/>
      <c r="W132" s="209" t="str">
        <f t="shared" si="88"/>
        <v/>
      </c>
      <c r="X132" s="208"/>
      <c r="Y132" s="209" t="str">
        <f t="shared" si="89"/>
        <v/>
      </c>
      <c r="Z132" s="208"/>
      <c r="AA132" s="209" t="str">
        <f t="shared" si="90"/>
        <v/>
      </c>
      <c r="AB132" s="208"/>
      <c r="AC132" s="209" t="str">
        <f t="shared" si="91"/>
        <v/>
      </c>
      <c r="AD132" s="208"/>
      <c r="AE132" s="209" t="str">
        <f t="shared" si="92"/>
        <v/>
      </c>
      <c r="AF132" s="278" t="str">
        <f t="shared" si="93"/>
        <v/>
      </c>
      <c r="AG132" s="278" t="str">
        <f t="shared" si="94"/>
        <v/>
      </c>
      <c r="AH132" s="210"/>
      <c r="AI132" s="211" t="str">
        <f t="shared" si="95"/>
        <v>Débil</v>
      </c>
      <c r="AJ132" s="212" t="str">
        <f>IFERROR(VLOOKUP((CONCATENATE(AG132,AI132)),Listados!$U$3:$V$11,2,FALSE),"")</f>
        <v/>
      </c>
      <c r="AK132" s="278">
        <f t="shared" si="96"/>
        <v>100</v>
      </c>
      <c r="AL132" s="371"/>
      <c r="AM132" s="372"/>
      <c r="AN132" s="277">
        <f>+IF(AND(Q132="Preventivo",AM127="Fuerte"),2,IF(AND(Q132="Preventivo",AM127="Moderado"),1,0))</f>
        <v>0</v>
      </c>
      <c r="AO132" s="277">
        <f t="shared" si="97"/>
        <v>0</v>
      </c>
      <c r="AP132" s="213">
        <f>+K127-AN132</f>
        <v>1</v>
      </c>
      <c r="AQ132" s="213">
        <f>+M127-AO132</f>
        <v>2</v>
      </c>
      <c r="AR132" s="357"/>
      <c r="AS132" s="357"/>
      <c r="AT132" s="357"/>
      <c r="AU132" s="357"/>
      <c r="AV132" s="459"/>
      <c r="AW132" s="459"/>
      <c r="AX132" s="479"/>
      <c r="AY132" s="479"/>
      <c r="AZ132" s="459"/>
      <c r="BA132" s="459"/>
      <c r="BB132" s="459"/>
      <c r="BC132" s="459"/>
      <c r="BD132" s="459"/>
      <c r="BE132" s="459"/>
      <c r="BF132" s="459"/>
      <c r="BG132" s="459"/>
    </row>
    <row r="133" spans="1:59" ht="135" x14ac:dyDescent="0.25">
      <c r="A133" s="359">
        <v>23</v>
      </c>
      <c r="B133" s="362" t="s">
        <v>95</v>
      </c>
      <c r="C133" s="423" t="str">
        <f>IFERROR(VLOOKUP(B133,Listados!B$3:C$20,2,FALSE),"")</f>
        <v>Apoyar a las diferentes dependencias de la Entidad y del Sector Justicia en el cumplimiento de su función administrativa, emitir conceptos jurídicos, defender y representar jurídicamente al Ministerio de Justicia y del Derecho</v>
      </c>
      <c r="D133" s="425" t="s">
        <v>1403</v>
      </c>
      <c r="E133" s="150" t="s">
        <v>52</v>
      </c>
      <c r="F133" s="150" t="s">
        <v>191</v>
      </c>
      <c r="G133" s="137" t="s">
        <v>344</v>
      </c>
      <c r="H133" s="137" t="s">
        <v>16</v>
      </c>
      <c r="I133" s="137" t="s">
        <v>345</v>
      </c>
      <c r="J133" s="362" t="s">
        <v>44</v>
      </c>
      <c r="K133" s="393">
        <f>+VLOOKUP(J133,Listados!$K$8:$L$12,2,0)</f>
        <v>3</v>
      </c>
      <c r="L133" s="401" t="s">
        <v>32</v>
      </c>
      <c r="M133" s="393">
        <f>+VLOOKUP(L133,Listados!$K$13:$L$17,2,0)</f>
        <v>2</v>
      </c>
      <c r="N133" s="420" t="str">
        <f>IF(AND(J133&lt;&gt;"",L133&lt;&gt;""),VLOOKUP(J133&amp;L133,Listados!$M$3:$N$27,2,FALSE),"")</f>
        <v>Moderado</v>
      </c>
      <c r="O133" s="152" t="s">
        <v>346</v>
      </c>
      <c r="P133" s="152" t="s">
        <v>344</v>
      </c>
      <c r="Q133" s="152" t="s">
        <v>20</v>
      </c>
      <c r="R133" s="208" t="s">
        <v>116</v>
      </c>
      <c r="S133" s="209">
        <f t="shared" si="86"/>
        <v>15</v>
      </c>
      <c r="T133" s="208" t="s">
        <v>266</v>
      </c>
      <c r="U133" s="209">
        <f t="shared" si="87"/>
        <v>15</v>
      </c>
      <c r="V133" s="208" t="s">
        <v>266</v>
      </c>
      <c r="W133" s="209">
        <f t="shared" si="88"/>
        <v>15</v>
      </c>
      <c r="X133" s="208" t="s">
        <v>20</v>
      </c>
      <c r="Y133" s="209">
        <f t="shared" si="89"/>
        <v>15</v>
      </c>
      <c r="Z133" s="208" t="s">
        <v>266</v>
      </c>
      <c r="AA133" s="209">
        <f t="shared" si="90"/>
        <v>15</v>
      </c>
      <c r="AB133" s="208" t="s">
        <v>266</v>
      </c>
      <c r="AC133" s="209">
        <f t="shared" si="91"/>
        <v>15</v>
      </c>
      <c r="AD133" s="208" t="s">
        <v>117</v>
      </c>
      <c r="AE133" s="209">
        <f t="shared" si="92"/>
        <v>10</v>
      </c>
      <c r="AF133" s="278">
        <f t="shared" si="93"/>
        <v>100</v>
      </c>
      <c r="AG133" s="278" t="str">
        <f t="shared" si="94"/>
        <v>Fuerte</v>
      </c>
      <c r="AH133" s="210" t="s">
        <v>118</v>
      </c>
      <c r="AI133" s="211" t="str">
        <f t="shared" si="95"/>
        <v>Fuerte</v>
      </c>
      <c r="AJ133" s="212" t="str">
        <f>IFERROR(VLOOKUP((CONCATENATE(AG133,AI133)),Listados!$U$3:$V$11,2,FALSE),"")</f>
        <v>Fuerte</v>
      </c>
      <c r="AK133" s="278">
        <f t="shared" si="96"/>
        <v>100</v>
      </c>
      <c r="AL133" s="369">
        <f>AVERAGE(AK133:AK138)</f>
        <v>100</v>
      </c>
      <c r="AM133" s="371" t="str">
        <f>IF(AL133&lt;=50, "Débil", IF(AL133&lt;=99,"Moderado","Fuerte"))</f>
        <v>Fuerte</v>
      </c>
      <c r="AN133" s="277">
        <f>+IF(AND(Q133="Preventivo",AM133="Fuerte"),2,IF(AND(Q133="Preventivo",AM133="Moderado"),1,0))</f>
        <v>2</v>
      </c>
      <c r="AO133" s="277">
        <f t="shared" si="97"/>
        <v>0</v>
      </c>
      <c r="AP133" s="213">
        <f>+K133-AN133</f>
        <v>1</v>
      </c>
      <c r="AQ133" s="213">
        <f>+M133-AO133</f>
        <v>2</v>
      </c>
      <c r="AR133" s="358" t="str">
        <f>+VLOOKUP(MIN(AP133,AP134,AP135,AP136,AP137,AP138),Listados!$J$18:$K$24,2,TRUE)</f>
        <v>Rara Vez</v>
      </c>
      <c r="AS133" s="358" t="str">
        <f>+VLOOKUP(MIN(AQ133,AQ134,AQ135,AQ136,AQ137,AQ138),Listados!$J$27:$K$32,2,TRUE)</f>
        <v>Menor</v>
      </c>
      <c r="AT133" s="358" t="str">
        <f>IF(AND(AR133&lt;&gt;"",AS133&lt;&gt;""),VLOOKUP(AR133&amp;AS133,Listados!$M$3:$N$27,2,FALSE),"")</f>
        <v>Bajo</v>
      </c>
      <c r="AU133" s="358" t="str">
        <f>+VLOOKUP(AT133,Listados!$P$3:$Q$6,2,FALSE)</f>
        <v>Asumir el riesgo</v>
      </c>
      <c r="AV133" s="476" t="s">
        <v>1209</v>
      </c>
      <c r="AW133" s="476" t="s">
        <v>1204</v>
      </c>
      <c r="AX133" s="477">
        <v>44562</v>
      </c>
      <c r="AY133" s="477">
        <v>44926</v>
      </c>
      <c r="AZ133" s="476" t="s">
        <v>1205</v>
      </c>
      <c r="BA133" s="476" t="s">
        <v>1210</v>
      </c>
      <c r="BB133" s="476"/>
      <c r="BC133" s="476"/>
      <c r="BD133" s="476"/>
      <c r="BE133" s="476"/>
      <c r="BF133" s="476"/>
      <c r="BG133" s="476"/>
    </row>
    <row r="134" spans="1:59" ht="135" x14ac:dyDescent="0.25">
      <c r="A134" s="360"/>
      <c r="B134" s="362"/>
      <c r="C134" s="423"/>
      <c r="D134" s="425"/>
      <c r="E134" s="150"/>
      <c r="F134" s="150"/>
      <c r="G134" s="137" t="s">
        <v>347</v>
      </c>
      <c r="H134" s="137" t="s">
        <v>16</v>
      </c>
      <c r="I134" s="137" t="s">
        <v>348</v>
      </c>
      <c r="J134" s="362"/>
      <c r="K134" s="394"/>
      <c r="L134" s="402"/>
      <c r="M134" s="394"/>
      <c r="N134" s="421"/>
      <c r="O134" s="152" t="s">
        <v>346</v>
      </c>
      <c r="P134" s="152" t="s">
        <v>347</v>
      </c>
      <c r="Q134" s="152" t="s">
        <v>20</v>
      </c>
      <c r="R134" s="208" t="s">
        <v>116</v>
      </c>
      <c r="S134" s="209">
        <f t="shared" si="86"/>
        <v>15</v>
      </c>
      <c r="T134" s="208" t="s">
        <v>266</v>
      </c>
      <c r="U134" s="209">
        <f t="shared" si="87"/>
        <v>15</v>
      </c>
      <c r="V134" s="208" t="s">
        <v>266</v>
      </c>
      <c r="W134" s="209">
        <f t="shared" si="88"/>
        <v>15</v>
      </c>
      <c r="X134" s="208" t="s">
        <v>20</v>
      </c>
      <c r="Y134" s="209">
        <f t="shared" si="89"/>
        <v>15</v>
      </c>
      <c r="Z134" s="208" t="s">
        <v>266</v>
      </c>
      <c r="AA134" s="209">
        <f t="shared" si="90"/>
        <v>15</v>
      </c>
      <c r="AB134" s="208" t="s">
        <v>266</v>
      </c>
      <c r="AC134" s="209">
        <f t="shared" si="91"/>
        <v>15</v>
      </c>
      <c r="AD134" s="208" t="s">
        <v>117</v>
      </c>
      <c r="AE134" s="209">
        <f t="shared" si="92"/>
        <v>10</v>
      </c>
      <c r="AF134" s="278">
        <f t="shared" si="93"/>
        <v>100</v>
      </c>
      <c r="AG134" s="278" t="str">
        <f t="shared" si="94"/>
        <v>Fuerte</v>
      </c>
      <c r="AH134" s="210" t="s">
        <v>118</v>
      </c>
      <c r="AI134" s="211" t="str">
        <f t="shared" si="95"/>
        <v>Fuerte</v>
      </c>
      <c r="AJ134" s="212" t="str">
        <f>IFERROR(VLOOKUP((CONCATENATE(AG134,AI134)),Listados!$U$3:$V$11,2,FALSE),"")</f>
        <v>Fuerte</v>
      </c>
      <c r="AK134" s="278">
        <f t="shared" si="96"/>
        <v>100</v>
      </c>
      <c r="AL134" s="370"/>
      <c r="AM134" s="372"/>
      <c r="AN134" s="277">
        <f>+IF(AND(Q134="Preventivo",AM133="Fuerte"),2,IF(AND(Q134="Preventivo",AM133="Moderado"),1,0))</f>
        <v>2</v>
      </c>
      <c r="AO134" s="277">
        <f t="shared" si="97"/>
        <v>0</v>
      </c>
      <c r="AP134" s="213">
        <f>+K133-AN134</f>
        <v>1</v>
      </c>
      <c r="AQ134" s="213">
        <f>+M133-AO134</f>
        <v>2</v>
      </c>
      <c r="AR134" s="356"/>
      <c r="AS134" s="356"/>
      <c r="AT134" s="356"/>
      <c r="AU134" s="356"/>
      <c r="AV134" s="458"/>
      <c r="AW134" s="458"/>
      <c r="AX134" s="478"/>
      <c r="AY134" s="478"/>
      <c r="AZ134" s="458"/>
      <c r="BA134" s="458"/>
      <c r="BB134" s="458"/>
      <c r="BC134" s="458"/>
      <c r="BD134" s="458"/>
      <c r="BE134" s="458"/>
      <c r="BF134" s="458"/>
      <c r="BG134" s="458"/>
    </row>
    <row r="135" spans="1:59" ht="45" x14ac:dyDescent="0.25">
      <c r="A135" s="360"/>
      <c r="B135" s="362"/>
      <c r="C135" s="423"/>
      <c r="D135" s="425"/>
      <c r="E135" s="150"/>
      <c r="F135" s="150"/>
      <c r="G135" s="137"/>
      <c r="H135" s="137"/>
      <c r="I135" s="137" t="s">
        <v>349</v>
      </c>
      <c r="J135" s="362"/>
      <c r="K135" s="394"/>
      <c r="L135" s="402"/>
      <c r="M135" s="394"/>
      <c r="N135" s="421"/>
      <c r="O135" s="155"/>
      <c r="P135" s="152"/>
      <c r="Q135" s="152"/>
      <c r="R135" s="232"/>
      <c r="S135" s="209" t="str">
        <f t="shared" si="86"/>
        <v/>
      </c>
      <c r="T135" s="232"/>
      <c r="U135" s="209" t="str">
        <f t="shared" si="87"/>
        <v/>
      </c>
      <c r="V135" s="208"/>
      <c r="W135" s="209" t="str">
        <f t="shared" si="88"/>
        <v/>
      </c>
      <c r="X135" s="208"/>
      <c r="Y135" s="209" t="str">
        <f t="shared" si="89"/>
        <v/>
      </c>
      <c r="Z135" s="208"/>
      <c r="AA135" s="209" t="str">
        <f t="shared" si="90"/>
        <v/>
      </c>
      <c r="AB135" s="208"/>
      <c r="AC135" s="209" t="str">
        <f t="shared" si="91"/>
        <v/>
      </c>
      <c r="AD135" s="208"/>
      <c r="AE135" s="209" t="str">
        <f t="shared" si="92"/>
        <v/>
      </c>
      <c r="AF135" s="278" t="str">
        <f t="shared" si="93"/>
        <v/>
      </c>
      <c r="AG135" s="278" t="str">
        <f t="shared" si="94"/>
        <v/>
      </c>
      <c r="AH135" s="210"/>
      <c r="AI135" s="211" t="str">
        <f t="shared" si="95"/>
        <v>Débil</v>
      </c>
      <c r="AJ135" s="212" t="str">
        <f>IFERROR(VLOOKUP((CONCATENATE(AG135,AI135)),Listados!$U$3:$V$11,2,FALSE),"")</f>
        <v/>
      </c>
      <c r="AK135" s="278">
        <f t="shared" si="96"/>
        <v>100</v>
      </c>
      <c r="AL135" s="370"/>
      <c r="AM135" s="372"/>
      <c r="AN135" s="277">
        <f>+IF(AND(Q135="Preventivo",AM133="Fuerte"),2,IF(AND(Q135="Preventivo",AM133="Moderado"),1,0))</f>
        <v>0</v>
      </c>
      <c r="AO135" s="277">
        <f t="shared" si="97"/>
        <v>0</v>
      </c>
      <c r="AP135" s="213">
        <f>+K133-AN135</f>
        <v>3</v>
      </c>
      <c r="AQ135" s="213">
        <f>+M133-AO135</f>
        <v>2</v>
      </c>
      <c r="AR135" s="356"/>
      <c r="AS135" s="356"/>
      <c r="AT135" s="356"/>
      <c r="AU135" s="356"/>
      <c r="AV135" s="458"/>
      <c r="AW135" s="458"/>
      <c r="AX135" s="478"/>
      <c r="AY135" s="478"/>
      <c r="AZ135" s="458"/>
      <c r="BA135" s="458"/>
      <c r="BB135" s="458"/>
      <c r="BC135" s="458"/>
      <c r="BD135" s="458"/>
      <c r="BE135" s="458"/>
      <c r="BF135" s="458"/>
      <c r="BG135" s="458"/>
    </row>
    <row r="136" spans="1:59" x14ac:dyDescent="0.25">
      <c r="A136" s="360"/>
      <c r="B136" s="362"/>
      <c r="C136" s="423"/>
      <c r="D136" s="425"/>
      <c r="E136" s="150"/>
      <c r="F136" s="150"/>
      <c r="G136" s="137"/>
      <c r="H136" s="137"/>
      <c r="I136" s="137"/>
      <c r="J136" s="362"/>
      <c r="K136" s="394"/>
      <c r="L136" s="402"/>
      <c r="M136" s="394"/>
      <c r="N136" s="421"/>
      <c r="O136" s="150"/>
      <c r="P136" s="137"/>
      <c r="Q136" s="137"/>
      <c r="R136" s="232"/>
      <c r="S136" s="209" t="str">
        <f t="shared" si="86"/>
        <v/>
      </c>
      <c r="T136" s="232"/>
      <c r="U136" s="209" t="str">
        <f t="shared" si="87"/>
        <v/>
      </c>
      <c r="V136" s="208"/>
      <c r="W136" s="209" t="str">
        <f t="shared" si="88"/>
        <v/>
      </c>
      <c r="X136" s="208"/>
      <c r="Y136" s="209" t="str">
        <f t="shared" si="89"/>
        <v/>
      </c>
      <c r="Z136" s="208"/>
      <c r="AA136" s="209" t="str">
        <f t="shared" si="90"/>
        <v/>
      </c>
      <c r="AB136" s="208"/>
      <c r="AC136" s="209" t="str">
        <f t="shared" si="91"/>
        <v/>
      </c>
      <c r="AD136" s="208"/>
      <c r="AE136" s="209" t="str">
        <f t="shared" si="92"/>
        <v/>
      </c>
      <c r="AF136" s="278" t="str">
        <f t="shared" si="93"/>
        <v/>
      </c>
      <c r="AG136" s="278" t="str">
        <f t="shared" si="94"/>
        <v/>
      </c>
      <c r="AH136" s="210"/>
      <c r="AI136" s="211" t="str">
        <f t="shared" si="95"/>
        <v>Débil</v>
      </c>
      <c r="AJ136" s="212" t="str">
        <f>IFERROR(VLOOKUP((CONCATENATE(AG136,AI136)),Listados!$U$3:$V$11,2,FALSE),"")</f>
        <v/>
      </c>
      <c r="AK136" s="278">
        <f t="shared" si="96"/>
        <v>100</v>
      </c>
      <c r="AL136" s="370"/>
      <c r="AM136" s="372"/>
      <c r="AN136" s="277">
        <f>+IF(AND(Q136="Preventivo",AM133="Fuerte"),2,IF(AND(Q136="Preventivo",AM133="Moderado"),1,0))</f>
        <v>0</v>
      </c>
      <c r="AO136" s="277">
        <f t="shared" si="97"/>
        <v>0</v>
      </c>
      <c r="AP136" s="213">
        <f>+K133-AN136</f>
        <v>3</v>
      </c>
      <c r="AQ136" s="213">
        <f>+M133-AO136</f>
        <v>2</v>
      </c>
      <c r="AR136" s="356"/>
      <c r="AS136" s="356"/>
      <c r="AT136" s="356"/>
      <c r="AU136" s="356"/>
      <c r="AV136" s="458"/>
      <c r="AW136" s="458"/>
      <c r="AX136" s="478"/>
      <c r="AY136" s="478"/>
      <c r="AZ136" s="458"/>
      <c r="BA136" s="458"/>
      <c r="BB136" s="458"/>
      <c r="BC136" s="458"/>
      <c r="BD136" s="458"/>
      <c r="BE136" s="458"/>
      <c r="BF136" s="458"/>
      <c r="BG136" s="458"/>
    </row>
    <row r="137" spans="1:59" x14ac:dyDescent="0.25">
      <c r="A137" s="360"/>
      <c r="B137" s="362"/>
      <c r="C137" s="423"/>
      <c r="D137" s="425"/>
      <c r="E137" s="150"/>
      <c r="F137" s="150"/>
      <c r="G137" s="137"/>
      <c r="H137" s="137"/>
      <c r="I137" s="137"/>
      <c r="J137" s="362"/>
      <c r="K137" s="394"/>
      <c r="L137" s="402"/>
      <c r="M137" s="394"/>
      <c r="N137" s="421"/>
      <c r="O137" s="150"/>
      <c r="P137" s="137"/>
      <c r="Q137" s="137"/>
      <c r="R137" s="232"/>
      <c r="S137" s="209" t="str">
        <f t="shared" si="86"/>
        <v/>
      </c>
      <c r="T137" s="232"/>
      <c r="U137" s="209" t="str">
        <f t="shared" si="87"/>
        <v/>
      </c>
      <c r="V137" s="208"/>
      <c r="W137" s="209" t="str">
        <f t="shared" si="88"/>
        <v/>
      </c>
      <c r="X137" s="208"/>
      <c r="Y137" s="209" t="str">
        <f t="shared" si="89"/>
        <v/>
      </c>
      <c r="Z137" s="208"/>
      <c r="AA137" s="209" t="str">
        <f t="shared" si="90"/>
        <v/>
      </c>
      <c r="AB137" s="208"/>
      <c r="AC137" s="209" t="str">
        <f t="shared" si="91"/>
        <v/>
      </c>
      <c r="AD137" s="208"/>
      <c r="AE137" s="209" t="str">
        <f t="shared" si="92"/>
        <v/>
      </c>
      <c r="AF137" s="278" t="str">
        <f t="shared" si="93"/>
        <v/>
      </c>
      <c r="AG137" s="278" t="str">
        <f t="shared" si="94"/>
        <v/>
      </c>
      <c r="AH137" s="210"/>
      <c r="AI137" s="211" t="str">
        <f t="shared" si="95"/>
        <v>Débil</v>
      </c>
      <c r="AJ137" s="212" t="str">
        <f>IFERROR(VLOOKUP((CONCATENATE(AG137,AI137)),Listados!$U$3:$V$11,2,FALSE),"")</f>
        <v/>
      </c>
      <c r="AK137" s="278">
        <f t="shared" si="96"/>
        <v>100</v>
      </c>
      <c r="AL137" s="370"/>
      <c r="AM137" s="372"/>
      <c r="AN137" s="277">
        <f>+IF(AND(Q137="Preventivo",AM133="Fuerte"),2,IF(AND(Q137="Preventivo",AM133="Moderado"),1,0))</f>
        <v>0</v>
      </c>
      <c r="AO137" s="277">
        <f t="shared" si="97"/>
        <v>0</v>
      </c>
      <c r="AP137" s="213">
        <f>+K133-AN137</f>
        <v>3</v>
      </c>
      <c r="AQ137" s="213">
        <f>+M133-AO137</f>
        <v>2</v>
      </c>
      <c r="AR137" s="356"/>
      <c r="AS137" s="356"/>
      <c r="AT137" s="356"/>
      <c r="AU137" s="356"/>
      <c r="AV137" s="458"/>
      <c r="AW137" s="458"/>
      <c r="AX137" s="478"/>
      <c r="AY137" s="478"/>
      <c r="AZ137" s="458"/>
      <c r="BA137" s="458"/>
      <c r="BB137" s="458"/>
      <c r="BC137" s="458"/>
      <c r="BD137" s="458"/>
      <c r="BE137" s="458"/>
      <c r="BF137" s="458"/>
      <c r="BG137" s="458"/>
    </row>
    <row r="138" spans="1:59" ht="15.75" thickBot="1" x14ac:dyDescent="0.3">
      <c r="A138" s="361"/>
      <c r="B138" s="362"/>
      <c r="C138" s="423"/>
      <c r="D138" s="425"/>
      <c r="E138" s="150"/>
      <c r="F138" s="150"/>
      <c r="G138" s="137"/>
      <c r="H138" s="137"/>
      <c r="I138" s="137"/>
      <c r="J138" s="362"/>
      <c r="K138" s="395"/>
      <c r="L138" s="402"/>
      <c r="M138" s="395"/>
      <c r="N138" s="421"/>
      <c r="O138" s="150"/>
      <c r="P138" s="137"/>
      <c r="Q138" s="137"/>
      <c r="R138" s="232"/>
      <c r="S138" s="209" t="str">
        <f t="shared" si="86"/>
        <v/>
      </c>
      <c r="T138" s="232"/>
      <c r="U138" s="209" t="str">
        <f t="shared" si="87"/>
        <v/>
      </c>
      <c r="V138" s="208"/>
      <c r="W138" s="209" t="str">
        <f t="shared" si="88"/>
        <v/>
      </c>
      <c r="X138" s="208"/>
      <c r="Y138" s="209" t="str">
        <f t="shared" si="89"/>
        <v/>
      </c>
      <c r="Z138" s="208"/>
      <c r="AA138" s="209" t="str">
        <f t="shared" si="90"/>
        <v/>
      </c>
      <c r="AB138" s="208"/>
      <c r="AC138" s="209" t="str">
        <f t="shared" si="91"/>
        <v/>
      </c>
      <c r="AD138" s="208"/>
      <c r="AE138" s="209" t="str">
        <f t="shared" si="92"/>
        <v/>
      </c>
      <c r="AF138" s="278" t="str">
        <f t="shared" si="93"/>
        <v/>
      </c>
      <c r="AG138" s="278" t="str">
        <f t="shared" si="94"/>
        <v/>
      </c>
      <c r="AH138" s="210"/>
      <c r="AI138" s="211" t="str">
        <f t="shared" si="95"/>
        <v>Débil</v>
      </c>
      <c r="AJ138" s="212" t="str">
        <f>IFERROR(VLOOKUP((CONCATENATE(AG138,AI138)),Listados!$U$3:$V$11,2,FALSE),"")</f>
        <v/>
      </c>
      <c r="AK138" s="278">
        <f t="shared" si="96"/>
        <v>100</v>
      </c>
      <c r="AL138" s="371"/>
      <c r="AM138" s="372"/>
      <c r="AN138" s="277">
        <f>+IF(AND(Q138="Preventivo",AM133="Fuerte"),2,IF(AND(Q138="Preventivo",AM133="Moderado"),1,0))</f>
        <v>0</v>
      </c>
      <c r="AO138" s="277">
        <f t="shared" si="97"/>
        <v>0</v>
      </c>
      <c r="AP138" s="213">
        <f>+K133-AN138</f>
        <v>3</v>
      </c>
      <c r="AQ138" s="213">
        <f>+M133-AO138</f>
        <v>2</v>
      </c>
      <c r="AR138" s="357"/>
      <c r="AS138" s="357"/>
      <c r="AT138" s="357"/>
      <c r="AU138" s="357"/>
      <c r="AV138" s="459"/>
      <c r="AW138" s="459"/>
      <c r="AX138" s="479"/>
      <c r="AY138" s="479"/>
      <c r="AZ138" s="459"/>
      <c r="BA138" s="459"/>
      <c r="BB138" s="459"/>
      <c r="BC138" s="459"/>
      <c r="BD138" s="459"/>
      <c r="BE138" s="459"/>
      <c r="BF138" s="459"/>
      <c r="BG138" s="459"/>
    </row>
    <row r="139" spans="1:59" ht="150" x14ac:dyDescent="0.25">
      <c r="A139" s="359">
        <v>24</v>
      </c>
      <c r="B139" s="362" t="s">
        <v>95</v>
      </c>
      <c r="C139" s="423" t="str">
        <f>IFERROR(VLOOKUP(B139,Listados!B$3:C$20,2,FALSE),"")</f>
        <v>Apoyar a las diferentes dependencias de la Entidad y del Sector Justicia en el cumplimiento de su función administrativa, emitir conceptos jurídicos, defender y representar jurídicamente al Ministerio de Justicia y del Derecho</v>
      </c>
      <c r="D139" s="425" t="s">
        <v>1404</v>
      </c>
      <c r="E139" s="150" t="s">
        <v>41</v>
      </c>
      <c r="F139" s="150" t="s">
        <v>191</v>
      </c>
      <c r="G139" s="137" t="s">
        <v>350</v>
      </c>
      <c r="H139" s="137" t="s">
        <v>16</v>
      </c>
      <c r="I139" s="137" t="s">
        <v>351</v>
      </c>
      <c r="J139" s="362" t="s">
        <v>31</v>
      </c>
      <c r="K139" s="393">
        <f>+VLOOKUP(J139,Listados!$K$8:$L$12,2,0)</f>
        <v>2</v>
      </c>
      <c r="L139" s="401" t="s">
        <v>32</v>
      </c>
      <c r="M139" s="393">
        <f>+VLOOKUP(L139,Listados!$K$13:$L$17,2,0)</f>
        <v>2</v>
      </c>
      <c r="N139" s="420" t="str">
        <f>IF(AND(J139&lt;&gt;"",L139&lt;&gt;""),VLOOKUP(J139&amp;L139,Listados!$M$3:$N$27,2,FALSE),"")</f>
        <v>Bajo</v>
      </c>
      <c r="O139" s="152" t="s">
        <v>352</v>
      </c>
      <c r="P139" s="152" t="s">
        <v>350</v>
      </c>
      <c r="Q139" s="152" t="s">
        <v>20</v>
      </c>
      <c r="R139" s="208" t="s">
        <v>116</v>
      </c>
      <c r="S139" s="209">
        <f t="shared" si="86"/>
        <v>15</v>
      </c>
      <c r="T139" s="208" t="s">
        <v>266</v>
      </c>
      <c r="U139" s="209">
        <f t="shared" si="87"/>
        <v>15</v>
      </c>
      <c r="V139" s="208" t="s">
        <v>266</v>
      </c>
      <c r="W139" s="209">
        <f t="shared" si="88"/>
        <v>15</v>
      </c>
      <c r="X139" s="208" t="s">
        <v>20</v>
      </c>
      <c r="Y139" s="209">
        <f t="shared" si="89"/>
        <v>15</v>
      </c>
      <c r="Z139" s="208" t="s">
        <v>266</v>
      </c>
      <c r="AA139" s="209">
        <f t="shared" si="90"/>
        <v>15</v>
      </c>
      <c r="AB139" s="208" t="s">
        <v>266</v>
      </c>
      <c r="AC139" s="209">
        <f t="shared" si="91"/>
        <v>15</v>
      </c>
      <c r="AD139" s="208" t="s">
        <v>117</v>
      </c>
      <c r="AE139" s="209">
        <f t="shared" si="92"/>
        <v>10</v>
      </c>
      <c r="AF139" s="278">
        <f t="shared" si="93"/>
        <v>100</v>
      </c>
      <c r="AG139" s="278" t="str">
        <f t="shared" si="94"/>
        <v>Fuerte</v>
      </c>
      <c r="AH139" s="210" t="s">
        <v>118</v>
      </c>
      <c r="AI139" s="211" t="str">
        <f t="shared" si="95"/>
        <v>Fuerte</v>
      </c>
      <c r="AJ139" s="212" t="str">
        <f>IFERROR(VLOOKUP((CONCATENATE(AG139,AI139)),Listados!$U$3:$V$11,2,FALSE),"")</f>
        <v>Fuerte</v>
      </c>
      <c r="AK139" s="278">
        <f t="shared" si="96"/>
        <v>100</v>
      </c>
      <c r="AL139" s="369">
        <f>AVERAGE(AK139:AK144)</f>
        <v>100</v>
      </c>
      <c r="AM139" s="371" t="str">
        <f>IF(AL139&lt;=50, "Débil", IF(AL139&lt;=99,"Moderado","Fuerte"))</f>
        <v>Fuerte</v>
      </c>
      <c r="AN139" s="277">
        <f>+IF(AND(Q139="Preventivo",AM139="Fuerte"),2,IF(AND(Q139="Preventivo",AM139="Moderado"),1,0))</f>
        <v>2</v>
      </c>
      <c r="AO139" s="277">
        <f t="shared" si="97"/>
        <v>0</v>
      </c>
      <c r="AP139" s="213">
        <f>+K139-AN139</f>
        <v>0</v>
      </c>
      <c r="AQ139" s="213">
        <f>+M139-AO139</f>
        <v>2</v>
      </c>
      <c r="AR139" s="358" t="str">
        <f>+VLOOKUP(MIN(AP139,AP140,AP141,AP142,AP143,AP144),Listados!$J$18:$K$24,2,TRUE)</f>
        <v>Rara Vez</v>
      </c>
      <c r="AS139" s="358" t="str">
        <f>+VLOOKUP(MIN(AQ139,AQ140,AQ141,AQ142,AQ143,AQ144),Listados!$J$27:$K$32,2,TRUE)</f>
        <v>Menor</v>
      </c>
      <c r="AT139" s="358" t="str">
        <f>IF(AND(AR139&lt;&gt;"",AS139&lt;&gt;""),VLOOKUP(AR139&amp;AS139,Listados!$M$3:$N$27,2,FALSE),"")</f>
        <v>Bajo</v>
      </c>
      <c r="AU139" s="358" t="str">
        <f>+VLOOKUP(AT139,Listados!$P$3:$Q$6,2,FALSE)</f>
        <v>Asumir el riesgo</v>
      </c>
      <c r="AV139" s="476" t="s">
        <v>1211</v>
      </c>
      <c r="AW139" s="476" t="s">
        <v>1204</v>
      </c>
      <c r="AX139" s="477">
        <v>44562</v>
      </c>
      <c r="AY139" s="477">
        <v>44926</v>
      </c>
      <c r="AZ139" s="476" t="s">
        <v>1205</v>
      </c>
      <c r="BA139" s="476" t="s">
        <v>1206</v>
      </c>
      <c r="BB139" s="476"/>
      <c r="BC139" s="476"/>
      <c r="BD139" s="476"/>
      <c r="BE139" s="476"/>
      <c r="BF139" s="476"/>
      <c r="BG139" s="476"/>
    </row>
    <row r="140" spans="1:59" ht="150" x14ac:dyDescent="0.25">
      <c r="A140" s="360"/>
      <c r="B140" s="362"/>
      <c r="C140" s="423"/>
      <c r="D140" s="425"/>
      <c r="E140" s="150"/>
      <c r="F140" s="150"/>
      <c r="G140" s="137" t="s">
        <v>353</v>
      </c>
      <c r="H140" s="137" t="s">
        <v>16</v>
      </c>
      <c r="I140" s="137" t="s">
        <v>354</v>
      </c>
      <c r="J140" s="362"/>
      <c r="K140" s="394"/>
      <c r="L140" s="402"/>
      <c r="M140" s="394"/>
      <c r="N140" s="421"/>
      <c r="O140" s="152" t="s">
        <v>352</v>
      </c>
      <c r="P140" s="152" t="s">
        <v>353</v>
      </c>
      <c r="Q140" s="152" t="s">
        <v>20</v>
      </c>
      <c r="R140" s="208" t="s">
        <v>116</v>
      </c>
      <c r="S140" s="209">
        <f t="shared" si="86"/>
        <v>15</v>
      </c>
      <c r="T140" s="208" t="s">
        <v>266</v>
      </c>
      <c r="U140" s="209">
        <f t="shared" si="87"/>
        <v>15</v>
      </c>
      <c r="V140" s="208" t="s">
        <v>266</v>
      </c>
      <c r="W140" s="209">
        <f t="shared" si="88"/>
        <v>15</v>
      </c>
      <c r="X140" s="208" t="s">
        <v>20</v>
      </c>
      <c r="Y140" s="209">
        <f t="shared" si="89"/>
        <v>15</v>
      </c>
      <c r="Z140" s="208" t="s">
        <v>266</v>
      </c>
      <c r="AA140" s="209">
        <f t="shared" si="90"/>
        <v>15</v>
      </c>
      <c r="AB140" s="208" t="s">
        <v>266</v>
      </c>
      <c r="AC140" s="209">
        <f t="shared" si="91"/>
        <v>15</v>
      </c>
      <c r="AD140" s="208" t="s">
        <v>117</v>
      </c>
      <c r="AE140" s="209">
        <f t="shared" si="92"/>
        <v>10</v>
      </c>
      <c r="AF140" s="278">
        <f t="shared" si="93"/>
        <v>100</v>
      </c>
      <c r="AG140" s="278" t="str">
        <f t="shared" si="94"/>
        <v>Fuerte</v>
      </c>
      <c r="AH140" s="210" t="s">
        <v>118</v>
      </c>
      <c r="AI140" s="211" t="str">
        <f t="shared" si="95"/>
        <v>Fuerte</v>
      </c>
      <c r="AJ140" s="212" t="str">
        <f>IFERROR(VLOOKUP((CONCATENATE(AG140,AI140)),Listados!$U$3:$V$11,2,FALSE),"")</f>
        <v>Fuerte</v>
      </c>
      <c r="AK140" s="278">
        <f t="shared" si="96"/>
        <v>100</v>
      </c>
      <c r="AL140" s="370"/>
      <c r="AM140" s="372"/>
      <c r="AN140" s="277">
        <f>+IF(AND(Q140="Preventivo",AM139="Fuerte"),2,IF(AND(Q140="Preventivo",AM139="Moderado"),1,0))</f>
        <v>2</v>
      </c>
      <c r="AO140" s="277">
        <f t="shared" si="97"/>
        <v>0</v>
      </c>
      <c r="AP140" s="213">
        <f>+K139-AN140</f>
        <v>0</v>
      </c>
      <c r="AQ140" s="213">
        <f>+M139-AO140</f>
        <v>2</v>
      </c>
      <c r="AR140" s="356"/>
      <c r="AS140" s="356"/>
      <c r="AT140" s="356"/>
      <c r="AU140" s="356"/>
      <c r="AV140" s="458"/>
      <c r="AW140" s="458"/>
      <c r="AX140" s="478"/>
      <c r="AY140" s="478"/>
      <c r="AZ140" s="458"/>
      <c r="BA140" s="458"/>
      <c r="BB140" s="458"/>
      <c r="BC140" s="458"/>
      <c r="BD140" s="458"/>
      <c r="BE140" s="458"/>
      <c r="BF140" s="458"/>
      <c r="BG140" s="458"/>
    </row>
    <row r="141" spans="1:59" ht="150" x14ac:dyDescent="0.25">
      <c r="A141" s="360"/>
      <c r="B141" s="362"/>
      <c r="C141" s="423"/>
      <c r="D141" s="425"/>
      <c r="E141" s="150"/>
      <c r="F141" s="150"/>
      <c r="G141" s="137"/>
      <c r="H141" s="137"/>
      <c r="I141" s="137"/>
      <c r="J141" s="362"/>
      <c r="K141" s="394"/>
      <c r="L141" s="402"/>
      <c r="M141" s="394"/>
      <c r="N141" s="421"/>
      <c r="O141" s="152" t="s">
        <v>355</v>
      </c>
      <c r="P141" s="152" t="s">
        <v>353</v>
      </c>
      <c r="Q141" s="152" t="s">
        <v>123</v>
      </c>
      <c r="R141" s="208" t="s">
        <v>116</v>
      </c>
      <c r="S141" s="209">
        <f t="shared" si="86"/>
        <v>15</v>
      </c>
      <c r="T141" s="208" t="s">
        <v>266</v>
      </c>
      <c r="U141" s="209">
        <f t="shared" si="87"/>
        <v>15</v>
      </c>
      <c r="V141" s="208" t="s">
        <v>266</v>
      </c>
      <c r="W141" s="209">
        <f t="shared" si="88"/>
        <v>15</v>
      </c>
      <c r="X141" s="208" t="s">
        <v>20</v>
      </c>
      <c r="Y141" s="209">
        <f t="shared" si="89"/>
        <v>15</v>
      </c>
      <c r="Z141" s="208" t="s">
        <v>266</v>
      </c>
      <c r="AA141" s="209">
        <f t="shared" si="90"/>
        <v>15</v>
      </c>
      <c r="AB141" s="208" t="s">
        <v>266</v>
      </c>
      <c r="AC141" s="209">
        <f t="shared" si="91"/>
        <v>15</v>
      </c>
      <c r="AD141" s="208" t="s">
        <v>117</v>
      </c>
      <c r="AE141" s="209">
        <f t="shared" si="92"/>
        <v>10</v>
      </c>
      <c r="AF141" s="278">
        <f t="shared" si="93"/>
        <v>100</v>
      </c>
      <c r="AG141" s="278" t="str">
        <f t="shared" si="94"/>
        <v>Fuerte</v>
      </c>
      <c r="AH141" s="210" t="s">
        <v>118</v>
      </c>
      <c r="AI141" s="211" t="str">
        <f t="shared" si="95"/>
        <v>Fuerte</v>
      </c>
      <c r="AJ141" s="212" t="str">
        <f>IFERROR(VLOOKUP((CONCATENATE(AG141,AI141)),Listados!$U$3:$V$11,2,FALSE),"")</f>
        <v>Fuerte</v>
      </c>
      <c r="AK141" s="278">
        <f t="shared" si="96"/>
        <v>100</v>
      </c>
      <c r="AL141" s="370"/>
      <c r="AM141" s="372"/>
      <c r="AN141" s="277">
        <f>+IF(AND(Q141="Preventivo",AM139="Fuerte"),2,IF(AND(Q141="Preventivo",AM139="Moderado"),1,0))</f>
        <v>0</v>
      </c>
      <c r="AO141" s="277">
        <f t="shared" si="97"/>
        <v>0</v>
      </c>
      <c r="AP141" s="213">
        <f>+K139-AN141</f>
        <v>2</v>
      </c>
      <c r="AQ141" s="213">
        <f>+M139-AO141</f>
        <v>2</v>
      </c>
      <c r="AR141" s="356"/>
      <c r="AS141" s="356"/>
      <c r="AT141" s="356"/>
      <c r="AU141" s="356"/>
      <c r="AV141" s="458"/>
      <c r="AW141" s="458"/>
      <c r="AX141" s="478"/>
      <c r="AY141" s="478"/>
      <c r="AZ141" s="458"/>
      <c r="BA141" s="458"/>
      <c r="BB141" s="458"/>
      <c r="BC141" s="458"/>
      <c r="BD141" s="458"/>
      <c r="BE141" s="458"/>
      <c r="BF141" s="458"/>
      <c r="BG141" s="458"/>
    </row>
    <row r="142" spans="1:59" x14ac:dyDescent="0.25">
      <c r="A142" s="360"/>
      <c r="B142" s="362"/>
      <c r="C142" s="423"/>
      <c r="D142" s="425"/>
      <c r="E142" s="150"/>
      <c r="F142" s="150"/>
      <c r="G142" s="137"/>
      <c r="H142" s="137"/>
      <c r="I142" s="137"/>
      <c r="J142" s="362"/>
      <c r="K142" s="394"/>
      <c r="L142" s="402"/>
      <c r="M142" s="394"/>
      <c r="N142" s="421"/>
      <c r="O142" s="150"/>
      <c r="P142" s="137"/>
      <c r="Q142" s="137"/>
      <c r="R142" s="232"/>
      <c r="S142" s="209" t="str">
        <f t="shared" si="86"/>
        <v/>
      </c>
      <c r="T142" s="232"/>
      <c r="U142" s="209" t="str">
        <f t="shared" si="87"/>
        <v/>
      </c>
      <c r="V142" s="208"/>
      <c r="W142" s="209" t="str">
        <f t="shared" si="88"/>
        <v/>
      </c>
      <c r="X142" s="208"/>
      <c r="Y142" s="209" t="str">
        <f t="shared" si="89"/>
        <v/>
      </c>
      <c r="Z142" s="208"/>
      <c r="AA142" s="209" t="str">
        <f t="shared" si="90"/>
        <v/>
      </c>
      <c r="AB142" s="208"/>
      <c r="AC142" s="209" t="str">
        <f t="shared" si="91"/>
        <v/>
      </c>
      <c r="AD142" s="208"/>
      <c r="AE142" s="209" t="str">
        <f t="shared" si="92"/>
        <v/>
      </c>
      <c r="AF142" s="278" t="str">
        <f t="shared" si="93"/>
        <v/>
      </c>
      <c r="AG142" s="278" t="str">
        <f t="shared" si="94"/>
        <v/>
      </c>
      <c r="AH142" s="210"/>
      <c r="AI142" s="211" t="str">
        <f t="shared" si="95"/>
        <v>Débil</v>
      </c>
      <c r="AJ142" s="212" t="str">
        <f>IFERROR(VLOOKUP((CONCATENATE(AG142,AI142)),Listados!$U$3:$V$11,2,FALSE),"")</f>
        <v/>
      </c>
      <c r="AK142" s="278">
        <f t="shared" si="96"/>
        <v>100</v>
      </c>
      <c r="AL142" s="370"/>
      <c r="AM142" s="372"/>
      <c r="AN142" s="277">
        <f>+IF(AND(Q142="Preventivo",AM139="Fuerte"),2,IF(AND(Q142="Preventivo",AM139="Moderado"),1,0))</f>
        <v>0</v>
      </c>
      <c r="AO142" s="277">
        <f t="shared" si="97"/>
        <v>0</v>
      </c>
      <c r="AP142" s="213">
        <f>+K139-AN142</f>
        <v>2</v>
      </c>
      <c r="AQ142" s="213">
        <f>+M139-AO142</f>
        <v>2</v>
      </c>
      <c r="AR142" s="356"/>
      <c r="AS142" s="356"/>
      <c r="AT142" s="356"/>
      <c r="AU142" s="356"/>
      <c r="AV142" s="458"/>
      <c r="AW142" s="458"/>
      <c r="AX142" s="478"/>
      <c r="AY142" s="478"/>
      <c r="AZ142" s="458"/>
      <c r="BA142" s="458"/>
      <c r="BB142" s="458"/>
      <c r="BC142" s="458"/>
      <c r="BD142" s="458"/>
      <c r="BE142" s="458"/>
      <c r="BF142" s="458"/>
      <c r="BG142" s="458"/>
    </row>
    <row r="143" spans="1:59" x14ac:dyDescent="0.25">
      <c r="A143" s="360"/>
      <c r="B143" s="362"/>
      <c r="C143" s="423"/>
      <c r="D143" s="425"/>
      <c r="E143" s="150"/>
      <c r="F143" s="150"/>
      <c r="G143" s="137"/>
      <c r="H143" s="137"/>
      <c r="I143" s="137"/>
      <c r="J143" s="362"/>
      <c r="K143" s="394"/>
      <c r="L143" s="402"/>
      <c r="M143" s="394"/>
      <c r="N143" s="421"/>
      <c r="O143" s="150"/>
      <c r="P143" s="137"/>
      <c r="Q143" s="137"/>
      <c r="R143" s="232"/>
      <c r="S143" s="209" t="str">
        <f t="shared" si="86"/>
        <v/>
      </c>
      <c r="T143" s="232"/>
      <c r="U143" s="209" t="str">
        <f t="shared" si="87"/>
        <v/>
      </c>
      <c r="V143" s="208"/>
      <c r="W143" s="209" t="str">
        <f t="shared" si="88"/>
        <v/>
      </c>
      <c r="X143" s="208"/>
      <c r="Y143" s="209" t="str">
        <f t="shared" si="89"/>
        <v/>
      </c>
      <c r="Z143" s="208"/>
      <c r="AA143" s="209" t="str">
        <f t="shared" si="90"/>
        <v/>
      </c>
      <c r="AB143" s="208"/>
      <c r="AC143" s="209" t="str">
        <f t="shared" si="91"/>
        <v/>
      </c>
      <c r="AD143" s="208"/>
      <c r="AE143" s="209" t="str">
        <f t="shared" si="92"/>
        <v/>
      </c>
      <c r="AF143" s="278" t="str">
        <f t="shared" si="93"/>
        <v/>
      </c>
      <c r="AG143" s="278" t="str">
        <f t="shared" si="94"/>
        <v/>
      </c>
      <c r="AH143" s="210"/>
      <c r="AI143" s="211" t="str">
        <f t="shared" si="95"/>
        <v>Débil</v>
      </c>
      <c r="AJ143" s="212" t="str">
        <f>IFERROR(VLOOKUP((CONCATENATE(AG143,AI143)),Listados!$U$3:$V$11,2,FALSE),"")</f>
        <v/>
      </c>
      <c r="AK143" s="278">
        <f t="shared" si="96"/>
        <v>100</v>
      </c>
      <c r="AL143" s="370"/>
      <c r="AM143" s="372"/>
      <c r="AN143" s="277">
        <f>+IF(AND(Q143="Preventivo",AM139="Fuerte"),2,IF(AND(Q143="Preventivo",AM139="Moderado"),1,0))</f>
        <v>0</v>
      </c>
      <c r="AO143" s="277">
        <f t="shared" si="97"/>
        <v>0</v>
      </c>
      <c r="AP143" s="213">
        <f>+K139-AN143</f>
        <v>2</v>
      </c>
      <c r="AQ143" s="213">
        <f>+M139-AO143</f>
        <v>2</v>
      </c>
      <c r="AR143" s="356"/>
      <c r="AS143" s="356"/>
      <c r="AT143" s="356"/>
      <c r="AU143" s="356"/>
      <c r="AV143" s="458"/>
      <c r="AW143" s="458"/>
      <c r="AX143" s="478"/>
      <c r="AY143" s="478"/>
      <c r="AZ143" s="458"/>
      <c r="BA143" s="458"/>
      <c r="BB143" s="458"/>
      <c r="BC143" s="458"/>
      <c r="BD143" s="458"/>
      <c r="BE143" s="458"/>
      <c r="BF143" s="458"/>
      <c r="BG143" s="458"/>
    </row>
    <row r="144" spans="1:59" ht="15.75" thickBot="1" x14ac:dyDescent="0.3">
      <c r="A144" s="361"/>
      <c r="B144" s="362"/>
      <c r="C144" s="423"/>
      <c r="D144" s="425"/>
      <c r="E144" s="150"/>
      <c r="F144" s="150"/>
      <c r="G144" s="137"/>
      <c r="H144" s="137"/>
      <c r="I144" s="137"/>
      <c r="J144" s="362"/>
      <c r="K144" s="395"/>
      <c r="L144" s="402"/>
      <c r="M144" s="395"/>
      <c r="N144" s="421"/>
      <c r="O144" s="150"/>
      <c r="P144" s="137"/>
      <c r="Q144" s="137"/>
      <c r="R144" s="232"/>
      <c r="S144" s="209" t="str">
        <f t="shared" si="86"/>
        <v/>
      </c>
      <c r="T144" s="232"/>
      <c r="U144" s="209" t="str">
        <f t="shared" si="87"/>
        <v/>
      </c>
      <c r="V144" s="208"/>
      <c r="W144" s="209" t="str">
        <f t="shared" si="88"/>
        <v/>
      </c>
      <c r="X144" s="208"/>
      <c r="Y144" s="209" t="str">
        <f t="shared" si="89"/>
        <v/>
      </c>
      <c r="Z144" s="208"/>
      <c r="AA144" s="209" t="str">
        <f t="shared" si="90"/>
        <v/>
      </c>
      <c r="AB144" s="208"/>
      <c r="AC144" s="209" t="str">
        <f t="shared" si="91"/>
        <v/>
      </c>
      <c r="AD144" s="208"/>
      <c r="AE144" s="209" t="str">
        <f t="shared" si="92"/>
        <v/>
      </c>
      <c r="AF144" s="278" t="str">
        <f t="shared" si="93"/>
        <v/>
      </c>
      <c r="AG144" s="278" t="str">
        <f t="shared" si="94"/>
        <v/>
      </c>
      <c r="AH144" s="210"/>
      <c r="AI144" s="211" t="str">
        <f t="shared" si="95"/>
        <v>Débil</v>
      </c>
      <c r="AJ144" s="212" t="str">
        <f>IFERROR(VLOOKUP((CONCATENATE(AG144,AI144)),Listados!$U$3:$V$11,2,FALSE),"")</f>
        <v/>
      </c>
      <c r="AK144" s="278">
        <f t="shared" si="96"/>
        <v>100</v>
      </c>
      <c r="AL144" s="371"/>
      <c r="AM144" s="372"/>
      <c r="AN144" s="277">
        <f>+IF(AND(Q144="Preventivo",AM139="Fuerte"),2,IF(AND(Q144="Preventivo",AM139="Moderado"),1,0))</f>
        <v>0</v>
      </c>
      <c r="AO144" s="277">
        <f t="shared" si="97"/>
        <v>0</v>
      </c>
      <c r="AP144" s="213">
        <f>+K139-AN144</f>
        <v>2</v>
      </c>
      <c r="AQ144" s="213">
        <f>+M139-AO144</f>
        <v>2</v>
      </c>
      <c r="AR144" s="357"/>
      <c r="AS144" s="357"/>
      <c r="AT144" s="357"/>
      <c r="AU144" s="357"/>
      <c r="AV144" s="459"/>
      <c r="AW144" s="459"/>
      <c r="AX144" s="479"/>
      <c r="AY144" s="479"/>
      <c r="AZ144" s="459"/>
      <c r="BA144" s="459"/>
      <c r="BB144" s="459"/>
      <c r="BC144" s="459"/>
      <c r="BD144" s="459"/>
      <c r="BE144" s="459"/>
      <c r="BF144" s="459"/>
      <c r="BG144" s="459"/>
    </row>
    <row r="145" spans="1:59" ht="221.45" customHeight="1" x14ac:dyDescent="0.25">
      <c r="A145" s="359">
        <v>25</v>
      </c>
      <c r="B145" s="362" t="s">
        <v>68</v>
      </c>
      <c r="C145" s="423" t="str">
        <f>IFERROR(VLOOKUP(B145,Listados!B$3:C$20,2,FALSE),"")</f>
        <v>Gestión contra la Criminalidad y la Reincidencia</v>
      </c>
      <c r="D145" s="425" t="s">
        <v>1377</v>
      </c>
      <c r="E145" s="150" t="s">
        <v>15</v>
      </c>
      <c r="F145" s="150" t="s">
        <v>177</v>
      </c>
      <c r="G145" s="137" t="s">
        <v>356</v>
      </c>
      <c r="H145" s="137" t="s">
        <v>16</v>
      </c>
      <c r="I145" s="137" t="s">
        <v>357</v>
      </c>
      <c r="J145" s="362" t="s">
        <v>21</v>
      </c>
      <c r="K145" s="393">
        <f>+VLOOKUP(J145,Listados!$K$8:$L$12,2,0)</f>
        <v>1</v>
      </c>
      <c r="L145" s="401" t="s">
        <v>54</v>
      </c>
      <c r="M145" s="393">
        <f>+VLOOKUP(L145,Listados!$K$13:$L$17,2,0)</f>
        <v>4</v>
      </c>
      <c r="N145" s="420" t="str">
        <f>IF(AND(J145&lt;&gt;"",L145&lt;&gt;""),VLOOKUP(J145&amp;L145,Listados!$M$3:$N$27,2,FALSE),"")</f>
        <v>Alto</v>
      </c>
      <c r="O145" s="137" t="s">
        <v>358</v>
      </c>
      <c r="P145" s="150" t="s">
        <v>356</v>
      </c>
      <c r="Q145" s="152" t="s">
        <v>20</v>
      </c>
      <c r="R145" s="208" t="s">
        <v>116</v>
      </c>
      <c r="S145" s="209">
        <f t="shared" si="86"/>
        <v>15</v>
      </c>
      <c r="T145" s="208" t="s">
        <v>266</v>
      </c>
      <c r="U145" s="209">
        <f t="shared" si="87"/>
        <v>15</v>
      </c>
      <c r="V145" s="208" t="s">
        <v>266</v>
      </c>
      <c r="W145" s="209">
        <f t="shared" si="88"/>
        <v>15</v>
      </c>
      <c r="X145" s="208" t="s">
        <v>20</v>
      </c>
      <c r="Y145" s="209">
        <f t="shared" si="89"/>
        <v>15</v>
      </c>
      <c r="Z145" s="208" t="s">
        <v>266</v>
      </c>
      <c r="AA145" s="209">
        <f t="shared" si="90"/>
        <v>15</v>
      </c>
      <c r="AB145" s="208" t="s">
        <v>266</v>
      </c>
      <c r="AC145" s="209">
        <f t="shared" si="91"/>
        <v>15</v>
      </c>
      <c r="AD145" s="208" t="s">
        <v>117</v>
      </c>
      <c r="AE145" s="209">
        <f t="shared" si="92"/>
        <v>10</v>
      </c>
      <c r="AF145" s="278">
        <f t="shared" si="93"/>
        <v>100</v>
      </c>
      <c r="AG145" s="278" t="str">
        <f t="shared" si="94"/>
        <v>Fuerte</v>
      </c>
      <c r="AH145" s="210" t="s">
        <v>118</v>
      </c>
      <c r="AI145" s="211" t="str">
        <f t="shared" si="95"/>
        <v>Fuerte</v>
      </c>
      <c r="AJ145" s="212" t="str">
        <f>IFERROR(VLOOKUP((CONCATENATE(AG145,AI145)),Listados!$U$3:$V$11,2,FALSE),"")</f>
        <v>Fuerte</v>
      </c>
      <c r="AK145" s="278">
        <f t="shared" si="96"/>
        <v>100</v>
      </c>
      <c r="AL145" s="369">
        <f>AVERAGE(AK145:AK150)</f>
        <v>100</v>
      </c>
      <c r="AM145" s="371" t="str">
        <f>IF(AL145&lt;=50, "Débil", IF(AL145&lt;=99,"Moderado","Fuerte"))</f>
        <v>Fuerte</v>
      </c>
      <c r="AN145" s="277">
        <f>+IF(AND(Q145="Preventivo",AM145="Fuerte"),2,IF(AND(Q145="Preventivo",AM145="Moderado"),1,0))</f>
        <v>2</v>
      </c>
      <c r="AO145" s="277">
        <f t="shared" si="97"/>
        <v>0</v>
      </c>
      <c r="AP145" s="213">
        <f>+K145-AN145</f>
        <v>-1</v>
      </c>
      <c r="AQ145" s="213">
        <f>+M145-AO145</f>
        <v>4</v>
      </c>
      <c r="AR145" s="358" t="str">
        <f>+VLOOKUP(MIN(AP145,AP146,AP147,AP148,AP149,AP150),Listados!$J$18:$K$24,2,TRUE)</f>
        <v>Rara Vez</v>
      </c>
      <c r="AS145" s="358" t="str">
        <f>+VLOOKUP(MIN(AQ145,AQ146,AQ147,AQ148,AQ149,AQ150),Listados!$J$27:$K$32,2,TRUE)</f>
        <v>Mayor</v>
      </c>
      <c r="AT145" s="358" t="str">
        <f>IF(AND(AR145&lt;&gt;"",AS145&lt;&gt;""),VLOOKUP(AR145&amp;AS145,Listados!$M$3:$N$27,2,FALSE),"")</f>
        <v>Alto</v>
      </c>
      <c r="AU145" s="358" t="str">
        <f>+VLOOKUP(AT145,Listados!$P$3:$Q$6,2,FALSE)</f>
        <v>Reducir el riesgo</v>
      </c>
      <c r="AV145" s="476" t="s">
        <v>1379</v>
      </c>
      <c r="AW145" s="476" t="s">
        <v>1178</v>
      </c>
      <c r="AX145" s="477" t="s">
        <v>1077</v>
      </c>
      <c r="AY145" s="477" t="s">
        <v>1077</v>
      </c>
      <c r="AZ145" s="476" t="s">
        <v>1179</v>
      </c>
      <c r="BA145" s="476" t="s">
        <v>1180</v>
      </c>
      <c r="BB145" s="476"/>
      <c r="BC145" s="476"/>
      <c r="BD145" s="476"/>
      <c r="BE145" s="476"/>
      <c r="BF145" s="476"/>
      <c r="BG145" s="476"/>
    </row>
    <row r="146" spans="1:59" ht="195" x14ac:dyDescent="0.25">
      <c r="A146" s="360"/>
      <c r="B146" s="362"/>
      <c r="C146" s="423"/>
      <c r="D146" s="425"/>
      <c r="E146" s="150"/>
      <c r="F146" s="150"/>
      <c r="G146" s="137" t="s">
        <v>359</v>
      </c>
      <c r="H146" s="137" t="s">
        <v>16</v>
      </c>
      <c r="I146" s="137" t="s">
        <v>360</v>
      </c>
      <c r="J146" s="362"/>
      <c r="K146" s="394"/>
      <c r="L146" s="402"/>
      <c r="M146" s="394"/>
      <c r="N146" s="421"/>
      <c r="O146" s="137" t="s">
        <v>362</v>
      </c>
      <c r="P146" s="150" t="s">
        <v>359</v>
      </c>
      <c r="Q146" s="152" t="s">
        <v>20</v>
      </c>
      <c r="R146" s="208" t="s">
        <v>116</v>
      </c>
      <c r="S146" s="209">
        <f t="shared" ref="S146" si="98">+IF(R146="si",15,"")</f>
        <v>15</v>
      </c>
      <c r="T146" s="208" t="s">
        <v>266</v>
      </c>
      <c r="U146" s="209">
        <f t="shared" ref="U146" si="99">+IF(T146="si",15,"")</f>
        <v>15</v>
      </c>
      <c r="V146" s="208" t="s">
        <v>266</v>
      </c>
      <c r="W146" s="209">
        <f t="shared" ref="W146" si="100">+IF(V146="si",15,"")</f>
        <v>15</v>
      </c>
      <c r="X146" s="208" t="s">
        <v>20</v>
      </c>
      <c r="Y146" s="209">
        <f t="shared" ref="Y146" si="101">+IF(X146="Preventivo",15,IF(X146="Detectivo",10,""))</f>
        <v>15</v>
      </c>
      <c r="Z146" s="208" t="s">
        <v>266</v>
      </c>
      <c r="AA146" s="209">
        <f t="shared" ref="AA146" si="102">+IF(Z146="si",15,"")</f>
        <v>15</v>
      </c>
      <c r="AB146" s="208" t="s">
        <v>266</v>
      </c>
      <c r="AC146" s="209">
        <f t="shared" ref="AC146" si="103">+IF(AB146="si",15,"")</f>
        <v>15</v>
      </c>
      <c r="AD146" s="208" t="s">
        <v>117</v>
      </c>
      <c r="AE146" s="209">
        <f t="shared" si="92"/>
        <v>10</v>
      </c>
      <c r="AF146" s="278">
        <f t="shared" si="93"/>
        <v>100</v>
      </c>
      <c r="AG146" s="278" t="str">
        <f t="shared" si="94"/>
        <v>Fuerte</v>
      </c>
      <c r="AH146" s="210" t="s">
        <v>118</v>
      </c>
      <c r="AI146" s="211" t="str">
        <f t="shared" si="95"/>
        <v>Fuerte</v>
      </c>
      <c r="AJ146" s="212" t="str">
        <f>IFERROR(VLOOKUP((CONCATENATE(AG146,AI146)),Listados!$U$3:$V$11,2,FALSE),"")</f>
        <v>Fuerte</v>
      </c>
      <c r="AK146" s="278">
        <f t="shared" si="96"/>
        <v>100</v>
      </c>
      <c r="AL146" s="370"/>
      <c r="AM146" s="372"/>
      <c r="AN146" s="277">
        <f>+IF(AND(Q146="Preventivo",AM145="Fuerte"),2,IF(AND(Q146="Preventivo",AM145="Moderado"),1,0))</f>
        <v>2</v>
      </c>
      <c r="AO146" s="277">
        <f t="shared" si="97"/>
        <v>0</v>
      </c>
      <c r="AP146" s="213">
        <f>+K145-AN146</f>
        <v>-1</v>
      </c>
      <c r="AQ146" s="213">
        <f>+M145-AO146</f>
        <v>4</v>
      </c>
      <c r="AR146" s="356"/>
      <c r="AS146" s="356"/>
      <c r="AT146" s="356"/>
      <c r="AU146" s="356"/>
      <c r="AV146" s="458"/>
      <c r="AW146" s="458"/>
      <c r="AX146" s="478"/>
      <c r="AY146" s="478"/>
      <c r="AZ146" s="458"/>
      <c r="BA146" s="458"/>
      <c r="BB146" s="458"/>
      <c r="BC146" s="458"/>
      <c r="BD146" s="458"/>
      <c r="BE146" s="458"/>
      <c r="BF146" s="458"/>
      <c r="BG146" s="458"/>
    </row>
    <row r="147" spans="1:59" ht="30" x14ac:dyDescent="0.25">
      <c r="A147" s="360"/>
      <c r="B147" s="362"/>
      <c r="C147" s="423"/>
      <c r="D147" s="425"/>
      <c r="E147" s="150"/>
      <c r="F147" s="150"/>
      <c r="G147" s="137" t="s">
        <v>361</v>
      </c>
      <c r="H147" s="137" t="s">
        <v>16</v>
      </c>
      <c r="I147" s="137" t="s">
        <v>215</v>
      </c>
      <c r="J147" s="362"/>
      <c r="K147" s="394"/>
      <c r="L147" s="402"/>
      <c r="M147" s="394"/>
      <c r="N147" s="421"/>
      <c r="O147" s="137"/>
      <c r="P147" s="150"/>
      <c r="Q147" s="152"/>
      <c r="R147" s="208"/>
      <c r="S147" s="209"/>
      <c r="T147" s="208"/>
      <c r="U147" s="209"/>
      <c r="V147" s="208"/>
      <c r="W147" s="209"/>
      <c r="X147" s="208"/>
      <c r="Y147" s="209"/>
      <c r="Z147" s="208"/>
      <c r="AA147" s="209"/>
      <c r="AB147" s="208"/>
      <c r="AC147" s="209"/>
      <c r="AD147" s="208"/>
      <c r="AE147" s="209" t="str">
        <f t="shared" si="92"/>
        <v/>
      </c>
      <c r="AF147" s="278" t="str">
        <f t="shared" si="93"/>
        <v/>
      </c>
      <c r="AG147" s="278" t="str">
        <f t="shared" si="94"/>
        <v/>
      </c>
      <c r="AH147" s="210"/>
      <c r="AI147" s="211" t="str">
        <f t="shared" si="95"/>
        <v>Débil</v>
      </c>
      <c r="AJ147" s="212" t="str">
        <f>IFERROR(VLOOKUP((CONCATENATE(AG147,AI147)),Listados!$U$3:$V$11,2,FALSE),"")</f>
        <v/>
      </c>
      <c r="AK147" s="278">
        <f t="shared" si="96"/>
        <v>100</v>
      </c>
      <c r="AL147" s="370"/>
      <c r="AM147" s="372"/>
      <c r="AN147" s="277">
        <f>+IF(AND(Q147="Preventivo",AM145="Fuerte"),2,IF(AND(Q147="Preventivo",AM145="Moderado"),1,0))</f>
        <v>0</v>
      </c>
      <c r="AO147" s="277">
        <f t="shared" si="97"/>
        <v>0</v>
      </c>
      <c r="AP147" s="213">
        <f>+K145-AN147</f>
        <v>1</v>
      </c>
      <c r="AQ147" s="213">
        <f>+M145-AO147</f>
        <v>4</v>
      </c>
      <c r="AR147" s="356"/>
      <c r="AS147" s="356"/>
      <c r="AT147" s="356"/>
      <c r="AU147" s="356"/>
      <c r="AV147" s="458"/>
      <c r="AW147" s="458"/>
      <c r="AX147" s="478"/>
      <c r="AY147" s="478"/>
      <c r="AZ147" s="458"/>
      <c r="BA147" s="458"/>
      <c r="BB147" s="458"/>
      <c r="BC147" s="458"/>
      <c r="BD147" s="458"/>
      <c r="BE147" s="458"/>
      <c r="BF147" s="458"/>
      <c r="BG147" s="458"/>
    </row>
    <row r="148" spans="1:59" x14ac:dyDescent="0.25">
      <c r="A148" s="360"/>
      <c r="B148" s="362"/>
      <c r="C148" s="423"/>
      <c r="D148" s="425"/>
      <c r="E148" s="150"/>
      <c r="F148" s="150"/>
      <c r="G148" s="137"/>
      <c r="H148" s="137"/>
      <c r="I148" s="137"/>
      <c r="J148" s="362"/>
      <c r="K148" s="394"/>
      <c r="L148" s="402"/>
      <c r="M148" s="394"/>
      <c r="N148" s="421"/>
      <c r="O148" s="137"/>
      <c r="P148" s="150"/>
      <c r="Q148" s="152"/>
      <c r="R148" s="208"/>
      <c r="S148" s="209"/>
      <c r="T148" s="208"/>
      <c r="U148" s="209"/>
      <c r="V148" s="208"/>
      <c r="W148" s="209"/>
      <c r="X148" s="208"/>
      <c r="Y148" s="209"/>
      <c r="Z148" s="208"/>
      <c r="AA148" s="209"/>
      <c r="AB148" s="208"/>
      <c r="AC148" s="209"/>
      <c r="AD148" s="208"/>
      <c r="AE148" s="209" t="str">
        <f t="shared" si="92"/>
        <v/>
      </c>
      <c r="AF148" s="278" t="str">
        <f t="shared" si="93"/>
        <v/>
      </c>
      <c r="AG148" s="278" t="str">
        <f t="shared" si="94"/>
        <v/>
      </c>
      <c r="AH148" s="210"/>
      <c r="AI148" s="211" t="str">
        <f t="shared" si="95"/>
        <v>Débil</v>
      </c>
      <c r="AJ148" s="212" t="str">
        <f>IFERROR(VLOOKUP((CONCATENATE(AG148,AI148)),Listados!$U$3:$V$11,2,FALSE),"")</f>
        <v/>
      </c>
      <c r="AK148" s="278">
        <f t="shared" si="96"/>
        <v>100</v>
      </c>
      <c r="AL148" s="370"/>
      <c r="AM148" s="372"/>
      <c r="AN148" s="277">
        <f>+IF(AND(Q148="Preventivo",AM145="Fuerte"),2,IF(AND(Q148="Preventivo",AM145="Moderado"),1,0))</f>
        <v>0</v>
      </c>
      <c r="AO148" s="277">
        <f t="shared" si="97"/>
        <v>0</v>
      </c>
      <c r="AP148" s="213">
        <f>+K145-AN148</f>
        <v>1</v>
      </c>
      <c r="AQ148" s="213">
        <f>+M145-AO148</f>
        <v>4</v>
      </c>
      <c r="AR148" s="356"/>
      <c r="AS148" s="356"/>
      <c r="AT148" s="356"/>
      <c r="AU148" s="356"/>
      <c r="AV148" s="458"/>
      <c r="AW148" s="458"/>
      <c r="AX148" s="478"/>
      <c r="AY148" s="478"/>
      <c r="AZ148" s="458"/>
      <c r="BA148" s="458"/>
      <c r="BB148" s="458"/>
      <c r="BC148" s="458"/>
      <c r="BD148" s="458"/>
      <c r="BE148" s="458"/>
      <c r="BF148" s="458"/>
      <c r="BG148" s="458"/>
    </row>
    <row r="149" spans="1:59" x14ac:dyDescent="0.25">
      <c r="A149" s="360"/>
      <c r="B149" s="362"/>
      <c r="C149" s="423"/>
      <c r="D149" s="425"/>
      <c r="E149" s="150"/>
      <c r="F149" s="150"/>
      <c r="G149" s="137"/>
      <c r="H149" s="137"/>
      <c r="I149" s="137"/>
      <c r="J149" s="362"/>
      <c r="K149" s="394"/>
      <c r="L149" s="402"/>
      <c r="M149" s="394"/>
      <c r="N149" s="421"/>
      <c r="O149" s="150"/>
      <c r="P149" s="137"/>
      <c r="Q149" s="137"/>
      <c r="R149" s="232"/>
      <c r="S149" s="209" t="str">
        <f t="shared" si="86"/>
        <v/>
      </c>
      <c r="T149" s="232"/>
      <c r="U149" s="209" t="str">
        <f t="shared" si="87"/>
        <v/>
      </c>
      <c r="V149" s="208"/>
      <c r="W149" s="209" t="str">
        <f t="shared" si="88"/>
        <v/>
      </c>
      <c r="X149" s="208"/>
      <c r="Y149" s="209" t="str">
        <f t="shared" si="89"/>
        <v/>
      </c>
      <c r="Z149" s="208"/>
      <c r="AA149" s="209" t="str">
        <f t="shared" si="90"/>
        <v/>
      </c>
      <c r="AB149" s="208"/>
      <c r="AC149" s="209" t="str">
        <f t="shared" si="91"/>
        <v/>
      </c>
      <c r="AD149" s="208"/>
      <c r="AE149" s="209" t="str">
        <f t="shared" si="92"/>
        <v/>
      </c>
      <c r="AF149" s="278" t="str">
        <f t="shared" si="93"/>
        <v/>
      </c>
      <c r="AG149" s="278" t="str">
        <f t="shared" si="94"/>
        <v/>
      </c>
      <c r="AH149" s="210"/>
      <c r="AI149" s="211" t="str">
        <f t="shared" si="95"/>
        <v>Débil</v>
      </c>
      <c r="AJ149" s="212" t="str">
        <f>IFERROR(VLOOKUP((CONCATENATE(AG149,AI149)),Listados!$U$3:$V$11,2,FALSE),"")</f>
        <v/>
      </c>
      <c r="AK149" s="278">
        <f t="shared" si="96"/>
        <v>100</v>
      </c>
      <c r="AL149" s="370"/>
      <c r="AM149" s="372"/>
      <c r="AN149" s="277">
        <f>+IF(AND(Q149="Preventivo",AM145="Fuerte"),2,IF(AND(Q149="Preventivo",AM145="Moderado"),1,0))</f>
        <v>0</v>
      </c>
      <c r="AO149" s="277">
        <f t="shared" si="97"/>
        <v>0</v>
      </c>
      <c r="AP149" s="213">
        <f>+K145-AN149</f>
        <v>1</v>
      </c>
      <c r="AQ149" s="213">
        <f>+M145-AO149</f>
        <v>4</v>
      </c>
      <c r="AR149" s="356"/>
      <c r="AS149" s="356"/>
      <c r="AT149" s="356"/>
      <c r="AU149" s="356"/>
      <c r="AV149" s="458"/>
      <c r="AW149" s="458"/>
      <c r="AX149" s="478"/>
      <c r="AY149" s="478"/>
      <c r="AZ149" s="458"/>
      <c r="BA149" s="458"/>
      <c r="BB149" s="458"/>
      <c r="BC149" s="458"/>
      <c r="BD149" s="458"/>
      <c r="BE149" s="458"/>
      <c r="BF149" s="458"/>
      <c r="BG149" s="458"/>
    </row>
    <row r="150" spans="1:59" ht="15.75" thickBot="1" x14ac:dyDescent="0.3">
      <c r="A150" s="361"/>
      <c r="B150" s="362"/>
      <c r="C150" s="423"/>
      <c r="D150" s="425"/>
      <c r="E150" s="150"/>
      <c r="F150" s="150"/>
      <c r="G150" s="137"/>
      <c r="H150" s="137"/>
      <c r="I150" s="137"/>
      <c r="J150" s="362"/>
      <c r="K150" s="395"/>
      <c r="L150" s="402"/>
      <c r="M150" s="395"/>
      <c r="N150" s="421"/>
      <c r="O150" s="150"/>
      <c r="P150" s="137"/>
      <c r="Q150" s="137"/>
      <c r="R150" s="232"/>
      <c r="S150" s="209" t="str">
        <f t="shared" si="86"/>
        <v/>
      </c>
      <c r="T150" s="232"/>
      <c r="U150" s="209" t="str">
        <f t="shared" si="87"/>
        <v/>
      </c>
      <c r="V150" s="208"/>
      <c r="W150" s="209" t="str">
        <f t="shared" si="88"/>
        <v/>
      </c>
      <c r="X150" s="208"/>
      <c r="Y150" s="209" t="str">
        <f t="shared" si="89"/>
        <v/>
      </c>
      <c r="Z150" s="208"/>
      <c r="AA150" s="209" t="str">
        <f t="shared" si="90"/>
        <v/>
      </c>
      <c r="AB150" s="208"/>
      <c r="AC150" s="209" t="str">
        <f t="shared" si="91"/>
        <v/>
      </c>
      <c r="AD150" s="208"/>
      <c r="AE150" s="209" t="str">
        <f t="shared" si="92"/>
        <v/>
      </c>
      <c r="AF150" s="278" t="str">
        <f t="shared" si="93"/>
        <v/>
      </c>
      <c r="AG150" s="278" t="str">
        <f t="shared" si="94"/>
        <v/>
      </c>
      <c r="AH150" s="210"/>
      <c r="AI150" s="211" t="str">
        <f t="shared" si="95"/>
        <v>Débil</v>
      </c>
      <c r="AJ150" s="212" t="str">
        <f>IFERROR(VLOOKUP((CONCATENATE(AG150,AI150)),Listados!$U$3:$V$11,2,FALSE),"")</f>
        <v/>
      </c>
      <c r="AK150" s="278">
        <f t="shared" si="96"/>
        <v>100</v>
      </c>
      <c r="AL150" s="371"/>
      <c r="AM150" s="372"/>
      <c r="AN150" s="277">
        <f>+IF(AND(Q150="Preventivo",AM145="Fuerte"),2,IF(AND(Q150="Preventivo",AM145="Moderado"),1,0))</f>
        <v>0</v>
      </c>
      <c r="AO150" s="277">
        <f t="shared" si="97"/>
        <v>0</v>
      </c>
      <c r="AP150" s="213">
        <f>+K145-AN150</f>
        <v>1</v>
      </c>
      <c r="AQ150" s="213">
        <f>+M145-AO150</f>
        <v>4</v>
      </c>
      <c r="AR150" s="357"/>
      <c r="AS150" s="357"/>
      <c r="AT150" s="357"/>
      <c r="AU150" s="357"/>
      <c r="AV150" s="459"/>
      <c r="AW150" s="459"/>
      <c r="AX150" s="479"/>
      <c r="AY150" s="479"/>
      <c r="AZ150" s="459"/>
      <c r="BA150" s="459"/>
      <c r="BB150" s="459"/>
      <c r="BC150" s="459"/>
      <c r="BD150" s="459"/>
      <c r="BE150" s="459"/>
      <c r="BF150" s="459"/>
      <c r="BG150" s="459"/>
    </row>
    <row r="151" spans="1:59" ht="195" x14ac:dyDescent="0.25">
      <c r="A151" s="359">
        <v>26</v>
      </c>
      <c r="B151" s="362" t="s">
        <v>68</v>
      </c>
      <c r="C151" s="423" t="str">
        <f>IFERROR(VLOOKUP(B151,Listados!B$3:C$20,2,FALSE),"")</f>
        <v>Gestión contra la Criminalidad y la Reincidencia</v>
      </c>
      <c r="D151" s="425" t="s">
        <v>1378</v>
      </c>
      <c r="E151" s="150" t="s">
        <v>15</v>
      </c>
      <c r="F151" s="150" t="s">
        <v>177</v>
      </c>
      <c r="G151" s="137" t="s">
        <v>359</v>
      </c>
      <c r="H151" s="137" t="s">
        <v>16</v>
      </c>
      <c r="I151" s="137" t="s">
        <v>360</v>
      </c>
      <c r="J151" s="362" t="s">
        <v>31</v>
      </c>
      <c r="K151" s="393">
        <f>+VLOOKUP(J151,Listados!$K$8:$L$12,2,0)</f>
        <v>2</v>
      </c>
      <c r="L151" s="401" t="s">
        <v>32</v>
      </c>
      <c r="M151" s="393">
        <f>+VLOOKUP(L151,Listados!$K$13:$L$17,2,0)</f>
        <v>2</v>
      </c>
      <c r="N151" s="420" t="str">
        <f>IF(AND(J151&lt;&gt;"",L151&lt;&gt;""),VLOOKUP(J151&amp;L151,Listados!$M$3:$N$27,2,FALSE),"")</f>
        <v>Bajo</v>
      </c>
      <c r="O151" s="137" t="s">
        <v>362</v>
      </c>
      <c r="P151" s="137" t="s">
        <v>359</v>
      </c>
      <c r="Q151" s="152" t="s">
        <v>20</v>
      </c>
      <c r="R151" s="208" t="s">
        <v>116</v>
      </c>
      <c r="S151" s="209">
        <f t="shared" si="86"/>
        <v>15</v>
      </c>
      <c r="T151" s="208" t="s">
        <v>266</v>
      </c>
      <c r="U151" s="209">
        <f t="shared" si="87"/>
        <v>15</v>
      </c>
      <c r="V151" s="208" t="s">
        <v>266</v>
      </c>
      <c r="W151" s="209">
        <f t="shared" si="88"/>
        <v>15</v>
      </c>
      <c r="X151" s="208" t="s">
        <v>20</v>
      </c>
      <c r="Y151" s="209">
        <f t="shared" si="89"/>
        <v>15</v>
      </c>
      <c r="Z151" s="208" t="s">
        <v>266</v>
      </c>
      <c r="AA151" s="209">
        <f t="shared" si="90"/>
        <v>15</v>
      </c>
      <c r="AB151" s="208" t="s">
        <v>266</v>
      </c>
      <c r="AC151" s="209">
        <f t="shared" si="91"/>
        <v>15</v>
      </c>
      <c r="AD151" s="208" t="s">
        <v>117</v>
      </c>
      <c r="AE151" s="209">
        <f t="shared" si="92"/>
        <v>10</v>
      </c>
      <c r="AF151" s="278">
        <f t="shared" si="93"/>
        <v>100</v>
      </c>
      <c r="AG151" s="278" t="str">
        <f t="shared" si="94"/>
        <v>Fuerte</v>
      </c>
      <c r="AH151" s="210" t="s">
        <v>118</v>
      </c>
      <c r="AI151" s="211" t="str">
        <f t="shared" si="95"/>
        <v>Fuerte</v>
      </c>
      <c r="AJ151" s="212" t="str">
        <f>IFERROR(VLOOKUP((CONCATENATE(AG151,AI151)),Listados!$U$3:$V$11,2,FALSE),"")</f>
        <v>Fuerte</v>
      </c>
      <c r="AK151" s="278">
        <f t="shared" si="96"/>
        <v>100</v>
      </c>
      <c r="AL151" s="369">
        <f>AVERAGE(AK151:AK156)</f>
        <v>100</v>
      </c>
      <c r="AM151" s="371" t="str">
        <f>IF(AL151&lt;=50, "Débil", IF(AL151&lt;=99,"Moderado","Fuerte"))</f>
        <v>Fuerte</v>
      </c>
      <c r="AN151" s="277">
        <f>+IF(AND(Q151="Preventivo",AM151="Fuerte"),2,IF(AND(Q151="Preventivo",AM151="Moderado"),1,0))</f>
        <v>2</v>
      </c>
      <c r="AO151" s="277">
        <f t="shared" si="97"/>
        <v>0</v>
      </c>
      <c r="AP151" s="213">
        <f>+K151-AN151</f>
        <v>0</v>
      </c>
      <c r="AQ151" s="213">
        <f>+M151-AO151</f>
        <v>2</v>
      </c>
      <c r="AR151" s="358" t="str">
        <f>+VLOOKUP(MIN(AP151,AP152,AP153,AP154,AP155,AP156),Listados!$J$18:$K$24,2,TRUE)</f>
        <v>Rara Vez</v>
      </c>
      <c r="AS151" s="358" t="str">
        <f>+VLOOKUP(MIN(AQ151,AQ152,AQ153,AQ154,AQ155,AQ156),Listados!$J$27:$K$32,2,TRUE)</f>
        <v>Menor</v>
      </c>
      <c r="AT151" s="358" t="str">
        <f>IF(AND(AR151&lt;&gt;"",AS151&lt;&gt;""),VLOOKUP(AR151&amp;AS151,Listados!$M$3:$N$27,2,FALSE),"")</f>
        <v>Bajo</v>
      </c>
      <c r="AU151" s="358" t="str">
        <f>+VLOOKUP(AT151,Listados!$P$3:$Q$6,2,FALSE)</f>
        <v>Asumir el riesgo</v>
      </c>
      <c r="AV151" s="476" t="s">
        <v>1181</v>
      </c>
      <c r="AW151" s="476" t="s">
        <v>1182</v>
      </c>
      <c r="AX151" s="476" t="s">
        <v>1077</v>
      </c>
      <c r="AY151" s="476" t="s">
        <v>1077</v>
      </c>
      <c r="AZ151" s="476" t="s">
        <v>1179</v>
      </c>
      <c r="BA151" s="476" t="s">
        <v>1183</v>
      </c>
      <c r="BB151" s="476"/>
      <c r="BC151" s="476"/>
      <c r="BD151" s="487"/>
      <c r="BE151" s="476"/>
      <c r="BF151" s="476"/>
      <c r="BG151" s="476"/>
    </row>
    <row r="152" spans="1:59" ht="225" x14ac:dyDescent="0.25">
      <c r="A152" s="360"/>
      <c r="B152" s="362"/>
      <c r="C152" s="423"/>
      <c r="D152" s="425"/>
      <c r="E152" s="150"/>
      <c r="F152" s="150"/>
      <c r="G152" s="137" t="s">
        <v>363</v>
      </c>
      <c r="H152" s="137" t="s">
        <v>16</v>
      </c>
      <c r="I152" s="137" t="s">
        <v>215</v>
      </c>
      <c r="J152" s="362"/>
      <c r="K152" s="394"/>
      <c r="L152" s="402"/>
      <c r="M152" s="394"/>
      <c r="N152" s="421"/>
      <c r="O152" s="137" t="s">
        <v>364</v>
      </c>
      <c r="P152" s="137" t="s">
        <v>363</v>
      </c>
      <c r="Q152" s="152" t="s">
        <v>20</v>
      </c>
      <c r="R152" s="208" t="s">
        <v>116</v>
      </c>
      <c r="S152" s="209">
        <f t="shared" ref="S152" si="104">+IF(R152="si",15,"")</f>
        <v>15</v>
      </c>
      <c r="T152" s="208" t="s">
        <v>266</v>
      </c>
      <c r="U152" s="209">
        <f t="shared" ref="U152" si="105">+IF(T152="si",15,"")</f>
        <v>15</v>
      </c>
      <c r="V152" s="208" t="s">
        <v>266</v>
      </c>
      <c r="W152" s="209">
        <f t="shared" ref="W152" si="106">+IF(V152="si",15,"")</f>
        <v>15</v>
      </c>
      <c r="X152" s="208" t="s">
        <v>20</v>
      </c>
      <c r="Y152" s="209">
        <f t="shared" ref="Y152" si="107">+IF(X152="Preventivo",15,IF(X152="Detectivo",10,""))</f>
        <v>15</v>
      </c>
      <c r="Z152" s="208" t="s">
        <v>266</v>
      </c>
      <c r="AA152" s="209">
        <f t="shared" ref="AA152" si="108">+IF(Z152="si",15,"")</f>
        <v>15</v>
      </c>
      <c r="AB152" s="208" t="s">
        <v>266</v>
      </c>
      <c r="AC152" s="209">
        <f t="shared" ref="AC152" si="109">+IF(AB152="si",15,"")</f>
        <v>15</v>
      </c>
      <c r="AD152" s="208" t="s">
        <v>117</v>
      </c>
      <c r="AE152" s="209">
        <f t="shared" si="92"/>
        <v>10</v>
      </c>
      <c r="AF152" s="278">
        <f t="shared" si="93"/>
        <v>100</v>
      </c>
      <c r="AG152" s="278" t="str">
        <f t="shared" si="94"/>
        <v>Fuerte</v>
      </c>
      <c r="AH152" s="210" t="s">
        <v>118</v>
      </c>
      <c r="AI152" s="211" t="str">
        <f t="shared" si="95"/>
        <v>Fuerte</v>
      </c>
      <c r="AJ152" s="212" t="str">
        <f>IFERROR(VLOOKUP((CONCATENATE(AG152,AI152)),Listados!$U$3:$V$11,2,FALSE),"")</f>
        <v>Fuerte</v>
      </c>
      <c r="AK152" s="278">
        <f t="shared" si="96"/>
        <v>100</v>
      </c>
      <c r="AL152" s="370"/>
      <c r="AM152" s="372"/>
      <c r="AN152" s="277">
        <f>+IF(AND(Q152="Preventivo",AM151="Fuerte"),2,IF(AND(Q152="Preventivo",AM151="Moderado"),1,0))</f>
        <v>2</v>
      </c>
      <c r="AO152" s="277">
        <f t="shared" si="97"/>
        <v>0</v>
      </c>
      <c r="AP152" s="213">
        <f>+K151-AN152</f>
        <v>0</v>
      </c>
      <c r="AQ152" s="213">
        <f>+M151-AO152</f>
        <v>2</v>
      </c>
      <c r="AR152" s="356"/>
      <c r="AS152" s="356"/>
      <c r="AT152" s="356"/>
      <c r="AU152" s="356"/>
      <c r="AV152" s="458"/>
      <c r="AW152" s="458"/>
      <c r="AX152" s="458"/>
      <c r="AY152" s="458"/>
      <c r="AZ152" s="458"/>
      <c r="BA152" s="458"/>
      <c r="BB152" s="458"/>
      <c r="BC152" s="458"/>
      <c r="BD152" s="458"/>
      <c r="BE152" s="458"/>
      <c r="BF152" s="458"/>
      <c r="BG152" s="458"/>
    </row>
    <row r="153" spans="1:59" ht="60" x14ac:dyDescent="0.25">
      <c r="A153" s="360"/>
      <c r="B153" s="362"/>
      <c r="C153" s="423"/>
      <c r="D153" s="425"/>
      <c r="E153" s="150"/>
      <c r="F153" s="150"/>
      <c r="G153" s="137" t="s">
        <v>356</v>
      </c>
      <c r="H153" s="137" t="s">
        <v>16</v>
      </c>
      <c r="I153" s="137" t="s">
        <v>365</v>
      </c>
      <c r="J153" s="362"/>
      <c r="K153" s="394"/>
      <c r="L153" s="402"/>
      <c r="M153" s="394"/>
      <c r="N153" s="421"/>
      <c r="O153" s="137"/>
      <c r="P153" s="137"/>
      <c r="Q153" s="152"/>
      <c r="R153" s="208"/>
      <c r="S153" s="209"/>
      <c r="T153" s="208"/>
      <c r="U153" s="209"/>
      <c r="V153" s="208"/>
      <c r="W153" s="209"/>
      <c r="X153" s="208"/>
      <c r="Y153" s="209"/>
      <c r="Z153" s="208"/>
      <c r="AA153" s="209"/>
      <c r="AB153" s="208"/>
      <c r="AC153" s="209"/>
      <c r="AD153" s="208"/>
      <c r="AE153" s="209" t="str">
        <f t="shared" si="92"/>
        <v/>
      </c>
      <c r="AF153" s="278" t="str">
        <f t="shared" si="93"/>
        <v/>
      </c>
      <c r="AG153" s="278" t="str">
        <f t="shared" si="94"/>
        <v/>
      </c>
      <c r="AH153" s="210"/>
      <c r="AI153" s="211" t="str">
        <f t="shared" si="95"/>
        <v>Débil</v>
      </c>
      <c r="AJ153" s="212" t="str">
        <f>IFERROR(VLOOKUP((CONCATENATE(AG153,AI153)),Listados!$U$3:$V$11,2,FALSE),"")</f>
        <v/>
      </c>
      <c r="AK153" s="278">
        <f t="shared" si="96"/>
        <v>100</v>
      </c>
      <c r="AL153" s="370"/>
      <c r="AM153" s="372"/>
      <c r="AN153" s="277">
        <f>+IF(AND(Q153="Preventivo",AM151="Fuerte"),2,IF(AND(Q153="Preventivo",AM151="Moderado"),1,0))</f>
        <v>0</v>
      </c>
      <c r="AO153" s="277">
        <f t="shared" si="97"/>
        <v>0</v>
      </c>
      <c r="AP153" s="213">
        <f>+K151-AN153</f>
        <v>2</v>
      </c>
      <c r="AQ153" s="213">
        <f>+M151-AO153</f>
        <v>2</v>
      </c>
      <c r="AR153" s="356"/>
      <c r="AS153" s="356"/>
      <c r="AT153" s="356"/>
      <c r="AU153" s="356"/>
      <c r="AV153" s="458"/>
      <c r="AW153" s="458"/>
      <c r="AX153" s="458"/>
      <c r="AY153" s="458"/>
      <c r="AZ153" s="458"/>
      <c r="BA153" s="458"/>
      <c r="BB153" s="458"/>
      <c r="BC153" s="458"/>
      <c r="BD153" s="458"/>
      <c r="BE153" s="458"/>
      <c r="BF153" s="458"/>
      <c r="BG153" s="458"/>
    </row>
    <row r="154" spans="1:59" ht="30" x14ac:dyDescent="0.25">
      <c r="A154" s="360"/>
      <c r="B154" s="362"/>
      <c r="C154" s="423"/>
      <c r="D154" s="425"/>
      <c r="E154" s="150"/>
      <c r="F154" s="150"/>
      <c r="G154" s="137"/>
      <c r="H154" s="137"/>
      <c r="I154" s="137" t="s">
        <v>366</v>
      </c>
      <c r="J154" s="362"/>
      <c r="K154" s="394"/>
      <c r="L154" s="402"/>
      <c r="M154" s="394"/>
      <c r="N154" s="421"/>
      <c r="O154" s="150"/>
      <c r="P154" s="137"/>
      <c r="Q154" s="137"/>
      <c r="R154" s="232"/>
      <c r="S154" s="209" t="str">
        <f t="shared" si="86"/>
        <v/>
      </c>
      <c r="T154" s="232"/>
      <c r="U154" s="209" t="str">
        <f t="shared" si="87"/>
        <v/>
      </c>
      <c r="V154" s="208"/>
      <c r="W154" s="209" t="str">
        <f t="shared" si="88"/>
        <v/>
      </c>
      <c r="X154" s="208"/>
      <c r="Y154" s="209" t="str">
        <f t="shared" si="89"/>
        <v/>
      </c>
      <c r="Z154" s="208"/>
      <c r="AA154" s="209" t="str">
        <f t="shared" si="90"/>
        <v/>
      </c>
      <c r="AB154" s="208"/>
      <c r="AC154" s="209" t="str">
        <f t="shared" si="91"/>
        <v/>
      </c>
      <c r="AD154" s="208"/>
      <c r="AE154" s="209" t="str">
        <f t="shared" si="92"/>
        <v/>
      </c>
      <c r="AF154" s="278" t="str">
        <f t="shared" si="93"/>
        <v/>
      </c>
      <c r="AG154" s="278" t="str">
        <f t="shared" si="94"/>
        <v/>
      </c>
      <c r="AH154" s="210"/>
      <c r="AI154" s="211" t="str">
        <f t="shared" si="95"/>
        <v>Débil</v>
      </c>
      <c r="AJ154" s="212" t="str">
        <f>IFERROR(VLOOKUP((CONCATENATE(AG154,AI154)),Listados!$U$3:$V$11,2,FALSE),"")</f>
        <v/>
      </c>
      <c r="AK154" s="278">
        <f t="shared" si="96"/>
        <v>100</v>
      </c>
      <c r="AL154" s="370"/>
      <c r="AM154" s="372"/>
      <c r="AN154" s="277">
        <f>+IF(AND(Q154="Preventivo",AM151="Fuerte"),2,IF(AND(Q154="Preventivo",AM151="Moderado"),1,0))</f>
        <v>0</v>
      </c>
      <c r="AO154" s="277">
        <f t="shared" si="97"/>
        <v>0</v>
      </c>
      <c r="AP154" s="213">
        <f>+K151-AN154</f>
        <v>2</v>
      </c>
      <c r="AQ154" s="213">
        <f>+M151-AO154</f>
        <v>2</v>
      </c>
      <c r="AR154" s="356"/>
      <c r="AS154" s="356"/>
      <c r="AT154" s="356"/>
      <c r="AU154" s="356"/>
      <c r="AV154" s="458"/>
      <c r="AW154" s="458"/>
      <c r="AX154" s="458"/>
      <c r="AY154" s="458"/>
      <c r="AZ154" s="458"/>
      <c r="BA154" s="458"/>
      <c r="BB154" s="458"/>
      <c r="BC154" s="458"/>
      <c r="BD154" s="458"/>
      <c r="BE154" s="458"/>
      <c r="BF154" s="458"/>
      <c r="BG154" s="458"/>
    </row>
    <row r="155" spans="1:59" x14ac:dyDescent="0.25">
      <c r="A155" s="360"/>
      <c r="B155" s="362"/>
      <c r="C155" s="423"/>
      <c r="D155" s="425"/>
      <c r="E155" s="150"/>
      <c r="F155" s="150"/>
      <c r="G155" s="137"/>
      <c r="H155" s="137"/>
      <c r="I155" s="137"/>
      <c r="J155" s="362"/>
      <c r="K155" s="394"/>
      <c r="L155" s="402"/>
      <c r="M155" s="394"/>
      <c r="N155" s="421"/>
      <c r="O155" s="150"/>
      <c r="P155" s="137"/>
      <c r="Q155" s="137"/>
      <c r="R155" s="232"/>
      <c r="S155" s="209" t="str">
        <f t="shared" si="86"/>
        <v/>
      </c>
      <c r="T155" s="232"/>
      <c r="U155" s="209" t="str">
        <f t="shared" si="87"/>
        <v/>
      </c>
      <c r="V155" s="208"/>
      <c r="W155" s="209" t="str">
        <f t="shared" si="88"/>
        <v/>
      </c>
      <c r="X155" s="208"/>
      <c r="Y155" s="209" t="str">
        <f t="shared" si="89"/>
        <v/>
      </c>
      <c r="Z155" s="208"/>
      <c r="AA155" s="209" t="str">
        <f t="shared" si="90"/>
        <v/>
      </c>
      <c r="AB155" s="208"/>
      <c r="AC155" s="209" t="str">
        <f t="shared" si="91"/>
        <v/>
      </c>
      <c r="AD155" s="208"/>
      <c r="AE155" s="209" t="str">
        <f t="shared" si="92"/>
        <v/>
      </c>
      <c r="AF155" s="278" t="str">
        <f t="shared" si="93"/>
        <v/>
      </c>
      <c r="AG155" s="278" t="str">
        <f t="shared" si="94"/>
        <v/>
      </c>
      <c r="AH155" s="210"/>
      <c r="AI155" s="211" t="str">
        <f t="shared" si="95"/>
        <v>Débil</v>
      </c>
      <c r="AJ155" s="212" t="str">
        <f>IFERROR(VLOOKUP((CONCATENATE(AG155,AI155)),Listados!$U$3:$V$11,2,FALSE),"")</f>
        <v/>
      </c>
      <c r="AK155" s="278">
        <f t="shared" si="96"/>
        <v>100</v>
      </c>
      <c r="AL155" s="370"/>
      <c r="AM155" s="372"/>
      <c r="AN155" s="277">
        <f>+IF(AND(Q155="Preventivo",AM151="Fuerte"),2,IF(AND(Q155="Preventivo",AM151="Moderado"),1,0))</f>
        <v>0</v>
      </c>
      <c r="AO155" s="277">
        <f t="shared" si="97"/>
        <v>0</v>
      </c>
      <c r="AP155" s="213">
        <f>+K151-AN155</f>
        <v>2</v>
      </c>
      <c r="AQ155" s="213">
        <f>+M151-AO155</f>
        <v>2</v>
      </c>
      <c r="AR155" s="356"/>
      <c r="AS155" s="356"/>
      <c r="AT155" s="356"/>
      <c r="AU155" s="356"/>
      <c r="AV155" s="458"/>
      <c r="AW155" s="458"/>
      <c r="AX155" s="458"/>
      <c r="AY155" s="458"/>
      <c r="AZ155" s="458"/>
      <c r="BA155" s="458"/>
      <c r="BB155" s="458"/>
      <c r="BC155" s="458"/>
      <c r="BD155" s="458"/>
      <c r="BE155" s="458"/>
      <c r="BF155" s="458"/>
      <c r="BG155" s="458"/>
    </row>
    <row r="156" spans="1:59" ht="15.75" thickBot="1" x14ac:dyDescent="0.3">
      <c r="A156" s="361"/>
      <c r="B156" s="362"/>
      <c r="C156" s="423"/>
      <c r="D156" s="425"/>
      <c r="E156" s="150"/>
      <c r="F156" s="150"/>
      <c r="G156" s="137"/>
      <c r="H156" s="137"/>
      <c r="I156" s="137"/>
      <c r="J156" s="362"/>
      <c r="K156" s="395"/>
      <c r="L156" s="402"/>
      <c r="M156" s="395"/>
      <c r="N156" s="421"/>
      <c r="O156" s="150"/>
      <c r="P156" s="137"/>
      <c r="Q156" s="137"/>
      <c r="R156" s="232"/>
      <c r="S156" s="209" t="str">
        <f t="shared" si="86"/>
        <v/>
      </c>
      <c r="T156" s="232"/>
      <c r="U156" s="209" t="str">
        <f t="shared" si="87"/>
        <v/>
      </c>
      <c r="V156" s="208"/>
      <c r="W156" s="209" t="str">
        <f t="shared" si="88"/>
        <v/>
      </c>
      <c r="X156" s="208"/>
      <c r="Y156" s="209" t="str">
        <f t="shared" si="89"/>
        <v/>
      </c>
      <c r="Z156" s="208"/>
      <c r="AA156" s="209" t="str">
        <f t="shared" si="90"/>
        <v/>
      </c>
      <c r="AB156" s="208"/>
      <c r="AC156" s="209" t="str">
        <f t="shared" si="91"/>
        <v/>
      </c>
      <c r="AD156" s="208"/>
      <c r="AE156" s="209" t="str">
        <f t="shared" si="92"/>
        <v/>
      </c>
      <c r="AF156" s="278" t="str">
        <f t="shared" si="93"/>
        <v/>
      </c>
      <c r="AG156" s="278" t="str">
        <f t="shared" si="94"/>
        <v/>
      </c>
      <c r="AH156" s="210"/>
      <c r="AI156" s="211" t="str">
        <f t="shared" si="95"/>
        <v>Débil</v>
      </c>
      <c r="AJ156" s="212" t="str">
        <f>IFERROR(VLOOKUP((CONCATENATE(AG156,AI156)),Listados!$U$3:$V$11,2,FALSE),"")</f>
        <v/>
      </c>
      <c r="AK156" s="278">
        <f t="shared" si="96"/>
        <v>100</v>
      </c>
      <c r="AL156" s="371"/>
      <c r="AM156" s="372"/>
      <c r="AN156" s="277">
        <f>+IF(AND(Q156="Preventivo",AM151="Fuerte"),2,IF(AND(Q156="Preventivo",AM151="Moderado"),1,0))</f>
        <v>0</v>
      </c>
      <c r="AO156" s="277">
        <f t="shared" si="97"/>
        <v>0</v>
      </c>
      <c r="AP156" s="213">
        <f>+K151-AN156</f>
        <v>2</v>
      </c>
      <c r="AQ156" s="213">
        <f>+M151-AO156</f>
        <v>2</v>
      </c>
      <c r="AR156" s="357"/>
      <c r="AS156" s="357"/>
      <c r="AT156" s="357"/>
      <c r="AU156" s="357"/>
      <c r="AV156" s="459"/>
      <c r="AW156" s="459"/>
      <c r="AX156" s="459"/>
      <c r="AY156" s="459"/>
      <c r="AZ156" s="459"/>
      <c r="BA156" s="459"/>
      <c r="BB156" s="459"/>
      <c r="BC156" s="459"/>
      <c r="BD156" s="459"/>
      <c r="BE156" s="459"/>
      <c r="BF156" s="459"/>
      <c r="BG156" s="459"/>
    </row>
    <row r="157" spans="1:59" ht="346.5" customHeight="1" x14ac:dyDescent="0.25">
      <c r="A157" s="359">
        <v>27</v>
      </c>
      <c r="B157" s="362" t="s">
        <v>68</v>
      </c>
      <c r="C157" s="423" t="str">
        <f>IFERROR(VLOOKUP(B157,Listados!B$3:C$20,2,FALSE),"")</f>
        <v>Gestión contra la Criminalidad y la Reincidencia</v>
      </c>
      <c r="D157" s="425" t="s">
        <v>1447</v>
      </c>
      <c r="E157" s="150" t="s">
        <v>15</v>
      </c>
      <c r="F157" s="150" t="s">
        <v>288</v>
      </c>
      <c r="G157" s="137" t="s">
        <v>1281</v>
      </c>
      <c r="H157" s="137" t="s">
        <v>16</v>
      </c>
      <c r="I157" s="137" t="s">
        <v>309</v>
      </c>
      <c r="J157" s="362" t="s">
        <v>63</v>
      </c>
      <c r="K157" s="393">
        <f>+VLOOKUP(J157,Listados!$K$8:$L$12,2,0)</f>
        <v>5</v>
      </c>
      <c r="L157" s="401" t="s">
        <v>54</v>
      </c>
      <c r="M157" s="393">
        <f>+VLOOKUP(L157,Listados!$K$13:$L$17,2,0)</f>
        <v>4</v>
      </c>
      <c r="N157" s="420" t="str">
        <f>IF(AND(J157&lt;&gt;"",L157&lt;&gt;""),VLOOKUP(J157&amp;L157,Listados!$M$3:$N$27,2,FALSE),"")</f>
        <v>Extremo</v>
      </c>
      <c r="O157" s="230" t="s">
        <v>1116</v>
      </c>
      <c r="P157" s="248" t="s">
        <v>1281</v>
      </c>
      <c r="Q157" s="137" t="s">
        <v>20</v>
      </c>
      <c r="R157" s="208" t="s">
        <v>116</v>
      </c>
      <c r="S157" s="209">
        <f t="shared" ref="S157:S158" si="110">+IF(R157="si",15,"")</f>
        <v>15</v>
      </c>
      <c r="T157" s="208" t="s">
        <v>266</v>
      </c>
      <c r="U157" s="209">
        <f t="shared" ref="U157:U158" si="111">+IF(T157="si",15,"")</f>
        <v>15</v>
      </c>
      <c r="V157" s="208" t="s">
        <v>266</v>
      </c>
      <c r="W157" s="209">
        <f t="shared" ref="W157:W158" si="112">+IF(V157="si",15,"")</f>
        <v>15</v>
      </c>
      <c r="X157" s="208" t="s">
        <v>20</v>
      </c>
      <c r="Y157" s="209">
        <f t="shared" ref="Y157:Y158" si="113">+IF(X157="Preventivo",15,IF(X157="Detectivo",10,""))</f>
        <v>15</v>
      </c>
      <c r="Z157" s="208" t="s">
        <v>266</v>
      </c>
      <c r="AA157" s="209">
        <f t="shared" ref="AA157:AA158" si="114">+IF(Z157="si",15,"")</f>
        <v>15</v>
      </c>
      <c r="AB157" s="208" t="s">
        <v>266</v>
      </c>
      <c r="AC157" s="209">
        <f t="shared" ref="AC157:AC158" si="115">+IF(AB157="si",15,"")</f>
        <v>15</v>
      </c>
      <c r="AD157" s="208" t="s">
        <v>117</v>
      </c>
      <c r="AE157" s="209">
        <f t="shared" si="92"/>
        <v>10</v>
      </c>
      <c r="AF157" s="278">
        <f t="shared" si="93"/>
        <v>100</v>
      </c>
      <c r="AG157" s="278" t="str">
        <f t="shared" si="94"/>
        <v>Fuerte</v>
      </c>
      <c r="AH157" s="210" t="s">
        <v>118</v>
      </c>
      <c r="AI157" s="211" t="str">
        <f t="shared" si="95"/>
        <v>Fuerte</v>
      </c>
      <c r="AJ157" s="212" t="str">
        <f>IFERROR(VLOOKUP((CONCATENATE(AG157,AI157)),Listados!$U$3:$V$11,2,FALSE),"")</f>
        <v>Fuerte</v>
      </c>
      <c r="AK157" s="278">
        <f t="shared" si="96"/>
        <v>100</v>
      </c>
      <c r="AL157" s="369">
        <f>AVERAGE(AK157:AK162)</f>
        <v>100</v>
      </c>
      <c r="AM157" s="371" t="str">
        <f>IF(AL157&lt;=50, "Débil", IF(AL157&lt;=99,"Moderado","Fuerte"))</f>
        <v>Fuerte</v>
      </c>
      <c r="AN157" s="277">
        <f>+IF(AND(Q157="Preventivo",AM157="Fuerte"),2,IF(AND(Q157="Preventivo",AM157="Moderado"),1,0))</f>
        <v>2</v>
      </c>
      <c r="AO157" s="277">
        <f t="shared" si="97"/>
        <v>0</v>
      </c>
      <c r="AP157" s="213">
        <f>+K157-AN157</f>
        <v>3</v>
      </c>
      <c r="AQ157" s="213">
        <f>+M157-AO157</f>
        <v>4</v>
      </c>
      <c r="AR157" s="358" t="str">
        <f>+VLOOKUP(MIN(AP157,AP158,AP159,AP160,AP161,AP162),Listados!$J$18:$K$24,2,TRUE)</f>
        <v>Posible</v>
      </c>
      <c r="AS157" s="358" t="str">
        <f>+VLOOKUP(MIN(AQ157,AQ158,AQ159,AQ160,AQ161,AQ162),Listados!$J$27:$K$32,2,TRUE)</f>
        <v>Mayor</v>
      </c>
      <c r="AT157" s="358" t="str">
        <f>IF(AND(AR157&lt;&gt;"",AS157&lt;&gt;""),VLOOKUP(AR157&amp;AS157,Listados!$M$3:$N$27,2,FALSE),"")</f>
        <v>Extremo</v>
      </c>
      <c r="AU157" s="358" t="str">
        <f>+VLOOKUP(AT157,Listados!$P$3:$Q$6,2,FALSE)</f>
        <v>Evitar el riesgo</v>
      </c>
      <c r="AV157" s="237" t="s">
        <v>1118</v>
      </c>
      <c r="AW157" s="236" t="s">
        <v>1097</v>
      </c>
      <c r="AX157" s="241" t="s">
        <v>1119</v>
      </c>
      <c r="AY157" s="242">
        <v>44926</v>
      </c>
      <c r="AZ157" s="200" t="s">
        <v>1120</v>
      </c>
      <c r="BA157" s="200" t="s">
        <v>1121</v>
      </c>
      <c r="BB157" s="239"/>
      <c r="BC157" s="203"/>
      <c r="BD157" s="311"/>
      <c r="BE157" s="476"/>
      <c r="BF157" s="476"/>
      <c r="BG157" s="476"/>
    </row>
    <row r="158" spans="1:59" ht="231.95" customHeight="1" x14ac:dyDescent="0.25">
      <c r="A158" s="360"/>
      <c r="B158" s="362"/>
      <c r="C158" s="423"/>
      <c r="D158" s="425"/>
      <c r="E158" s="150"/>
      <c r="F158" s="150"/>
      <c r="G158" s="137" t="s">
        <v>367</v>
      </c>
      <c r="H158" s="137" t="s">
        <v>16</v>
      </c>
      <c r="I158" s="137" t="s">
        <v>368</v>
      </c>
      <c r="J158" s="362"/>
      <c r="K158" s="394"/>
      <c r="L158" s="402"/>
      <c r="M158" s="394"/>
      <c r="N158" s="421"/>
      <c r="O158" s="230" t="s">
        <v>1117</v>
      </c>
      <c r="P158" s="248" t="s">
        <v>367</v>
      </c>
      <c r="Q158" s="137" t="s">
        <v>20</v>
      </c>
      <c r="R158" s="208" t="s">
        <v>116</v>
      </c>
      <c r="S158" s="209">
        <f t="shared" si="110"/>
        <v>15</v>
      </c>
      <c r="T158" s="208" t="s">
        <v>266</v>
      </c>
      <c r="U158" s="209">
        <f t="shared" si="111"/>
        <v>15</v>
      </c>
      <c r="V158" s="208" t="s">
        <v>266</v>
      </c>
      <c r="W158" s="209">
        <f t="shared" si="112"/>
        <v>15</v>
      </c>
      <c r="X158" s="208" t="s">
        <v>20</v>
      </c>
      <c r="Y158" s="209">
        <f t="shared" si="113"/>
        <v>15</v>
      </c>
      <c r="Z158" s="208" t="s">
        <v>266</v>
      </c>
      <c r="AA158" s="209">
        <f t="shared" si="114"/>
        <v>15</v>
      </c>
      <c r="AB158" s="208" t="s">
        <v>266</v>
      </c>
      <c r="AC158" s="209">
        <f t="shared" si="115"/>
        <v>15</v>
      </c>
      <c r="AD158" s="208" t="s">
        <v>117</v>
      </c>
      <c r="AE158" s="209">
        <f t="shared" si="92"/>
        <v>10</v>
      </c>
      <c r="AF158" s="278">
        <f t="shared" si="93"/>
        <v>100</v>
      </c>
      <c r="AG158" s="278" t="str">
        <f t="shared" si="94"/>
        <v>Fuerte</v>
      </c>
      <c r="AH158" s="210" t="s">
        <v>118</v>
      </c>
      <c r="AI158" s="211" t="str">
        <f t="shared" si="95"/>
        <v>Fuerte</v>
      </c>
      <c r="AJ158" s="212" t="str">
        <f>IFERROR(VLOOKUP((CONCATENATE(AG158,AI158)),Listados!$U$3:$V$11,2,FALSE),"")</f>
        <v>Fuerte</v>
      </c>
      <c r="AK158" s="278">
        <f t="shared" si="96"/>
        <v>100</v>
      </c>
      <c r="AL158" s="370"/>
      <c r="AM158" s="372"/>
      <c r="AN158" s="277">
        <f>+IF(AND(Q158="Preventivo",AM157="Fuerte"),2,IF(AND(Q158="Preventivo",AM157="Moderado"),1,0))</f>
        <v>2</v>
      </c>
      <c r="AO158" s="277">
        <f t="shared" si="97"/>
        <v>0</v>
      </c>
      <c r="AP158" s="213">
        <f>+K157-AN158</f>
        <v>3</v>
      </c>
      <c r="AQ158" s="213">
        <f>+M157-AO158</f>
        <v>4</v>
      </c>
      <c r="AR158" s="356"/>
      <c r="AS158" s="356"/>
      <c r="AT158" s="356"/>
      <c r="AU158" s="356"/>
      <c r="AV158" s="200" t="s">
        <v>1122</v>
      </c>
      <c r="AW158" s="236" t="s">
        <v>1123</v>
      </c>
      <c r="AX158" s="241" t="s">
        <v>1119</v>
      </c>
      <c r="AY158" s="242">
        <v>44926</v>
      </c>
      <c r="AZ158" s="200" t="s">
        <v>1120</v>
      </c>
      <c r="BA158" s="200" t="s">
        <v>1124</v>
      </c>
      <c r="BB158" s="239"/>
      <c r="BC158" s="239"/>
      <c r="BD158" s="312"/>
      <c r="BE158" s="458"/>
      <c r="BF158" s="458"/>
      <c r="BG158" s="458"/>
    </row>
    <row r="159" spans="1:59" ht="30" x14ac:dyDescent="0.25">
      <c r="A159" s="360"/>
      <c r="B159" s="362"/>
      <c r="C159" s="423"/>
      <c r="D159" s="425"/>
      <c r="E159" s="150"/>
      <c r="F159" s="150"/>
      <c r="G159" s="137"/>
      <c r="H159" s="137"/>
      <c r="I159" s="137" t="s">
        <v>369</v>
      </c>
      <c r="J159" s="362"/>
      <c r="K159" s="394"/>
      <c r="L159" s="402"/>
      <c r="M159" s="394"/>
      <c r="N159" s="421"/>
      <c r="O159" s="137"/>
      <c r="P159" s="150"/>
      <c r="Q159" s="137"/>
      <c r="R159" s="208"/>
      <c r="S159" s="209"/>
      <c r="T159" s="208"/>
      <c r="U159" s="209"/>
      <c r="V159" s="208"/>
      <c r="W159" s="209"/>
      <c r="X159" s="208"/>
      <c r="Y159" s="209" t="str">
        <f t="shared" ref="Y159:Y160" si="116">+IF(X159="Preventivo",15,IF(X159="Detectivo",10,""))</f>
        <v/>
      </c>
      <c r="Z159" s="208"/>
      <c r="AA159" s="209"/>
      <c r="AB159" s="208"/>
      <c r="AC159" s="209"/>
      <c r="AD159" s="208"/>
      <c r="AE159" s="209" t="str">
        <f t="shared" si="92"/>
        <v/>
      </c>
      <c r="AF159" s="278" t="str">
        <f t="shared" si="93"/>
        <v/>
      </c>
      <c r="AG159" s="278" t="str">
        <f t="shared" si="94"/>
        <v/>
      </c>
      <c r="AH159" s="210"/>
      <c r="AI159" s="211" t="str">
        <f t="shared" si="95"/>
        <v>Débil</v>
      </c>
      <c r="AJ159" s="212" t="str">
        <f>IFERROR(VLOOKUP((CONCATENATE(AG159,AI159)),Listados!$U$3:$V$11,2,FALSE),"")</f>
        <v/>
      </c>
      <c r="AK159" s="278">
        <f t="shared" si="96"/>
        <v>100</v>
      </c>
      <c r="AL159" s="370"/>
      <c r="AM159" s="372"/>
      <c r="AN159" s="277">
        <f>+IF(AND(Q159="Preventivo",AM157="Fuerte"),2,IF(AND(Q159="Preventivo",AM157="Moderado"),1,0))</f>
        <v>0</v>
      </c>
      <c r="AO159" s="277">
        <f t="shared" si="97"/>
        <v>0</v>
      </c>
      <c r="AP159" s="213">
        <f>+K157-AN159</f>
        <v>5</v>
      </c>
      <c r="AQ159" s="213">
        <f>+M157-AO159</f>
        <v>4</v>
      </c>
      <c r="AR159" s="356"/>
      <c r="AS159" s="356"/>
      <c r="AT159" s="356"/>
      <c r="AU159" s="356"/>
      <c r="AV159" s="202"/>
      <c r="AW159" s="202"/>
      <c r="AX159" s="202"/>
      <c r="AY159" s="202"/>
      <c r="AZ159" s="202"/>
      <c r="BA159" s="202"/>
      <c r="BB159" s="293"/>
      <c r="BC159" s="293"/>
      <c r="BD159" s="293"/>
      <c r="BE159" s="458"/>
      <c r="BF159" s="458"/>
      <c r="BG159" s="458"/>
    </row>
    <row r="160" spans="1:59" x14ac:dyDescent="0.25">
      <c r="A160" s="360"/>
      <c r="B160" s="362"/>
      <c r="C160" s="423"/>
      <c r="D160" s="425"/>
      <c r="E160" s="150"/>
      <c r="F160" s="150"/>
      <c r="G160" s="137"/>
      <c r="H160" s="137"/>
      <c r="I160" s="137"/>
      <c r="J160" s="362"/>
      <c r="K160" s="394"/>
      <c r="L160" s="402"/>
      <c r="M160" s="394"/>
      <c r="N160" s="421"/>
      <c r="O160" s="137"/>
      <c r="P160" s="150"/>
      <c r="Q160" s="137"/>
      <c r="R160" s="208"/>
      <c r="S160" s="209"/>
      <c r="T160" s="208"/>
      <c r="U160" s="209"/>
      <c r="V160" s="208"/>
      <c r="W160" s="209"/>
      <c r="X160" s="208"/>
      <c r="Y160" s="209" t="str">
        <f t="shared" si="116"/>
        <v/>
      </c>
      <c r="Z160" s="208"/>
      <c r="AA160" s="209"/>
      <c r="AB160" s="208"/>
      <c r="AC160" s="209"/>
      <c r="AD160" s="208"/>
      <c r="AE160" s="209" t="str">
        <f t="shared" si="92"/>
        <v/>
      </c>
      <c r="AF160" s="278" t="str">
        <f t="shared" si="93"/>
        <v/>
      </c>
      <c r="AG160" s="278" t="str">
        <f t="shared" si="94"/>
        <v/>
      </c>
      <c r="AH160" s="210"/>
      <c r="AI160" s="211" t="str">
        <f t="shared" si="95"/>
        <v>Débil</v>
      </c>
      <c r="AJ160" s="212" t="str">
        <f>IFERROR(VLOOKUP((CONCATENATE(AG160,AI160)),Listados!$U$3:$V$11,2,FALSE),"")</f>
        <v/>
      </c>
      <c r="AK160" s="278">
        <f t="shared" si="96"/>
        <v>100</v>
      </c>
      <c r="AL160" s="370"/>
      <c r="AM160" s="372"/>
      <c r="AN160" s="277">
        <f>+IF(AND(Q160="Preventivo",AM157="Fuerte"),2,IF(AND(Q160="Preventivo",AM157="Moderado"),1,0))</f>
        <v>0</v>
      </c>
      <c r="AO160" s="277">
        <f t="shared" si="97"/>
        <v>0</v>
      </c>
      <c r="AP160" s="213">
        <f>+K157-AN160</f>
        <v>5</v>
      </c>
      <c r="AQ160" s="213">
        <f>+M157-AO160</f>
        <v>4</v>
      </c>
      <c r="AR160" s="356"/>
      <c r="AS160" s="356"/>
      <c r="AT160" s="356"/>
      <c r="AU160" s="356"/>
      <c r="AV160" s="202"/>
      <c r="AW160" s="202"/>
      <c r="AX160" s="202"/>
      <c r="AY160" s="202"/>
      <c r="AZ160" s="202"/>
      <c r="BA160" s="202"/>
      <c r="BB160" s="293"/>
      <c r="BC160" s="293"/>
      <c r="BD160" s="293"/>
      <c r="BE160" s="458"/>
      <c r="BF160" s="458"/>
      <c r="BG160" s="458"/>
    </row>
    <row r="161" spans="1:59" x14ac:dyDescent="0.25">
      <c r="A161" s="360"/>
      <c r="B161" s="362"/>
      <c r="C161" s="423"/>
      <c r="D161" s="425"/>
      <c r="E161" s="150"/>
      <c r="F161" s="150"/>
      <c r="G161" s="137"/>
      <c r="H161" s="137"/>
      <c r="I161" s="137"/>
      <c r="J161" s="362"/>
      <c r="K161" s="394"/>
      <c r="L161" s="402"/>
      <c r="M161" s="394"/>
      <c r="N161" s="421"/>
      <c r="O161" s="150"/>
      <c r="P161" s="137"/>
      <c r="Q161" s="137"/>
      <c r="R161" s="232"/>
      <c r="S161" s="209" t="str">
        <f t="shared" si="86"/>
        <v/>
      </c>
      <c r="T161" s="232"/>
      <c r="U161" s="209" t="str">
        <f t="shared" si="87"/>
        <v/>
      </c>
      <c r="V161" s="208"/>
      <c r="W161" s="209" t="str">
        <f t="shared" si="88"/>
        <v/>
      </c>
      <c r="X161" s="208"/>
      <c r="Y161" s="209" t="str">
        <f t="shared" si="89"/>
        <v/>
      </c>
      <c r="Z161" s="208"/>
      <c r="AA161" s="209" t="str">
        <f t="shared" si="90"/>
        <v/>
      </c>
      <c r="AB161" s="208"/>
      <c r="AC161" s="209" t="str">
        <f t="shared" si="91"/>
        <v/>
      </c>
      <c r="AD161" s="208"/>
      <c r="AE161" s="209" t="str">
        <f t="shared" si="92"/>
        <v/>
      </c>
      <c r="AF161" s="278" t="str">
        <f t="shared" si="93"/>
        <v/>
      </c>
      <c r="AG161" s="278" t="str">
        <f t="shared" si="94"/>
        <v/>
      </c>
      <c r="AH161" s="210"/>
      <c r="AI161" s="211" t="str">
        <f t="shared" si="95"/>
        <v>Débil</v>
      </c>
      <c r="AJ161" s="212" t="str">
        <f>IFERROR(VLOOKUP((CONCATENATE(AG161,AI161)),Listados!$U$3:$V$11,2,FALSE),"")</f>
        <v/>
      </c>
      <c r="AK161" s="278">
        <f t="shared" si="96"/>
        <v>100</v>
      </c>
      <c r="AL161" s="370"/>
      <c r="AM161" s="372"/>
      <c r="AN161" s="277">
        <f>+IF(AND(Q161="Preventivo",AM157="Fuerte"),2,IF(AND(Q161="Preventivo",AM157="Moderado"),1,0))</f>
        <v>0</v>
      </c>
      <c r="AO161" s="277">
        <f t="shared" si="97"/>
        <v>0</v>
      </c>
      <c r="AP161" s="213">
        <f>+K157-AN161</f>
        <v>5</v>
      </c>
      <c r="AQ161" s="213">
        <f>+M157-AO161</f>
        <v>4</v>
      </c>
      <c r="AR161" s="356"/>
      <c r="AS161" s="356"/>
      <c r="AT161" s="356"/>
      <c r="AU161" s="356"/>
      <c r="AV161" s="202"/>
      <c r="AW161" s="202"/>
      <c r="AX161" s="202"/>
      <c r="AY161" s="202"/>
      <c r="AZ161" s="202"/>
      <c r="BA161" s="202"/>
      <c r="BB161" s="293"/>
      <c r="BC161" s="293"/>
      <c r="BD161" s="293"/>
      <c r="BE161" s="458"/>
      <c r="BF161" s="458"/>
      <c r="BG161" s="458"/>
    </row>
    <row r="162" spans="1:59" ht="15.75" thickBot="1" x14ac:dyDescent="0.3">
      <c r="A162" s="361"/>
      <c r="B162" s="362"/>
      <c r="C162" s="423"/>
      <c r="D162" s="425"/>
      <c r="E162" s="150"/>
      <c r="F162" s="150"/>
      <c r="G162" s="137"/>
      <c r="H162" s="137"/>
      <c r="I162" s="137"/>
      <c r="J162" s="362"/>
      <c r="K162" s="395"/>
      <c r="L162" s="402"/>
      <c r="M162" s="395"/>
      <c r="N162" s="421"/>
      <c r="O162" s="150"/>
      <c r="P162" s="137"/>
      <c r="Q162" s="137"/>
      <c r="R162" s="232"/>
      <c r="S162" s="209" t="str">
        <f t="shared" si="86"/>
        <v/>
      </c>
      <c r="T162" s="232"/>
      <c r="U162" s="209" t="str">
        <f t="shared" si="87"/>
        <v/>
      </c>
      <c r="V162" s="208"/>
      <c r="W162" s="209" t="str">
        <f t="shared" si="88"/>
        <v/>
      </c>
      <c r="X162" s="208"/>
      <c r="Y162" s="209" t="str">
        <f t="shared" si="89"/>
        <v/>
      </c>
      <c r="Z162" s="208"/>
      <c r="AA162" s="209" t="str">
        <f t="shared" si="90"/>
        <v/>
      </c>
      <c r="AB162" s="208"/>
      <c r="AC162" s="209" t="str">
        <f t="shared" si="91"/>
        <v/>
      </c>
      <c r="AD162" s="208"/>
      <c r="AE162" s="209" t="str">
        <f t="shared" si="92"/>
        <v/>
      </c>
      <c r="AF162" s="278" t="str">
        <f t="shared" si="93"/>
        <v/>
      </c>
      <c r="AG162" s="278" t="str">
        <f t="shared" si="94"/>
        <v/>
      </c>
      <c r="AH162" s="210"/>
      <c r="AI162" s="211" t="str">
        <f t="shared" si="95"/>
        <v>Débil</v>
      </c>
      <c r="AJ162" s="212" t="str">
        <f>IFERROR(VLOOKUP((CONCATENATE(AG162,AI162)),Listados!$U$3:$V$11,2,FALSE),"")</f>
        <v/>
      </c>
      <c r="AK162" s="278">
        <f t="shared" si="96"/>
        <v>100</v>
      </c>
      <c r="AL162" s="371"/>
      <c r="AM162" s="372"/>
      <c r="AN162" s="277">
        <f>+IF(AND(Q162="Preventivo",AM157="Fuerte"),2,IF(AND(Q162="Preventivo",AM157="Moderado"),1,0))</f>
        <v>0</v>
      </c>
      <c r="AO162" s="277">
        <f t="shared" si="97"/>
        <v>0</v>
      </c>
      <c r="AP162" s="213">
        <f>+K157-AN162</f>
        <v>5</v>
      </c>
      <c r="AQ162" s="213">
        <f>+M157-AO162</f>
        <v>4</v>
      </c>
      <c r="AR162" s="357"/>
      <c r="AS162" s="357"/>
      <c r="AT162" s="357"/>
      <c r="AU162" s="357"/>
      <c r="AV162" s="202"/>
      <c r="AW162" s="202"/>
      <c r="AX162" s="202"/>
      <c r="AY162" s="202"/>
      <c r="AZ162" s="202"/>
      <c r="BA162" s="202"/>
      <c r="BB162" s="293"/>
      <c r="BC162" s="293"/>
      <c r="BD162" s="293"/>
      <c r="BE162" s="459"/>
      <c r="BF162" s="459"/>
      <c r="BG162" s="459"/>
    </row>
    <row r="163" spans="1:59" ht="227.25" customHeight="1" x14ac:dyDescent="0.25">
      <c r="A163" s="359">
        <v>28</v>
      </c>
      <c r="B163" s="362" t="s">
        <v>68</v>
      </c>
      <c r="C163" s="423" t="str">
        <f>IFERROR(VLOOKUP(B163,Listados!B$3:C$20,2,FALSE),"")</f>
        <v>Gestión contra la Criminalidad y la Reincidencia</v>
      </c>
      <c r="D163" s="425" t="s">
        <v>1448</v>
      </c>
      <c r="E163" s="150" t="s">
        <v>15</v>
      </c>
      <c r="F163" s="150" t="s">
        <v>288</v>
      </c>
      <c r="G163" s="137" t="s">
        <v>370</v>
      </c>
      <c r="H163" s="137" t="s">
        <v>30</v>
      </c>
      <c r="I163" s="137" t="s">
        <v>371</v>
      </c>
      <c r="J163" s="362" t="s">
        <v>63</v>
      </c>
      <c r="K163" s="393">
        <f>+VLOOKUP(J163,Listados!$K$8:$L$12,2,0)</f>
        <v>5</v>
      </c>
      <c r="L163" s="401" t="s">
        <v>54</v>
      </c>
      <c r="M163" s="393">
        <f>+VLOOKUP(L163,Listados!$K$13:$L$17,2,0)</f>
        <v>4</v>
      </c>
      <c r="N163" s="420" t="str">
        <f>IF(AND(J163&lt;&gt;"",L163&lt;&gt;""),VLOOKUP(J163&amp;L163,Listados!$M$3:$N$27,2,FALSE),"")</f>
        <v>Extremo</v>
      </c>
      <c r="O163" s="137" t="s">
        <v>1282</v>
      </c>
      <c r="P163" s="137" t="s">
        <v>370</v>
      </c>
      <c r="Q163" s="137" t="s">
        <v>20</v>
      </c>
      <c r="R163" s="208" t="s">
        <v>116</v>
      </c>
      <c r="S163" s="209">
        <f t="shared" ref="S163:S164" si="117">+IF(R163="si",15,"")</f>
        <v>15</v>
      </c>
      <c r="T163" s="208" t="s">
        <v>266</v>
      </c>
      <c r="U163" s="209">
        <f t="shared" ref="U163:U164" si="118">+IF(T163="si",15,"")</f>
        <v>15</v>
      </c>
      <c r="V163" s="208" t="s">
        <v>266</v>
      </c>
      <c r="W163" s="209">
        <f t="shared" ref="W163:W164" si="119">+IF(V163="si",15,"")</f>
        <v>15</v>
      </c>
      <c r="X163" s="208" t="s">
        <v>20</v>
      </c>
      <c r="Y163" s="209">
        <f t="shared" ref="Y163:Y164" si="120">+IF(X163="Preventivo",15,IF(X163="Detectivo",10,""))</f>
        <v>15</v>
      </c>
      <c r="Z163" s="208" t="s">
        <v>266</v>
      </c>
      <c r="AA163" s="209">
        <f t="shared" ref="AA163:AA164" si="121">+IF(Z163="si",15,"")</f>
        <v>15</v>
      </c>
      <c r="AB163" s="208" t="s">
        <v>266</v>
      </c>
      <c r="AC163" s="209">
        <f t="shared" ref="AC163:AC164" si="122">+IF(AB163="si",15,"")</f>
        <v>15</v>
      </c>
      <c r="AD163" s="208" t="s">
        <v>117</v>
      </c>
      <c r="AE163" s="209">
        <f t="shared" si="92"/>
        <v>10</v>
      </c>
      <c r="AF163" s="278">
        <f t="shared" si="93"/>
        <v>100</v>
      </c>
      <c r="AG163" s="278" t="str">
        <f t="shared" si="94"/>
        <v>Fuerte</v>
      </c>
      <c r="AH163" s="210" t="s">
        <v>118</v>
      </c>
      <c r="AI163" s="211" t="str">
        <f t="shared" si="95"/>
        <v>Fuerte</v>
      </c>
      <c r="AJ163" s="212" t="str">
        <f>IFERROR(VLOOKUP((CONCATENATE(AG163,AI163)),Listados!$U$3:$V$11,2,FALSE),"")</f>
        <v>Fuerte</v>
      </c>
      <c r="AK163" s="278">
        <f t="shared" si="96"/>
        <v>100</v>
      </c>
      <c r="AL163" s="369">
        <f>AVERAGE(AK163:AK168)</f>
        <v>100</v>
      </c>
      <c r="AM163" s="371" t="str">
        <f>IF(AL163&lt;=50, "Débil", IF(AL163&lt;=99,"Moderado","Fuerte"))</f>
        <v>Fuerte</v>
      </c>
      <c r="AN163" s="277">
        <f>+IF(AND(Q163="Preventivo",AM163="Fuerte"),2,IF(AND(Q163="Preventivo",AM163="Moderado"),1,0))</f>
        <v>2</v>
      </c>
      <c r="AO163" s="277">
        <f t="shared" si="97"/>
        <v>0</v>
      </c>
      <c r="AP163" s="213">
        <f>+K163-AN163</f>
        <v>3</v>
      </c>
      <c r="AQ163" s="213">
        <f>+M163-AO163</f>
        <v>4</v>
      </c>
      <c r="AR163" s="358" t="str">
        <f>+VLOOKUP(MIN(AP163,AP164,AP165,AP166,AP167,AP168),Listados!$J$18:$K$24,2,TRUE)</f>
        <v>Posible</v>
      </c>
      <c r="AS163" s="358" t="str">
        <f>+VLOOKUP(MIN(AQ163,AQ164,AQ165,AQ166,AQ167,AQ168),Listados!$J$27:$K$32,2,TRUE)</f>
        <v>Mayor</v>
      </c>
      <c r="AT163" s="358" t="str">
        <f>IF(AND(AR163&lt;&gt;"",AS163&lt;&gt;""),VLOOKUP(AR163&amp;AS163,Listados!$M$3:$N$27,2,FALSE),"")</f>
        <v>Extremo</v>
      </c>
      <c r="AU163" s="358" t="str">
        <f>+VLOOKUP(AT163,Listados!$P$3:$Q$6,2,FALSE)</f>
        <v>Evitar el riesgo</v>
      </c>
      <c r="AV163" s="239" t="s">
        <v>1125</v>
      </c>
      <c r="AW163" s="239" t="s">
        <v>1097</v>
      </c>
      <c r="AX163" s="241" t="s">
        <v>1119</v>
      </c>
      <c r="AY163" s="242">
        <v>44926</v>
      </c>
      <c r="AZ163" s="200" t="s">
        <v>1126</v>
      </c>
      <c r="BA163" s="239" t="s">
        <v>1127</v>
      </c>
      <c r="BB163" s="239"/>
      <c r="BC163" s="239"/>
      <c r="BD163" s="312"/>
      <c r="BE163" s="476"/>
      <c r="BF163" s="476"/>
      <c r="BG163" s="476"/>
    </row>
    <row r="164" spans="1:59" ht="180" x14ac:dyDescent="0.25">
      <c r="A164" s="360"/>
      <c r="B164" s="362"/>
      <c r="C164" s="423"/>
      <c r="D164" s="425"/>
      <c r="E164" s="150"/>
      <c r="F164" s="150"/>
      <c r="G164" s="137" t="s">
        <v>372</v>
      </c>
      <c r="H164" s="137" t="s">
        <v>16</v>
      </c>
      <c r="I164" s="137" t="s">
        <v>368</v>
      </c>
      <c r="J164" s="362"/>
      <c r="K164" s="394"/>
      <c r="L164" s="402"/>
      <c r="M164" s="394"/>
      <c r="N164" s="421"/>
      <c r="O164" s="137" t="s">
        <v>1283</v>
      </c>
      <c r="P164" s="137" t="s">
        <v>372</v>
      </c>
      <c r="Q164" s="137"/>
      <c r="R164" s="208" t="s">
        <v>116</v>
      </c>
      <c r="S164" s="209">
        <f t="shared" si="117"/>
        <v>15</v>
      </c>
      <c r="T164" s="208" t="s">
        <v>266</v>
      </c>
      <c r="U164" s="209">
        <f t="shared" si="118"/>
        <v>15</v>
      </c>
      <c r="V164" s="208" t="s">
        <v>266</v>
      </c>
      <c r="W164" s="209">
        <f t="shared" si="119"/>
        <v>15</v>
      </c>
      <c r="X164" s="208" t="s">
        <v>20</v>
      </c>
      <c r="Y164" s="209">
        <f t="shared" si="120"/>
        <v>15</v>
      </c>
      <c r="Z164" s="208" t="s">
        <v>266</v>
      </c>
      <c r="AA164" s="209">
        <f t="shared" si="121"/>
        <v>15</v>
      </c>
      <c r="AB164" s="208" t="s">
        <v>266</v>
      </c>
      <c r="AC164" s="209">
        <f t="shared" si="122"/>
        <v>15</v>
      </c>
      <c r="AD164" s="208" t="s">
        <v>117</v>
      </c>
      <c r="AE164" s="209">
        <f t="shared" si="92"/>
        <v>10</v>
      </c>
      <c r="AF164" s="278">
        <f t="shared" si="93"/>
        <v>100</v>
      </c>
      <c r="AG164" s="278" t="str">
        <f t="shared" si="94"/>
        <v>Fuerte</v>
      </c>
      <c r="AH164" s="210" t="s">
        <v>118</v>
      </c>
      <c r="AI164" s="211" t="str">
        <f t="shared" si="95"/>
        <v>Fuerte</v>
      </c>
      <c r="AJ164" s="212" t="str">
        <f>IFERROR(VLOOKUP((CONCATENATE(AG164,AI164)),Listados!$U$3:$V$11,2,FALSE),"")</f>
        <v>Fuerte</v>
      </c>
      <c r="AK164" s="278">
        <f t="shared" si="96"/>
        <v>100</v>
      </c>
      <c r="AL164" s="370"/>
      <c r="AM164" s="372"/>
      <c r="AN164" s="277">
        <f>+IF(AND(Q164="Preventivo",AM163="Fuerte"),2,IF(AND(Q164="Preventivo",AM163="Moderado"),1,0))</f>
        <v>0</v>
      </c>
      <c r="AO164" s="277">
        <f t="shared" si="97"/>
        <v>0</v>
      </c>
      <c r="AP164" s="213">
        <f>+K163-AN164</f>
        <v>5</v>
      </c>
      <c r="AQ164" s="213">
        <f>+M163-AO164</f>
        <v>4</v>
      </c>
      <c r="AR164" s="356"/>
      <c r="AS164" s="356"/>
      <c r="AT164" s="356"/>
      <c r="AU164" s="356"/>
      <c r="AV164" s="239" t="s">
        <v>1128</v>
      </c>
      <c r="AW164" s="239" t="s">
        <v>1097</v>
      </c>
      <c r="AX164" s="241" t="s">
        <v>1119</v>
      </c>
      <c r="AY164" s="242">
        <v>44926</v>
      </c>
      <c r="AZ164" s="200" t="s">
        <v>1126</v>
      </c>
      <c r="BA164" s="243" t="s">
        <v>1129</v>
      </c>
      <c r="BB164" s="239"/>
      <c r="BC164" s="239"/>
      <c r="BD164" s="312"/>
      <c r="BE164" s="458"/>
      <c r="BF164" s="458"/>
      <c r="BG164" s="458"/>
    </row>
    <row r="165" spans="1:59" ht="30" x14ac:dyDescent="0.25">
      <c r="A165" s="360"/>
      <c r="B165" s="362"/>
      <c r="C165" s="423"/>
      <c r="D165" s="425"/>
      <c r="E165" s="150"/>
      <c r="F165" s="150"/>
      <c r="G165" s="137"/>
      <c r="H165" s="137"/>
      <c r="I165" s="137" t="s">
        <v>369</v>
      </c>
      <c r="J165" s="362"/>
      <c r="K165" s="394"/>
      <c r="L165" s="402"/>
      <c r="M165" s="394"/>
      <c r="N165" s="421"/>
      <c r="O165" s="150"/>
      <c r="P165" s="137"/>
      <c r="Q165" s="137"/>
      <c r="R165" s="232"/>
      <c r="S165" s="209" t="str">
        <f t="shared" si="86"/>
        <v/>
      </c>
      <c r="T165" s="232"/>
      <c r="U165" s="209" t="str">
        <f t="shared" si="87"/>
        <v/>
      </c>
      <c r="V165" s="208"/>
      <c r="W165" s="209" t="str">
        <f t="shared" si="88"/>
        <v/>
      </c>
      <c r="X165" s="208"/>
      <c r="Y165" s="209" t="str">
        <f t="shared" si="89"/>
        <v/>
      </c>
      <c r="Z165" s="208"/>
      <c r="AA165" s="209" t="str">
        <f t="shared" si="90"/>
        <v/>
      </c>
      <c r="AB165" s="208"/>
      <c r="AC165" s="209" t="str">
        <f t="shared" si="91"/>
        <v/>
      </c>
      <c r="AD165" s="208"/>
      <c r="AE165" s="209" t="str">
        <f t="shared" si="92"/>
        <v/>
      </c>
      <c r="AF165" s="278" t="str">
        <f t="shared" si="93"/>
        <v/>
      </c>
      <c r="AG165" s="278" t="str">
        <f t="shared" si="94"/>
        <v/>
      </c>
      <c r="AH165" s="210"/>
      <c r="AI165" s="211" t="str">
        <f t="shared" si="95"/>
        <v>Débil</v>
      </c>
      <c r="AJ165" s="212" t="str">
        <f>IFERROR(VLOOKUP((CONCATENATE(AG165,AI165)),Listados!$U$3:$V$11,2,FALSE),"")</f>
        <v/>
      </c>
      <c r="AK165" s="278">
        <f t="shared" si="96"/>
        <v>100</v>
      </c>
      <c r="AL165" s="370"/>
      <c r="AM165" s="372"/>
      <c r="AN165" s="277">
        <f>+IF(AND(Q165="Preventivo",AM163="Fuerte"),2,IF(AND(Q165="Preventivo",AM163="Moderado"),1,0))</f>
        <v>0</v>
      </c>
      <c r="AO165" s="277">
        <f t="shared" si="97"/>
        <v>0</v>
      </c>
      <c r="AP165" s="213">
        <f>+K163-AN165</f>
        <v>5</v>
      </c>
      <c r="AQ165" s="213">
        <f>+M163-AO165</f>
        <v>4</v>
      </c>
      <c r="AR165" s="356"/>
      <c r="AS165" s="356"/>
      <c r="AT165" s="356"/>
      <c r="AU165" s="356"/>
      <c r="AV165" s="202"/>
      <c r="AW165" s="202"/>
      <c r="AX165" s="202"/>
      <c r="AY165" s="202"/>
      <c r="AZ165" s="202"/>
      <c r="BA165" s="202"/>
      <c r="BB165" s="293"/>
      <c r="BC165" s="293"/>
      <c r="BD165" s="293"/>
      <c r="BE165" s="458"/>
      <c r="BF165" s="458"/>
      <c r="BG165" s="458"/>
    </row>
    <row r="166" spans="1:59" x14ac:dyDescent="0.25">
      <c r="A166" s="360"/>
      <c r="B166" s="362"/>
      <c r="C166" s="423"/>
      <c r="D166" s="425"/>
      <c r="E166" s="150"/>
      <c r="F166" s="150"/>
      <c r="G166" s="137"/>
      <c r="H166" s="137"/>
      <c r="I166" s="137"/>
      <c r="J166" s="362"/>
      <c r="K166" s="394"/>
      <c r="L166" s="402"/>
      <c r="M166" s="394"/>
      <c r="N166" s="421"/>
      <c r="O166" s="150"/>
      <c r="P166" s="137"/>
      <c r="Q166" s="137"/>
      <c r="R166" s="232"/>
      <c r="S166" s="209" t="str">
        <f t="shared" si="86"/>
        <v/>
      </c>
      <c r="T166" s="232"/>
      <c r="U166" s="209" t="str">
        <f t="shared" si="87"/>
        <v/>
      </c>
      <c r="V166" s="208"/>
      <c r="W166" s="209" t="str">
        <f t="shared" si="88"/>
        <v/>
      </c>
      <c r="X166" s="208"/>
      <c r="Y166" s="209" t="str">
        <f t="shared" si="89"/>
        <v/>
      </c>
      <c r="Z166" s="208"/>
      <c r="AA166" s="209" t="str">
        <f t="shared" si="90"/>
        <v/>
      </c>
      <c r="AB166" s="208"/>
      <c r="AC166" s="209" t="str">
        <f t="shared" si="91"/>
        <v/>
      </c>
      <c r="AD166" s="208"/>
      <c r="AE166" s="209" t="str">
        <f t="shared" si="92"/>
        <v/>
      </c>
      <c r="AF166" s="278" t="str">
        <f t="shared" si="93"/>
        <v/>
      </c>
      <c r="AG166" s="278" t="str">
        <f t="shared" si="94"/>
        <v/>
      </c>
      <c r="AH166" s="210"/>
      <c r="AI166" s="211" t="str">
        <f t="shared" si="95"/>
        <v>Débil</v>
      </c>
      <c r="AJ166" s="212" t="str">
        <f>IFERROR(VLOOKUP((CONCATENATE(AG166,AI166)),Listados!$U$3:$V$11,2,FALSE),"")</f>
        <v/>
      </c>
      <c r="AK166" s="278">
        <f t="shared" si="96"/>
        <v>100</v>
      </c>
      <c r="AL166" s="370"/>
      <c r="AM166" s="372"/>
      <c r="AN166" s="277">
        <f>+IF(AND(Q166="Preventivo",AM163="Fuerte"),2,IF(AND(Q166="Preventivo",AM163="Moderado"),1,0))</f>
        <v>0</v>
      </c>
      <c r="AO166" s="277">
        <f t="shared" si="97"/>
        <v>0</v>
      </c>
      <c r="AP166" s="213">
        <f>+K163-AN166</f>
        <v>5</v>
      </c>
      <c r="AQ166" s="213">
        <f>+M163-AO166</f>
        <v>4</v>
      </c>
      <c r="AR166" s="356"/>
      <c r="AS166" s="356"/>
      <c r="AT166" s="356"/>
      <c r="AU166" s="356"/>
      <c r="AV166" s="202"/>
      <c r="AW166" s="202"/>
      <c r="AX166" s="202"/>
      <c r="AY166" s="202"/>
      <c r="AZ166" s="202"/>
      <c r="BA166" s="202"/>
      <c r="BB166" s="293"/>
      <c r="BC166" s="293"/>
      <c r="BD166" s="293"/>
      <c r="BE166" s="458"/>
      <c r="BF166" s="458"/>
      <c r="BG166" s="458"/>
    </row>
    <row r="167" spans="1:59" x14ac:dyDescent="0.25">
      <c r="A167" s="360"/>
      <c r="B167" s="362"/>
      <c r="C167" s="423"/>
      <c r="D167" s="425"/>
      <c r="E167" s="150"/>
      <c r="F167" s="150"/>
      <c r="G167" s="137"/>
      <c r="H167" s="137"/>
      <c r="I167" s="137"/>
      <c r="J167" s="362"/>
      <c r="K167" s="394"/>
      <c r="L167" s="402"/>
      <c r="M167" s="394"/>
      <c r="N167" s="421"/>
      <c r="O167" s="150"/>
      <c r="P167" s="137"/>
      <c r="Q167" s="137"/>
      <c r="R167" s="232"/>
      <c r="S167" s="209" t="str">
        <f t="shared" si="86"/>
        <v/>
      </c>
      <c r="T167" s="232"/>
      <c r="U167" s="209" t="str">
        <f t="shared" si="87"/>
        <v/>
      </c>
      <c r="V167" s="208"/>
      <c r="W167" s="209" t="str">
        <f t="shared" si="88"/>
        <v/>
      </c>
      <c r="X167" s="208"/>
      <c r="Y167" s="209" t="str">
        <f t="shared" si="89"/>
        <v/>
      </c>
      <c r="Z167" s="208"/>
      <c r="AA167" s="209" t="str">
        <f t="shared" si="90"/>
        <v/>
      </c>
      <c r="AB167" s="208"/>
      <c r="AC167" s="209" t="str">
        <f t="shared" si="91"/>
        <v/>
      </c>
      <c r="AD167" s="208"/>
      <c r="AE167" s="209" t="str">
        <f t="shared" si="92"/>
        <v/>
      </c>
      <c r="AF167" s="278" t="str">
        <f t="shared" si="93"/>
        <v/>
      </c>
      <c r="AG167" s="278" t="str">
        <f t="shared" si="94"/>
        <v/>
      </c>
      <c r="AH167" s="210"/>
      <c r="AI167" s="211" t="str">
        <f t="shared" si="95"/>
        <v>Débil</v>
      </c>
      <c r="AJ167" s="212" t="str">
        <f>IFERROR(VLOOKUP((CONCATENATE(AG167,AI167)),Listados!$U$3:$V$11,2,FALSE),"")</f>
        <v/>
      </c>
      <c r="AK167" s="278">
        <f t="shared" si="96"/>
        <v>100</v>
      </c>
      <c r="AL167" s="370"/>
      <c r="AM167" s="372"/>
      <c r="AN167" s="277">
        <f>+IF(AND(Q167="Preventivo",AM163="Fuerte"),2,IF(AND(Q167="Preventivo",AM163="Moderado"),1,0))</f>
        <v>0</v>
      </c>
      <c r="AO167" s="277">
        <f t="shared" si="97"/>
        <v>0</v>
      </c>
      <c r="AP167" s="213">
        <f>+K163-AN167</f>
        <v>5</v>
      </c>
      <c r="AQ167" s="213">
        <f>+M163-AO167</f>
        <v>4</v>
      </c>
      <c r="AR167" s="356"/>
      <c r="AS167" s="356"/>
      <c r="AT167" s="356"/>
      <c r="AU167" s="356"/>
      <c r="AV167" s="202"/>
      <c r="AW167" s="202"/>
      <c r="AX167" s="202"/>
      <c r="AY167" s="202"/>
      <c r="AZ167" s="202"/>
      <c r="BA167" s="202"/>
      <c r="BB167" s="293"/>
      <c r="BC167" s="293"/>
      <c r="BD167" s="293"/>
      <c r="BE167" s="458"/>
      <c r="BF167" s="458"/>
      <c r="BG167" s="458"/>
    </row>
    <row r="168" spans="1:59" ht="15.75" thickBot="1" x14ac:dyDescent="0.3">
      <c r="A168" s="361"/>
      <c r="B168" s="362"/>
      <c r="C168" s="423"/>
      <c r="D168" s="425"/>
      <c r="E168" s="150"/>
      <c r="F168" s="150"/>
      <c r="G168" s="137"/>
      <c r="H168" s="137"/>
      <c r="I168" s="137"/>
      <c r="J168" s="362"/>
      <c r="K168" s="395"/>
      <c r="L168" s="402"/>
      <c r="M168" s="395"/>
      <c r="N168" s="421"/>
      <c r="O168" s="150"/>
      <c r="P168" s="137"/>
      <c r="Q168" s="137"/>
      <c r="R168" s="232"/>
      <c r="S168" s="209" t="str">
        <f t="shared" si="86"/>
        <v/>
      </c>
      <c r="T168" s="232"/>
      <c r="U168" s="209" t="str">
        <f t="shared" si="87"/>
        <v/>
      </c>
      <c r="V168" s="208"/>
      <c r="W168" s="209" t="str">
        <f t="shared" si="88"/>
        <v/>
      </c>
      <c r="X168" s="208"/>
      <c r="Y168" s="209" t="str">
        <f t="shared" si="89"/>
        <v/>
      </c>
      <c r="Z168" s="208"/>
      <c r="AA168" s="209" t="str">
        <f t="shared" si="90"/>
        <v/>
      </c>
      <c r="AB168" s="208"/>
      <c r="AC168" s="209" t="str">
        <f t="shared" si="91"/>
        <v/>
      </c>
      <c r="AD168" s="208"/>
      <c r="AE168" s="209" t="str">
        <f t="shared" si="92"/>
        <v/>
      </c>
      <c r="AF168" s="278" t="str">
        <f t="shared" si="93"/>
        <v/>
      </c>
      <c r="AG168" s="278" t="str">
        <f t="shared" si="94"/>
        <v/>
      </c>
      <c r="AH168" s="210"/>
      <c r="AI168" s="211" t="str">
        <f t="shared" si="95"/>
        <v>Débil</v>
      </c>
      <c r="AJ168" s="212" t="str">
        <f>IFERROR(VLOOKUP((CONCATENATE(AG168,AI168)),Listados!$U$3:$V$11,2,FALSE),"")</f>
        <v/>
      </c>
      <c r="AK168" s="278">
        <f t="shared" si="96"/>
        <v>100</v>
      </c>
      <c r="AL168" s="371"/>
      <c r="AM168" s="372"/>
      <c r="AN168" s="277">
        <f>+IF(AND(Q168="Preventivo",AM163="Fuerte"),2,IF(AND(Q168="Preventivo",AM163="Moderado"),1,0))</f>
        <v>0</v>
      </c>
      <c r="AO168" s="277">
        <f t="shared" si="97"/>
        <v>0</v>
      </c>
      <c r="AP168" s="213">
        <f>+K163-AN168</f>
        <v>5</v>
      </c>
      <c r="AQ168" s="213">
        <f>+M163-AO168</f>
        <v>4</v>
      </c>
      <c r="AR168" s="357"/>
      <c r="AS168" s="357"/>
      <c r="AT168" s="357"/>
      <c r="AU168" s="357"/>
      <c r="AV168" s="202"/>
      <c r="AW168" s="202"/>
      <c r="AX168" s="202"/>
      <c r="AY168" s="202"/>
      <c r="AZ168" s="202"/>
      <c r="BA168" s="202"/>
      <c r="BB168" s="293"/>
      <c r="BC168" s="293"/>
      <c r="BD168" s="293"/>
      <c r="BE168" s="459"/>
      <c r="BF168" s="459"/>
      <c r="BG168" s="459"/>
    </row>
    <row r="169" spans="1:59" ht="165" x14ac:dyDescent="0.25">
      <c r="A169" s="359">
        <v>29</v>
      </c>
      <c r="B169" s="362" t="s">
        <v>68</v>
      </c>
      <c r="C169" s="423" t="str">
        <f>IFERROR(VLOOKUP(B169,Listados!B$3:C$20,2,FALSE),"")</f>
        <v>Gestión contra la Criminalidad y la Reincidencia</v>
      </c>
      <c r="D169" s="425" t="s">
        <v>1412</v>
      </c>
      <c r="E169" s="150" t="s">
        <v>15</v>
      </c>
      <c r="F169" s="150" t="s">
        <v>288</v>
      </c>
      <c r="G169" s="137" t="s">
        <v>373</v>
      </c>
      <c r="H169" s="137" t="s">
        <v>16</v>
      </c>
      <c r="I169" s="137" t="s">
        <v>374</v>
      </c>
      <c r="J169" s="362" t="s">
        <v>31</v>
      </c>
      <c r="K169" s="393">
        <f>+VLOOKUP(J169,Listados!$K$8:$L$12,2,0)</f>
        <v>2</v>
      </c>
      <c r="L169" s="401" t="s">
        <v>36</v>
      </c>
      <c r="M169" s="393">
        <f>+VLOOKUP(L169,Listados!$K$13:$L$17,2,0)</f>
        <v>3</v>
      </c>
      <c r="N169" s="420" t="str">
        <f>IF(AND(J169&lt;&gt;"",L169&lt;&gt;""),VLOOKUP(J169&amp;L169,Listados!$M$3:$N$27,2,FALSE),"")</f>
        <v>Moderado</v>
      </c>
      <c r="O169" s="137" t="s">
        <v>375</v>
      </c>
      <c r="P169" s="137" t="s">
        <v>373</v>
      </c>
      <c r="Q169" s="137" t="s">
        <v>20</v>
      </c>
      <c r="R169" s="208" t="s">
        <v>116</v>
      </c>
      <c r="S169" s="209">
        <f t="shared" ref="S169:S170" si="123">+IF(R169="si",15,"")</f>
        <v>15</v>
      </c>
      <c r="T169" s="208" t="s">
        <v>266</v>
      </c>
      <c r="U169" s="209">
        <f t="shared" ref="U169:U170" si="124">+IF(T169="si",15,"")</f>
        <v>15</v>
      </c>
      <c r="V169" s="208" t="s">
        <v>266</v>
      </c>
      <c r="W169" s="209">
        <f t="shared" ref="W169:W170" si="125">+IF(V169="si",15,"")</f>
        <v>15</v>
      </c>
      <c r="X169" s="208" t="s">
        <v>20</v>
      </c>
      <c r="Y169" s="209">
        <f t="shared" ref="Y169:Y170" si="126">+IF(X169="Preventivo",15,IF(X169="Detectivo",10,""))</f>
        <v>15</v>
      </c>
      <c r="Z169" s="208" t="s">
        <v>266</v>
      </c>
      <c r="AA169" s="209">
        <f t="shared" ref="AA169:AA170" si="127">+IF(Z169="si",15,"")</f>
        <v>15</v>
      </c>
      <c r="AB169" s="208" t="s">
        <v>266</v>
      </c>
      <c r="AC169" s="209">
        <f t="shared" ref="AC169:AC170" si="128">+IF(AB169="si",15,"")</f>
        <v>15</v>
      </c>
      <c r="AD169" s="208" t="s">
        <v>117</v>
      </c>
      <c r="AE169" s="209">
        <f t="shared" si="92"/>
        <v>10</v>
      </c>
      <c r="AF169" s="278">
        <f t="shared" si="93"/>
        <v>100</v>
      </c>
      <c r="AG169" s="278" t="str">
        <f t="shared" si="94"/>
        <v>Fuerte</v>
      </c>
      <c r="AH169" s="210" t="s">
        <v>118</v>
      </c>
      <c r="AI169" s="211" t="str">
        <f t="shared" si="95"/>
        <v>Fuerte</v>
      </c>
      <c r="AJ169" s="212" t="str">
        <f>IFERROR(VLOOKUP((CONCATENATE(AG169,AI169)),Listados!$U$3:$V$11,2,FALSE),"")</f>
        <v>Fuerte</v>
      </c>
      <c r="AK169" s="278">
        <f t="shared" si="96"/>
        <v>100</v>
      </c>
      <c r="AL169" s="369">
        <f>AVERAGE(AK169:AK174)</f>
        <v>100</v>
      </c>
      <c r="AM169" s="371" t="str">
        <f>IF(AL169&lt;=50, "Débil", IF(AL169&lt;=99,"Moderado","Fuerte"))</f>
        <v>Fuerte</v>
      </c>
      <c r="AN169" s="277">
        <f>+IF(AND(Q169="Preventivo",AM169="Fuerte"),2,IF(AND(Q169="Preventivo",AM169="Moderado"),1,0))</f>
        <v>2</v>
      </c>
      <c r="AO169" s="277">
        <f t="shared" si="97"/>
        <v>0</v>
      </c>
      <c r="AP169" s="213">
        <f>+K169-AN169</f>
        <v>0</v>
      </c>
      <c r="AQ169" s="213">
        <f>+M169-AO169</f>
        <v>3</v>
      </c>
      <c r="AR169" s="358" t="str">
        <f>+VLOOKUP(MIN(AP169,AP170,AP171,AP172,AP173,AP174),Listados!$J$18:$K$24,2,TRUE)</f>
        <v>Rara Vez</v>
      </c>
      <c r="AS169" s="358" t="str">
        <f>+VLOOKUP(MIN(AQ169,AQ170,AQ171,AQ172,AQ173,AQ174),Listados!$J$27:$K$32,2,TRUE)</f>
        <v>Moderado</v>
      </c>
      <c r="AT169" s="358" t="str">
        <f>IF(AND(AR169&lt;&gt;"",AS169&lt;&gt;""),VLOOKUP(AR169&amp;AS169,Listados!$M$3:$N$27,2,FALSE),"")</f>
        <v>Moderado</v>
      </c>
      <c r="AU169" s="358" t="str">
        <f>+VLOOKUP(AT169,Listados!$P$3:$Q$6,2,FALSE)</f>
        <v xml:space="preserve"> Reducir el riesgo</v>
      </c>
      <c r="AV169" s="235" t="s">
        <v>1130</v>
      </c>
      <c r="AW169" s="235" t="s">
        <v>1131</v>
      </c>
      <c r="AX169" s="244">
        <v>44562</v>
      </c>
      <c r="AY169" s="244">
        <v>44926</v>
      </c>
      <c r="AZ169" s="235" t="s">
        <v>1078</v>
      </c>
      <c r="BA169" s="235" t="s">
        <v>1132</v>
      </c>
      <c r="BB169" s="239"/>
      <c r="BC169" s="239"/>
      <c r="BD169" s="203"/>
      <c r="BE169" s="476"/>
      <c r="BF169" s="476"/>
      <c r="BG169" s="476"/>
    </row>
    <row r="170" spans="1:59" ht="105" x14ac:dyDescent="0.25">
      <c r="A170" s="360"/>
      <c r="B170" s="362"/>
      <c r="C170" s="423"/>
      <c r="D170" s="425"/>
      <c r="E170" s="150"/>
      <c r="F170" s="150"/>
      <c r="G170" s="137" t="s">
        <v>1073</v>
      </c>
      <c r="H170" s="137" t="s">
        <v>30</v>
      </c>
      <c r="I170" s="137" t="s">
        <v>376</v>
      </c>
      <c r="J170" s="362"/>
      <c r="K170" s="394"/>
      <c r="L170" s="402"/>
      <c r="M170" s="394"/>
      <c r="N170" s="421"/>
      <c r="O170" s="137" t="s">
        <v>1074</v>
      </c>
      <c r="P170" s="137" t="s">
        <v>1073</v>
      </c>
      <c r="Q170" s="137" t="s">
        <v>20</v>
      </c>
      <c r="R170" s="208" t="s">
        <v>116</v>
      </c>
      <c r="S170" s="209">
        <f t="shared" si="123"/>
        <v>15</v>
      </c>
      <c r="T170" s="208" t="s">
        <v>266</v>
      </c>
      <c r="U170" s="209">
        <f t="shared" si="124"/>
        <v>15</v>
      </c>
      <c r="V170" s="208" t="s">
        <v>266</v>
      </c>
      <c r="W170" s="209">
        <f t="shared" si="125"/>
        <v>15</v>
      </c>
      <c r="X170" s="208" t="s">
        <v>20</v>
      </c>
      <c r="Y170" s="209">
        <f t="shared" si="126"/>
        <v>15</v>
      </c>
      <c r="Z170" s="208" t="s">
        <v>266</v>
      </c>
      <c r="AA170" s="209">
        <f t="shared" si="127"/>
        <v>15</v>
      </c>
      <c r="AB170" s="208" t="s">
        <v>266</v>
      </c>
      <c r="AC170" s="209">
        <f t="shared" si="128"/>
        <v>15</v>
      </c>
      <c r="AD170" s="208" t="s">
        <v>117</v>
      </c>
      <c r="AE170" s="209">
        <f t="shared" si="92"/>
        <v>10</v>
      </c>
      <c r="AF170" s="278">
        <f t="shared" si="93"/>
        <v>100</v>
      </c>
      <c r="AG170" s="278" t="str">
        <f t="shared" si="94"/>
        <v>Fuerte</v>
      </c>
      <c r="AH170" s="210" t="s">
        <v>118</v>
      </c>
      <c r="AI170" s="211" t="str">
        <f t="shared" si="95"/>
        <v>Fuerte</v>
      </c>
      <c r="AJ170" s="212" t="str">
        <f>IFERROR(VLOOKUP((CONCATENATE(AG170,AI170)),Listados!$U$3:$V$11,2,FALSE),"")</f>
        <v>Fuerte</v>
      </c>
      <c r="AK170" s="278">
        <f t="shared" si="96"/>
        <v>100</v>
      </c>
      <c r="AL170" s="370"/>
      <c r="AM170" s="372"/>
      <c r="AN170" s="277">
        <f>+IF(AND(Q170="Preventivo",AM169="Fuerte"),2,IF(AND(Q170="Preventivo",AM169="Moderado"),1,0))</f>
        <v>2</v>
      </c>
      <c r="AO170" s="277">
        <f t="shared" si="97"/>
        <v>0</v>
      </c>
      <c r="AP170" s="213">
        <f>+K169-AN170</f>
        <v>0</v>
      </c>
      <c r="AQ170" s="213">
        <f>+M169-AO170</f>
        <v>3</v>
      </c>
      <c r="AR170" s="356"/>
      <c r="AS170" s="356"/>
      <c r="AT170" s="356"/>
      <c r="AU170" s="356"/>
      <c r="AV170" s="235" t="s">
        <v>1075</v>
      </c>
      <c r="AW170" s="235" t="s">
        <v>1076</v>
      </c>
      <c r="AX170" s="236" t="s">
        <v>1077</v>
      </c>
      <c r="AY170" s="236" t="s">
        <v>1077</v>
      </c>
      <c r="AZ170" s="235" t="s">
        <v>1078</v>
      </c>
      <c r="BA170" s="235" t="s">
        <v>1079</v>
      </c>
      <c r="BB170" s="239"/>
      <c r="BC170" s="239"/>
      <c r="BD170" s="203"/>
      <c r="BE170" s="458"/>
      <c r="BF170" s="458"/>
      <c r="BG170" s="458"/>
    </row>
    <row r="171" spans="1:59" x14ac:dyDescent="0.25">
      <c r="A171" s="360"/>
      <c r="B171" s="362"/>
      <c r="C171" s="423"/>
      <c r="D171" s="425"/>
      <c r="E171" s="150"/>
      <c r="F171" s="150"/>
      <c r="G171" s="137"/>
      <c r="H171" s="137"/>
      <c r="I171" s="137"/>
      <c r="J171" s="362"/>
      <c r="K171" s="394"/>
      <c r="L171" s="402"/>
      <c r="M171" s="394"/>
      <c r="N171" s="421"/>
      <c r="O171" s="150"/>
      <c r="P171" s="137"/>
      <c r="Q171" s="137"/>
      <c r="R171" s="232"/>
      <c r="S171" s="209" t="str">
        <f t="shared" si="86"/>
        <v/>
      </c>
      <c r="T171" s="232"/>
      <c r="U171" s="209" t="str">
        <f t="shared" si="87"/>
        <v/>
      </c>
      <c r="V171" s="208"/>
      <c r="W171" s="209" t="str">
        <f t="shared" si="88"/>
        <v/>
      </c>
      <c r="X171" s="208"/>
      <c r="Y171" s="209" t="str">
        <f t="shared" si="89"/>
        <v/>
      </c>
      <c r="Z171" s="208"/>
      <c r="AA171" s="209" t="str">
        <f t="shared" si="90"/>
        <v/>
      </c>
      <c r="AB171" s="208"/>
      <c r="AC171" s="209" t="str">
        <f t="shared" si="91"/>
        <v/>
      </c>
      <c r="AD171" s="208"/>
      <c r="AE171" s="209" t="str">
        <f t="shared" si="92"/>
        <v/>
      </c>
      <c r="AF171" s="278" t="str">
        <f t="shared" si="93"/>
        <v/>
      </c>
      <c r="AG171" s="278" t="str">
        <f t="shared" si="94"/>
        <v/>
      </c>
      <c r="AH171" s="210"/>
      <c r="AI171" s="211" t="str">
        <f t="shared" si="95"/>
        <v>Débil</v>
      </c>
      <c r="AJ171" s="212" t="str">
        <f>IFERROR(VLOOKUP((CONCATENATE(AG171,AI171)),Listados!$U$3:$V$11,2,FALSE),"")</f>
        <v/>
      </c>
      <c r="AK171" s="278">
        <f t="shared" si="96"/>
        <v>100</v>
      </c>
      <c r="AL171" s="370"/>
      <c r="AM171" s="372"/>
      <c r="AN171" s="277">
        <f>+IF(AND(Q171="Preventivo",AM169="Fuerte"),2,IF(AND(Q171="Preventivo",AM169="Moderado"),1,0))</f>
        <v>0</v>
      </c>
      <c r="AO171" s="277">
        <f t="shared" si="97"/>
        <v>0</v>
      </c>
      <c r="AP171" s="213">
        <f>+K169-AN171</f>
        <v>2</v>
      </c>
      <c r="AQ171" s="213">
        <f>+M169-AO171</f>
        <v>3</v>
      </c>
      <c r="AR171" s="356"/>
      <c r="AS171" s="356"/>
      <c r="AT171" s="356"/>
      <c r="AU171" s="356"/>
      <c r="AV171" s="202"/>
      <c r="AW171" s="202"/>
      <c r="AX171" s="202"/>
      <c r="AY171" s="202"/>
      <c r="AZ171" s="202"/>
      <c r="BA171" s="202"/>
      <c r="BB171" s="293"/>
      <c r="BC171" s="293"/>
      <c r="BD171" s="293"/>
      <c r="BE171" s="458"/>
      <c r="BF171" s="458"/>
      <c r="BG171" s="458"/>
    </row>
    <row r="172" spans="1:59" x14ac:dyDescent="0.25">
      <c r="A172" s="360"/>
      <c r="B172" s="362"/>
      <c r="C172" s="423"/>
      <c r="D172" s="425"/>
      <c r="E172" s="150"/>
      <c r="F172" s="150"/>
      <c r="G172" s="137"/>
      <c r="H172" s="137"/>
      <c r="I172" s="137"/>
      <c r="J172" s="362"/>
      <c r="K172" s="394"/>
      <c r="L172" s="402"/>
      <c r="M172" s="394"/>
      <c r="N172" s="421"/>
      <c r="O172" s="150"/>
      <c r="P172" s="137"/>
      <c r="Q172" s="137"/>
      <c r="R172" s="232"/>
      <c r="S172" s="209" t="str">
        <f t="shared" si="86"/>
        <v/>
      </c>
      <c r="T172" s="232"/>
      <c r="U172" s="209" t="str">
        <f t="shared" si="87"/>
        <v/>
      </c>
      <c r="V172" s="208"/>
      <c r="W172" s="209" t="str">
        <f t="shared" si="88"/>
        <v/>
      </c>
      <c r="X172" s="208"/>
      <c r="Y172" s="209" t="str">
        <f t="shared" si="89"/>
        <v/>
      </c>
      <c r="Z172" s="208"/>
      <c r="AA172" s="209" t="str">
        <f t="shared" si="90"/>
        <v/>
      </c>
      <c r="AB172" s="208"/>
      <c r="AC172" s="209" t="str">
        <f t="shared" si="91"/>
        <v/>
      </c>
      <c r="AD172" s="208"/>
      <c r="AE172" s="209" t="str">
        <f t="shared" si="92"/>
        <v/>
      </c>
      <c r="AF172" s="278" t="str">
        <f t="shared" si="93"/>
        <v/>
      </c>
      <c r="AG172" s="278" t="str">
        <f t="shared" si="94"/>
        <v/>
      </c>
      <c r="AH172" s="210"/>
      <c r="AI172" s="211" t="str">
        <f t="shared" si="95"/>
        <v>Débil</v>
      </c>
      <c r="AJ172" s="212" t="str">
        <f>IFERROR(VLOOKUP((CONCATENATE(AG172,AI172)),Listados!$U$3:$V$11,2,FALSE),"")</f>
        <v/>
      </c>
      <c r="AK172" s="278">
        <f t="shared" si="96"/>
        <v>100</v>
      </c>
      <c r="AL172" s="370"/>
      <c r="AM172" s="372"/>
      <c r="AN172" s="277">
        <f>+IF(AND(Q172="Preventivo",AM169="Fuerte"),2,IF(AND(Q172="Preventivo",AM169="Moderado"),1,0))</f>
        <v>0</v>
      </c>
      <c r="AO172" s="277">
        <f t="shared" si="97"/>
        <v>0</v>
      </c>
      <c r="AP172" s="213">
        <f>+K169-AN172</f>
        <v>2</v>
      </c>
      <c r="AQ172" s="213">
        <f>+M169-AO172</f>
        <v>3</v>
      </c>
      <c r="AR172" s="356"/>
      <c r="AS172" s="356"/>
      <c r="AT172" s="356"/>
      <c r="AU172" s="356"/>
      <c r="AV172" s="202"/>
      <c r="AW172" s="202"/>
      <c r="AX172" s="202"/>
      <c r="AY172" s="202"/>
      <c r="AZ172" s="202"/>
      <c r="BA172" s="202"/>
      <c r="BB172" s="293"/>
      <c r="BC172" s="293"/>
      <c r="BD172" s="293"/>
      <c r="BE172" s="458"/>
      <c r="BF172" s="458"/>
      <c r="BG172" s="458"/>
    </row>
    <row r="173" spans="1:59" x14ac:dyDescent="0.25">
      <c r="A173" s="360"/>
      <c r="B173" s="362"/>
      <c r="C173" s="423"/>
      <c r="D173" s="425"/>
      <c r="E173" s="150"/>
      <c r="F173" s="150"/>
      <c r="G173" s="137"/>
      <c r="H173" s="137"/>
      <c r="I173" s="137"/>
      <c r="J173" s="362"/>
      <c r="K173" s="394"/>
      <c r="L173" s="402"/>
      <c r="M173" s="394"/>
      <c r="N173" s="421"/>
      <c r="O173" s="150"/>
      <c r="P173" s="137"/>
      <c r="Q173" s="137"/>
      <c r="R173" s="232"/>
      <c r="S173" s="209" t="str">
        <f t="shared" si="86"/>
        <v/>
      </c>
      <c r="T173" s="232"/>
      <c r="U173" s="209" t="str">
        <f t="shared" si="87"/>
        <v/>
      </c>
      <c r="V173" s="208"/>
      <c r="W173" s="209" t="str">
        <f t="shared" si="88"/>
        <v/>
      </c>
      <c r="X173" s="208"/>
      <c r="Y173" s="209" t="str">
        <f t="shared" si="89"/>
        <v/>
      </c>
      <c r="Z173" s="208"/>
      <c r="AA173" s="209" t="str">
        <f t="shared" si="90"/>
        <v/>
      </c>
      <c r="AB173" s="208"/>
      <c r="AC173" s="209" t="str">
        <f t="shared" si="91"/>
        <v/>
      </c>
      <c r="AD173" s="208"/>
      <c r="AE173" s="209" t="str">
        <f t="shared" si="92"/>
        <v/>
      </c>
      <c r="AF173" s="278" t="str">
        <f t="shared" si="93"/>
        <v/>
      </c>
      <c r="AG173" s="278" t="str">
        <f t="shared" si="94"/>
        <v/>
      </c>
      <c r="AH173" s="210"/>
      <c r="AI173" s="211" t="str">
        <f t="shared" si="95"/>
        <v>Débil</v>
      </c>
      <c r="AJ173" s="212" t="str">
        <f>IFERROR(VLOOKUP((CONCATENATE(AG173,AI173)),Listados!$U$3:$V$11,2,FALSE),"")</f>
        <v/>
      </c>
      <c r="AK173" s="278">
        <f t="shared" si="96"/>
        <v>100</v>
      </c>
      <c r="AL173" s="370"/>
      <c r="AM173" s="372"/>
      <c r="AN173" s="277">
        <f>+IF(AND(Q173="Preventivo",AM169="Fuerte"),2,IF(AND(Q173="Preventivo",AM169="Moderado"),1,0))</f>
        <v>0</v>
      </c>
      <c r="AO173" s="277">
        <f t="shared" si="97"/>
        <v>0</v>
      </c>
      <c r="AP173" s="213">
        <f>+K169-AN173</f>
        <v>2</v>
      </c>
      <c r="AQ173" s="213">
        <f>+M169-AO173</f>
        <v>3</v>
      </c>
      <c r="AR173" s="356"/>
      <c r="AS173" s="356"/>
      <c r="AT173" s="356"/>
      <c r="AU173" s="356"/>
      <c r="AV173" s="202"/>
      <c r="AW173" s="202"/>
      <c r="AX173" s="202"/>
      <c r="AY173" s="202"/>
      <c r="AZ173" s="202"/>
      <c r="BA173" s="202"/>
      <c r="BB173" s="293"/>
      <c r="BC173" s="293"/>
      <c r="BD173" s="293"/>
      <c r="BE173" s="458"/>
      <c r="BF173" s="458"/>
      <c r="BG173" s="458"/>
    </row>
    <row r="174" spans="1:59" ht="15.75" thickBot="1" x14ac:dyDescent="0.3">
      <c r="A174" s="361"/>
      <c r="B174" s="362"/>
      <c r="C174" s="423"/>
      <c r="D174" s="425"/>
      <c r="E174" s="150"/>
      <c r="F174" s="150"/>
      <c r="G174" s="137"/>
      <c r="H174" s="137"/>
      <c r="I174" s="137"/>
      <c r="J174" s="362"/>
      <c r="K174" s="395"/>
      <c r="L174" s="402"/>
      <c r="M174" s="395"/>
      <c r="N174" s="421"/>
      <c r="O174" s="150"/>
      <c r="P174" s="137"/>
      <c r="Q174" s="137"/>
      <c r="R174" s="232"/>
      <c r="S174" s="209" t="str">
        <f t="shared" si="86"/>
        <v/>
      </c>
      <c r="T174" s="232"/>
      <c r="U174" s="209" t="str">
        <f t="shared" si="87"/>
        <v/>
      </c>
      <c r="V174" s="208"/>
      <c r="W174" s="209" t="str">
        <f t="shared" si="88"/>
        <v/>
      </c>
      <c r="X174" s="208"/>
      <c r="Y174" s="209" t="str">
        <f t="shared" si="89"/>
        <v/>
      </c>
      <c r="Z174" s="208"/>
      <c r="AA174" s="209" t="str">
        <f t="shared" si="90"/>
        <v/>
      </c>
      <c r="AB174" s="208"/>
      <c r="AC174" s="209" t="str">
        <f t="shared" si="91"/>
        <v/>
      </c>
      <c r="AD174" s="208"/>
      <c r="AE174" s="209" t="str">
        <f t="shared" si="92"/>
        <v/>
      </c>
      <c r="AF174" s="278" t="str">
        <f t="shared" si="93"/>
        <v/>
      </c>
      <c r="AG174" s="278" t="str">
        <f t="shared" si="94"/>
        <v/>
      </c>
      <c r="AH174" s="210"/>
      <c r="AI174" s="211" t="str">
        <f t="shared" si="95"/>
        <v>Débil</v>
      </c>
      <c r="AJ174" s="212" t="str">
        <f>IFERROR(VLOOKUP((CONCATENATE(AG174,AI174)),Listados!$U$3:$V$11,2,FALSE),"")</f>
        <v/>
      </c>
      <c r="AK174" s="278">
        <f t="shared" si="96"/>
        <v>100</v>
      </c>
      <c r="AL174" s="371"/>
      <c r="AM174" s="372"/>
      <c r="AN174" s="277">
        <f>+IF(AND(Q174="Preventivo",AM169="Fuerte"),2,IF(AND(Q174="Preventivo",AM169="Moderado"),1,0))</f>
        <v>0</v>
      </c>
      <c r="AO174" s="277">
        <f t="shared" si="97"/>
        <v>0</v>
      </c>
      <c r="AP174" s="213">
        <f>+K169-AN174</f>
        <v>2</v>
      </c>
      <c r="AQ174" s="213">
        <f>+M169-AO174</f>
        <v>3</v>
      </c>
      <c r="AR174" s="357"/>
      <c r="AS174" s="357"/>
      <c r="AT174" s="357"/>
      <c r="AU174" s="357"/>
      <c r="AV174" s="202"/>
      <c r="AW174" s="202"/>
      <c r="AX174" s="202"/>
      <c r="AY174" s="202"/>
      <c r="AZ174" s="202"/>
      <c r="BA174" s="202"/>
      <c r="BB174" s="293"/>
      <c r="BC174" s="293"/>
      <c r="BD174" s="293"/>
      <c r="BE174" s="459"/>
      <c r="BF174" s="459"/>
      <c r="BG174" s="459"/>
    </row>
    <row r="175" spans="1:59" ht="165" x14ac:dyDescent="0.25">
      <c r="A175" s="359">
        <v>30</v>
      </c>
      <c r="B175" s="362" t="s">
        <v>68</v>
      </c>
      <c r="C175" s="423" t="str">
        <f>IFERROR(VLOOKUP(B175,Listados!B$3:C$20,2,FALSE),"")</f>
        <v>Gestión contra la Criminalidad y la Reincidencia</v>
      </c>
      <c r="D175" s="425" t="s">
        <v>1416</v>
      </c>
      <c r="E175" s="150" t="s">
        <v>52</v>
      </c>
      <c r="F175" s="150" t="s">
        <v>1259</v>
      </c>
      <c r="G175" s="137" t="s">
        <v>1415</v>
      </c>
      <c r="H175" s="137" t="s">
        <v>16</v>
      </c>
      <c r="I175" s="137" t="s">
        <v>378</v>
      </c>
      <c r="J175" s="362" t="s">
        <v>31</v>
      </c>
      <c r="K175" s="393">
        <f>+VLOOKUP(J175,Listados!$K$8:$L$12,2,0)</f>
        <v>2</v>
      </c>
      <c r="L175" s="401" t="s">
        <v>54</v>
      </c>
      <c r="M175" s="393">
        <f>+VLOOKUP(L175,Listados!$K$13:$L$17,2,0)</f>
        <v>4</v>
      </c>
      <c r="N175" s="420" t="str">
        <f>IF(AND(J175&lt;&gt;"",L175&lt;&gt;""),VLOOKUP(J175&amp;L175,Listados!$M$3:$N$27,2,FALSE),"")</f>
        <v>Alto</v>
      </c>
      <c r="O175" s="230" t="s">
        <v>1261</v>
      </c>
      <c r="P175" s="137" t="s">
        <v>377</v>
      </c>
      <c r="Q175" s="137" t="s">
        <v>20</v>
      </c>
      <c r="R175" s="208" t="s">
        <v>116</v>
      </c>
      <c r="S175" s="209">
        <f t="shared" ref="S175:S177" si="129">+IF(R175="si",15,"")</f>
        <v>15</v>
      </c>
      <c r="T175" s="208" t="s">
        <v>266</v>
      </c>
      <c r="U175" s="209">
        <f t="shared" ref="U175:U177" si="130">+IF(T175="si",15,"")</f>
        <v>15</v>
      </c>
      <c r="V175" s="208" t="s">
        <v>266</v>
      </c>
      <c r="W175" s="209">
        <f t="shared" ref="W175:W177" si="131">+IF(V175="si",15,"")</f>
        <v>15</v>
      </c>
      <c r="X175" s="208" t="s">
        <v>20</v>
      </c>
      <c r="Y175" s="209">
        <f t="shared" ref="Y175:Y177" si="132">+IF(X175="Preventivo",15,IF(X175="Detectivo",10,""))</f>
        <v>15</v>
      </c>
      <c r="Z175" s="208" t="s">
        <v>266</v>
      </c>
      <c r="AA175" s="209">
        <f t="shared" ref="AA175:AA177" si="133">+IF(Z175="si",15,"")</f>
        <v>15</v>
      </c>
      <c r="AB175" s="208" t="s">
        <v>266</v>
      </c>
      <c r="AC175" s="209">
        <f t="shared" ref="AC175:AC177" si="134">+IF(AB175="si",15,"")</f>
        <v>15</v>
      </c>
      <c r="AD175" s="208" t="s">
        <v>117</v>
      </c>
      <c r="AE175" s="209">
        <f t="shared" si="92"/>
        <v>10</v>
      </c>
      <c r="AF175" s="278">
        <f t="shared" si="93"/>
        <v>100</v>
      </c>
      <c r="AG175" s="278" t="str">
        <f t="shared" si="94"/>
        <v>Fuerte</v>
      </c>
      <c r="AH175" s="210" t="s">
        <v>118</v>
      </c>
      <c r="AI175" s="211" t="str">
        <f t="shared" si="95"/>
        <v>Fuerte</v>
      </c>
      <c r="AJ175" s="212" t="str">
        <f>IFERROR(VLOOKUP((CONCATENATE(AG175,AI175)),Listados!$U$3:$V$11,2,FALSE),"")</f>
        <v>Fuerte</v>
      </c>
      <c r="AK175" s="278">
        <f t="shared" si="96"/>
        <v>100</v>
      </c>
      <c r="AL175" s="369">
        <f>AVERAGE(AK175:AK180)</f>
        <v>100</v>
      </c>
      <c r="AM175" s="371" t="str">
        <f>IF(AL175&lt;=50, "Débil", IF(AL175&lt;=99,"Moderado","Fuerte"))</f>
        <v>Fuerte</v>
      </c>
      <c r="AN175" s="277">
        <f>+IF(AND(Q175="Preventivo",AM175="Fuerte"),2,IF(AND(Q175="Preventivo",AM175="Moderado"),1,0))</f>
        <v>2</v>
      </c>
      <c r="AO175" s="277">
        <f t="shared" si="97"/>
        <v>0</v>
      </c>
      <c r="AP175" s="213">
        <f>+K175-AN175</f>
        <v>0</v>
      </c>
      <c r="AQ175" s="213">
        <f>+M175-AO175</f>
        <v>4</v>
      </c>
      <c r="AR175" s="358" t="str">
        <f>+VLOOKUP(MIN(AP175,AP176,AP177,AP178,AP179,AP180),Listados!$J$18:$K$24,2,TRUE)</f>
        <v>Rara Vez</v>
      </c>
      <c r="AS175" s="358" t="str">
        <f>+VLOOKUP(MIN(AQ175,AQ176,AQ177,AQ178,AQ179,AQ180),Listados!$J$27:$K$32,2,TRUE)</f>
        <v>Mayor</v>
      </c>
      <c r="AT175" s="358" t="str">
        <f>IF(AND(AR175&lt;&gt;"",AS175&lt;&gt;""),VLOOKUP(AR175&amp;AS175,Listados!$M$3:$N$27,2,FALSE),"")</f>
        <v>Alto</v>
      </c>
      <c r="AU175" s="358" t="str">
        <f>+VLOOKUP(AT175,Listados!$P$3:$Q$6,2,FALSE)</f>
        <v>Reducir el riesgo</v>
      </c>
      <c r="AV175" s="237" t="s">
        <v>1263</v>
      </c>
      <c r="AW175" s="200" t="s">
        <v>1235</v>
      </c>
      <c r="AX175" s="244">
        <v>44562</v>
      </c>
      <c r="AY175" s="244">
        <v>44926</v>
      </c>
      <c r="AZ175" s="250" t="s">
        <v>1236</v>
      </c>
      <c r="BA175" s="200" t="s">
        <v>1237</v>
      </c>
      <c r="BB175" s="304"/>
      <c r="BC175" s="304"/>
      <c r="BD175" s="203"/>
      <c r="BE175" s="476"/>
      <c r="BF175" s="476"/>
      <c r="BG175" s="476"/>
    </row>
    <row r="176" spans="1:59" ht="180" x14ac:dyDescent="0.25">
      <c r="A176" s="360"/>
      <c r="B176" s="362"/>
      <c r="C176" s="423"/>
      <c r="D176" s="425"/>
      <c r="E176" s="150"/>
      <c r="F176" s="150"/>
      <c r="G176" s="137" t="s">
        <v>1414</v>
      </c>
      <c r="H176" s="137" t="s">
        <v>16</v>
      </c>
      <c r="I176" s="137" t="s">
        <v>1260</v>
      </c>
      <c r="J176" s="362"/>
      <c r="K176" s="394"/>
      <c r="L176" s="402"/>
      <c r="M176" s="394"/>
      <c r="N176" s="421"/>
      <c r="O176" s="230" t="s">
        <v>1262</v>
      </c>
      <c r="P176" s="137" t="s">
        <v>377</v>
      </c>
      <c r="Q176" s="137" t="s">
        <v>20</v>
      </c>
      <c r="R176" s="208" t="s">
        <v>116</v>
      </c>
      <c r="S176" s="209">
        <f t="shared" si="129"/>
        <v>15</v>
      </c>
      <c r="T176" s="208" t="s">
        <v>266</v>
      </c>
      <c r="U176" s="209">
        <f t="shared" si="130"/>
        <v>15</v>
      </c>
      <c r="V176" s="208" t="s">
        <v>266</v>
      </c>
      <c r="W176" s="209">
        <f t="shared" si="131"/>
        <v>15</v>
      </c>
      <c r="X176" s="208" t="s">
        <v>20</v>
      </c>
      <c r="Y176" s="209">
        <f t="shared" si="132"/>
        <v>15</v>
      </c>
      <c r="Z176" s="208" t="s">
        <v>266</v>
      </c>
      <c r="AA176" s="209">
        <f t="shared" si="133"/>
        <v>15</v>
      </c>
      <c r="AB176" s="208" t="s">
        <v>266</v>
      </c>
      <c r="AC176" s="209">
        <f t="shared" si="134"/>
        <v>15</v>
      </c>
      <c r="AD176" s="208" t="s">
        <v>117</v>
      </c>
      <c r="AE176" s="209">
        <f t="shared" si="92"/>
        <v>10</v>
      </c>
      <c r="AF176" s="278">
        <f t="shared" si="93"/>
        <v>100</v>
      </c>
      <c r="AG176" s="278" t="str">
        <f t="shared" si="94"/>
        <v>Fuerte</v>
      </c>
      <c r="AH176" s="210" t="s">
        <v>118</v>
      </c>
      <c r="AI176" s="211" t="str">
        <f t="shared" si="95"/>
        <v>Fuerte</v>
      </c>
      <c r="AJ176" s="212" t="str">
        <f>IFERROR(VLOOKUP((CONCATENATE(AG176,AI176)),Listados!$U$3:$V$11,2,FALSE),"")</f>
        <v>Fuerte</v>
      </c>
      <c r="AK176" s="278">
        <f t="shared" si="96"/>
        <v>100</v>
      </c>
      <c r="AL176" s="370"/>
      <c r="AM176" s="372"/>
      <c r="AN176" s="277">
        <f>+IF(AND(Q176="Preventivo",AM175="Fuerte"),2,IF(AND(Q176="Preventivo",AM175="Moderado"),1,0))</f>
        <v>2</v>
      </c>
      <c r="AO176" s="277">
        <f t="shared" si="97"/>
        <v>0</v>
      </c>
      <c r="AP176" s="213">
        <f>+K175-AN176</f>
        <v>0</v>
      </c>
      <c r="AQ176" s="213">
        <f>+M175-AO176</f>
        <v>4</v>
      </c>
      <c r="AR176" s="356"/>
      <c r="AS176" s="356"/>
      <c r="AT176" s="356"/>
      <c r="AU176" s="356"/>
      <c r="AV176" s="200" t="s">
        <v>1238</v>
      </c>
      <c r="AW176" s="200" t="s">
        <v>1235</v>
      </c>
      <c r="AX176" s="244">
        <v>44562</v>
      </c>
      <c r="AY176" s="244">
        <v>44926</v>
      </c>
      <c r="AZ176" s="250" t="s">
        <v>1236</v>
      </c>
      <c r="BA176" s="200" t="s">
        <v>1239</v>
      </c>
      <c r="BB176" s="304"/>
      <c r="BC176" s="239"/>
      <c r="BD176" s="203"/>
      <c r="BE176" s="458"/>
      <c r="BF176" s="458"/>
      <c r="BG176" s="458"/>
    </row>
    <row r="177" spans="1:59" ht="225" x14ac:dyDescent="0.25">
      <c r="A177" s="360"/>
      <c r="B177" s="362"/>
      <c r="C177" s="423"/>
      <c r="D177" s="425"/>
      <c r="E177" s="150"/>
      <c r="F177" s="150"/>
      <c r="G177" s="137" t="s">
        <v>1413</v>
      </c>
      <c r="H177" s="137"/>
      <c r="I177" s="137"/>
      <c r="J177" s="362"/>
      <c r="K177" s="394"/>
      <c r="L177" s="402"/>
      <c r="M177" s="394"/>
      <c r="N177" s="421"/>
      <c r="O177" s="230" t="s">
        <v>379</v>
      </c>
      <c r="P177" s="137" t="s">
        <v>373</v>
      </c>
      <c r="Q177" s="137" t="s">
        <v>20</v>
      </c>
      <c r="R177" s="208" t="s">
        <v>116</v>
      </c>
      <c r="S177" s="209">
        <f t="shared" si="129"/>
        <v>15</v>
      </c>
      <c r="T177" s="208" t="s">
        <v>266</v>
      </c>
      <c r="U177" s="209">
        <f t="shared" si="130"/>
        <v>15</v>
      </c>
      <c r="V177" s="208" t="s">
        <v>266</v>
      </c>
      <c r="W177" s="209">
        <f t="shared" si="131"/>
        <v>15</v>
      </c>
      <c r="X177" s="208" t="s">
        <v>20</v>
      </c>
      <c r="Y177" s="209">
        <f t="shared" si="132"/>
        <v>15</v>
      </c>
      <c r="Z177" s="208" t="s">
        <v>266</v>
      </c>
      <c r="AA177" s="209">
        <f t="shared" si="133"/>
        <v>15</v>
      </c>
      <c r="AB177" s="208" t="s">
        <v>266</v>
      </c>
      <c r="AC177" s="209">
        <f t="shared" si="134"/>
        <v>15</v>
      </c>
      <c r="AD177" s="208" t="s">
        <v>117</v>
      </c>
      <c r="AE177" s="209">
        <f t="shared" si="92"/>
        <v>10</v>
      </c>
      <c r="AF177" s="278">
        <f t="shared" si="93"/>
        <v>100</v>
      </c>
      <c r="AG177" s="278" t="str">
        <f t="shared" si="94"/>
        <v>Fuerte</v>
      </c>
      <c r="AH177" s="210" t="s">
        <v>118</v>
      </c>
      <c r="AI177" s="211" t="str">
        <f t="shared" si="95"/>
        <v>Fuerte</v>
      </c>
      <c r="AJ177" s="212" t="str">
        <f>IFERROR(VLOOKUP((CONCATENATE(AG177,AI177)),Listados!$U$3:$V$11,2,FALSE),"")</f>
        <v>Fuerte</v>
      </c>
      <c r="AK177" s="278">
        <f t="shared" si="96"/>
        <v>100</v>
      </c>
      <c r="AL177" s="370"/>
      <c r="AM177" s="372"/>
      <c r="AN177" s="277">
        <f>+IF(AND(Q177="Preventivo",AM175="Fuerte"),2,IF(AND(Q177="Preventivo",AM175="Moderado"),1,0))</f>
        <v>2</v>
      </c>
      <c r="AO177" s="277">
        <f t="shared" si="97"/>
        <v>0</v>
      </c>
      <c r="AP177" s="213">
        <f>+K175-AN177</f>
        <v>0</v>
      </c>
      <c r="AQ177" s="213">
        <f>+M175-AO177</f>
        <v>4</v>
      </c>
      <c r="AR177" s="356"/>
      <c r="AS177" s="356"/>
      <c r="AT177" s="356"/>
      <c r="AU177" s="356"/>
      <c r="AV177" s="202"/>
      <c r="AW177" s="202"/>
      <c r="AX177" s="202"/>
      <c r="AY177" s="202"/>
      <c r="AZ177" s="202"/>
      <c r="BA177" s="202"/>
      <c r="BB177" s="293"/>
      <c r="BC177" s="293"/>
      <c r="BD177" s="293"/>
      <c r="BE177" s="458"/>
      <c r="BF177" s="458"/>
      <c r="BG177" s="458"/>
    </row>
    <row r="178" spans="1:59" x14ac:dyDescent="0.25">
      <c r="A178" s="360"/>
      <c r="B178" s="362"/>
      <c r="C178" s="423"/>
      <c r="D178" s="425"/>
      <c r="E178" s="150"/>
      <c r="F178" s="150"/>
      <c r="G178" s="137"/>
      <c r="H178" s="137"/>
      <c r="I178" s="137"/>
      <c r="J178" s="362"/>
      <c r="K178" s="394"/>
      <c r="L178" s="402"/>
      <c r="M178" s="394"/>
      <c r="N178" s="421"/>
      <c r="O178" s="150"/>
      <c r="P178" s="137"/>
      <c r="Q178" s="137"/>
      <c r="R178" s="232"/>
      <c r="S178" s="209" t="str">
        <f t="shared" si="86"/>
        <v/>
      </c>
      <c r="T178" s="232"/>
      <c r="U178" s="209" t="str">
        <f t="shared" si="87"/>
        <v/>
      </c>
      <c r="V178" s="208"/>
      <c r="W178" s="209" t="str">
        <f t="shared" si="88"/>
        <v/>
      </c>
      <c r="X178" s="208"/>
      <c r="Y178" s="209" t="str">
        <f t="shared" si="89"/>
        <v/>
      </c>
      <c r="Z178" s="208"/>
      <c r="AA178" s="209" t="str">
        <f t="shared" si="90"/>
        <v/>
      </c>
      <c r="AB178" s="208"/>
      <c r="AC178" s="209" t="str">
        <f t="shared" si="91"/>
        <v/>
      </c>
      <c r="AD178" s="208"/>
      <c r="AE178" s="209" t="str">
        <f t="shared" si="92"/>
        <v/>
      </c>
      <c r="AF178" s="278" t="str">
        <f t="shared" si="93"/>
        <v/>
      </c>
      <c r="AG178" s="278" t="str">
        <f t="shared" si="94"/>
        <v/>
      </c>
      <c r="AH178" s="210"/>
      <c r="AI178" s="211" t="str">
        <f t="shared" si="95"/>
        <v>Débil</v>
      </c>
      <c r="AJ178" s="212" t="str">
        <f>IFERROR(VLOOKUP((CONCATENATE(AG178,AI178)),Listados!$U$3:$V$11,2,FALSE),"")</f>
        <v/>
      </c>
      <c r="AK178" s="278">
        <f t="shared" si="96"/>
        <v>100</v>
      </c>
      <c r="AL178" s="370"/>
      <c r="AM178" s="372"/>
      <c r="AN178" s="277">
        <f>+IF(AND(Q178="Preventivo",AM175="Fuerte"),2,IF(AND(Q178="Preventivo",AM175="Moderado"),1,0))</f>
        <v>0</v>
      </c>
      <c r="AO178" s="277">
        <f t="shared" si="97"/>
        <v>0</v>
      </c>
      <c r="AP178" s="213">
        <f>+K175-AN178</f>
        <v>2</v>
      </c>
      <c r="AQ178" s="213">
        <f>+M175-AO178</f>
        <v>4</v>
      </c>
      <c r="AR178" s="356"/>
      <c r="AS178" s="356"/>
      <c r="AT178" s="356"/>
      <c r="AU178" s="356"/>
      <c r="AV178" s="202"/>
      <c r="AW178" s="202"/>
      <c r="AX178" s="202"/>
      <c r="AY178" s="202"/>
      <c r="AZ178" s="202"/>
      <c r="BA178" s="202"/>
      <c r="BB178" s="293"/>
      <c r="BC178" s="293"/>
      <c r="BD178" s="293"/>
      <c r="BE178" s="458"/>
      <c r="BF178" s="458"/>
      <c r="BG178" s="458"/>
    </row>
    <row r="179" spans="1:59" x14ac:dyDescent="0.25">
      <c r="A179" s="360"/>
      <c r="B179" s="362"/>
      <c r="C179" s="423"/>
      <c r="D179" s="425"/>
      <c r="E179" s="150"/>
      <c r="F179" s="150"/>
      <c r="G179" s="137"/>
      <c r="H179" s="137"/>
      <c r="I179" s="137"/>
      <c r="J179" s="362"/>
      <c r="K179" s="394"/>
      <c r="L179" s="402"/>
      <c r="M179" s="394"/>
      <c r="N179" s="421"/>
      <c r="O179" s="150"/>
      <c r="P179" s="137"/>
      <c r="Q179" s="137"/>
      <c r="R179" s="232"/>
      <c r="S179" s="209" t="str">
        <f t="shared" si="86"/>
        <v/>
      </c>
      <c r="T179" s="232"/>
      <c r="U179" s="209" t="str">
        <f t="shared" si="87"/>
        <v/>
      </c>
      <c r="V179" s="208"/>
      <c r="W179" s="209" t="str">
        <f t="shared" si="88"/>
        <v/>
      </c>
      <c r="X179" s="208"/>
      <c r="Y179" s="209" t="str">
        <f t="shared" si="89"/>
        <v/>
      </c>
      <c r="Z179" s="208"/>
      <c r="AA179" s="209" t="str">
        <f t="shared" si="90"/>
        <v/>
      </c>
      <c r="AB179" s="208"/>
      <c r="AC179" s="209" t="str">
        <f t="shared" si="91"/>
        <v/>
      </c>
      <c r="AD179" s="208"/>
      <c r="AE179" s="209" t="str">
        <f t="shared" si="92"/>
        <v/>
      </c>
      <c r="AF179" s="278" t="str">
        <f t="shared" si="93"/>
        <v/>
      </c>
      <c r="AG179" s="278" t="str">
        <f t="shared" si="94"/>
        <v/>
      </c>
      <c r="AH179" s="210"/>
      <c r="AI179" s="211" t="str">
        <f t="shared" si="95"/>
        <v>Débil</v>
      </c>
      <c r="AJ179" s="212" t="str">
        <f>IFERROR(VLOOKUP((CONCATENATE(AG179,AI179)),Listados!$U$3:$V$11,2,FALSE),"")</f>
        <v/>
      </c>
      <c r="AK179" s="278">
        <f t="shared" si="96"/>
        <v>100</v>
      </c>
      <c r="AL179" s="370"/>
      <c r="AM179" s="372"/>
      <c r="AN179" s="277">
        <f>+IF(AND(Q179="Preventivo",AM175="Fuerte"),2,IF(AND(Q179="Preventivo",AM175="Moderado"),1,0))</f>
        <v>0</v>
      </c>
      <c r="AO179" s="277">
        <f t="shared" si="97"/>
        <v>0</v>
      </c>
      <c r="AP179" s="213">
        <f>+K175-AN179</f>
        <v>2</v>
      </c>
      <c r="AQ179" s="213">
        <f>+M175-AO179</f>
        <v>4</v>
      </c>
      <c r="AR179" s="356"/>
      <c r="AS179" s="356"/>
      <c r="AT179" s="356"/>
      <c r="AU179" s="356"/>
      <c r="AV179" s="202"/>
      <c r="AW179" s="202"/>
      <c r="AX179" s="202"/>
      <c r="AY179" s="202"/>
      <c r="AZ179" s="202"/>
      <c r="BA179" s="202"/>
      <c r="BB179" s="293"/>
      <c r="BC179" s="293"/>
      <c r="BD179" s="293"/>
      <c r="BE179" s="458"/>
      <c r="BF179" s="458"/>
      <c r="BG179" s="458"/>
    </row>
    <row r="180" spans="1:59" ht="15.75" thickBot="1" x14ac:dyDescent="0.3">
      <c r="A180" s="361"/>
      <c r="B180" s="362"/>
      <c r="C180" s="423"/>
      <c r="D180" s="425"/>
      <c r="E180" s="150"/>
      <c r="F180" s="150"/>
      <c r="G180" s="137"/>
      <c r="H180" s="137"/>
      <c r="I180" s="137"/>
      <c r="J180" s="362"/>
      <c r="K180" s="395"/>
      <c r="L180" s="402"/>
      <c r="M180" s="395"/>
      <c r="N180" s="421"/>
      <c r="O180" s="150"/>
      <c r="P180" s="137"/>
      <c r="Q180" s="137"/>
      <c r="R180" s="232"/>
      <c r="S180" s="209" t="str">
        <f t="shared" si="86"/>
        <v/>
      </c>
      <c r="T180" s="232"/>
      <c r="U180" s="209" t="str">
        <f t="shared" si="87"/>
        <v/>
      </c>
      <c r="V180" s="208"/>
      <c r="W180" s="209" t="str">
        <f t="shared" si="88"/>
        <v/>
      </c>
      <c r="X180" s="208"/>
      <c r="Y180" s="209" t="str">
        <f t="shared" si="89"/>
        <v/>
      </c>
      <c r="Z180" s="208"/>
      <c r="AA180" s="209" t="str">
        <f t="shared" si="90"/>
        <v/>
      </c>
      <c r="AB180" s="208"/>
      <c r="AC180" s="209" t="str">
        <f t="shared" si="91"/>
        <v/>
      </c>
      <c r="AD180" s="208"/>
      <c r="AE180" s="209" t="str">
        <f t="shared" si="92"/>
        <v/>
      </c>
      <c r="AF180" s="278" t="str">
        <f t="shared" si="93"/>
        <v/>
      </c>
      <c r="AG180" s="278" t="str">
        <f t="shared" si="94"/>
        <v/>
      </c>
      <c r="AH180" s="210"/>
      <c r="AI180" s="211" t="str">
        <f t="shared" si="95"/>
        <v>Débil</v>
      </c>
      <c r="AJ180" s="212" t="str">
        <f>IFERROR(VLOOKUP((CONCATENATE(AG180,AI180)),Listados!$U$3:$V$11,2,FALSE),"")</f>
        <v/>
      </c>
      <c r="AK180" s="278">
        <f t="shared" si="96"/>
        <v>100</v>
      </c>
      <c r="AL180" s="371"/>
      <c r="AM180" s="372"/>
      <c r="AN180" s="277">
        <f>+IF(AND(Q180="Preventivo",AM175="Fuerte"),2,IF(AND(Q180="Preventivo",AM175="Moderado"),1,0))</f>
        <v>0</v>
      </c>
      <c r="AO180" s="277">
        <f t="shared" si="97"/>
        <v>0</v>
      </c>
      <c r="AP180" s="213">
        <f>+K175-AN180</f>
        <v>2</v>
      </c>
      <c r="AQ180" s="213">
        <f>+M175-AO180</f>
        <v>4</v>
      </c>
      <c r="AR180" s="357"/>
      <c r="AS180" s="357"/>
      <c r="AT180" s="357"/>
      <c r="AU180" s="357"/>
      <c r="AV180" s="202"/>
      <c r="AW180" s="202"/>
      <c r="AX180" s="202"/>
      <c r="AY180" s="202"/>
      <c r="AZ180" s="202"/>
      <c r="BA180" s="202"/>
      <c r="BB180" s="293"/>
      <c r="BC180" s="293"/>
      <c r="BD180" s="293"/>
      <c r="BE180" s="459"/>
      <c r="BF180" s="459"/>
      <c r="BG180" s="459"/>
    </row>
    <row r="181" spans="1:59" ht="165" x14ac:dyDescent="0.25">
      <c r="A181" s="359">
        <v>31</v>
      </c>
      <c r="B181" s="362" t="s">
        <v>68</v>
      </c>
      <c r="C181" s="423" t="str">
        <f>IFERROR(VLOOKUP(B181,Listados!B$3:C$20,2,FALSE),"")</f>
        <v>Gestión contra la Criminalidad y la Reincidencia</v>
      </c>
      <c r="D181" s="425" t="s">
        <v>1417</v>
      </c>
      <c r="E181" s="150" t="s">
        <v>15</v>
      </c>
      <c r="F181" s="150" t="s">
        <v>177</v>
      </c>
      <c r="G181" s="137" t="s">
        <v>380</v>
      </c>
      <c r="H181" s="137" t="s">
        <v>30</v>
      </c>
      <c r="I181" s="137" t="s">
        <v>381</v>
      </c>
      <c r="J181" s="362" t="s">
        <v>53</v>
      </c>
      <c r="K181" s="393">
        <f>+VLOOKUP(J181,Listados!$K$8:$L$12,2,0)</f>
        <v>4</v>
      </c>
      <c r="L181" s="401" t="s">
        <v>36</v>
      </c>
      <c r="M181" s="393">
        <f>+VLOOKUP(L181,Listados!$K$13:$L$17,2,0)</f>
        <v>3</v>
      </c>
      <c r="N181" s="420" t="str">
        <f>IF(AND(J181&lt;&gt;"",L181&lt;&gt;""),VLOOKUP(J181&amp;L181,Listados!$M$3:$N$27,2,FALSE),"")</f>
        <v>Alto</v>
      </c>
      <c r="O181" s="137" t="s">
        <v>382</v>
      </c>
      <c r="P181" s="137" t="s">
        <v>380</v>
      </c>
      <c r="Q181" s="137" t="s">
        <v>123</v>
      </c>
      <c r="R181" s="208" t="s">
        <v>116</v>
      </c>
      <c r="S181" s="209">
        <f t="shared" ref="S181" si="135">+IF(R181="si",15,"")</f>
        <v>15</v>
      </c>
      <c r="T181" s="208" t="s">
        <v>266</v>
      </c>
      <c r="U181" s="209">
        <f t="shared" ref="U181" si="136">+IF(T181="si",15,"")</f>
        <v>15</v>
      </c>
      <c r="V181" s="208" t="s">
        <v>266</v>
      </c>
      <c r="W181" s="209">
        <f t="shared" ref="W181" si="137">+IF(V181="si",15,"")</f>
        <v>15</v>
      </c>
      <c r="X181" s="208" t="s">
        <v>20</v>
      </c>
      <c r="Y181" s="209">
        <f t="shared" ref="Y181" si="138">+IF(X181="Preventivo",15,IF(X181="Detectivo",10,""))</f>
        <v>15</v>
      </c>
      <c r="Z181" s="208" t="s">
        <v>266</v>
      </c>
      <c r="AA181" s="209">
        <f t="shared" ref="AA181" si="139">+IF(Z181="si",15,"")</f>
        <v>15</v>
      </c>
      <c r="AB181" s="208" t="s">
        <v>266</v>
      </c>
      <c r="AC181" s="209">
        <f t="shared" ref="AC181" si="140">+IF(AB181="si",15,"")</f>
        <v>15</v>
      </c>
      <c r="AD181" s="208" t="s">
        <v>117</v>
      </c>
      <c r="AE181" s="209">
        <f t="shared" si="92"/>
        <v>10</v>
      </c>
      <c r="AF181" s="278">
        <f t="shared" si="93"/>
        <v>100</v>
      </c>
      <c r="AG181" s="278" t="str">
        <f t="shared" si="94"/>
        <v>Fuerte</v>
      </c>
      <c r="AH181" s="210" t="s">
        <v>118</v>
      </c>
      <c r="AI181" s="211" t="str">
        <f t="shared" si="95"/>
        <v>Fuerte</v>
      </c>
      <c r="AJ181" s="212" t="str">
        <f>IFERROR(VLOOKUP((CONCATENATE(AG181,AI181)),Listados!$U$3:$V$11,2,FALSE),"")</f>
        <v>Fuerte</v>
      </c>
      <c r="AK181" s="278">
        <f t="shared" si="96"/>
        <v>100</v>
      </c>
      <c r="AL181" s="369">
        <f>AVERAGE(AK181:AK186)</f>
        <v>100</v>
      </c>
      <c r="AM181" s="371" t="str">
        <f>IF(AL181&lt;=50, "Débil", IF(AL181&lt;=99,"Moderado","Fuerte"))</f>
        <v>Fuerte</v>
      </c>
      <c r="AN181" s="277">
        <f>+IF(AND(Q181="Preventivo",AM181="Fuerte"),2,IF(AND(Q181="Preventivo",AM181="Moderado"),1,0))</f>
        <v>0</v>
      </c>
      <c r="AO181" s="277">
        <f t="shared" si="97"/>
        <v>0</v>
      </c>
      <c r="AP181" s="213">
        <f>+K181-AN181</f>
        <v>4</v>
      </c>
      <c r="AQ181" s="213">
        <f>+M181-AO181</f>
        <v>3</v>
      </c>
      <c r="AR181" s="358" t="str">
        <f>+VLOOKUP(MIN(AP181,AP182,AP183,AP184,AP185,AP186),Listados!$J$18:$K$24,2,TRUE)</f>
        <v>Probable</v>
      </c>
      <c r="AS181" s="358" t="str">
        <f>+VLOOKUP(MIN(AQ181,AQ182,AQ183,AQ184,AQ185,AQ186),Listados!$J$27:$K$32,2,TRUE)</f>
        <v>Moderado</v>
      </c>
      <c r="AT181" s="358" t="str">
        <f>IF(AND(AR181&lt;&gt;"",AS181&lt;&gt;""),VLOOKUP(AR181&amp;AS181,Listados!$M$3:$N$27,2,FALSE),"")</f>
        <v>Alto</v>
      </c>
      <c r="AU181" s="358" t="str">
        <f>+VLOOKUP(AT181,Listados!$P$3:$Q$6,2,FALSE)</f>
        <v>Reducir el riesgo</v>
      </c>
      <c r="AV181" s="476" t="s">
        <v>1133</v>
      </c>
      <c r="AW181" s="476" t="s">
        <v>1131</v>
      </c>
      <c r="AX181" s="477">
        <v>44562</v>
      </c>
      <c r="AY181" s="477">
        <v>44926</v>
      </c>
      <c r="AZ181" s="476" t="s">
        <v>1134</v>
      </c>
      <c r="BA181" s="476" t="s">
        <v>1135</v>
      </c>
      <c r="BB181" s="476"/>
      <c r="BC181" s="476"/>
      <c r="BD181" s="476"/>
      <c r="BE181" s="476"/>
      <c r="BF181" s="476"/>
      <c r="BG181" s="476"/>
    </row>
    <row r="182" spans="1:59" x14ac:dyDescent="0.25">
      <c r="A182" s="360"/>
      <c r="B182" s="362"/>
      <c r="C182" s="423"/>
      <c r="D182" s="425"/>
      <c r="E182" s="150"/>
      <c r="F182" s="150"/>
      <c r="G182" s="137"/>
      <c r="H182" s="137"/>
      <c r="I182" s="137"/>
      <c r="J182" s="362"/>
      <c r="K182" s="394"/>
      <c r="L182" s="402"/>
      <c r="M182" s="394"/>
      <c r="N182" s="421"/>
      <c r="O182" s="150"/>
      <c r="P182" s="137"/>
      <c r="Q182" s="137"/>
      <c r="R182" s="232"/>
      <c r="S182" s="209" t="str">
        <f t="shared" si="86"/>
        <v/>
      </c>
      <c r="T182" s="232"/>
      <c r="U182" s="209" t="str">
        <f t="shared" si="87"/>
        <v/>
      </c>
      <c r="V182" s="208"/>
      <c r="W182" s="209" t="str">
        <f t="shared" si="88"/>
        <v/>
      </c>
      <c r="X182" s="208"/>
      <c r="Y182" s="209" t="str">
        <f t="shared" si="89"/>
        <v/>
      </c>
      <c r="Z182" s="208"/>
      <c r="AA182" s="209" t="str">
        <f t="shared" si="90"/>
        <v/>
      </c>
      <c r="AB182" s="208"/>
      <c r="AC182" s="209" t="str">
        <f t="shared" si="91"/>
        <v/>
      </c>
      <c r="AD182" s="208"/>
      <c r="AE182" s="209" t="str">
        <f t="shared" si="92"/>
        <v/>
      </c>
      <c r="AF182" s="278" t="str">
        <f t="shared" si="93"/>
        <v/>
      </c>
      <c r="AG182" s="278" t="str">
        <f t="shared" si="94"/>
        <v/>
      </c>
      <c r="AH182" s="210"/>
      <c r="AI182" s="211" t="str">
        <f t="shared" si="95"/>
        <v>Débil</v>
      </c>
      <c r="AJ182" s="212" t="str">
        <f>IFERROR(VLOOKUP((CONCATENATE(AG182,AI182)),Listados!$U$3:$V$11,2,FALSE),"")</f>
        <v/>
      </c>
      <c r="AK182" s="278">
        <f t="shared" si="96"/>
        <v>100</v>
      </c>
      <c r="AL182" s="370"/>
      <c r="AM182" s="372"/>
      <c r="AN182" s="277">
        <f>+IF(AND(Q182="Preventivo",AM181="Fuerte"),2,IF(AND(Q182="Preventivo",AM181="Moderado"),1,0))</f>
        <v>0</v>
      </c>
      <c r="AO182" s="277">
        <f t="shared" si="97"/>
        <v>0</v>
      </c>
      <c r="AP182" s="213">
        <f>+K181-AN182</f>
        <v>4</v>
      </c>
      <c r="AQ182" s="213">
        <f>+M181-AO182</f>
        <v>3</v>
      </c>
      <c r="AR182" s="356"/>
      <c r="AS182" s="356"/>
      <c r="AT182" s="356"/>
      <c r="AU182" s="356"/>
      <c r="AV182" s="458"/>
      <c r="AW182" s="458"/>
      <c r="AX182" s="478"/>
      <c r="AY182" s="478"/>
      <c r="AZ182" s="458"/>
      <c r="BA182" s="458"/>
      <c r="BB182" s="458"/>
      <c r="BC182" s="458"/>
      <c r="BD182" s="458"/>
      <c r="BE182" s="458"/>
      <c r="BF182" s="458"/>
      <c r="BG182" s="458"/>
    </row>
    <row r="183" spans="1:59" x14ac:dyDescent="0.25">
      <c r="A183" s="360"/>
      <c r="B183" s="362"/>
      <c r="C183" s="423"/>
      <c r="D183" s="425"/>
      <c r="E183" s="150"/>
      <c r="F183" s="150"/>
      <c r="G183" s="137"/>
      <c r="H183" s="137"/>
      <c r="I183" s="137"/>
      <c r="J183" s="362"/>
      <c r="K183" s="394"/>
      <c r="L183" s="402"/>
      <c r="M183" s="394"/>
      <c r="N183" s="421"/>
      <c r="O183" s="150"/>
      <c r="P183" s="137"/>
      <c r="Q183" s="137"/>
      <c r="R183" s="232"/>
      <c r="S183" s="209" t="str">
        <f t="shared" si="86"/>
        <v/>
      </c>
      <c r="T183" s="232"/>
      <c r="U183" s="209" t="str">
        <f t="shared" si="87"/>
        <v/>
      </c>
      <c r="V183" s="208"/>
      <c r="W183" s="209" t="str">
        <f t="shared" si="88"/>
        <v/>
      </c>
      <c r="X183" s="208"/>
      <c r="Y183" s="209" t="str">
        <f t="shared" si="89"/>
        <v/>
      </c>
      <c r="Z183" s="208"/>
      <c r="AA183" s="209" t="str">
        <f t="shared" si="90"/>
        <v/>
      </c>
      <c r="AB183" s="208"/>
      <c r="AC183" s="209" t="str">
        <f t="shared" si="91"/>
        <v/>
      </c>
      <c r="AD183" s="208"/>
      <c r="AE183" s="209" t="str">
        <f t="shared" si="92"/>
        <v/>
      </c>
      <c r="AF183" s="278" t="str">
        <f t="shared" si="93"/>
        <v/>
      </c>
      <c r="AG183" s="278" t="str">
        <f t="shared" si="94"/>
        <v/>
      </c>
      <c r="AH183" s="210"/>
      <c r="AI183" s="211" t="str">
        <f t="shared" si="95"/>
        <v>Débil</v>
      </c>
      <c r="AJ183" s="212" t="str">
        <f>IFERROR(VLOOKUP((CONCATENATE(AG183,AI183)),Listados!$U$3:$V$11,2,FALSE),"")</f>
        <v/>
      </c>
      <c r="AK183" s="278">
        <f t="shared" si="96"/>
        <v>100</v>
      </c>
      <c r="AL183" s="370"/>
      <c r="AM183" s="372"/>
      <c r="AN183" s="277">
        <f>+IF(AND(Q183="Preventivo",AM181="Fuerte"),2,IF(AND(Q183="Preventivo",AM181="Moderado"),1,0))</f>
        <v>0</v>
      </c>
      <c r="AO183" s="277">
        <f t="shared" si="97"/>
        <v>0</v>
      </c>
      <c r="AP183" s="213">
        <f>+K181-AN183</f>
        <v>4</v>
      </c>
      <c r="AQ183" s="213">
        <f>+M181-AO183</f>
        <v>3</v>
      </c>
      <c r="AR183" s="356"/>
      <c r="AS183" s="356"/>
      <c r="AT183" s="356"/>
      <c r="AU183" s="356"/>
      <c r="AV183" s="458"/>
      <c r="AW183" s="458"/>
      <c r="AX183" s="478"/>
      <c r="AY183" s="478"/>
      <c r="AZ183" s="458"/>
      <c r="BA183" s="458"/>
      <c r="BB183" s="458"/>
      <c r="BC183" s="458"/>
      <c r="BD183" s="458"/>
      <c r="BE183" s="458"/>
      <c r="BF183" s="458"/>
      <c r="BG183" s="458"/>
    </row>
    <row r="184" spans="1:59" x14ac:dyDescent="0.25">
      <c r="A184" s="360"/>
      <c r="B184" s="362"/>
      <c r="C184" s="423"/>
      <c r="D184" s="425"/>
      <c r="E184" s="150"/>
      <c r="F184" s="150"/>
      <c r="G184" s="137"/>
      <c r="H184" s="137"/>
      <c r="I184" s="137"/>
      <c r="J184" s="362"/>
      <c r="K184" s="394"/>
      <c r="L184" s="402"/>
      <c r="M184" s="394"/>
      <c r="N184" s="421"/>
      <c r="O184" s="150"/>
      <c r="P184" s="137"/>
      <c r="Q184" s="137"/>
      <c r="R184" s="232"/>
      <c r="S184" s="209" t="str">
        <f t="shared" si="86"/>
        <v/>
      </c>
      <c r="T184" s="232"/>
      <c r="U184" s="209" t="str">
        <f t="shared" si="87"/>
        <v/>
      </c>
      <c r="V184" s="208"/>
      <c r="W184" s="209" t="str">
        <f t="shared" si="88"/>
        <v/>
      </c>
      <c r="X184" s="208"/>
      <c r="Y184" s="209" t="str">
        <f t="shared" si="89"/>
        <v/>
      </c>
      <c r="Z184" s="208"/>
      <c r="AA184" s="209" t="str">
        <f t="shared" si="90"/>
        <v/>
      </c>
      <c r="AB184" s="208"/>
      <c r="AC184" s="209" t="str">
        <f t="shared" si="91"/>
        <v/>
      </c>
      <c r="AD184" s="208"/>
      <c r="AE184" s="209" t="str">
        <f t="shared" si="92"/>
        <v/>
      </c>
      <c r="AF184" s="278" t="str">
        <f t="shared" si="93"/>
        <v/>
      </c>
      <c r="AG184" s="278" t="str">
        <f t="shared" si="94"/>
        <v/>
      </c>
      <c r="AH184" s="210"/>
      <c r="AI184" s="211" t="str">
        <f t="shared" si="95"/>
        <v>Débil</v>
      </c>
      <c r="AJ184" s="212" t="str">
        <f>IFERROR(VLOOKUP((CONCATENATE(AG184,AI184)),Listados!$U$3:$V$11,2,FALSE),"")</f>
        <v/>
      </c>
      <c r="AK184" s="278">
        <f t="shared" si="96"/>
        <v>100</v>
      </c>
      <c r="AL184" s="370"/>
      <c r="AM184" s="372"/>
      <c r="AN184" s="277">
        <f>+IF(AND(Q184="Preventivo",AM181="Fuerte"),2,IF(AND(Q184="Preventivo",AM181="Moderado"),1,0))</f>
        <v>0</v>
      </c>
      <c r="AO184" s="277">
        <f t="shared" si="97"/>
        <v>0</v>
      </c>
      <c r="AP184" s="213">
        <f>+K181-AN184</f>
        <v>4</v>
      </c>
      <c r="AQ184" s="213">
        <f>+M181-AO184</f>
        <v>3</v>
      </c>
      <c r="AR184" s="356"/>
      <c r="AS184" s="356"/>
      <c r="AT184" s="356"/>
      <c r="AU184" s="356"/>
      <c r="AV184" s="458"/>
      <c r="AW184" s="458"/>
      <c r="AX184" s="478"/>
      <c r="AY184" s="478"/>
      <c r="AZ184" s="458"/>
      <c r="BA184" s="458"/>
      <c r="BB184" s="458"/>
      <c r="BC184" s="458"/>
      <c r="BD184" s="458"/>
      <c r="BE184" s="458"/>
      <c r="BF184" s="458"/>
      <c r="BG184" s="458"/>
    </row>
    <row r="185" spans="1:59" x14ac:dyDescent="0.25">
      <c r="A185" s="360"/>
      <c r="B185" s="362"/>
      <c r="C185" s="423"/>
      <c r="D185" s="425"/>
      <c r="E185" s="150"/>
      <c r="F185" s="150"/>
      <c r="G185" s="137"/>
      <c r="H185" s="137"/>
      <c r="I185" s="137"/>
      <c r="J185" s="362"/>
      <c r="K185" s="394"/>
      <c r="L185" s="402"/>
      <c r="M185" s="394"/>
      <c r="N185" s="421"/>
      <c r="O185" s="150"/>
      <c r="P185" s="137"/>
      <c r="Q185" s="137"/>
      <c r="R185" s="232"/>
      <c r="S185" s="209" t="str">
        <f t="shared" si="86"/>
        <v/>
      </c>
      <c r="T185" s="232"/>
      <c r="U185" s="209" t="str">
        <f t="shared" si="87"/>
        <v/>
      </c>
      <c r="V185" s="208"/>
      <c r="W185" s="209" t="str">
        <f t="shared" si="88"/>
        <v/>
      </c>
      <c r="X185" s="208"/>
      <c r="Y185" s="209" t="str">
        <f t="shared" si="89"/>
        <v/>
      </c>
      <c r="Z185" s="208"/>
      <c r="AA185" s="209" t="str">
        <f t="shared" si="90"/>
        <v/>
      </c>
      <c r="AB185" s="208"/>
      <c r="AC185" s="209" t="str">
        <f t="shared" si="91"/>
        <v/>
      </c>
      <c r="AD185" s="208"/>
      <c r="AE185" s="209" t="str">
        <f t="shared" si="92"/>
        <v/>
      </c>
      <c r="AF185" s="278" t="str">
        <f t="shared" si="93"/>
        <v/>
      </c>
      <c r="AG185" s="278" t="str">
        <f t="shared" si="94"/>
        <v/>
      </c>
      <c r="AH185" s="210"/>
      <c r="AI185" s="211" t="str">
        <f t="shared" si="95"/>
        <v>Débil</v>
      </c>
      <c r="AJ185" s="212" t="str">
        <f>IFERROR(VLOOKUP((CONCATENATE(AG185,AI185)),Listados!$U$3:$V$11,2,FALSE),"")</f>
        <v/>
      </c>
      <c r="AK185" s="278">
        <f t="shared" si="96"/>
        <v>100</v>
      </c>
      <c r="AL185" s="370"/>
      <c r="AM185" s="372"/>
      <c r="AN185" s="277">
        <f>+IF(AND(Q185="Preventivo",AM181="Fuerte"),2,IF(AND(Q185="Preventivo",AM181="Moderado"),1,0))</f>
        <v>0</v>
      </c>
      <c r="AO185" s="277">
        <f t="shared" si="97"/>
        <v>0</v>
      </c>
      <c r="AP185" s="213">
        <f>+K181-AN185</f>
        <v>4</v>
      </c>
      <c r="AQ185" s="213">
        <f>+M181-AO185</f>
        <v>3</v>
      </c>
      <c r="AR185" s="356"/>
      <c r="AS185" s="356"/>
      <c r="AT185" s="356"/>
      <c r="AU185" s="356"/>
      <c r="AV185" s="458"/>
      <c r="AW185" s="458"/>
      <c r="AX185" s="478"/>
      <c r="AY185" s="478"/>
      <c r="AZ185" s="458"/>
      <c r="BA185" s="458"/>
      <c r="BB185" s="458"/>
      <c r="BC185" s="458"/>
      <c r="BD185" s="458"/>
      <c r="BE185" s="458"/>
      <c r="BF185" s="458"/>
      <c r="BG185" s="458"/>
    </row>
    <row r="186" spans="1:59" x14ac:dyDescent="0.25">
      <c r="A186" s="360"/>
      <c r="B186" s="432"/>
      <c r="C186" s="376"/>
      <c r="D186" s="435"/>
      <c r="E186" s="287"/>
      <c r="F186" s="287"/>
      <c r="G186" s="288"/>
      <c r="H186" s="288"/>
      <c r="I186" s="288"/>
      <c r="J186" s="432"/>
      <c r="K186" s="395"/>
      <c r="L186" s="415"/>
      <c r="M186" s="395"/>
      <c r="N186" s="433"/>
      <c r="O186" s="150"/>
      <c r="P186" s="137"/>
      <c r="Q186" s="137"/>
      <c r="R186" s="232"/>
      <c r="S186" s="209" t="str">
        <f t="shared" si="86"/>
        <v/>
      </c>
      <c r="T186" s="232"/>
      <c r="U186" s="209" t="str">
        <f t="shared" si="87"/>
        <v/>
      </c>
      <c r="V186" s="208"/>
      <c r="W186" s="209" t="str">
        <f t="shared" si="88"/>
        <v/>
      </c>
      <c r="X186" s="208"/>
      <c r="Y186" s="209" t="str">
        <f t="shared" si="89"/>
        <v/>
      </c>
      <c r="Z186" s="208"/>
      <c r="AA186" s="209" t="str">
        <f t="shared" si="90"/>
        <v/>
      </c>
      <c r="AB186" s="208"/>
      <c r="AC186" s="209" t="str">
        <f t="shared" si="91"/>
        <v/>
      </c>
      <c r="AD186" s="208"/>
      <c r="AE186" s="209" t="str">
        <f t="shared" si="92"/>
        <v/>
      </c>
      <c r="AF186" s="278" t="str">
        <f t="shared" si="93"/>
        <v/>
      </c>
      <c r="AG186" s="278" t="str">
        <f t="shared" si="94"/>
        <v/>
      </c>
      <c r="AH186" s="210"/>
      <c r="AI186" s="211" t="str">
        <f t="shared" si="95"/>
        <v>Débil</v>
      </c>
      <c r="AJ186" s="212" t="str">
        <f>IFERROR(VLOOKUP((CONCATENATE(AG186,AI186)),Listados!$U$3:$V$11,2,FALSE),"")</f>
        <v/>
      </c>
      <c r="AK186" s="278">
        <f t="shared" si="96"/>
        <v>100</v>
      </c>
      <c r="AL186" s="371"/>
      <c r="AM186" s="372"/>
      <c r="AN186" s="277">
        <f>+IF(AND(Q186="Preventivo",AM181="Fuerte"),2,IF(AND(Q186="Preventivo",AM181="Moderado"),1,0))</f>
        <v>0</v>
      </c>
      <c r="AO186" s="277">
        <f t="shared" si="97"/>
        <v>0</v>
      </c>
      <c r="AP186" s="213">
        <f>+K181-AN186</f>
        <v>4</v>
      </c>
      <c r="AQ186" s="213">
        <f>+M181-AO186</f>
        <v>3</v>
      </c>
      <c r="AR186" s="357"/>
      <c r="AS186" s="357"/>
      <c r="AT186" s="357"/>
      <c r="AU186" s="357"/>
      <c r="AV186" s="459"/>
      <c r="AW186" s="459"/>
      <c r="AX186" s="479"/>
      <c r="AY186" s="479"/>
      <c r="AZ186" s="459"/>
      <c r="BA186" s="459"/>
      <c r="BB186" s="459"/>
      <c r="BC186" s="459"/>
      <c r="BD186" s="459"/>
      <c r="BE186" s="459"/>
      <c r="BF186" s="459"/>
      <c r="BG186" s="459"/>
    </row>
    <row r="187" spans="1:59" ht="135" x14ac:dyDescent="0.25">
      <c r="A187" s="409">
        <v>32</v>
      </c>
      <c r="B187" s="428" t="s">
        <v>101</v>
      </c>
      <c r="C187" s="434" t="str">
        <f>IFERROR(VLOOKUP(B187,Listados!B$3:C$20,2,FALSE),"")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187" s="430" t="s">
        <v>1420</v>
      </c>
      <c r="E187" s="248" t="s">
        <v>41</v>
      </c>
      <c r="F187" s="248"/>
      <c r="G187" s="230" t="s">
        <v>383</v>
      </c>
      <c r="H187" s="230" t="s">
        <v>16</v>
      </c>
      <c r="I187" s="230" t="s">
        <v>341</v>
      </c>
      <c r="J187" s="428" t="s">
        <v>31</v>
      </c>
      <c r="K187" s="418">
        <f>+VLOOKUP(J187,Listados!$K$8:$L$12,2,0)</f>
        <v>2</v>
      </c>
      <c r="L187" s="405" t="s">
        <v>32</v>
      </c>
      <c r="M187" s="418">
        <f>+VLOOKUP(L187,Listados!$K$13:$L$17,2,0)</f>
        <v>2</v>
      </c>
      <c r="N187" s="396" t="str">
        <f>IF(AND(J187&lt;&gt;"",L187&lt;&gt;""),VLOOKUP(J187&amp;L187,Listados!$M$3:$N$27,2,FALSE),"")</f>
        <v>Bajo</v>
      </c>
      <c r="O187" s="150" t="s">
        <v>384</v>
      </c>
      <c r="P187" s="150" t="s">
        <v>383</v>
      </c>
      <c r="Q187" s="137" t="s">
        <v>20</v>
      </c>
      <c r="R187" s="208" t="s">
        <v>116</v>
      </c>
      <c r="S187" s="209">
        <f t="shared" ref="S187:S233" si="141">+IF(R187="si",15,"")</f>
        <v>15</v>
      </c>
      <c r="T187" s="208" t="s">
        <v>266</v>
      </c>
      <c r="U187" s="209">
        <f t="shared" ref="U187:U233" si="142">+IF(T187="si",15,"")</f>
        <v>15</v>
      </c>
      <c r="V187" s="208" t="s">
        <v>266</v>
      </c>
      <c r="W187" s="209">
        <f t="shared" ref="W187:W233" si="143">+IF(V187="si",15,"")</f>
        <v>15</v>
      </c>
      <c r="X187" s="208" t="s">
        <v>20</v>
      </c>
      <c r="Y187" s="209">
        <f t="shared" ref="Y187:Y233" si="144">+IF(X187="Preventivo",15,IF(X187="Detectivo",10,""))</f>
        <v>15</v>
      </c>
      <c r="Z187" s="208" t="s">
        <v>266</v>
      </c>
      <c r="AA187" s="209">
        <f t="shared" ref="AA187:AA233" si="145">+IF(Z187="si",15,"")</f>
        <v>15</v>
      </c>
      <c r="AB187" s="208" t="s">
        <v>266</v>
      </c>
      <c r="AC187" s="209">
        <f t="shared" ref="AC187:AC233" si="146">+IF(AB187="si",15,"")</f>
        <v>15</v>
      </c>
      <c r="AD187" s="208" t="s">
        <v>117</v>
      </c>
      <c r="AE187" s="209">
        <f t="shared" ref="AE187:AE233" si="147">+IF(AD187="Completa",10,IF(AD187="Incompleta",5,""))</f>
        <v>10</v>
      </c>
      <c r="AF187" s="278">
        <f t="shared" ref="AF187:AF233" si="148">IF((SUM(S187,U187,W187,Y187,AA187,AC187,AE187)=0),"",(SUM(S187,U187,W187,Y187,AA187,AC187,AE187)))</f>
        <v>100</v>
      </c>
      <c r="AG187" s="278" t="str">
        <f t="shared" ref="AG187:AG233" si="149">IF(AF187&lt;=85,"Débil",IF(AF187&lt;=95,"Moderado",IF(AF187=100,"Fuerte","")))</f>
        <v>Fuerte</v>
      </c>
      <c r="AH187" s="210" t="s">
        <v>118</v>
      </c>
      <c r="AI187" s="211" t="str">
        <f t="shared" ref="AI187:AI234" si="150">+IF(AH187="siempre","Fuerte",IF(AH187="Algunas veces","Moderado","Débil"))</f>
        <v>Fuerte</v>
      </c>
      <c r="AJ187" s="212" t="str">
        <f>IFERROR(VLOOKUP((CONCATENATE(AG187,AI187)),Listados!$U$3:$V$11,2,FALSE),"")</f>
        <v>Fuerte</v>
      </c>
      <c r="AK187" s="278">
        <f t="shared" ref="AK187:AK234" si="151">IF(ISBLANK(AJ187),"",IF(AJ187="Débil", 0, IF(AJ187="Moderado",50,100)))</f>
        <v>100</v>
      </c>
      <c r="AL187" s="369">
        <f>AVERAGE(AK187:AK192)</f>
        <v>100</v>
      </c>
      <c r="AM187" s="371" t="str">
        <f>IF(AL187&lt;=50, "Débil", IF(AL187&lt;=99,"Moderado","Fuerte"))</f>
        <v>Fuerte</v>
      </c>
      <c r="AN187" s="277">
        <f>+IF(AND(Q187="Preventivo",AM187="Fuerte"),2,IF(AND(Q187="Preventivo",AM187="Moderado"),1,0))</f>
        <v>2</v>
      </c>
      <c r="AO187" s="277">
        <f t="shared" ref="AO187:AO239" si="152">+IF(AND(Q187="Detectivo",$AM$7="Fuerte"),2,IF(AND(Q187="Detectivo",$AM$7="Moderado"),1,IF(AND(Q187="Preventivo",$AM$7="Fuerte"),1,0)))</f>
        <v>0</v>
      </c>
      <c r="AP187" s="213">
        <f>+K187-AN187</f>
        <v>0</v>
      </c>
      <c r="AQ187" s="213">
        <f>+M187-AO187</f>
        <v>2</v>
      </c>
      <c r="AR187" s="358" t="str">
        <f>+VLOOKUP(MIN(AP187,AP188,AP189,AP190,AP191,AP192),Listados!$J$18:$K$24,2,TRUE)</f>
        <v>Rara Vez</v>
      </c>
      <c r="AS187" s="358" t="str">
        <f>+VLOOKUP(MIN(AQ187,AQ188,AQ189,AQ190,AQ191,AQ192),Listados!$J$27:$K$32,2,TRUE)</f>
        <v>Menor</v>
      </c>
      <c r="AT187" s="358" t="str">
        <f>IF(AND(AR187&lt;&gt;"",AS187&lt;&gt;""),VLOOKUP(AR187&amp;AS187,Listados!$M$3:$N$27,2,FALSE),"")</f>
        <v>Bajo</v>
      </c>
      <c r="AU187" s="358" t="str">
        <f>+VLOOKUP(AT187,Listados!$P$3:$Q$6,2,FALSE)</f>
        <v>Asumir el riesgo</v>
      </c>
      <c r="AV187" s="465" t="s">
        <v>1184</v>
      </c>
      <c r="AW187" s="465" t="s">
        <v>1142</v>
      </c>
      <c r="AX187" s="465" t="s">
        <v>1077</v>
      </c>
      <c r="AY187" s="465" t="s">
        <v>1077</v>
      </c>
      <c r="AZ187" s="465" t="s">
        <v>1186</v>
      </c>
      <c r="BA187" s="465" t="s">
        <v>1185</v>
      </c>
      <c r="BB187" s="465"/>
      <c r="BC187" s="465"/>
      <c r="BD187" s="465"/>
      <c r="BE187" s="465"/>
      <c r="BF187" s="465"/>
      <c r="BG187" s="465"/>
    </row>
    <row r="188" spans="1:59" ht="105" x14ac:dyDescent="0.25">
      <c r="A188" s="360"/>
      <c r="B188" s="429"/>
      <c r="C188" s="352"/>
      <c r="D188" s="431"/>
      <c r="E188" s="275"/>
      <c r="F188" s="275"/>
      <c r="G188" s="273" t="s">
        <v>385</v>
      </c>
      <c r="H188" s="273" t="s">
        <v>30</v>
      </c>
      <c r="I188" s="273" t="s">
        <v>386</v>
      </c>
      <c r="J188" s="429"/>
      <c r="K188" s="394"/>
      <c r="L188" s="401"/>
      <c r="M188" s="394"/>
      <c r="N188" s="420"/>
      <c r="O188" s="137" t="s">
        <v>387</v>
      </c>
      <c r="P188" s="150" t="s">
        <v>385</v>
      </c>
      <c r="Q188" s="137" t="s">
        <v>20</v>
      </c>
      <c r="R188" s="208" t="s">
        <v>116</v>
      </c>
      <c r="S188" s="209">
        <f t="shared" si="141"/>
        <v>15</v>
      </c>
      <c r="T188" s="208" t="s">
        <v>266</v>
      </c>
      <c r="U188" s="209">
        <f t="shared" si="142"/>
        <v>15</v>
      </c>
      <c r="V188" s="208" t="s">
        <v>266</v>
      </c>
      <c r="W188" s="209">
        <f t="shared" si="143"/>
        <v>15</v>
      </c>
      <c r="X188" s="208" t="s">
        <v>20</v>
      </c>
      <c r="Y188" s="209">
        <f t="shared" si="144"/>
        <v>15</v>
      </c>
      <c r="Z188" s="208" t="s">
        <v>266</v>
      </c>
      <c r="AA188" s="209">
        <f t="shared" si="145"/>
        <v>15</v>
      </c>
      <c r="AB188" s="208" t="s">
        <v>266</v>
      </c>
      <c r="AC188" s="209">
        <f t="shared" si="146"/>
        <v>15</v>
      </c>
      <c r="AD188" s="208" t="s">
        <v>117</v>
      </c>
      <c r="AE188" s="209">
        <f t="shared" si="147"/>
        <v>10</v>
      </c>
      <c r="AF188" s="278">
        <f t="shared" si="148"/>
        <v>100</v>
      </c>
      <c r="AG188" s="278" t="str">
        <f t="shared" si="149"/>
        <v>Fuerte</v>
      </c>
      <c r="AH188" s="210" t="s">
        <v>118</v>
      </c>
      <c r="AI188" s="211" t="str">
        <f t="shared" si="150"/>
        <v>Fuerte</v>
      </c>
      <c r="AJ188" s="212" t="str">
        <f>IFERROR(VLOOKUP((CONCATENATE(AG188,AI188)),Listados!$U$3:$V$11,2,FALSE),"")</f>
        <v>Fuerte</v>
      </c>
      <c r="AK188" s="278">
        <f t="shared" si="151"/>
        <v>100</v>
      </c>
      <c r="AL188" s="370"/>
      <c r="AM188" s="372"/>
      <c r="AN188" s="277">
        <f>+IF(AND(Q188="Preventivo",AM187="Fuerte"),2,IF(AND(Q188="Preventivo",AM187="Moderado"),1,0))</f>
        <v>2</v>
      </c>
      <c r="AO188" s="277">
        <f t="shared" si="152"/>
        <v>0</v>
      </c>
      <c r="AP188" s="213">
        <f>+K187-AN188</f>
        <v>0</v>
      </c>
      <c r="AQ188" s="213">
        <f>+M187-AO188</f>
        <v>2</v>
      </c>
      <c r="AR188" s="356"/>
      <c r="AS188" s="356"/>
      <c r="AT188" s="356"/>
      <c r="AU188" s="356"/>
      <c r="AV188" s="461"/>
      <c r="AW188" s="461"/>
      <c r="AX188" s="461"/>
      <c r="AY188" s="461"/>
      <c r="AZ188" s="461"/>
      <c r="BA188" s="461"/>
      <c r="BB188" s="461"/>
      <c r="BC188" s="461"/>
      <c r="BD188" s="461"/>
      <c r="BE188" s="461"/>
      <c r="BF188" s="461"/>
      <c r="BG188" s="461"/>
    </row>
    <row r="189" spans="1:59" ht="120" x14ac:dyDescent="0.25">
      <c r="A189" s="360"/>
      <c r="B189" s="362"/>
      <c r="C189" s="423"/>
      <c r="D189" s="425"/>
      <c r="E189" s="150"/>
      <c r="F189" s="150"/>
      <c r="G189" s="137" t="s">
        <v>388</v>
      </c>
      <c r="H189" s="137" t="s">
        <v>16</v>
      </c>
      <c r="I189" s="137" t="s">
        <v>389</v>
      </c>
      <c r="J189" s="362"/>
      <c r="K189" s="394"/>
      <c r="L189" s="402"/>
      <c r="M189" s="394"/>
      <c r="N189" s="421"/>
      <c r="O189" s="137" t="s">
        <v>390</v>
      </c>
      <c r="P189" s="150" t="s">
        <v>388</v>
      </c>
      <c r="Q189" s="137" t="s">
        <v>20</v>
      </c>
      <c r="R189" s="208" t="s">
        <v>116</v>
      </c>
      <c r="S189" s="209">
        <f t="shared" si="141"/>
        <v>15</v>
      </c>
      <c r="T189" s="208" t="s">
        <v>266</v>
      </c>
      <c r="U189" s="209">
        <f t="shared" si="142"/>
        <v>15</v>
      </c>
      <c r="V189" s="208" t="s">
        <v>266</v>
      </c>
      <c r="W189" s="209">
        <f t="shared" si="143"/>
        <v>15</v>
      </c>
      <c r="X189" s="208" t="s">
        <v>20</v>
      </c>
      <c r="Y189" s="209">
        <f t="shared" si="144"/>
        <v>15</v>
      </c>
      <c r="Z189" s="208" t="s">
        <v>266</v>
      </c>
      <c r="AA189" s="209">
        <f t="shared" si="145"/>
        <v>15</v>
      </c>
      <c r="AB189" s="208" t="s">
        <v>266</v>
      </c>
      <c r="AC189" s="209">
        <f t="shared" si="146"/>
        <v>15</v>
      </c>
      <c r="AD189" s="208" t="s">
        <v>117</v>
      </c>
      <c r="AE189" s="209">
        <f t="shared" si="147"/>
        <v>10</v>
      </c>
      <c r="AF189" s="278">
        <f t="shared" si="148"/>
        <v>100</v>
      </c>
      <c r="AG189" s="278" t="str">
        <f t="shared" si="149"/>
        <v>Fuerte</v>
      </c>
      <c r="AH189" s="210" t="s">
        <v>118</v>
      </c>
      <c r="AI189" s="211" t="str">
        <f t="shared" si="150"/>
        <v>Fuerte</v>
      </c>
      <c r="AJ189" s="212" t="str">
        <f>IFERROR(VLOOKUP((CONCATENATE(AG189,AI189)),Listados!$U$3:$V$11,2,FALSE),"")</f>
        <v>Fuerte</v>
      </c>
      <c r="AK189" s="278">
        <f t="shared" si="151"/>
        <v>100</v>
      </c>
      <c r="AL189" s="370"/>
      <c r="AM189" s="372"/>
      <c r="AN189" s="277">
        <f>+IF(AND(Q189="Preventivo",AM187="Fuerte"),2,IF(AND(Q189="Preventivo",AM187="Moderado"),1,0))</f>
        <v>2</v>
      </c>
      <c r="AO189" s="277">
        <f t="shared" si="152"/>
        <v>0</v>
      </c>
      <c r="AP189" s="213">
        <f>+K187-AN189</f>
        <v>0</v>
      </c>
      <c r="AQ189" s="213">
        <f>+M187-AO189</f>
        <v>2</v>
      </c>
      <c r="AR189" s="356"/>
      <c r="AS189" s="356"/>
      <c r="AT189" s="356"/>
      <c r="AU189" s="356"/>
      <c r="AV189" s="461"/>
      <c r="AW189" s="461"/>
      <c r="AX189" s="461"/>
      <c r="AY189" s="461"/>
      <c r="AZ189" s="461"/>
      <c r="BA189" s="461"/>
      <c r="BB189" s="461"/>
      <c r="BC189" s="461"/>
      <c r="BD189" s="461"/>
      <c r="BE189" s="461"/>
      <c r="BF189" s="461"/>
      <c r="BG189" s="461"/>
    </row>
    <row r="190" spans="1:59" ht="135" x14ac:dyDescent="0.25">
      <c r="A190" s="360"/>
      <c r="B190" s="362"/>
      <c r="C190" s="423"/>
      <c r="D190" s="425"/>
      <c r="E190" s="150"/>
      <c r="F190" s="150"/>
      <c r="G190" s="137" t="s">
        <v>391</v>
      </c>
      <c r="H190" s="137" t="s">
        <v>16</v>
      </c>
      <c r="I190" s="137"/>
      <c r="J190" s="362"/>
      <c r="K190" s="394"/>
      <c r="L190" s="402"/>
      <c r="M190" s="394"/>
      <c r="N190" s="421"/>
      <c r="O190" s="137" t="s">
        <v>384</v>
      </c>
      <c r="P190" s="150" t="s">
        <v>391</v>
      </c>
      <c r="Q190" s="137" t="s">
        <v>20</v>
      </c>
      <c r="R190" s="208" t="s">
        <v>116</v>
      </c>
      <c r="S190" s="209">
        <f t="shared" si="141"/>
        <v>15</v>
      </c>
      <c r="T190" s="208" t="s">
        <v>266</v>
      </c>
      <c r="U190" s="209">
        <f t="shared" si="142"/>
        <v>15</v>
      </c>
      <c r="V190" s="208" t="s">
        <v>266</v>
      </c>
      <c r="W190" s="209">
        <f t="shared" si="143"/>
        <v>15</v>
      </c>
      <c r="X190" s="208" t="s">
        <v>20</v>
      </c>
      <c r="Y190" s="209">
        <f t="shared" si="144"/>
        <v>15</v>
      </c>
      <c r="Z190" s="208" t="s">
        <v>266</v>
      </c>
      <c r="AA190" s="209">
        <f t="shared" si="145"/>
        <v>15</v>
      </c>
      <c r="AB190" s="208" t="s">
        <v>266</v>
      </c>
      <c r="AC190" s="209">
        <f t="shared" si="146"/>
        <v>15</v>
      </c>
      <c r="AD190" s="208" t="s">
        <v>117</v>
      </c>
      <c r="AE190" s="209">
        <f t="shared" si="147"/>
        <v>10</v>
      </c>
      <c r="AF190" s="278">
        <f t="shared" si="148"/>
        <v>100</v>
      </c>
      <c r="AG190" s="278" t="str">
        <f t="shared" si="149"/>
        <v>Fuerte</v>
      </c>
      <c r="AH190" s="210" t="s">
        <v>118</v>
      </c>
      <c r="AI190" s="211" t="str">
        <f t="shared" si="150"/>
        <v>Fuerte</v>
      </c>
      <c r="AJ190" s="212" t="str">
        <f>IFERROR(VLOOKUP((CONCATENATE(AG190,AI190)),Listados!$U$3:$V$11,2,FALSE),"")</f>
        <v>Fuerte</v>
      </c>
      <c r="AK190" s="278">
        <f t="shared" si="151"/>
        <v>100</v>
      </c>
      <c r="AL190" s="370"/>
      <c r="AM190" s="372"/>
      <c r="AN190" s="277">
        <f>+IF(AND(Q190="Preventivo",AM187="Fuerte"),2,IF(AND(Q190="Preventivo",AM187="Moderado"),1,0))</f>
        <v>2</v>
      </c>
      <c r="AO190" s="277">
        <f t="shared" si="152"/>
        <v>0</v>
      </c>
      <c r="AP190" s="213">
        <f>+K187-AN190</f>
        <v>0</v>
      </c>
      <c r="AQ190" s="213">
        <f>+M187-AO190</f>
        <v>2</v>
      </c>
      <c r="AR190" s="356"/>
      <c r="AS190" s="356"/>
      <c r="AT190" s="356"/>
      <c r="AU190" s="356"/>
      <c r="AV190" s="461"/>
      <c r="AW190" s="461"/>
      <c r="AX190" s="461"/>
      <c r="AY190" s="461"/>
      <c r="AZ190" s="461"/>
      <c r="BA190" s="461"/>
      <c r="BB190" s="461"/>
      <c r="BC190" s="461"/>
      <c r="BD190" s="461"/>
      <c r="BE190" s="461"/>
      <c r="BF190" s="461"/>
      <c r="BG190" s="461"/>
    </row>
    <row r="191" spans="1:59" x14ac:dyDescent="0.25">
      <c r="A191" s="360"/>
      <c r="B191" s="362"/>
      <c r="C191" s="423"/>
      <c r="D191" s="425"/>
      <c r="E191" s="150"/>
      <c r="F191" s="150"/>
      <c r="G191" s="137"/>
      <c r="H191" s="137"/>
      <c r="I191" s="137"/>
      <c r="J191" s="362"/>
      <c r="K191" s="394"/>
      <c r="L191" s="402"/>
      <c r="M191" s="394"/>
      <c r="N191" s="421"/>
      <c r="O191" s="150"/>
      <c r="P191" s="137"/>
      <c r="Q191" s="137"/>
      <c r="R191" s="232"/>
      <c r="S191" s="209" t="str">
        <f t="shared" si="141"/>
        <v/>
      </c>
      <c r="T191" s="232"/>
      <c r="U191" s="209" t="str">
        <f t="shared" si="142"/>
        <v/>
      </c>
      <c r="V191" s="208"/>
      <c r="W191" s="209" t="str">
        <f t="shared" si="143"/>
        <v/>
      </c>
      <c r="X191" s="208"/>
      <c r="Y191" s="209" t="str">
        <f t="shared" si="144"/>
        <v/>
      </c>
      <c r="Z191" s="208"/>
      <c r="AA191" s="209" t="str">
        <f t="shared" si="145"/>
        <v/>
      </c>
      <c r="AB191" s="208"/>
      <c r="AC191" s="209" t="str">
        <f t="shared" si="146"/>
        <v/>
      </c>
      <c r="AD191" s="208"/>
      <c r="AE191" s="209" t="str">
        <f t="shared" si="147"/>
        <v/>
      </c>
      <c r="AF191" s="278" t="str">
        <f t="shared" si="148"/>
        <v/>
      </c>
      <c r="AG191" s="278" t="str">
        <f t="shared" si="149"/>
        <v/>
      </c>
      <c r="AH191" s="210"/>
      <c r="AI191" s="211" t="str">
        <f t="shared" si="150"/>
        <v>Débil</v>
      </c>
      <c r="AJ191" s="212" t="str">
        <f>IFERROR(VLOOKUP((CONCATENATE(AG191,AI191)),Listados!$U$3:$V$11,2,FALSE),"")</f>
        <v/>
      </c>
      <c r="AK191" s="278">
        <f t="shared" si="151"/>
        <v>100</v>
      </c>
      <c r="AL191" s="370"/>
      <c r="AM191" s="372"/>
      <c r="AN191" s="277">
        <f>+IF(AND(Q191="Preventivo",AM187="Fuerte"),2,IF(AND(Q191="Preventivo",AM187="Moderado"),1,0))</f>
        <v>0</v>
      </c>
      <c r="AO191" s="277">
        <f t="shared" si="152"/>
        <v>0</v>
      </c>
      <c r="AP191" s="213">
        <f>+K187-AN191</f>
        <v>2</v>
      </c>
      <c r="AQ191" s="213">
        <f>+M187-AO191</f>
        <v>2</v>
      </c>
      <c r="AR191" s="356"/>
      <c r="AS191" s="356"/>
      <c r="AT191" s="356"/>
      <c r="AU191" s="356"/>
      <c r="AV191" s="461"/>
      <c r="AW191" s="461"/>
      <c r="AX191" s="461"/>
      <c r="AY191" s="461"/>
      <c r="AZ191" s="461"/>
      <c r="BA191" s="461"/>
      <c r="BB191" s="461"/>
      <c r="BC191" s="461"/>
      <c r="BD191" s="461"/>
      <c r="BE191" s="461"/>
      <c r="BF191" s="461"/>
      <c r="BG191" s="461"/>
    </row>
    <row r="192" spans="1:59" x14ac:dyDescent="0.25">
      <c r="A192" s="360"/>
      <c r="B192" s="432"/>
      <c r="C192" s="376"/>
      <c r="D192" s="435"/>
      <c r="E192" s="287"/>
      <c r="F192" s="287"/>
      <c r="G192" s="288"/>
      <c r="H192" s="288"/>
      <c r="I192" s="288"/>
      <c r="J192" s="432"/>
      <c r="K192" s="395"/>
      <c r="L192" s="415"/>
      <c r="M192" s="395"/>
      <c r="N192" s="433"/>
      <c r="O192" s="150"/>
      <c r="P192" s="137"/>
      <c r="Q192" s="137"/>
      <c r="R192" s="232"/>
      <c r="S192" s="209" t="str">
        <f t="shared" si="141"/>
        <v/>
      </c>
      <c r="T192" s="232"/>
      <c r="U192" s="209" t="str">
        <f t="shared" si="142"/>
        <v/>
      </c>
      <c r="V192" s="208"/>
      <c r="W192" s="209" t="str">
        <f t="shared" si="143"/>
        <v/>
      </c>
      <c r="X192" s="208"/>
      <c r="Y192" s="209" t="str">
        <f t="shared" si="144"/>
        <v/>
      </c>
      <c r="Z192" s="208"/>
      <c r="AA192" s="209" t="str">
        <f t="shared" si="145"/>
        <v/>
      </c>
      <c r="AB192" s="208"/>
      <c r="AC192" s="209" t="str">
        <f t="shared" si="146"/>
        <v/>
      </c>
      <c r="AD192" s="208"/>
      <c r="AE192" s="209" t="str">
        <f t="shared" si="147"/>
        <v/>
      </c>
      <c r="AF192" s="278" t="str">
        <f t="shared" si="148"/>
        <v/>
      </c>
      <c r="AG192" s="278" t="str">
        <f t="shared" si="149"/>
        <v/>
      </c>
      <c r="AH192" s="210"/>
      <c r="AI192" s="211" t="str">
        <f t="shared" si="150"/>
        <v>Débil</v>
      </c>
      <c r="AJ192" s="212" t="str">
        <f>IFERROR(VLOOKUP((CONCATENATE(AG192,AI192)),Listados!$U$3:$V$11,2,FALSE),"")</f>
        <v/>
      </c>
      <c r="AK192" s="278">
        <f t="shared" si="151"/>
        <v>100</v>
      </c>
      <c r="AL192" s="371"/>
      <c r="AM192" s="372"/>
      <c r="AN192" s="277">
        <f>+IF(AND(Q192="Preventivo",AM187="Fuerte"),2,IF(AND(Q192="Preventivo",AM187="Moderado"),1,0))</f>
        <v>0</v>
      </c>
      <c r="AO192" s="277">
        <f t="shared" si="152"/>
        <v>0</v>
      </c>
      <c r="AP192" s="213">
        <f>+K187-AN192</f>
        <v>2</v>
      </c>
      <c r="AQ192" s="213">
        <f>+M187-AO192</f>
        <v>2</v>
      </c>
      <c r="AR192" s="357"/>
      <c r="AS192" s="357"/>
      <c r="AT192" s="357"/>
      <c r="AU192" s="357"/>
      <c r="AV192" s="462"/>
      <c r="AW192" s="462"/>
      <c r="AX192" s="462"/>
      <c r="AY192" s="462"/>
      <c r="AZ192" s="462"/>
      <c r="BA192" s="462"/>
      <c r="BB192" s="462"/>
      <c r="BC192" s="462"/>
      <c r="BD192" s="462"/>
      <c r="BE192" s="462"/>
      <c r="BF192" s="462"/>
      <c r="BG192" s="462"/>
    </row>
    <row r="193" spans="1:59" ht="150" x14ac:dyDescent="0.25">
      <c r="A193" s="409">
        <v>33</v>
      </c>
      <c r="B193" s="428" t="s">
        <v>101</v>
      </c>
      <c r="C193" s="434" t="str">
        <f>IFERROR(VLOOKUP(B193,Listados!B$3:C$20,2,FALSE),"")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193" s="430" t="s">
        <v>1421</v>
      </c>
      <c r="E193" s="248" t="s">
        <v>15</v>
      </c>
      <c r="F193" s="248" t="s">
        <v>191</v>
      </c>
      <c r="G193" s="230" t="s">
        <v>392</v>
      </c>
      <c r="H193" s="230" t="s">
        <v>30</v>
      </c>
      <c r="I193" s="230" t="s">
        <v>393</v>
      </c>
      <c r="J193" s="428" t="s">
        <v>53</v>
      </c>
      <c r="K193" s="418">
        <f>+VLOOKUP(J193,Listados!$K$8:$L$12,2,0)</f>
        <v>4</v>
      </c>
      <c r="L193" s="405" t="s">
        <v>54</v>
      </c>
      <c r="M193" s="418">
        <f>+VLOOKUP(L193,Listados!$K$13:$L$17,2,0)</f>
        <v>4</v>
      </c>
      <c r="N193" s="396" t="str">
        <f>IF(AND(J193&lt;&gt;"",L193&lt;&gt;""),VLOOKUP(J193&amp;L193,Listados!$M$3:$N$27,2,FALSE),"")</f>
        <v>Extremo</v>
      </c>
      <c r="O193" s="150" t="s">
        <v>394</v>
      </c>
      <c r="P193" s="137" t="s">
        <v>392</v>
      </c>
      <c r="Q193" s="137" t="s">
        <v>20</v>
      </c>
      <c r="R193" s="208" t="s">
        <v>116</v>
      </c>
      <c r="S193" s="209">
        <f t="shared" si="141"/>
        <v>15</v>
      </c>
      <c r="T193" s="208" t="s">
        <v>266</v>
      </c>
      <c r="U193" s="209">
        <f t="shared" si="142"/>
        <v>15</v>
      </c>
      <c r="V193" s="208" t="s">
        <v>266</v>
      </c>
      <c r="W193" s="209">
        <f t="shared" si="143"/>
        <v>15</v>
      </c>
      <c r="X193" s="208" t="s">
        <v>20</v>
      </c>
      <c r="Y193" s="209">
        <f t="shared" si="144"/>
        <v>15</v>
      </c>
      <c r="Z193" s="208" t="s">
        <v>266</v>
      </c>
      <c r="AA193" s="209">
        <f t="shared" si="145"/>
        <v>15</v>
      </c>
      <c r="AB193" s="208" t="s">
        <v>266</v>
      </c>
      <c r="AC193" s="209">
        <f t="shared" si="146"/>
        <v>15</v>
      </c>
      <c r="AD193" s="208" t="s">
        <v>117</v>
      </c>
      <c r="AE193" s="209">
        <f t="shared" si="147"/>
        <v>10</v>
      </c>
      <c r="AF193" s="278">
        <f t="shared" si="148"/>
        <v>100</v>
      </c>
      <c r="AG193" s="278" t="str">
        <f t="shared" si="149"/>
        <v>Fuerte</v>
      </c>
      <c r="AH193" s="210" t="s">
        <v>118</v>
      </c>
      <c r="AI193" s="211" t="str">
        <f t="shared" si="150"/>
        <v>Fuerte</v>
      </c>
      <c r="AJ193" s="212" t="str">
        <f>IFERROR(VLOOKUP((CONCATENATE(AG193,AI193)),Listados!$U$3:$V$11,2,FALSE),"")</f>
        <v>Fuerte</v>
      </c>
      <c r="AK193" s="278">
        <f t="shared" si="151"/>
        <v>100</v>
      </c>
      <c r="AL193" s="369">
        <f>AVERAGE(AK193:AK198)</f>
        <v>100</v>
      </c>
      <c r="AM193" s="371" t="str">
        <f>IF(AL193&lt;=50, "Débil", IF(AL193&lt;=99,"Moderado","Fuerte"))</f>
        <v>Fuerte</v>
      </c>
      <c r="AN193" s="277">
        <f>+IF(AND(Q193="Preventivo",AM193="Fuerte"),2,IF(AND(Q193="Preventivo",AM193="Moderado"),1,0))</f>
        <v>2</v>
      </c>
      <c r="AO193" s="277">
        <f t="shared" si="152"/>
        <v>0</v>
      </c>
      <c r="AP193" s="213">
        <f>+K193-AN193</f>
        <v>2</v>
      </c>
      <c r="AQ193" s="213">
        <f>+M193-AO193</f>
        <v>4</v>
      </c>
      <c r="AR193" s="358" t="str">
        <f>+VLOOKUP(MIN(AP193,AP194,AP195,AP196,AP197,AP198),Listados!$J$18:$K$24,2,TRUE)</f>
        <v>Improbable</v>
      </c>
      <c r="AS193" s="358" t="str">
        <f>+VLOOKUP(MIN(AQ193,AQ194,AQ195,AQ196,AQ197,AQ198),Listados!$J$27:$K$32,2,TRUE)</f>
        <v>Mayor</v>
      </c>
      <c r="AT193" s="358" t="str">
        <f>IF(AND(AR193&lt;&gt;"",AS193&lt;&gt;""),VLOOKUP(AR193&amp;AS193,Listados!$M$3:$N$27,2,FALSE),"")</f>
        <v>Alto</v>
      </c>
      <c r="AU193" s="358" t="str">
        <f>+VLOOKUP(AT193,Listados!$P$3:$Q$6,2,FALSE)</f>
        <v>Reducir el riesgo</v>
      </c>
      <c r="AV193" s="476" t="s">
        <v>1190</v>
      </c>
      <c r="AW193" s="476" t="s">
        <v>1187</v>
      </c>
      <c r="AX193" s="477">
        <v>44574</v>
      </c>
      <c r="AY193" s="477">
        <v>44926</v>
      </c>
      <c r="AZ193" s="476" t="s">
        <v>1188</v>
      </c>
      <c r="BA193" s="476" t="s">
        <v>1189</v>
      </c>
      <c r="BB193" s="476"/>
      <c r="BC193" s="476"/>
      <c r="BD193" s="476"/>
      <c r="BE193" s="476"/>
      <c r="BF193" s="476"/>
      <c r="BG193" s="476"/>
    </row>
    <row r="194" spans="1:59" ht="150" x14ac:dyDescent="0.25">
      <c r="A194" s="360"/>
      <c r="B194" s="429"/>
      <c r="C194" s="352"/>
      <c r="D194" s="431"/>
      <c r="E194" s="275"/>
      <c r="F194" s="275"/>
      <c r="G194" s="273" t="s">
        <v>395</v>
      </c>
      <c r="H194" s="273" t="s">
        <v>16</v>
      </c>
      <c r="I194" s="273" t="s">
        <v>396</v>
      </c>
      <c r="J194" s="429"/>
      <c r="K194" s="394"/>
      <c r="L194" s="401"/>
      <c r="M194" s="394"/>
      <c r="N194" s="420"/>
      <c r="O194" s="137" t="s">
        <v>397</v>
      </c>
      <c r="P194" s="137" t="s">
        <v>395</v>
      </c>
      <c r="Q194" s="137" t="s">
        <v>20</v>
      </c>
      <c r="R194" s="208" t="s">
        <v>116</v>
      </c>
      <c r="S194" s="209">
        <f t="shared" si="141"/>
        <v>15</v>
      </c>
      <c r="T194" s="208" t="s">
        <v>266</v>
      </c>
      <c r="U194" s="209">
        <f t="shared" si="142"/>
        <v>15</v>
      </c>
      <c r="V194" s="208" t="s">
        <v>266</v>
      </c>
      <c r="W194" s="209">
        <f t="shared" si="143"/>
        <v>15</v>
      </c>
      <c r="X194" s="208" t="s">
        <v>20</v>
      </c>
      <c r="Y194" s="209">
        <f t="shared" si="144"/>
        <v>15</v>
      </c>
      <c r="Z194" s="208" t="s">
        <v>266</v>
      </c>
      <c r="AA194" s="209">
        <f t="shared" si="145"/>
        <v>15</v>
      </c>
      <c r="AB194" s="208" t="s">
        <v>266</v>
      </c>
      <c r="AC194" s="209">
        <f t="shared" si="146"/>
        <v>15</v>
      </c>
      <c r="AD194" s="208" t="s">
        <v>117</v>
      </c>
      <c r="AE194" s="209">
        <f t="shared" si="147"/>
        <v>10</v>
      </c>
      <c r="AF194" s="278">
        <f t="shared" si="148"/>
        <v>100</v>
      </c>
      <c r="AG194" s="278" t="str">
        <f t="shared" si="149"/>
        <v>Fuerte</v>
      </c>
      <c r="AH194" s="210" t="s">
        <v>118</v>
      </c>
      <c r="AI194" s="211" t="str">
        <f t="shared" si="150"/>
        <v>Fuerte</v>
      </c>
      <c r="AJ194" s="212" t="str">
        <f>IFERROR(VLOOKUP((CONCATENATE(AG194,AI194)),Listados!$U$3:$V$11,2,FALSE),"")</f>
        <v>Fuerte</v>
      </c>
      <c r="AK194" s="278">
        <f t="shared" si="151"/>
        <v>100</v>
      </c>
      <c r="AL194" s="370"/>
      <c r="AM194" s="372"/>
      <c r="AN194" s="277">
        <f>+IF(AND(Q194="Preventivo",AM193="Fuerte"),2,IF(AND(Q194="Preventivo",AM193="Moderado"),1,0))</f>
        <v>2</v>
      </c>
      <c r="AO194" s="277">
        <f t="shared" si="152"/>
        <v>0</v>
      </c>
      <c r="AP194" s="213">
        <f>+K193-AN194</f>
        <v>2</v>
      </c>
      <c r="AQ194" s="213">
        <f>+M193-AO194</f>
        <v>4</v>
      </c>
      <c r="AR194" s="356"/>
      <c r="AS194" s="356"/>
      <c r="AT194" s="356"/>
      <c r="AU194" s="356"/>
      <c r="AV194" s="458"/>
      <c r="AW194" s="458"/>
      <c r="AX194" s="478"/>
      <c r="AY194" s="478"/>
      <c r="AZ194" s="458"/>
      <c r="BA194" s="458"/>
      <c r="BB194" s="458"/>
      <c r="BC194" s="458"/>
      <c r="BD194" s="458"/>
      <c r="BE194" s="458"/>
      <c r="BF194" s="458"/>
      <c r="BG194" s="458"/>
    </row>
    <row r="195" spans="1:59" ht="120" x14ac:dyDescent="0.25">
      <c r="A195" s="360"/>
      <c r="B195" s="362"/>
      <c r="C195" s="423"/>
      <c r="D195" s="425"/>
      <c r="E195" s="150"/>
      <c r="F195" s="150"/>
      <c r="G195" s="137" t="s">
        <v>398</v>
      </c>
      <c r="H195" s="137" t="s">
        <v>16</v>
      </c>
      <c r="I195" s="137" t="s">
        <v>399</v>
      </c>
      <c r="J195" s="362"/>
      <c r="K195" s="394"/>
      <c r="L195" s="402"/>
      <c r="M195" s="394"/>
      <c r="N195" s="421"/>
      <c r="O195" s="137" t="s">
        <v>400</v>
      </c>
      <c r="P195" s="137" t="s">
        <v>398</v>
      </c>
      <c r="Q195" s="137" t="s">
        <v>123</v>
      </c>
      <c r="R195" s="208" t="s">
        <v>116</v>
      </c>
      <c r="S195" s="209">
        <f t="shared" si="141"/>
        <v>15</v>
      </c>
      <c r="T195" s="208" t="s">
        <v>266</v>
      </c>
      <c r="U195" s="209">
        <f t="shared" si="142"/>
        <v>15</v>
      </c>
      <c r="V195" s="208" t="s">
        <v>266</v>
      </c>
      <c r="W195" s="209">
        <f t="shared" si="143"/>
        <v>15</v>
      </c>
      <c r="X195" s="208" t="s">
        <v>20</v>
      </c>
      <c r="Y195" s="209">
        <f t="shared" si="144"/>
        <v>15</v>
      </c>
      <c r="Z195" s="208" t="s">
        <v>266</v>
      </c>
      <c r="AA195" s="209">
        <f t="shared" si="145"/>
        <v>15</v>
      </c>
      <c r="AB195" s="208" t="s">
        <v>266</v>
      </c>
      <c r="AC195" s="209">
        <f t="shared" si="146"/>
        <v>15</v>
      </c>
      <c r="AD195" s="208" t="s">
        <v>117</v>
      </c>
      <c r="AE195" s="209">
        <f t="shared" si="147"/>
        <v>10</v>
      </c>
      <c r="AF195" s="278">
        <f t="shared" si="148"/>
        <v>100</v>
      </c>
      <c r="AG195" s="278" t="str">
        <f t="shared" si="149"/>
        <v>Fuerte</v>
      </c>
      <c r="AH195" s="210" t="s">
        <v>118</v>
      </c>
      <c r="AI195" s="211" t="str">
        <f t="shared" si="150"/>
        <v>Fuerte</v>
      </c>
      <c r="AJ195" s="212" t="str">
        <f>IFERROR(VLOOKUP((CONCATENATE(AG195,AI195)),Listados!$U$3:$V$11,2,FALSE),"")</f>
        <v>Fuerte</v>
      </c>
      <c r="AK195" s="278">
        <f t="shared" si="151"/>
        <v>100</v>
      </c>
      <c r="AL195" s="370"/>
      <c r="AM195" s="372"/>
      <c r="AN195" s="277">
        <f>+IF(AND(Q195="Preventivo",AM193="Fuerte"),2,IF(AND(Q195="Preventivo",AM193="Moderado"),1,0))</f>
        <v>0</v>
      </c>
      <c r="AO195" s="277">
        <f t="shared" si="152"/>
        <v>0</v>
      </c>
      <c r="AP195" s="213">
        <f>+K193-AN195</f>
        <v>4</v>
      </c>
      <c r="AQ195" s="213">
        <f>+M193-AO195</f>
        <v>4</v>
      </c>
      <c r="AR195" s="356"/>
      <c r="AS195" s="356"/>
      <c r="AT195" s="356"/>
      <c r="AU195" s="356"/>
      <c r="AV195" s="458"/>
      <c r="AW195" s="458"/>
      <c r="AX195" s="478"/>
      <c r="AY195" s="478"/>
      <c r="AZ195" s="458"/>
      <c r="BA195" s="458"/>
      <c r="BB195" s="458"/>
      <c r="BC195" s="458"/>
      <c r="BD195" s="458"/>
      <c r="BE195" s="458"/>
      <c r="BF195" s="458"/>
      <c r="BG195" s="458"/>
    </row>
    <row r="196" spans="1:59" ht="105" x14ac:dyDescent="0.25">
      <c r="A196" s="360"/>
      <c r="B196" s="362"/>
      <c r="C196" s="423"/>
      <c r="D196" s="425"/>
      <c r="E196" s="150"/>
      <c r="F196" s="150"/>
      <c r="G196" s="137"/>
      <c r="H196" s="137"/>
      <c r="I196" s="137" t="s">
        <v>389</v>
      </c>
      <c r="J196" s="362"/>
      <c r="K196" s="394"/>
      <c r="L196" s="402"/>
      <c r="M196" s="394"/>
      <c r="N196" s="421"/>
      <c r="O196" s="137" t="s">
        <v>401</v>
      </c>
      <c r="P196" s="137" t="s">
        <v>398</v>
      </c>
      <c r="Q196" s="137" t="s">
        <v>20</v>
      </c>
      <c r="R196" s="208" t="s">
        <v>116</v>
      </c>
      <c r="S196" s="209">
        <f t="shared" si="141"/>
        <v>15</v>
      </c>
      <c r="T196" s="208" t="s">
        <v>266</v>
      </c>
      <c r="U196" s="209">
        <f t="shared" si="142"/>
        <v>15</v>
      </c>
      <c r="V196" s="208" t="s">
        <v>266</v>
      </c>
      <c r="W196" s="209">
        <f t="shared" si="143"/>
        <v>15</v>
      </c>
      <c r="X196" s="208" t="s">
        <v>20</v>
      </c>
      <c r="Y196" s="209">
        <f t="shared" si="144"/>
        <v>15</v>
      </c>
      <c r="Z196" s="208" t="s">
        <v>266</v>
      </c>
      <c r="AA196" s="209">
        <f t="shared" si="145"/>
        <v>15</v>
      </c>
      <c r="AB196" s="208" t="s">
        <v>266</v>
      </c>
      <c r="AC196" s="209">
        <f t="shared" si="146"/>
        <v>15</v>
      </c>
      <c r="AD196" s="208" t="s">
        <v>117</v>
      </c>
      <c r="AE196" s="209">
        <f t="shared" si="147"/>
        <v>10</v>
      </c>
      <c r="AF196" s="278">
        <f t="shared" si="148"/>
        <v>100</v>
      </c>
      <c r="AG196" s="278" t="str">
        <f t="shared" si="149"/>
        <v>Fuerte</v>
      </c>
      <c r="AH196" s="210" t="s">
        <v>118</v>
      </c>
      <c r="AI196" s="211" t="str">
        <f t="shared" si="150"/>
        <v>Fuerte</v>
      </c>
      <c r="AJ196" s="212" t="str">
        <f>IFERROR(VLOOKUP((CONCATENATE(AG196,AI196)),Listados!$U$3:$V$11,2,FALSE),"")</f>
        <v>Fuerte</v>
      </c>
      <c r="AK196" s="278">
        <f t="shared" si="151"/>
        <v>100</v>
      </c>
      <c r="AL196" s="370"/>
      <c r="AM196" s="372"/>
      <c r="AN196" s="277">
        <f>+IF(AND(Q196="Preventivo",AM193="Fuerte"),2,IF(AND(Q196="Preventivo",AM193="Moderado"),1,0))</f>
        <v>2</v>
      </c>
      <c r="AO196" s="277">
        <f t="shared" si="152"/>
        <v>0</v>
      </c>
      <c r="AP196" s="213">
        <f>+K193-AN196</f>
        <v>2</v>
      </c>
      <c r="AQ196" s="213">
        <f>+M193-AO196</f>
        <v>4</v>
      </c>
      <c r="AR196" s="356"/>
      <c r="AS196" s="356"/>
      <c r="AT196" s="356"/>
      <c r="AU196" s="356"/>
      <c r="AV196" s="458"/>
      <c r="AW196" s="458"/>
      <c r="AX196" s="478"/>
      <c r="AY196" s="478"/>
      <c r="AZ196" s="458"/>
      <c r="BA196" s="458"/>
      <c r="BB196" s="458"/>
      <c r="BC196" s="458"/>
      <c r="BD196" s="458"/>
      <c r="BE196" s="458"/>
      <c r="BF196" s="458"/>
      <c r="BG196" s="458"/>
    </row>
    <row r="197" spans="1:59" x14ac:dyDescent="0.25">
      <c r="A197" s="360"/>
      <c r="B197" s="362"/>
      <c r="C197" s="423"/>
      <c r="D197" s="425"/>
      <c r="E197" s="150"/>
      <c r="F197" s="150"/>
      <c r="G197" s="137"/>
      <c r="H197" s="137"/>
      <c r="I197" s="137"/>
      <c r="J197" s="362"/>
      <c r="K197" s="394"/>
      <c r="L197" s="402"/>
      <c r="M197" s="394"/>
      <c r="N197" s="421"/>
      <c r="O197" s="150"/>
      <c r="P197" s="137"/>
      <c r="Q197" s="137"/>
      <c r="R197" s="232"/>
      <c r="S197" s="209" t="str">
        <f t="shared" si="141"/>
        <v/>
      </c>
      <c r="T197" s="232"/>
      <c r="U197" s="209" t="str">
        <f t="shared" si="142"/>
        <v/>
      </c>
      <c r="V197" s="208"/>
      <c r="W197" s="209" t="str">
        <f t="shared" si="143"/>
        <v/>
      </c>
      <c r="X197" s="208"/>
      <c r="Y197" s="209" t="str">
        <f t="shared" si="144"/>
        <v/>
      </c>
      <c r="Z197" s="208"/>
      <c r="AA197" s="209" t="str">
        <f t="shared" si="145"/>
        <v/>
      </c>
      <c r="AB197" s="208"/>
      <c r="AC197" s="209" t="str">
        <f t="shared" si="146"/>
        <v/>
      </c>
      <c r="AD197" s="208"/>
      <c r="AE197" s="209" t="str">
        <f t="shared" si="147"/>
        <v/>
      </c>
      <c r="AF197" s="278" t="str">
        <f t="shared" si="148"/>
        <v/>
      </c>
      <c r="AG197" s="278" t="str">
        <f t="shared" si="149"/>
        <v/>
      </c>
      <c r="AH197" s="210"/>
      <c r="AI197" s="211" t="str">
        <f t="shared" si="150"/>
        <v>Débil</v>
      </c>
      <c r="AJ197" s="212" t="str">
        <f>IFERROR(VLOOKUP((CONCATENATE(AG197,AI197)),Listados!$U$3:$V$11,2,FALSE),"")</f>
        <v/>
      </c>
      <c r="AK197" s="278">
        <f t="shared" si="151"/>
        <v>100</v>
      </c>
      <c r="AL197" s="370"/>
      <c r="AM197" s="372"/>
      <c r="AN197" s="277">
        <f>+IF(AND(Q197="Preventivo",AM193="Fuerte"),2,IF(AND(Q197="Preventivo",AM193="Moderado"),1,0))</f>
        <v>0</v>
      </c>
      <c r="AO197" s="277">
        <f t="shared" si="152"/>
        <v>0</v>
      </c>
      <c r="AP197" s="213">
        <f>+K193-AN197</f>
        <v>4</v>
      </c>
      <c r="AQ197" s="213">
        <f>+M193-AO197</f>
        <v>4</v>
      </c>
      <c r="AR197" s="356"/>
      <c r="AS197" s="356"/>
      <c r="AT197" s="356"/>
      <c r="AU197" s="356"/>
      <c r="AV197" s="458"/>
      <c r="AW197" s="458"/>
      <c r="AX197" s="478"/>
      <c r="AY197" s="478"/>
      <c r="AZ197" s="458"/>
      <c r="BA197" s="458"/>
      <c r="BB197" s="458"/>
      <c r="BC197" s="458"/>
      <c r="BD197" s="458"/>
      <c r="BE197" s="458"/>
      <c r="BF197" s="458"/>
      <c r="BG197" s="458"/>
    </row>
    <row r="198" spans="1:59" x14ac:dyDescent="0.25">
      <c r="A198" s="360"/>
      <c r="B198" s="432"/>
      <c r="C198" s="376"/>
      <c r="D198" s="435"/>
      <c r="E198" s="287"/>
      <c r="F198" s="287"/>
      <c r="G198" s="288"/>
      <c r="H198" s="288"/>
      <c r="I198" s="288"/>
      <c r="J198" s="432"/>
      <c r="K198" s="395"/>
      <c r="L198" s="415"/>
      <c r="M198" s="395"/>
      <c r="N198" s="433"/>
      <c r="O198" s="150"/>
      <c r="P198" s="137"/>
      <c r="Q198" s="137"/>
      <c r="R198" s="232"/>
      <c r="S198" s="209" t="str">
        <f t="shared" si="141"/>
        <v/>
      </c>
      <c r="T198" s="232"/>
      <c r="U198" s="209" t="str">
        <f t="shared" si="142"/>
        <v/>
      </c>
      <c r="V198" s="208"/>
      <c r="W198" s="209" t="str">
        <f t="shared" si="143"/>
        <v/>
      </c>
      <c r="X198" s="208"/>
      <c r="Y198" s="209" t="str">
        <f t="shared" si="144"/>
        <v/>
      </c>
      <c r="Z198" s="208"/>
      <c r="AA198" s="209" t="str">
        <f t="shared" si="145"/>
        <v/>
      </c>
      <c r="AB198" s="208"/>
      <c r="AC198" s="209" t="str">
        <f t="shared" si="146"/>
        <v/>
      </c>
      <c r="AD198" s="208"/>
      <c r="AE198" s="209" t="str">
        <f t="shared" si="147"/>
        <v/>
      </c>
      <c r="AF198" s="278" t="str">
        <f t="shared" si="148"/>
        <v/>
      </c>
      <c r="AG198" s="278" t="str">
        <f t="shared" si="149"/>
        <v/>
      </c>
      <c r="AH198" s="210"/>
      <c r="AI198" s="211" t="str">
        <f t="shared" si="150"/>
        <v>Débil</v>
      </c>
      <c r="AJ198" s="212" t="str">
        <f>IFERROR(VLOOKUP((CONCATENATE(AG198,AI198)),Listados!$U$3:$V$11,2,FALSE),"")</f>
        <v/>
      </c>
      <c r="AK198" s="278">
        <f t="shared" si="151"/>
        <v>100</v>
      </c>
      <c r="AL198" s="371"/>
      <c r="AM198" s="372"/>
      <c r="AN198" s="277">
        <f>+IF(AND(Q198="Preventivo",AM193="Fuerte"),2,IF(AND(Q198="Preventivo",AM193="Moderado"),1,0))</f>
        <v>0</v>
      </c>
      <c r="AO198" s="277">
        <f t="shared" si="152"/>
        <v>0</v>
      </c>
      <c r="AP198" s="213">
        <f>+K193-AN198</f>
        <v>4</v>
      </c>
      <c r="AQ198" s="213">
        <f>+M193-AO198</f>
        <v>4</v>
      </c>
      <c r="AR198" s="357"/>
      <c r="AS198" s="357"/>
      <c r="AT198" s="357"/>
      <c r="AU198" s="357"/>
      <c r="AV198" s="459"/>
      <c r="AW198" s="459"/>
      <c r="AX198" s="479"/>
      <c r="AY198" s="479"/>
      <c r="AZ198" s="459"/>
      <c r="BA198" s="459"/>
      <c r="BB198" s="459"/>
      <c r="BC198" s="459"/>
      <c r="BD198" s="459"/>
      <c r="BE198" s="459"/>
      <c r="BF198" s="459"/>
      <c r="BG198" s="459"/>
    </row>
    <row r="199" spans="1:59" ht="275.45" customHeight="1" x14ac:dyDescent="0.25">
      <c r="A199" s="409">
        <v>34</v>
      </c>
      <c r="B199" s="428" t="s">
        <v>101</v>
      </c>
      <c r="C199" s="434"/>
      <c r="D199" s="430" t="s">
        <v>1422</v>
      </c>
      <c r="E199" s="248" t="s">
        <v>29</v>
      </c>
      <c r="F199" s="248"/>
      <c r="G199" s="230" t="s">
        <v>402</v>
      </c>
      <c r="H199" s="230" t="s">
        <v>16</v>
      </c>
      <c r="I199" s="230" t="s">
        <v>403</v>
      </c>
      <c r="J199" s="428" t="s">
        <v>31</v>
      </c>
      <c r="K199" s="418">
        <f>+VLOOKUP(J199,Listados!$K$8:$L$12,2,0)</f>
        <v>2</v>
      </c>
      <c r="L199" s="405" t="s">
        <v>32</v>
      </c>
      <c r="M199" s="418">
        <f>+VLOOKUP(L199,Listados!$K$13:$L$17,2,0)</f>
        <v>2</v>
      </c>
      <c r="N199" s="396" t="str">
        <f>IF(AND(J199&lt;&gt;"",L199&lt;&gt;""),VLOOKUP(J199&amp;L199,Listados!$M$3:$N$27,2,FALSE),"")</f>
        <v>Bajo</v>
      </c>
      <c r="O199" s="150" t="s">
        <v>404</v>
      </c>
      <c r="P199" s="137" t="s">
        <v>402</v>
      </c>
      <c r="Q199" s="137" t="s">
        <v>20</v>
      </c>
      <c r="R199" s="208" t="s">
        <v>116</v>
      </c>
      <c r="S199" s="209">
        <f t="shared" si="141"/>
        <v>15</v>
      </c>
      <c r="T199" s="208" t="s">
        <v>266</v>
      </c>
      <c r="U199" s="209">
        <f t="shared" si="142"/>
        <v>15</v>
      </c>
      <c r="V199" s="208" t="s">
        <v>266</v>
      </c>
      <c r="W199" s="209">
        <f t="shared" si="143"/>
        <v>15</v>
      </c>
      <c r="X199" s="208" t="s">
        <v>20</v>
      </c>
      <c r="Y199" s="209">
        <f t="shared" si="144"/>
        <v>15</v>
      </c>
      <c r="Z199" s="208" t="s">
        <v>266</v>
      </c>
      <c r="AA199" s="209">
        <f t="shared" si="145"/>
        <v>15</v>
      </c>
      <c r="AB199" s="208" t="s">
        <v>266</v>
      </c>
      <c r="AC199" s="209">
        <f t="shared" si="146"/>
        <v>15</v>
      </c>
      <c r="AD199" s="208" t="s">
        <v>117</v>
      </c>
      <c r="AE199" s="209">
        <f t="shared" si="147"/>
        <v>10</v>
      </c>
      <c r="AF199" s="278">
        <f t="shared" si="148"/>
        <v>100</v>
      </c>
      <c r="AG199" s="278" t="str">
        <f t="shared" si="149"/>
        <v>Fuerte</v>
      </c>
      <c r="AH199" s="210" t="s">
        <v>118</v>
      </c>
      <c r="AI199" s="211" t="str">
        <f t="shared" si="150"/>
        <v>Fuerte</v>
      </c>
      <c r="AJ199" s="212" t="str">
        <f>IFERROR(VLOOKUP((CONCATENATE(AG199,AI199)),Listados!$U$3:$V$11,2,FALSE),"")</f>
        <v>Fuerte</v>
      </c>
      <c r="AK199" s="278">
        <f t="shared" si="151"/>
        <v>100</v>
      </c>
      <c r="AL199" s="369">
        <f>AVERAGE(AK199:AK204)</f>
        <v>100</v>
      </c>
      <c r="AM199" s="371" t="str">
        <f>IF(AL199&lt;=50, "Débil", IF(AL199&lt;=99,"Moderado","Fuerte"))</f>
        <v>Fuerte</v>
      </c>
      <c r="AN199" s="277">
        <f>+IF(AND(Q199="Preventivo",AM199="Fuerte"),2,IF(AND(Q199="Preventivo",AM199="Moderado"),1,0))</f>
        <v>2</v>
      </c>
      <c r="AO199" s="277">
        <f t="shared" si="152"/>
        <v>0</v>
      </c>
      <c r="AP199" s="213">
        <f>+K199-AN199</f>
        <v>0</v>
      </c>
      <c r="AQ199" s="213">
        <f>+M199-AO199</f>
        <v>2</v>
      </c>
      <c r="AR199" s="358" t="str">
        <f>+VLOOKUP(MIN(AP199,AP200,AP201,AP202,AP203,AP204),Listados!$J$18:$K$24,2,TRUE)</f>
        <v>Rara Vez</v>
      </c>
      <c r="AS199" s="358" t="str">
        <f>+VLOOKUP(MIN(AQ199,AQ200,AQ201,AQ202,AQ203,AQ204),Listados!$J$27:$K$32,2,TRUE)</f>
        <v>Menor</v>
      </c>
      <c r="AT199" s="358" t="str">
        <f>IF(AND(AR199&lt;&gt;"",AS199&lt;&gt;""),VLOOKUP(AR199&amp;AS199,Listados!$M$3:$N$27,2,FALSE),"")</f>
        <v>Bajo</v>
      </c>
      <c r="AU199" s="358" t="str">
        <f>+VLOOKUP(AT199,Listados!$P$3:$Q$6,2,FALSE)</f>
        <v>Asumir el riesgo</v>
      </c>
      <c r="AV199" s="476" t="s">
        <v>1191</v>
      </c>
      <c r="AW199" s="476" t="s">
        <v>1193</v>
      </c>
      <c r="AX199" s="476" t="s">
        <v>1077</v>
      </c>
      <c r="AY199" s="476" t="s">
        <v>1077</v>
      </c>
      <c r="AZ199" s="476" t="s">
        <v>1194</v>
      </c>
      <c r="BA199" s="476" t="s">
        <v>1192</v>
      </c>
      <c r="BB199" s="476"/>
      <c r="BC199" s="476"/>
      <c r="BD199" s="476"/>
      <c r="BE199" s="476"/>
      <c r="BF199" s="476"/>
      <c r="BG199" s="476"/>
    </row>
    <row r="200" spans="1:59" x14ac:dyDescent="0.25">
      <c r="A200" s="360"/>
      <c r="B200" s="429"/>
      <c r="C200" s="352"/>
      <c r="D200" s="431"/>
      <c r="E200" s="275"/>
      <c r="F200" s="275"/>
      <c r="G200" s="273"/>
      <c r="H200" s="273"/>
      <c r="I200" s="273"/>
      <c r="J200" s="429"/>
      <c r="K200" s="394"/>
      <c r="L200" s="401"/>
      <c r="M200" s="394"/>
      <c r="N200" s="420"/>
      <c r="O200" s="150"/>
      <c r="P200" s="150"/>
      <c r="Q200" s="137"/>
      <c r="R200" s="232"/>
      <c r="S200" s="209" t="str">
        <f t="shared" si="141"/>
        <v/>
      </c>
      <c r="T200" s="232"/>
      <c r="U200" s="209" t="str">
        <f t="shared" si="142"/>
        <v/>
      </c>
      <c r="V200" s="208"/>
      <c r="W200" s="209" t="str">
        <f t="shared" si="143"/>
        <v/>
      </c>
      <c r="X200" s="208"/>
      <c r="Y200" s="209" t="str">
        <f t="shared" si="144"/>
        <v/>
      </c>
      <c r="Z200" s="208"/>
      <c r="AA200" s="209" t="str">
        <f t="shared" si="145"/>
        <v/>
      </c>
      <c r="AB200" s="208"/>
      <c r="AC200" s="209" t="str">
        <f t="shared" si="146"/>
        <v/>
      </c>
      <c r="AD200" s="208"/>
      <c r="AE200" s="209" t="str">
        <f t="shared" si="147"/>
        <v/>
      </c>
      <c r="AF200" s="278" t="str">
        <f t="shared" si="148"/>
        <v/>
      </c>
      <c r="AG200" s="278" t="str">
        <f t="shared" si="149"/>
        <v/>
      </c>
      <c r="AH200" s="210"/>
      <c r="AI200" s="211" t="str">
        <f t="shared" si="150"/>
        <v>Débil</v>
      </c>
      <c r="AJ200" s="212" t="str">
        <f>IFERROR(VLOOKUP((CONCATENATE(AG200,AI200)),Listados!$U$3:$V$11,2,FALSE),"")</f>
        <v/>
      </c>
      <c r="AK200" s="278">
        <f t="shared" si="151"/>
        <v>100</v>
      </c>
      <c r="AL200" s="370"/>
      <c r="AM200" s="372"/>
      <c r="AN200" s="277">
        <f>+IF(AND(Q200="Preventivo",AM199="Fuerte"),2,IF(AND(Q200="Preventivo",AM199="Moderado"),1,0))</f>
        <v>0</v>
      </c>
      <c r="AO200" s="277">
        <f t="shared" si="152"/>
        <v>0</v>
      </c>
      <c r="AP200" s="213">
        <f>+K199-AN200</f>
        <v>2</v>
      </c>
      <c r="AQ200" s="213">
        <f>+M199-AO200</f>
        <v>2</v>
      </c>
      <c r="AR200" s="356"/>
      <c r="AS200" s="356"/>
      <c r="AT200" s="356"/>
      <c r="AU200" s="356"/>
      <c r="AV200" s="458"/>
      <c r="AW200" s="458"/>
      <c r="AX200" s="458"/>
      <c r="AY200" s="458"/>
      <c r="AZ200" s="458"/>
      <c r="BA200" s="458"/>
      <c r="BB200" s="458"/>
      <c r="BC200" s="458"/>
      <c r="BD200" s="458"/>
      <c r="BE200" s="458"/>
      <c r="BF200" s="458"/>
      <c r="BG200" s="458"/>
    </row>
    <row r="201" spans="1:59" x14ac:dyDescent="0.25">
      <c r="A201" s="360"/>
      <c r="B201" s="362"/>
      <c r="C201" s="423"/>
      <c r="D201" s="425"/>
      <c r="E201" s="150"/>
      <c r="F201" s="150"/>
      <c r="G201" s="137"/>
      <c r="H201" s="137"/>
      <c r="I201" s="137"/>
      <c r="J201" s="362"/>
      <c r="K201" s="394"/>
      <c r="L201" s="402"/>
      <c r="M201" s="394"/>
      <c r="N201" s="421"/>
      <c r="O201" s="150"/>
      <c r="P201" s="150"/>
      <c r="Q201" s="137"/>
      <c r="R201" s="232"/>
      <c r="S201" s="209" t="str">
        <f t="shared" si="141"/>
        <v/>
      </c>
      <c r="T201" s="232"/>
      <c r="U201" s="209" t="str">
        <f t="shared" si="142"/>
        <v/>
      </c>
      <c r="V201" s="208"/>
      <c r="W201" s="209" t="str">
        <f t="shared" si="143"/>
        <v/>
      </c>
      <c r="X201" s="208"/>
      <c r="Y201" s="209" t="str">
        <f t="shared" si="144"/>
        <v/>
      </c>
      <c r="Z201" s="208"/>
      <c r="AA201" s="209" t="str">
        <f t="shared" si="145"/>
        <v/>
      </c>
      <c r="AB201" s="208"/>
      <c r="AC201" s="209" t="str">
        <f t="shared" si="146"/>
        <v/>
      </c>
      <c r="AD201" s="208"/>
      <c r="AE201" s="209" t="str">
        <f t="shared" si="147"/>
        <v/>
      </c>
      <c r="AF201" s="278" t="str">
        <f t="shared" si="148"/>
        <v/>
      </c>
      <c r="AG201" s="278" t="str">
        <f t="shared" si="149"/>
        <v/>
      </c>
      <c r="AH201" s="210"/>
      <c r="AI201" s="211" t="str">
        <f t="shared" si="150"/>
        <v>Débil</v>
      </c>
      <c r="AJ201" s="212" t="str">
        <f>IFERROR(VLOOKUP((CONCATENATE(AG201,AI201)),Listados!$U$3:$V$11,2,FALSE),"")</f>
        <v/>
      </c>
      <c r="AK201" s="278">
        <f t="shared" si="151"/>
        <v>100</v>
      </c>
      <c r="AL201" s="370"/>
      <c r="AM201" s="372"/>
      <c r="AN201" s="277">
        <f>+IF(AND(Q201="Preventivo",AM199="Fuerte"),2,IF(AND(Q201="Preventivo",AM199="Moderado"),1,0))</f>
        <v>0</v>
      </c>
      <c r="AO201" s="277">
        <f t="shared" si="152"/>
        <v>0</v>
      </c>
      <c r="AP201" s="213">
        <f>+K199-AN201</f>
        <v>2</v>
      </c>
      <c r="AQ201" s="213">
        <f>+M199-AO201</f>
        <v>2</v>
      </c>
      <c r="AR201" s="356"/>
      <c r="AS201" s="356"/>
      <c r="AT201" s="356"/>
      <c r="AU201" s="356"/>
      <c r="AV201" s="458"/>
      <c r="AW201" s="458"/>
      <c r="AX201" s="458"/>
      <c r="AY201" s="458"/>
      <c r="AZ201" s="458"/>
      <c r="BA201" s="458"/>
      <c r="BB201" s="458"/>
      <c r="BC201" s="458"/>
      <c r="BD201" s="458"/>
      <c r="BE201" s="458"/>
      <c r="BF201" s="458"/>
      <c r="BG201" s="458"/>
    </row>
    <row r="202" spans="1:59" x14ac:dyDescent="0.25">
      <c r="A202" s="360"/>
      <c r="B202" s="362"/>
      <c r="C202" s="423"/>
      <c r="D202" s="425"/>
      <c r="E202" s="150"/>
      <c r="F202" s="150"/>
      <c r="G202" s="137"/>
      <c r="H202" s="137"/>
      <c r="I202" s="137"/>
      <c r="J202" s="362"/>
      <c r="K202" s="394"/>
      <c r="L202" s="402"/>
      <c r="M202" s="394"/>
      <c r="N202" s="421"/>
      <c r="O202" s="150"/>
      <c r="P202" s="137"/>
      <c r="Q202" s="137"/>
      <c r="R202" s="232"/>
      <c r="S202" s="209" t="str">
        <f t="shared" si="141"/>
        <v/>
      </c>
      <c r="T202" s="232"/>
      <c r="U202" s="209" t="str">
        <f t="shared" si="142"/>
        <v/>
      </c>
      <c r="V202" s="208"/>
      <c r="W202" s="209" t="str">
        <f t="shared" si="143"/>
        <v/>
      </c>
      <c r="X202" s="208"/>
      <c r="Y202" s="209" t="str">
        <f t="shared" si="144"/>
        <v/>
      </c>
      <c r="Z202" s="208"/>
      <c r="AA202" s="209" t="str">
        <f t="shared" si="145"/>
        <v/>
      </c>
      <c r="AB202" s="208"/>
      <c r="AC202" s="209" t="str">
        <f t="shared" si="146"/>
        <v/>
      </c>
      <c r="AD202" s="208"/>
      <c r="AE202" s="209" t="str">
        <f t="shared" si="147"/>
        <v/>
      </c>
      <c r="AF202" s="278" t="str">
        <f t="shared" si="148"/>
        <v/>
      </c>
      <c r="AG202" s="278" t="str">
        <f t="shared" si="149"/>
        <v/>
      </c>
      <c r="AH202" s="210"/>
      <c r="AI202" s="211" t="str">
        <f t="shared" si="150"/>
        <v>Débil</v>
      </c>
      <c r="AJ202" s="212" t="str">
        <f>IFERROR(VLOOKUP((CONCATENATE(AG202,AI202)),Listados!$U$3:$V$11,2,FALSE),"")</f>
        <v/>
      </c>
      <c r="AK202" s="278">
        <f t="shared" si="151"/>
        <v>100</v>
      </c>
      <c r="AL202" s="370"/>
      <c r="AM202" s="372"/>
      <c r="AN202" s="277">
        <f>+IF(AND(Q202="Preventivo",AM199="Fuerte"),2,IF(AND(Q202="Preventivo",AM199="Moderado"),1,0))</f>
        <v>0</v>
      </c>
      <c r="AO202" s="277">
        <f t="shared" si="152"/>
        <v>0</v>
      </c>
      <c r="AP202" s="213">
        <f>+K199-AN202</f>
        <v>2</v>
      </c>
      <c r="AQ202" s="213">
        <f>+M199-AO202</f>
        <v>2</v>
      </c>
      <c r="AR202" s="356"/>
      <c r="AS202" s="356"/>
      <c r="AT202" s="356"/>
      <c r="AU202" s="356"/>
      <c r="AV202" s="458"/>
      <c r="AW202" s="458"/>
      <c r="AX202" s="458"/>
      <c r="AY202" s="458"/>
      <c r="AZ202" s="458"/>
      <c r="BA202" s="458"/>
      <c r="BB202" s="458"/>
      <c r="BC202" s="458"/>
      <c r="BD202" s="458"/>
      <c r="BE202" s="458"/>
      <c r="BF202" s="458"/>
      <c r="BG202" s="458"/>
    </row>
    <row r="203" spans="1:59" x14ac:dyDescent="0.25">
      <c r="A203" s="360"/>
      <c r="B203" s="362"/>
      <c r="C203" s="423"/>
      <c r="D203" s="425"/>
      <c r="E203" s="150"/>
      <c r="F203" s="150"/>
      <c r="G203" s="137"/>
      <c r="H203" s="137"/>
      <c r="I203" s="137"/>
      <c r="J203" s="362"/>
      <c r="K203" s="394"/>
      <c r="L203" s="402"/>
      <c r="M203" s="394"/>
      <c r="N203" s="421"/>
      <c r="O203" s="150"/>
      <c r="P203" s="137"/>
      <c r="Q203" s="137"/>
      <c r="R203" s="232"/>
      <c r="S203" s="209" t="str">
        <f t="shared" si="141"/>
        <v/>
      </c>
      <c r="T203" s="232"/>
      <c r="U203" s="209" t="str">
        <f t="shared" si="142"/>
        <v/>
      </c>
      <c r="V203" s="208"/>
      <c r="W203" s="209" t="str">
        <f t="shared" si="143"/>
        <v/>
      </c>
      <c r="X203" s="208"/>
      <c r="Y203" s="209" t="str">
        <f t="shared" si="144"/>
        <v/>
      </c>
      <c r="Z203" s="208"/>
      <c r="AA203" s="209" t="str">
        <f t="shared" si="145"/>
        <v/>
      </c>
      <c r="AB203" s="208"/>
      <c r="AC203" s="209" t="str">
        <f t="shared" si="146"/>
        <v/>
      </c>
      <c r="AD203" s="208"/>
      <c r="AE203" s="209" t="str">
        <f t="shared" si="147"/>
        <v/>
      </c>
      <c r="AF203" s="278" t="str">
        <f t="shared" si="148"/>
        <v/>
      </c>
      <c r="AG203" s="278" t="str">
        <f t="shared" si="149"/>
        <v/>
      </c>
      <c r="AH203" s="210"/>
      <c r="AI203" s="211" t="str">
        <f t="shared" si="150"/>
        <v>Débil</v>
      </c>
      <c r="AJ203" s="212" t="str">
        <f>IFERROR(VLOOKUP((CONCATENATE(AG203,AI203)),Listados!$U$3:$V$11,2,FALSE),"")</f>
        <v/>
      </c>
      <c r="AK203" s="278">
        <f t="shared" si="151"/>
        <v>100</v>
      </c>
      <c r="AL203" s="370"/>
      <c r="AM203" s="372"/>
      <c r="AN203" s="277">
        <f>+IF(AND(Q203="Preventivo",AM199="Fuerte"),2,IF(AND(Q203="Preventivo",AM199="Moderado"),1,0))</f>
        <v>0</v>
      </c>
      <c r="AO203" s="277">
        <f t="shared" si="152"/>
        <v>0</v>
      </c>
      <c r="AP203" s="213">
        <f>+K199-AN203</f>
        <v>2</v>
      </c>
      <c r="AQ203" s="213">
        <f>+M199-AO203</f>
        <v>2</v>
      </c>
      <c r="AR203" s="356"/>
      <c r="AS203" s="356"/>
      <c r="AT203" s="356"/>
      <c r="AU203" s="356"/>
      <c r="AV203" s="458"/>
      <c r="AW203" s="458"/>
      <c r="AX203" s="458"/>
      <c r="AY203" s="458"/>
      <c r="AZ203" s="458"/>
      <c r="BA203" s="458"/>
      <c r="BB203" s="458"/>
      <c r="BC203" s="458"/>
      <c r="BD203" s="458"/>
      <c r="BE203" s="458"/>
      <c r="BF203" s="458"/>
      <c r="BG203" s="458"/>
    </row>
    <row r="204" spans="1:59" x14ac:dyDescent="0.25">
      <c r="A204" s="360"/>
      <c r="B204" s="432"/>
      <c r="C204" s="376"/>
      <c r="D204" s="435"/>
      <c r="E204" s="287"/>
      <c r="F204" s="287"/>
      <c r="G204" s="288"/>
      <c r="H204" s="288"/>
      <c r="I204" s="288"/>
      <c r="J204" s="432"/>
      <c r="K204" s="395"/>
      <c r="L204" s="415"/>
      <c r="M204" s="395"/>
      <c r="N204" s="433"/>
      <c r="O204" s="150"/>
      <c r="P204" s="137"/>
      <c r="Q204" s="137"/>
      <c r="R204" s="232"/>
      <c r="S204" s="209" t="str">
        <f t="shared" si="141"/>
        <v/>
      </c>
      <c r="T204" s="232"/>
      <c r="U204" s="209" t="str">
        <f t="shared" si="142"/>
        <v/>
      </c>
      <c r="V204" s="208"/>
      <c r="W204" s="209" t="str">
        <f t="shared" si="143"/>
        <v/>
      </c>
      <c r="X204" s="208"/>
      <c r="Y204" s="209" t="str">
        <f t="shared" si="144"/>
        <v/>
      </c>
      <c r="Z204" s="208"/>
      <c r="AA204" s="209" t="str">
        <f t="shared" si="145"/>
        <v/>
      </c>
      <c r="AB204" s="208"/>
      <c r="AC204" s="209" t="str">
        <f t="shared" si="146"/>
        <v/>
      </c>
      <c r="AD204" s="208"/>
      <c r="AE204" s="209" t="str">
        <f t="shared" si="147"/>
        <v/>
      </c>
      <c r="AF204" s="278" t="str">
        <f t="shared" si="148"/>
        <v/>
      </c>
      <c r="AG204" s="278" t="str">
        <f t="shared" si="149"/>
        <v/>
      </c>
      <c r="AH204" s="210"/>
      <c r="AI204" s="211" t="str">
        <f t="shared" si="150"/>
        <v>Débil</v>
      </c>
      <c r="AJ204" s="212" t="str">
        <f>IFERROR(VLOOKUP((CONCATENATE(AG204,AI204)),Listados!$U$3:$V$11,2,FALSE),"")</f>
        <v/>
      </c>
      <c r="AK204" s="278">
        <f t="shared" si="151"/>
        <v>100</v>
      </c>
      <c r="AL204" s="371"/>
      <c r="AM204" s="372"/>
      <c r="AN204" s="277">
        <f>+IF(AND(Q204="Preventivo",AM199="Fuerte"),2,IF(AND(Q204="Preventivo",AM199="Moderado"),1,0))</f>
        <v>0</v>
      </c>
      <c r="AO204" s="277">
        <f t="shared" si="152"/>
        <v>0</v>
      </c>
      <c r="AP204" s="213">
        <f>+K199-AN204</f>
        <v>2</v>
      </c>
      <c r="AQ204" s="213">
        <f>+M199-AO204</f>
        <v>2</v>
      </c>
      <c r="AR204" s="357"/>
      <c r="AS204" s="357"/>
      <c r="AT204" s="357"/>
      <c r="AU204" s="357"/>
      <c r="AV204" s="459"/>
      <c r="AW204" s="459"/>
      <c r="AX204" s="459"/>
      <c r="AY204" s="459"/>
      <c r="AZ204" s="459"/>
      <c r="BA204" s="459"/>
      <c r="BB204" s="459"/>
      <c r="BC204" s="459"/>
      <c r="BD204" s="459"/>
      <c r="BE204" s="459"/>
      <c r="BF204" s="459"/>
      <c r="BG204" s="459"/>
    </row>
    <row r="205" spans="1:59" ht="90" x14ac:dyDescent="0.25">
      <c r="A205" s="409">
        <v>35</v>
      </c>
      <c r="B205" s="428" t="s">
        <v>101</v>
      </c>
      <c r="C205" s="434"/>
      <c r="D205" s="430" t="s">
        <v>1423</v>
      </c>
      <c r="E205" s="248" t="s">
        <v>15</v>
      </c>
      <c r="F205" s="248" t="s">
        <v>191</v>
      </c>
      <c r="G205" s="230" t="s">
        <v>392</v>
      </c>
      <c r="H205" s="230" t="s">
        <v>30</v>
      </c>
      <c r="I205" s="230" t="s">
        <v>393</v>
      </c>
      <c r="J205" s="428" t="s">
        <v>44</v>
      </c>
      <c r="K205" s="418">
        <f>+VLOOKUP(J205,Listados!$K$8:$L$12,2,0)</f>
        <v>3</v>
      </c>
      <c r="L205" s="405" t="s">
        <v>54</v>
      </c>
      <c r="M205" s="418">
        <f>+VLOOKUP(L205,Listados!$K$13:$L$17,2,0)</f>
        <v>4</v>
      </c>
      <c r="N205" s="396" t="str">
        <f>IF(AND(J205&lt;&gt;"",L205&lt;&gt;""),VLOOKUP(J205&amp;L205,Listados!$M$3:$N$27,2,FALSE),"")</f>
        <v>Extremo</v>
      </c>
      <c r="O205" s="150" t="s">
        <v>405</v>
      </c>
      <c r="P205" s="137" t="s">
        <v>392</v>
      </c>
      <c r="Q205" s="137" t="s">
        <v>20</v>
      </c>
      <c r="R205" s="208" t="s">
        <v>116</v>
      </c>
      <c r="S205" s="209">
        <f t="shared" si="141"/>
        <v>15</v>
      </c>
      <c r="T205" s="208" t="s">
        <v>266</v>
      </c>
      <c r="U205" s="209">
        <f t="shared" si="142"/>
        <v>15</v>
      </c>
      <c r="V205" s="208" t="s">
        <v>266</v>
      </c>
      <c r="W205" s="209">
        <f t="shared" si="143"/>
        <v>15</v>
      </c>
      <c r="X205" s="208" t="s">
        <v>20</v>
      </c>
      <c r="Y205" s="209">
        <f t="shared" si="144"/>
        <v>15</v>
      </c>
      <c r="Z205" s="208" t="s">
        <v>266</v>
      </c>
      <c r="AA205" s="209">
        <f t="shared" si="145"/>
        <v>15</v>
      </c>
      <c r="AB205" s="208" t="s">
        <v>266</v>
      </c>
      <c r="AC205" s="209">
        <f t="shared" si="146"/>
        <v>15</v>
      </c>
      <c r="AD205" s="208" t="s">
        <v>117</v>
      </c>
      <c r="AE205" s="209">
        <f t="shared" si="147"/>
        <v>10</v>
      </c>
      <c r="AF205" s="278">
        <f t="shared" si="148"/>
        <v>100</v>
      </c>
      <c r="AG205" s="278" t="str">
        <f t="shared" si="149"/>
        <v>Fuerte</v>
      </c>
      <c r="AH205" s="210" t="s">
        <v>118</v>
      </c>
      <c r="AI205" s="211" t="str">
        <f t="shared" si="150"/>
        <v>Fuerte</v>
      </c>
      <c r="AJ205" s="212" t="str">
        <f>IFERROR(VLOOKUP((CONCATENATE(AG205,AI205)),Listados!$U$3:$V$11,2,FALSE),"")</f>
        <v>Fuerte</v>
      </c>
      <c r="AK205" s="278">
        <f t="shared" si="151"/>
        <v>100</v>
      </c>
      <c r="AL205" s="369">
        <f>AVERAGE(AK205:AK210)</f>
        <v>100</v>
      </c>
      <c r="AM205" s="371" t="str">
        <f>IF(AL205&lt;=50, "Débil", IF(AL205&lt;=99,"Moderado","Fuerte"))</f>
        <v>Fuerte</v>
      </c>
      <c r="AN205" s="277">
        <f>+IF(AND(Q205="Preventivo",AM205="Fuerte"),2,IF(AND(Q205="Preventivo",AM205="Moderado"),1,0))</f>
        <v>2</v>
      </c>
      <c r="AO205" s="277">
        <f t="shared" si="152"/>
        <v>0</v>
      </c>
      <c r="AP205" s="213">
        <f>+K205-AN205</f>
        <v>1</v>
      </c>
      <c r="AQ205" s="213">
        <f>+M205-AO205</f>
        <v>4</v>
      </c>
      <c r="AR205" s="358" t="str">
        <f>+VLOOKUP(MIN(AP205,AP206,AP207,AP208,AP209,AP210),Listados!$J$18:$K$24,2,TRUE)</f>
        <v>Rara Vez</v>
      </c>
      <c r="AS205" s="358" t="str">
        <f>+VLOOKUP(MIN(AQ205,AQ206,AQ207,AQ208,AQ209,AQ210),Listados!$J$27:$K$32,2,TRUE)</f>
        <v>Mayor</v>
      </c>
      <c r="AT205" s="358" t="str">
        <f>IF(AND(AR205&lt;&gt;"",AS205&lt;&gt;""),VLOOKUP(AR205&amp;AS205,Listados!$M$3:$N$27,2,FALSE),"")</f>
        <v>Alto</v>
      </c>
      <c r="AU205" s="358" t="str">
        <f>+VLOOKUP(AT205,Listados!$P$3:$Q$6,2,FALSE)</f>
        <v>Reducir el riesgo</v>
      </c>
      <c r="AV205" s="476" t="s">
        <v>1195</v>
      </c>
      <c r="AW205" s="476" t="s">
        <v>1171</v>
      </c>
      <c r="AX205" s="477">
        <v>44605</v>
      </c>
      <c r="AY205" s="477">
        <v>44926</v>
      </c>
      <c r="AZ205" s="476"/>
      <c r="BA205" s="476" t="s">
        <v>1196</v>
      </c>
      <c r="BB205" s="476"/>
      <c r="BC205" s="476"/>
      <c r="BD205" s="476"/>
      <c r="BE205" s="476"/>
      <c r="BF205" s="476"/>
      <c r="BG205" s="476"/>
    </row>
    <row r="206" spans="1:59" ht="75" x14ac:dyDescent="0.25">
      <c r="A206" s="360"/>
      <c r="B206" s="429"/>
      <c r="C206" s="352"/>
      <c r="D206" s="431"/>
      <c r="E206" s="275"/>
      <c r="F206" s="275"/>
      <c r="G206" s="273" t="s">
        <v>406</v>
      </c>
      <c r="H206" s="273" t="s">
        <v>16</v>
      </c>
      <c r="I206" s="273" t="s">
        <v>396</v>
      </c>
      <c r="J206" s="429"/>
      <c r="K206" s="394"/>
      <c r="L206" s="401"/>
      <c r="M206" s="394"/>
      <c r="N206" s="420"/>
      <c r="O206" s="150" t="s">
        <v>407</v>
      </c>
      <c r="P206" s="137" t="s">
        <v>395</v>
      </c>
      <c r="Q206" s="137" t="s">
        <v>20</v>
      </c>
      <c r="R206" s="208" t="s">
        <v>116</v>
      </c>
      <c r="S206" s="209">
        <f t="shared" si="141"/>
        <v>15</v>
      </c>
      <c r="T206" s="208" t="s">
        <v>266</v>
      </c>
      <c r="U206" s="209">
        <f t="shared" si="142"/>
        <v>15</v>
      </c>
      <c r="V206" s="208" t="s">
        <v>266</v>
      </c>
      <c r="W206" s="209">
        <f t="shared" si="143"/>
        <v>15</v>
      </c>
      <c r="X206" s="208" t="s">
        <v>20</v>
      </c>
      <c r="Y206" s="209">
        <f t="shared" si="144"/>
        <v>15</v>
      </c>
      <c r="Z206" s="208" t="s">
        <v>266</v>
      </c>
      <c r="AA206" s="209">
        <f t="shared" si="145"/>
        <v>15</v>
      </c>
      <c r="AB206" s="208" t="s">
        <v>266</v>
      </c>
      <c r="AC206" s="209">
        <f t="shared" si="146"/>
        <v>15</v>
      </c>
      <c r="AD206" s="208" t="s">
        <v>117</v>
      </c>
      <c r="AE206" s="209">
        <f t="shared" si="147"/>
        <v>10</v>
      </c>
      <c r="AF206" s="278">
        <f t="shared" si="148"/>
        <v>100</v>
      </c>
      <c r="AG206" s="278" t="str">
        <f t="shared" si="149"/>
        <v>Fuerte</v>
      </c>
      <c r="AH206" s="210" t="s">
        <v>118</v>
      </c>
      <c r="AI206" s="211" t="str">
        <f t="shared" si="150"/>
        <v>Fuerte</v>
      </c>
      <c r="AJ206" s="212" t="str">
        <f>IFERROR(VLOOKUP((CONCATENATE(AG206,AI206)),Listados!$U$3:$V$11,2,FALSE),"")</f>
        <v>Fuerte</v>
      </c>
      <c r="AK206" s="278">
        <f t="shared" si="151"/>
        <v>100</v>
      </c>
      <c r="AL206" s="370"/>
      <c r="AM206" s="372"/>
      <c r="AN206" s="277">
        <f>+IF(AND(Q206="Preventivo",AM205="Fuerte"),2,IF(AND(Q206="Preventivo",AM205="Moderado"),1,0))</f>
        <v>2</v>
      </c>
      <c r="AO206" s="277">
        <f t="shared" si="152"/>
        <v>0</v>
      </c>
      <c r="AP206" s="213">
        <f>+K205-AN206</f>
        <v>1</v>
      </c>
      <c r="AQ206" s="213">
        <f>+M205-AO206</f>
        <v>4</v>
      </c>
      <c r="AR206" s="356"/>
      <c r="AS206" s="356"/>
      <c r="AT206" s="356"/>
      <c r="AU206" s="356"/>
      <c r="AV206" s="458"/>
      <c r="AW206" s="458"/>
      <c r="AX206" s="478"/>
      <c r="AY206" s="478"/>
      <c r="AZ206" s="458"/>
      <c r="BA206" s="458"/>
      <c r="BB206" s="458"/>
      <c r="BC206" s="458"/>
      <c r="BD206" s="458"/>
      <c r="BE206" s="458"/>
      <c r="BF206" s="458"/>
      <c r="BG206" s="458"/>
    </row>
    <row r="207" spans="1:59" ht="90" x14ac:dyDescent="0.25">
      <c r="A207" s="360"/>
      <c r="B207" s="362"/>
      <c r="C207" s="423"/>
      <c r="D207" s="425"/>
      <c r="E207" s="150"/>
      <c r="F207" s="150"/>
      <c r="G207" s="137" t="s">
        <v>408</v>
      </c>
      <c r="H207" s="137" t="s">
        <v>16</v>
      </c>
      <c r="I207" s="137" t="s">
        <v>399</v>
      </c>
      <c r="J207" s="362"/>
      <c r="K207" s="394"/>
      <c r="L207" s="402"/>
      <c r="M207" s="394"/>
      <c r="N207" s="421"/>
      <c r="O207" s="150" t="s">
        <v>409</v>
      </c>
      <c r="P207" s="137" t="s">
        <v>398</v>
      </c>
      <c r="Q207" s="137" t="s">
        <v>123</v>
      </c>
      <c r="R207" s="208" t="s">
        <v>116</v>
      </c>
      <c r="S207" s="209">
        <f t="shared" si="141"/>
        <v>15</v>
      </c>
      <c r="T207" s="208" t="s">
        <v>266</v>
      </c>
      <c r="U207" s="209">
        <f t="shared" si="142"/>
        <v>15</v>
      </c>
      <c r="V207" s="208" t="s">
        <v>266</v>
      </c>
      <c r="W207" s="209">
        <f t="shared" si="143"/>
        <v>15</v>
      </c>
      <c r="X207" s="208" t="s">
        <v>20</v>
      </c>
      <c r="Y207" s="209">
        <f t="shared" si="144"/>
        <v>15</v>
      </c>
      <c r="Z207" s="208" t="s">
        <v>266</v>
      </c>
      <c r="AA207" s="209">
        <f t="shared" si="145"/>
        <v>15</v>
      </c>
      <c r="AB207" s="208" t="s">
        <v>266</v>
      </c>
      <c r="AC207" s="209">
        <f t="shared" si="146"/>
        <v>15</v>
      </c>
      <c r="AD207" s="208" t="s">
        <v>117</v>
      </c>
      <c r="AE207" s="209">
        <f t="shared" si="147"/>
        <v>10</v>
      </c>
      <c r="AF207" s="278">
        <f t="shared" si="148"/>
        <v>100</v>
      </c>
      <c r="AG207" s="278" t="str">
        <f t="shared" si="149"/>
        <v>Fuerte</v>
      </c>
      <c r="AH207" s="210" t="s">
        <v>118</v>
      </c>
      <c r="AI207" s="211" t="str">
        <f t="shared" si="150"/>
        <v>Fuerte</v>
      </c>
      <c r="AJ207" s="212" t="str">
        <f>IFERROR(VLOOKUP((CONCATENATE(AG207,AI207)),Listados!$U$3:$V$11,2,FALSE),"")</f>
        <v>Fuerte</v>
      </c>
      <c r="AK207" s="278">
        <f t="shared" si="151"/>
        <v>100</v>
      </c>
      <c r="AL207" s="370"/>
      <c r="AM207" s="372"/>
      <c r="AN207" s="277">
        <f>+IF(AND(Q207="Preventivo",AM205="Fuerte"),2,IF(AND(Q207="Preventivo",AM205="Moderado"),1,0))</f>
        <v>0</v>
      </c>
      <c r="AO207" s="277">
        <f t="shared" si="152"/>
        <v>0</v>
      </c>
      <c r="AP207" s="213">
        <f>+K205-AN207</f>
        <v>3</v>
      </c>
      <c r="AQ207" s="213">
        <f>+M205-AO207</f>
        <v>4</v>
      </c>
      <c r="AR207" s="356"/>
      <c r="AS207" s="356"/>
      <c r="AT207" s="356"/>
      <c r="AU207" s="356"/>
      <c r="AV207" s="458"/>
      <c r="AW207" s="458"/>
      <c r="AX207" s="478"/>
      <c r="AY207" s="478"/>
      <c r="AZ207" s="458"/>
      <c r="BA207" s="458"/>
      <c r="BB207" s="458"/>
      <c r="BC207" s="458"/>
      <c r="BD207" s="458"/>
      <c r="BE207" s="458"/>
      <c r="BF207" s="458"/>
      <c r="BG207" s="458"/>
    </row>
    <row r="208" spans="1:59" ht="75" x14ac:dyDescent="0.25">
      <c r="A208" s="360"/>
      <c r="B208" s="362"/>
      <c r="C208" s="423"/>
      <c r="D208" s="425"/>
      <c r="E208" s="150"/>
      <c r="F208" s="150"/>
      <c r="G208" s="137"/>
      <c r="H208" s="137"/>
      <c r="I208" s="137" t="s">
        <v>389</v>
      </c>
      <c r="J208" s="362"/>
      <c r="K208" s="394"/>
      <c r="L208" s="402"/>
      <c r="M208" s="394"/>
      <c r="N208" s="421"/>
      <c r="O208" s="150" t="s">
        <v>410</v>
      </c>
      <c r="P208" s="137" t="s">
        <v>398</v>
      </c>
      <c r="Q208" s="137" t="s">
        <v>20</v>
      </c>
      <c r="R208" s="208" t="s">
        <v>116</v>
      </c>
      <c r="S208" s="209">
        <f t="shared" si="141"/>
        <v>15</v>
      </c>
      <c r="T208" s="208" t="s">
        <v>266</v>
      </c>
      <c r="U208" s="209">
        <f t="shared" si="142"/>
        <v>15</v>
      </c>
      <c r="V208" s="208" t="s">
        <v>266</v>
      </c>
      <c r="W208" s="209">
        <f t="shared" si="143"/>
        <v>15</v>
      </c>
      <c r="X208" s="208" t="s">
        <v>20</v>
      </c>
      <c r="Y208" s="209">
        <f t="shared" si="144"/>
        <v>15</v>
      </c>
      <c r="Z208" s="208" t="s">
        <v>266</v>
      </c>
      <c r="AA208" s="209">
        <f t="shared" si="145"/>
        <v>15</v>
      </c>
      <c r="AB208" s="208" t="s">
        <v>266</v>
      </c>
      <c r="AC208" s="209">
        <f t="shared" si="146"/>
        <v>15</v>
      </c>
      <c r="AD208" s="208" t="s">
        <v>117</v>
      </c>
      <c r="AE208" s="209">
        <f t="shared" si="147"/>
        <v>10</v>
      </c>
      <c r="AF208" s="278">
        <f t="shared" si="148"/>
        <v>100</v>
      </c>
      <c r="AG208" s="278" t="str">
        <f t="shared" si="149"/>
        <v>Fuerte</v>
      </c>
      <c r="AH208" s="210" t="s">
        <v>118</v>
      </c>
      <c r="AI208" s="211" t="str">
        <f t="shared" si="150"/>
        <v>Fuerte</v>
      </c>
      <c r="AJ208" s="212" t="str">
        <f>IFERROR(VLOOKUP((CONCATENATE(AG208,AI208)),Listados!$U$3:$V$11,2,FALSE),"")</f>
        <v>Fuerte</v>
      </c>
      <c r="AK208" s="278">
        <f t="shared" si="151"/>
        <v>100</v>
      </c>
      <c r="AL208" s="370"/>
      <c r="AM208" s="372"/>
      <c r="AN208" s="277">
        <f>+IF(AND(Q208="Preventivo",AM205="Fuerte"),2,IF(AND(Q208="Preventivo",AM205="Moderado"),1,0))</f>
        <v>2</v>
      </c>
      <c r="AO208" s="277">
        <f t="shared" si="152"/>
        <v>0</v>
      </c>
      <c r="AP208" s="213">
        <f>+K205-AN208</f>
        <v>1</v>
      </c>
      <c r="AQ208" s="213">
        <f>+M205-AO208</f>
        <v>4</v>
      </c>
      <c r="AR208" s="356"/>
      <c r="AS208" s="356"/>
      <c r="AT208" s="356"/>
      <c r="AU208" s="356"/>
      <c r="AV208" s="458"/>
      <c r="AW208" s="458"/>
      <c r="AX208" s="478"/>
      <c r="AY208" s="478"/>
      <c r="AZ208" s="458"/>
      <c r="BA208" s="458"/>
      <c r="BB208" s="458"/>
      <c r="BC208" s="458"/>
      <c r="BD208" s="458"/>
      <c r="BE208" s="458"/>
      <c r="BF208" s="458"/>
      <c r="BG208" s="458"/>
    </row>
    <row r="209" spans="1:59" x14ac:dyDescent="0.25">
      <c r="A209" s="360"/>
      <c r="B209" s="362"/>
      <c r="C209" s="423"/>
      <c r="D209" s="425"/>
      <c r="E209" s="150"/>
      <c r="F209" s="150"/>
      <c r="G209" s="137"/>
      <c r="H209" s="137"/>
      <c r="I209" s="137"/>
      <c r="J209" s="362"/>
      <c r="K209" s="394"/>
      <c r="L209" s="402"/>
      <c r="M209" s="394"/>
      <c r="N209" s="421"/>
      <c r="O209" s="150"/>
      <c r="P209" s="137"/>
      <c r="Q209" s="137"/>
      <c r="R209" s="232"/>
      <c r="S209" s="209" t="str">
        <f t="shared" si="141"/>
        <v/>
      </c>
      <c r="T209" s="232"/>
      <c r="U209" s="209" t="str">
        <f t="shared" si="142"/>
        <v/>
      </c>
      <c r="V209" s="208"/>
      <c r="W209" s="209" t="str">
        <f t="shared" si="143"/>
        <v/>
      </c>
      <c r="X209" s="208"/>
      <c r="Y209" s="209" t="str">
        <f t="shared" si="144"/>
        <v/>
      </c>
      <c r="Z209" s="208"/>
      <c r="AA209" s="209" t="str">
        <f t="shared" si="145"/>
        <v/>
      </c>
      <c r="AB209" s="208"/>
      <c r="AC209" s="209" t="str">
        <f t="shared" si="146"/>
        <v/>
      </c>
      <c r="AD209" s="208"/>
      <c r="AE209" s="209" t="str">
        <f t="shared" si="147"/>
        <v/>
      </c>
      <c r="AF209" s="278" t="str">
        <f t="shared" si="148"/>
        <v/>
      </c>
      <c r="AG209" s="278" t="str">
        <f t="shared" si="149"/>
        <v/>
      </c>
      <c r="AH209" s="210"/>
      <c r="AI209" s="211" t="str">
        <f t="shared" si="150"/>
        <v>Débil</v>
      </c>
      <c r="AJ209" s="212" t="str">
        <f>IFERROR(VLOOKUP((CONCATENATE(AG209,AI209)),Listados!$U$3:$V$11,2,FALSE),"")</f>
        <v/>
      </c>
      <c r="AK209" s="278">
        <f t="shared" si="151"/>
        <v>100</v>
      </c>
      <c r="AL209" s="370"/>
      <c r="AM209" s="372"/>
      <c r="AN209" s="277">
        <f>+IF(AND(Q209="Preventivo",AM205="Fuerte"),2,IF(AND(Q209="Preventivo",AM205="Moderado"),1,0))</f>
        <v>0</v>
      </c>
      <c r="AO209" s="277">
        <f t="shared" si="152"/>
        <v>0</v>
      </c>
      <c r="AP209" s="213">
        <f>+K205-AN209</f>
        <v>3</v>
      </c>
      <c r="AQ209" s="213">
        <f>+M205-AO209</f>
        <v>4</v>
      </c>
      <c r="AR209" s="356"/>
      <c r="AS209" s="356"/>
      <c r="AT209" s="356"/>
      <c r="AU209" s="356"/>
      <c r="AV209" s="458"/>
      <c r="AW209" s="458"/>
      <c r="AX209" s="478"/>
      <c r="AY209" s="478"/>
      <c r="AZ209" s="458"/>
      <c r="BA209" s="458"/>
      <c r="BB209" s="458"/>
      <c r="BC209" s="458"/>
      <c r="BD209" s="458"/>
      <c r="BE209" s="458"/>
      <c r="BF209" s="458"/>
      <c r="BG209" s="458"/>
    </row>
    <row r="210" spans="1:59" x14ac:dyDescent="0.25">
      <c r="A210" s="360"/>
      <c r="B210" s="432"/>
      <c r="C210" s="376"/>
      <c r="D210" s="435"/>
      <c r="E210" s="287"/>
      <c r="F210" s="287"/>
      <c r="G210" s="288"/>
      <c r="H210" s="288"/>
      <c r="I210" s="288"/>
      <c r="J210" s="432"/>
      <c r="K210" s="395"/>
      <c r="L210" s="415"/>
      <c r="M210" s="395"/>
      <c r="N210" s="433"/>
      <c r="O210" s="150"/>
      <c r="P210" s="137"/>
      <c r="Q210" s="137"/>
      <c r="R210" s="232"/>
      <c r="S210" s="209" t="str">
        <f t="shared" si="141"/>
        <v/>
      </c>
      <c r="T210" s="232"/>
      <c r="U210" s="209" t="str">
        <f t="shared" si="142"/>
        <v/>
      </c>
      <c r="V210" s="208"/>
      <c r="W210" s="209" t="str">
        <f t="shared" si="143"/>
        <v/>
      </c>
      <c r="X210" s="208"/>
      <c r="Y210" s="209" t="str">
        <f t="shared" si="144"/>
        <v/>
      </c>
      <c r="Z210" s="208"/>
      <c r="AA210" s="209" t="str">
        <f t="shared" si="145"/>
        <v/>
      </c>
      <c r="AB210" s="208"/>
      <c r="AC210" s="209" t="str">
        <f t="shared" si="146"/>
        <v/>
      </c>
      <c r="AD210" s="208"/>
      <c r="AE210" s="209" t="str">
        <f t="shared" si="147"/>
        <v/>
      </c>
      <c r="AF210" s="278" t="str">
        <f t="shared" si="148"/>
        <v/>
      </c>
      <c r="AG210" s="278" t="str">
        <f t="shared" si="149"/>
        <v/>
      </c>
      <c r="AH210" s="210"/>
      <c r="AI210" s="211" t="str">
        <f t="shared" si="150"/>
        <v>Débil</v>
      </c>
      <c r="AJ210" s="212" t="str">
        <f>IFERROR(VLOOKUP((CONCATENATE(AG210,AI210)),Listados!$U$3:$V$11,2,FALSE),"")</f>
        <v/>
      </c>
      <c r="AK210" s="278">
        <f t="shared" si="151"/>
        <v>100</v>
      </c>
      <c r="AL210" s="371"/>
      <c r="AM210" s="372"/>
      <c r="AN210" s="277">
        <f>+IF(AND(Q210="Preventivo",AM205="Fuerte"),2,IF(AND(Q210="Preventivo",AM205="Moderado"),1,0))</f>
        <v>0</v>
      </c>
      <c r="AO210" s="277">
        <f t="shared" si="152"/>
        <v>0</v>
      </c>
      <c r="AP210" s="213">
        <f>+K205-AN210</f>
        <v>3</v>
      </c>
      <c r="AQ210" s="213">
        <f>+M205-AO210</f>
        <v>4</v>
      </c>
      <c r="AR210" s="357"/>
      <c r="AS210" s="357"/>
      <c r="AT210" s="357"/>
      <c r="AU210" s="357"/>
      <c r="AV210" s="459"/>
      <c r="AW210" s="459"/>
      <c r="AX210" s="479"/>
      <c r="AY210" s="479"/>
      <c r="AZ210" s="459"/>
      <c r="BA210" s="459"/>
      <c r="BB210" s="459"/>
      <c r="BC210" s="459"/>
      <c r="BD210" s="459"/>
      <c r="BE210" s="459"/>
      <c r="BF210" s="459"/>
      <c r="BG210" s="459"/>
    </row>
    <row r="211" spans="1:59" ht="376.5" customHeight="1" x14ac:dyDescent="0.25">
      <c r="A211" s="409">
        <v>36</v>
      </c>
      <c r="B211" s="428" t="s">
        <v>101</v>
      </c>
      <c r="C211" s="434"/>
      <c r="D211" s="430" t="s">
        <v>1424</v>
      </c>
      <c r="E211" s="248" t="s">
        <v>29</v>
      </c>
      <c r="F211" s="248"/>
      <c r="G211" s="230" t="s">
        <v>411</v>
      </c>
      <c r="H211" s="230" t="s">
        <v>30</v>
      </c>
      <c r="I211" s="230" t="s">
        <v>412</v>
      </c>
      <c r="J211" s="428" t="s">
        <v>44</v>
      </c>
      <c r="K211" s="418"/>
      <c r="L211" s="405" t="s">
        <v>36</v>
      </c>
      <c r="M211" s="418">
        <f>+VLOOKUP(L211,Listados!$K$13:$L$17,2,0)</f>
        <v>3</v>
      </c>
      <c r="N211" s="396" t="str">
        <f>IF(AND(J211&lt;&gt;"",L211&lt;&gt;""),VLOOKUP(J211&amp;L211,Listados!$M$3:$N$27,2,FALSE),"")</f>
        <v>Alto</v>
      </c>
      <c r="O211" s="150" t="s">
        <v>413</v>
      </c>
      <c r="P211" s="137" t="s">
        <v>411</v>
      </c>
      <c r="Q211" s="137" t="s">
        <v>20</v>
      </c>
      <c r="R211" s="208" t="s">
        <v>116</v>
      </c>
      <c r="S211" s="209">
        <f t="shared" si="141"/>
        <v>15</v>
      </c>
      <c r="T211" s="208" t="s">
        <v>266</v>
      </c>
      <c r="U211" s="209">
        <f t="shared" si="142"/>
        <v>15</v>
      </c>
      <c r="V211" s="208" t="s">
        <v>266</v>
      </c>
      <c r="W211" s="209">
        <f t="shared" si="143"/>
        <v>15</v>
      </c>
      <c r="X211" s="208" t="s">
        <v>20</v>
      </c>
      <c r="Y211" s="209">
        <f t="shared" si="144"/>
        <v>15</v>
      </c>
      <c r="Z211" s="208" t="s">
        <v>266</v>
      </c>
      <c r="AA211" s="209">
        <f t="shared" si="145"/>
        <v>15</v>
      </c>
      <c r="AB211" s="208" t="s">
        <v>266</v>
      </c>
      <c r="AC211" s="209">
        <f t="shared" si="146"/>
        <v>15</v>
      </c>
      <c r="AD211" s="208" t="s">
        <v>117</v>
      </c>
      <c r="AE211" s="209">
        <f t="shared" si="147"/>
        <v>10</v>
      </c>
      <c r="AF211" s="278">
        <f t="shared" si="148"/>
        <v>100</v>
      </c>
      <c r="AG211" s="278" t="str">
        <f t="shared" si="149"/>
        <v>Fuerte</v>
      </c>
      <c r="AH211" s="210" t="s">
        <v>118</v>
      </c>
      <c r="AI211" s="211" t="str">
        <f t="shared" si="150"/>
        <v>Fuerte</v>
      </c>
      <c r="AJ211" s="212" t="str">
        <f>IFERROR(VLOOKUP((CONCATENATE(AG211,AI211)),Listados!$U$3:$V$11,2,FALSE),"")</f>
        <v>Fuerte</v>
      </c>
      <c r="AK211" s="278">
        <f t="shared" si="151"/>
        <v>100</v>
      </c>
      <c r="AL211" s="369">
        <f>AVERAGE(AK211:AK216)</f>
        <v>100</v>
      </c>
      <c r="AM211" s="371" t="str">
        <f>IF(AL211&lt;=50, "Débil", IF(AL211&lt;=99,"Moderado","Fuerte"))</f>
        <v>Fuerte</v>
      </c>
      <c r="AN211" s="277">
        <f>+IF(AND(Q211="Preventivo",AM211="Fuerte"),2,IF(AND(Q211="Preventivo",AM211="Moderado"),1,0))</f>
        <v>2</v>
      </c>
      <c r="AO211" s="277">
        <f t="shared" si="152"/>
        <v>0</v>
      </c>
      <c r="AP211" s="213">
        <f>+K211-AN211</f>
        <v>-2</v>
      </c>
      <c r="AQ211" s="213">
        <f>+M211-AO211</f>
        <v>3</v>
      </c>
      <c r="AR211" s="358" t="e">
        <f>+VLOOKUP(MIN(AP211,AP212,AP213,AP214,AP215,AP216),Listados!$J$18:$K$24,2,TRUE)</f>
        <v>#N/A</v>
      </c>
      <c r="AS211" s="358" t="str">
        <f>+VLOOKUP(MIN(AQ211,AQ212,AQ213,AQ214,AQ215,AQ216),Listados!$J$27:$K$32,2,TRUE)</f>
        <v>Moderado</v>
      </c>
      <c r="AT211" s="358" t="e">
        <f>IF(AND(AR211&lt;&gt;"",AS211&lt;&gt;""),VLOOKUP(AR211&amp;AS211,Listados!$M$3:$N$27,2,FALSE),"")</f>
        <v>#N/A</v>
      </c>
      <c r="AU211" s="358" t="e">
        <f>+VLOOKUP(AT211,Listados!$P$3:$Q$6,2,FALSE)</f>
        <v>#N/A</v>
      </c>
      <c r="AV211" s="488" t="s">
        <v>1197</v>
      </c>
      <c r="AW211" s="488" t="s">
        <v>1199</v>
      </c>
      <c r="AX211" s="488" t="s">
        <v>1077</v>
      </c>
      <c r="AY211" s="488" t="s">
        <v>1077</v>
      </c>
      <c r="AZ211" s="488" t="s">
        <v>1194</v>
      </c>
      <c r="BA211" s="488" t="s">
        <v>1198</v>
      </c>
      <c r="BB211" s="488"/>
      <c r="BC211" s="488"/>
      <c r="BD211" s="488"/>
      <c r="BE211" s="488"/>
      <c r="BF211" s="488"/>
      <c r="BG211" s="488"/>
    </row>
    <row r="212" spans="1:59" ht="90" x14ac:dyDescent="0.25">
      <c r="A212" s="360"/>
      <c r="B212" s="429"/>
      <c r="C212" s="352"/>
      <c r="D212" s="431"/>
      <c r="E212" s="275"/>
      <c r="F212" s="275"/>
      <c r="G212" s="273" t="s">
        <v>414</v>
      </c>
      <c r="H212" s="273" t="s">
        <v>30</v>
      </c>
      <c r="I212" s="273" t="s">
        <v>415</v>
      </c>
      <c r="J212" s="429"/>
      <c r="K212" s="394"/>
      <c r="L212" s="401"/>
      <c r="M212" s="394"/>
      <c r="N212" s="420"/>
      <c r="O212" s="150" t="s">
        <v>416</v>
      </c>
      <c r="P212" s="137" t="s">
        <v>414</v>
      </c>
      <c r="Q212" s="137" t="s">
        <v>123</v>
      </c>
      <c r="R212" s="208" t="s">
        <v>116</v>
      </c>
      <c r="S212" s="209">
        <f t="shared" si="141"/>
        <v>15</v>
      </c>
      <c r="T212" s="208" t="s">
        <v>266</v>
      </c>
      <c r="U212" s="209">
        <f t="shared" si="142"/>
        <v>15</v>
      </c>
      <c r="V212" s="208" t="s">
        <v>266</v>
      </c>
      <c r="W212" s="209">
        <f t="shared" si="143"/>
        <v>15</v>
      </c>
      <c r="X212" s="208" t="s">
        <v>20</v>
      </c>
      <c r="Y212" s="209">
        <f t="shared" si="144"/>
        <v>15</v>
      </c>
      <c r="Z212" s="208" t="s">
        <v>266</v>
      </c>
      <c r="AA212" s="209">
        <f t="shared" si="145"/>
        <v>15</v>
      </c>
      <c r="AB212" s="208" t="s">
        <v>266</v>
      </c>
      <c r="AC212" s="209">
        <f t="shared" si="146"/>
        <v>15</v>
      </c>
      <c r="AD212" s="208" t="s">
        <v>117</v>
      </c>
      <c r="AE212" s="209">
        <f t="shared" si="147"/>
        <v>10</v>
      </c>
      <c r="AF212" s="278">
        <f t="shared" si="148"/>
        <v>100</v>
      </c>
      <c r="AG212" s="278" t="str">
        <f t="shared" si="149"/>
        <v>Fuerte</v>
      </c>
      <c r="AH212" s="210" t="s">
        <v>118</v>
      </c>
      <c r="AI212" s="211" t="str">
        <f t="shared" si="150"/>
        <v>Fuerte</v>
      </c>
      <c r="AJ212" s="212" t="str">
        <f>IFERROR(VLOOKUP((CONCATENATE(AG212,AI212)),Listados!$U$3:$V$11,2,FALSE),"")</f>
        <v>Fuerte</v>
      </c>
      <c r="AK212" s="278">
        <f t="shared" si="151"/>
        <v>100</v>
      </c>
      <c r="AL212" s="370"/>
      <c r="AM212" s="372"/>
      <c r="AN212" s="277">
        <f>+IF(AND(Q212="Preventivo",AM211="Fuerte"),2,IF(AND(Q212="Preventivo",AM211="Moderado"),1,0))</f>
        <v>0</v>
      </c>
      <c r="AO212" s="277">
        <f t="shared" si="152"/>
        <v>0</v>
      </c>
      <c r="AP212" s="213">
        <f>+K211-AN212</f>
        <v>0</v>
      </c>
      <c r="AQ212" s="213">
        <f>+M211-AO212</f>
        <v>3</v>
      </c>
      <c r="AR212" s="356"/>
      <c r="AS212" s="356"/>
      <c r="AT212" s="356"/>
      <c r="AU212" s="356"/>
      <c r="AV212" s="489"/>
      <c r="AW212" s="489"/>
      <c r="AX212" s="489"/>
      <c r="AY212" s="489"/>
      <c r="AZ212" s="489"/>
      <c r="BA212" s="489"/>
      <c r="BB212" s="489"/>
      <c r="BC212" s="489"/>
      <c r="BD212" s="489"/>
      <c r="BE212" s="489"/>
      <c r="BF212" s="489"/>
      <c r="BG212" s="489"/>
    </row>
    <row r="213" spans="1:59" x14ac:dyDescent="0.25">
      <c r="A213" s="360"/>
      <c r="B213" s="362"/>
      <c r="C213" s="423"/>
      <c r="D213" s="425"/>
      <c r="E213" s="150"/>
      <c r="F213" s="150"/>
      <c r="G213" s="137"/>
      <c r="H213" s="137"/>
      <c r="I213" s="137"/>
      <c r="J213" s="362"/>
      <c r="K213" s="394"/>
      <c r="L213" s="402"/>
      <c r="M213" s="394"/>
      <c r="N213" s="421"/>
      <c r="O213" s="150"/>
      <c r="P213" s="150"/>
      <c r="Q213" s="137"/>
      <c r="R213" s="232"/>
      <c r="S213" s="209" t="str">
        <f t="shared" si="141"/>
        <v/>
      </c>
      <c r="T213" s="232"/>
      <c r="U213" s="209" t="str">
        <f t="shared" si="142"/>
        <v/>
      </c>
      <c r="V213" s="208"/>
      <c r="W213" s="209" t="str">
        <f t="shared" si="143"/>
        <v/>
      </c>
      <c r="X213" s="208"/>
      <c r="Y213" s="209" t="str">
        <f t="shared" si="144"/>
        <v/>
      </c>
      <c r="Z213" s="208"/>
      <c r="AA213" s="209" t="str">
        <f t="shared" si="145"/>
        <v/>
      </c>
      <c r="AB213" s="208"/>
      <c r="AC213" s="209" t="str">
        <f t="shared" si="146"/>
        <v/>
      </c>
      <c r="AD213" s="208"/>
      <c r="AE213" s="209" t="str">
        <f t="shared" si="147"/>
        <v/>
      </c>
      <c r="AF213" s="278" t="str">
        <f t="shared" si="148"/>
        <v/>
      </c>
      <c r="AG213" s="278" t="str">
        <f t="shared" si="149"/>
        <v/>
      </c>
      <c r="AH213" s="210"/>
      <c r="AI213" s="211" t="str">
        <f t="shared" si="150"/>
        <v>Débil</v>
      </c>
      <c r="AJ213" s="212" t="str">
        <f>IFERROR(VLOOKUP((CONCATENATE(AG213,AI213)),Listados!$U$3:$V$11,2,FALSE),"")</f>
        <v/>
      </c>
      <c r="AK213" s="278">
        <f t="shared" si="151"/>
        <v>100</v>
      </c>
      <c r="AL213" s="370"/>
      <c r="AM213" s="372"/>
      <c r="AN213" s="277">
        <f>+IF(AND(Q213="Preventivo",AM211="Fuerte"),2,IF(AND(Q213="Preventivo",AM211="Moderado"),1,0))</f>
        <v>0</v>
      </c>
      <c r="AO213" s="277">
        <f t="shared" si="152"/>
        <v>0</v>
      </c>
      <c r="AP213" s="213">
        <f>+K211-AN213</f>
        <v>0</v>
      </c>
      <c r="AQ213" s="213">
        <f>+M211-AO213</f>
        <v>3</v>
      </c>
      <c r="AR213" s="356"/>
      <c r="AS213" s="356"/>
      <c r="AT213" s="356"/>
      <c r="AU213" s="356"/>
      <c r="AV213" s="489"/>
      <c r="AW213" s="489"/>
      <c r="AX213" s="489"/>
      <c r="AY213" s="489"/>
      <c r="AZ213" s="489"/>
      <c r="BA213" s="489"/>
      <c r="BB213" s="489"/>
      <c r="BC213" s="489"/>
      <c r="BD213" s="489"/>
      <c r="BE213" s="489"/>
      <c r="BF213" s="489"/>
      <c r="BG213" s="489"/>
    </row>
    <row r="214" spans="1:59" x14ac:dyDescent="0.25">
      <c r="A214" s="360"/>
      <c r="B214" s="362"/>
      <c r="C214" s="423"/>
      <c r="D214" s="425"/>
      <c r="E214" s="150"/>
      <c r="F214" s="150"/>
      <c r="G214" s="137"/>
      <c r="H214" s="137"/>
      <c r="I214" s="137"/>
      <c r="J214" s="362"/>
      <c r="K214" s="394"/>
      <c r="L214" s="402"/>
      <c r="M214" s="394"/>
      <c r="N214" s="421"/>
      <c r="O214" s="150"/>
      <c r="P214" s="150"/>
      <c r="Q214" s="137"/>
      <c r="R214" s="232"/>
      <c r="S214" s="209" t="str">
        <f t="shared" si="141"/>
        <v/>
      </c>
      <c r="T214" s="232"/>
      <c r="U214" s="209" t="str">
        <f t="shared" si="142"/>
        <v/>
      </c>
      <c r="V214" s="208"/>
      <c r="W214" s="209" t="str">
        <f t="shared" si="143"/>
        <v/>
      </c>
      <c r="X214" s="208"/>
      <c r="Y214" s="209" t="str">
        <f t="shared" si="144"/>
        <v/>
      </c>
      <c r="Z214" s="208"/>
      <c r="AA214" s="209" t="str">
        <f t="shared" si="145"/>
        <v/>
      </c>
      <c r="AB214" s="208"/>
      <c r="AC214" s="209" t="str">
        <f t="shared" si="146"/>
        <v/>
      </c>
      <c r="AD214" s="208"/>
      <c r="AE214" s="209" t="str">
        <f t="shared" si="147"/>
        <v/>
      </c>
      <c r="AF214" s="278" t="str">
        <f t="shared" si="148"/>
        <v/>
      </c>
      <c r="AG214" s="278" t="str">
        <f t="shared" si="149"/>
        <v/>
      </c>
      <c r="AH214" s="210"/>
      <c r="AI214" s="211" t="str">
        <f t="shared" si="150"/>
        <v>Débil</v>
      </c>
      <c r="AJ214" s="212" t="str">
        <f>IFERROR(VLOOKUP((CONCATENATE(AG214,AI214)),Listados!$U$3:$V$11,2,FALSE),"")</f>
        <v/>
      </c>
      <c r="AK214" s="278">
        <f t="shared" si="151"/>
        <v>100</v>
      </c>
      <c r="AL214" s="370"/>
      <c r="AM214" s="372"/>
      <c r="AN214" s="277">
        <f>+IF(AND(Q214="Preventivo",AM211="Fuerte"),2,IF(AND(Q214="Preventivo",AM211="Moderado"),1,0))</f>
        <v>0</v>
      </c>
      <c r="AO214" s="277">
        <f t="shared" si="152"/>
        <v>0</v>
      </c>
      <c r="AP214" s="213">
        <f>+K211-AN214</f>
        <v>0</v>
      </c>
      <c r="AQ214" s="213">
        <f>+M211-AO214</f>
        <v>3</v>
      </c>
      <c r="AR214" s="356"/>
      <c r="AS214" s="356"/>
      <c r="AT214" s="356"/>
      <c r="AU214" s="356"/>
      <c r="AV214" s="489"/>
      <c r="AW214" s="489"/>
      <c r="AX214" s="489"/>
      <c r="AY214" s="489"/>
      <c r="AZ214" s="489"/>
      <c r="BA214" s="489"/>
      <c r="BB214" s="489"/>
      <c r="BC214" s="489"/>
      <c r="BD214" s="489"/>
      <c r="BE214" s="489"/>
      <c r="BF214" s="489"/>
      <c r="BG214" s="489"/>
    </row>
    <row r="215" spans="1:59" x14ac:dyDescent="0.25">
      <c r="A215" s="360"/>
      <c r="B215" s="362"/>
      <c r="C215" s="423"/>
      <c r="D215" s="425"/>
      <c r="E215" s="150"/>
      <c r="F215" s="150"/>
      <c r="G215" s="137"/>
      <c r="H215" s="137"/>
      <c r="I215" s="137"/>
      <c r="J215" s="362"/>
      <c r="K215" s="394"/>
      <c r="L215" s="402"/>
      <c r="M215" s="394"/>
      <c r="N215" s="421"/>
      <c r="O215" s="150"/>
      <c r="P215" s="137"/>
      <c r="Q215" s="137"/>
      <c r="R215" s="232"/>
      <c r="S215" s="209" t="str">
        <f t="shared" si="141"/>
        <v/>
      </c>
      <c r="T215" s="232"/>
      <c r="U215" s="209" t="str">
        <f t="shared" si="142"/>
        <v/>
      </c>
      <c r="V215" s="208"/>
      <c r="W215" s="209" t="str">
        <f t="shared" si="143"/>
        <v/>
      </c>
      <c r="X215" s="208"/>
      <c r="Y215" s="209" t="str">
        <f t="shared" si="144"/>
        <v/>
      </c>
      <c r="Z215" s="208"/>
      <c r="AA215" s="209" t="str">
        <f t="shared" si="145"/>
        <v/>
      </c>
      <c r="AB215" s="208"/>
      <c r="AC215" s="209" t="str">
        <f t="shared" si="146"/>
        <v/>
      </c>
      <c r="AD215" s="208"/>
      <c r="AE215" s="209" t="str">
        <f t="shared" si="147"/>
        <v/>
      </c>
      <c r="AF215" s="278" t="str">
        <f t="shared" si="148"/>
        <v/>
      </c>
      <c r="AG215" s="278" t="str">
        <f t="shared" si="149"/>
        <v/>
      </c>
      <c r="AH215" s="210"/>
      <c r="AI215" s="211" t="str">
        <f t="shared" si="150"/>
        <v>Débil</v>
      </c>
      <c r="AJ215" s="212" t="str">
        <f>IFERROR(VLOOKUP((CONCATENATE(AG215,AI215)),Listados!$U$3:$V$11,2,FALSE),"")</f>
        <v/>
      </c>
      <c r="AK215" s="278">
        <f t="shared" si="151"/>
        <v>100</v>
      </c>
      <c r="AL215" s="370"/>
      <c r="AM215" s="372"/>
      <c r="AN215" s="277">
        <f>+IF(AND(Q215="Preventivo",AM211="Fuerte"),2,IF(AND(Q215="Preventivo",AM211="Moderado"),1,0))</f>
        <v>0</v>
      </c>
      <c r="AO215" s="277">
        <f t="shared" si="152"/>
        <v>0</v>
      </c>
      <c r="AP215" s="213">
        <f>+K211-AN215</f>
        <v>0</v>
      </c>
      <c r="AQ215" s="213">
        <f>+M211-AO215</f>
        <v>3</v>
      </c>
      <c r="AR215" s="356"/>
      <c r="AS215" s="356"/>
      <c r="AT215" s="356"/>
      <c r="AU215" s="356"/>
      <c r="AV215" s="489"/>
      <c r="AW215" s="489"/>
      <c r="AX215" s="489"/>
      <c r="AY215" s="489"/>
      <c r="AZ215" s="489"/>
      <c r="BA215" s="489"/>
      <c r="BB215" s="489"/>
      <c r="BC215" s="489"/>
      <c r="BD215" s="489"/>
      <c r="BE215" s="489"/>
      <c r="BF215" s="489"/>
      <c r="BG215" s="489"/>
    </row>
    <row r="216" spans="1:59" x14ac:dyDescent="0.25">
      <c r="A216" s="360"/>
      <c r="B216" s="432"/>
      <c r="C216" s="376"/>
      <c r="D216" s="435"/>
      <c r="E216" s="287"/>
      <c r="F216" s="287"/>
      <c r="G216" s="288"/>
      <c r="H216" s="288"/>
      <c r="I216" s="288"/>
      <c r="J216" s="432"/>
      <c r="K216" s="395"/>
      <c r="L216" s="415"/>
      <c r="M216" s="395"/>
      <c r="N216" s="433"/>
      <c r="O216" s="150"/>
      <c r="P216" s="137"/>
      <c r="Q216" s="137"/>
      <c r="R216" s="232"/>
      <c r="S216" s="209" t="str">
        <f t="shared" si="141"/>
        <v/>
      </c>
      <c r="T216" s="232"/>
      <c r="U216" s="209" t="str">
        <f t="shared" si="142"/>
        <v/>
      </c>
      <c r="V216" s="208"/>
      <c r="W216" s="209" t="str">
        <f t="shared" si="143"/>
        <v/>
      </c>
      <c r="X216" s="208"/>
      <c r="Y216" s="209" t="str">
        <f t="shared" si="144"/>
        <v/>
      </c>
      <c r="Z216" s="208"/>
      <c r="AA216" s="209" t="str">
        <f t="shared" si="145"/>
        <v/>
      </c>
      <c r="AB216" s="208"/>
      <c r="AC216" s="209" t="str">
        <f t="shared" si="146"/>
        <v/>
      </c>
      <c r="AD216" s="208"/>
      <c r="AE216" s="209" t="str">
        <f t="shared" si="147"/>
        <v/>
      </c>
      <c r="AF216" s="278" t="str">
        <f t="shared" si="148"/>
        <v/>
      </c>
      <c r="AG216" s="278" t="str">
        <f t="shared" si="149"/>
        <v/>
      </c>
      <c r="AH216" s="210"/>
      <c r="AI216" s="211" t="str">
        <f t="shared" si="150"/>
        <v>Débil</v>
      </c>
      <c r="AJ216" s="212" t="str">
        <f>IFERROR(VLOOKUP((CONCATENATE(AG216,AI216)),Listados!$U$3:$V$11,2,FALSE),"")</f>
        <v/>
      </c>
      <c r="AK216" s="278">
        <f t="shared" si="151"/>
        <v>100</v>
      </c>
      <c r="AL216" s="371"/>
      <c r="AM216" s="372"/>
      <c r="AN216" s="277">
        <f>+IF(AND(Q216="Preventivo",AM211="Fuerte"),2,IF(AND(Q216="Preventivo",AM211="Moderado"),1,0))</f>
        <v>0</v>
      </c>
      <c r="AO216" s="277">
        <f t="shared" si="152"/>
        <v>0</v>
      </c>
      <c r="AP216" s="213">
        <f>+K211-AN216</f>
        <v>0</v>
      </c>
      <c r="AQ216" s="213">
        <f>+M211-AO216</f>
        <v>3</v>
      </c>
      <c r="AR216" s="357"/>
      <c r="AS216" s="357"/>
      <c r="AT216" s="357"/>
      <c r="AU216" s="357"/>
      <c r="AV216" s="490"/>
      <c r="AW216" s="490"/>
      <c r="AX216" s="490"/>
      <c r="AY216" s="490"/>
      <c r="AZ216" s="490"/>
      <c r="BA216" s="490"/>
      <c r="BB216" s="490"/>
      <c r="BC216" s="490"/>
      <c r="BD216" s="490"/>
      <c r="BE216" s="490"/>
      <c r="BF216" s="490"/>
      <c r="BG216" s="490"/>
    </row>
    <row r="217" spans="1:59" ht="187.5" customHeight="1" x14ac:dyDescent="0.25">
      <c r="A217" s="409">
        <v>37</v>
      </c>
      <c r="B217" s="428" t="s">
        <v>101</v>
      </c>
      <c r="C217" s="423" t="str">
        <f>IFERROR(VLOOKUP(B217,Listados!B$3:C$20,2,FALSE),"")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17" s="430" t="s">
        <v>1425</v>
      </c>
      <c r="E217" s="248" t="s">
        <v>41</v>
      </c>
      <c r="F217" s="248"/>
      <c r="G217" s="230" t="s">
        <v>417</v>
      </c>
      <c r="H217" s="230" t="s">
        <v>16</v>
      </c>
      <c r="I217" s="230" t="s">
        <v>418</v>
      </c>
      <c r="J217" s="428" t="s">
        <v>21</v>
      </c>
      <c r="K217" s="418">
        <f>+VLOOKUP(J217,Listados!$K$8:$L$12,2,0)</f>
        <v>1</v>
      </c>
      <c r="L217" s="405" t="s">
        <v>32</v>
      </c>
      <c r="M217" s="418">
        <f>+VLOOKUP(L217,Listados!$K$13:$L$17,2,0)</f>
        <v>2</v>
      </c>
      <c r="N217" s="396" t="str">
        <f>IF(AND(J217&lt;&gt;"",L217&lt;&gt;""),VLOOKUP(J217&amp;L217,Listados!$M$3:$N$27,2,FALSE),"")</f>
        <v>Bajo</v>
      </c>
      <c r="O217" s="150" t="s">
        <v>419</v>
      </c>
      <c r="P217" s="137" t="s">
        <v>417</v>
      </c>
      <c r="Q217" s="137" t="s">
        <v>20</v>
      </c>
      <c r="R217" s="208" t="s">
        <v>116</v>
      </c>
      <c r="S217" s="209">
        <f t="shared" si="141"/>
        <v>15</v>
      </c>
      <c r="T217" s="208" t="s">
        <v>266</v>
      </c>
      <c r="U217" s="209">
        <f t="shared" si="142"/>
        <v>15</v>
      </c>
      <c r="V217" s="208" t="s">
        <v>266</v>
      </c>
      <c r="W217" s="209">
        <f t="shared" si="143"/>
        <v>15</v>
      </c>
      <c r="X217" s="208" t="s">
        <v>20</v>
      </c>
      <c r="Y217" s="209">
        <f t="shared" si="144"/>
        <v>15</v>
      </c>
      <c r="Z217" s="208" t="s">
        <v>266</v>
      </c>
      <c r="AA217" s="209">
        <f t="shared" si="145"/>
        <v>15</v>
      </c>
      <c r="AB217" s="208" t="s">
        <v>266</v>
      </c>
      <c r="AC217" s="209">
        <f t="shared" si="146"/>
        <v>15</v>
      </c>
      <c r="AD217" s="208" t="s">
        <v>117</v>
      </c>
      <c r="AE217" s="209">
        <f t="shared" si="147"/>
        <v>10</v>
      </c>
      <c r="AF217" s="278">
        <f t="shared" si="148"/>
        <v>100</v>
      </c>
      <c r="AG217" s="278" t="str">
        <f t="shared" si="149"/>
        <v>Fuerte</v>
      </c>
      <c r="AH217" s="210" t="s">
        <v>118</v>
      </c>
      <c r="AI217" s="211" t="str">
        <f t="shared" si="150"/>
        <v>Fuerte</v>
      </c>
      <c r="AJ217" s="212" t="str">
        <f>IFERROR(VLOOKUP((CONCATENATE(AG217,AI217)),Listados!$U$3:$V$11,2,FALSE),"")</f>
        <v>Fuerte</v>
      </c>
      <c r="AK217" s="278">
        <f t="shared" si="151"/>
        <v>100</v>
      </c>
      <c r="AL217" s="369">
        <f>AVERAGE(AK217:AK222)</f>
        <v>100</v>
      </c>
      <c r="AM217" s="371" t="str">
        <f>IF(AL217&lt;=50, "Débil", IF(AL217&lt;=99,"Moderado","Fuerte"))</f>
        <v>Fuerte</v>
      </c>
      <c r="AN217" s="277">
        <f>+IF(AND(Q217="Preventivo",AM217="Fuerte"),2,IF(AND(Q217="Preventivo",AM217="Moderado"),1,0))</f>
        <v>2</v>
      </c>
      <c r="AO217" s="277">
        <f t="shared" si="152"/>
        <v>0</v>
      </c>
      <c r="AP217" s="213">
        <f>+K217-AN217</f>
        <v>-1</v>
      </c>
      <c r="AQ217" s="213">
        <f>+M217-AO217</f>
        <v>2</v>
      </c>
      <c r="AR217" s="358" t="str">
        <f>+VLOOKUP(MIN(AP217,AP218,AP219,AP220,AP221,AP222),Listados!$J$18:$K$24,2,TRUE)</f>
        <v>Rara Vez</v>
      </c>
      <c r="AS217" s="358" t="str">
        <f>+VLOOKUP(MIN(AQ217,AQ218,AQ219,AQ220,AQ221,AQ222),Listados!$J$27:$K$32,2,TRUE)</f>
        <v>Menor</v>
      </c>
      <c r="AT217" s="358" t="str">
        <f>IF(AND(AR217&lt;&gt;"",AS217&lt;&gt;""),VLOOKUP(AR217&amp;AS217,Listados!$M$3:$N$27,2,FALSE),"")</f>
        <v>Bajo</v>
      </c>
      <c r="AU217" s="358" t="str">
        <f>+VLOOKUP(AT217,Listados!$P$3:$Q$6,2,FALSE)</f>
        <v>Asumir el riesgo</v>
      </c>
      <c r="AV217" s="476" t="s">
        <v>1200</v>
      </c>
      <c r="AW217" s="476" t="s">
        <v>1202</v>
      </c>
      <c r="AX217" s="476" t="s">
        <v>1077</v>
      </c>
      <c r="AY217" s="476" t="s">
        <v>1077</v>
      </c>
      <c r="AZ217" s="476" t="s">
        <v>1194</v>
      </c>
      <c r="BA217" s="476" t="s">
        <v>1201</v>
      </c>
      <c r="BB217" s="476"/>
      <c r="BC217" s="476"/>
      <c r="BD217" s="476"/>
      <c r="BE217" s="476"/>
      <c r="BF217" s="476"/>
      <c r="BG217" s="476"/>
    </row>
    <row r="218" spans="1:59" ht="111.95" customHeight="1" x14ac:dyDescent="0.25">
      <c r="A218" s="360"/>
      <c r="B218" s="429"/>
      <c r="C218" s="423"/>
      <c r="D218" s="431"/>
      <c r="E218" s="275"/>
      <c r="F218" s="275"/>
      <c r="G218" s="273" t="s">
        <v>420</v>
      </c>
      <c r="H218" s="273" t="s">
        <v>16</v>
      </c>
      <c r="I218" s="273" t="s">
        <v>399</v>
      </c>
      <c r="J218" s="429"/>
      <c r="K218" s="394"/>
      <c r="L218" s="401"/>
      <c r="M218" s="394"/>
      <c r="N218" s="420"/>
      <c r="O218" s="150" t="s">
        <v>421</v>
      </c>
      <c r="P218" s="137" t="s">
        <v>420</v>
      </c>
      <c r="Q218" s="137" t="s">
        <v>20</v>
      </c>
      <c r="R218" s="208" t="s">
        <v>116</v>
      </c>
      <c r="S218" s="209">
        <f t="shared" si="141"/>
        <v>15</v>
      </c>
      <c r="T218" s="208" t="s">
        <v>266</v>
      </c>
      <c r="U218" s="209">
        <f t="shared" si="142"/>
        <v>15</v>
      </c>
      <c r="V218" s="208" t="s">
        <v>266</v>
      </c>
      <c r="W218" s="209">
        <f t="shared" si="143"/>
        <v>15</v>
      </c>
      <c r="X218" s="208" t="s">
        <v>20</v>
      </c>
      <c r="Y218" s="209">
        <f t="shared" si="144"/>
        <v>15</v>
      </c>
      <c r="Z218" s="208" t="s">
        <v>266</v>
      </c>
      <c r="AA218" s="209">
        <f t="shared" si="145"/>
        <v>15</v>
      </c>
      <c r="AB218" s="208" t="s">
        <v>266</v>
      </c>
      <c r="AC218" s="209">
        <f t="shared" si="146"/>
        <v>15</v>
      </c>
      <c r="AD218" s="208" t="s">
        <v>117</v>
      </c>
      <c r="AE218" s="209">
        <f t="shared" si="147"/>
        <v>10</v>
      </c>
      <c r="AF218" s="278">
        <f t="shared" si="148"/>
        <v>100</v>
      </c>
      <c r="AG218" s="278" t="str">
        <f t="shared" si="149"/>
        <v>Fuerte</v>
      </c>
      <c r="AH218" s="210" t="s">
        <v>118</v>
      </c>
      <c r="AI218" s="211" t="str">
        <f t="shared" si="150"/>
        <v>Fuerte</v>
      </c>
      <c r="AJ218" s="212" t="str">
        <f>IFERROR(VLOOKUP((CONCATENATE(AG218,AI218)),Listados!$U$3:$V$11,2,FALSE),"")</f>
        <v>Fuerte</v>
      </c>
      <c r="AK218" s="278">
        <f t="shared" si="151"/>
        <v>100</v>
      </c>
      <c r="AL218" s="370"/>
      <c r="AM218" s="372"/>
      <c r="AN218" s="277">
        <f>+IF(AND(Q218="Preventivo",AM217="Fuerte"),2,IF(AND(Q218="Preventivo",AM217="Moderado"),1,0))</f>
        <v>2</v>
      </c>
      <c r="AO218" s="277">
        <f t="shared" si="152"/>
        <v>0</v>
      </c>
      <c r="AP218" s="213">
        <f>+K217-AN218</f>
        <v>-1</v>
      </c>
      <c r="AQ218" s="213">
        <f>+M217-AO218</f>
        <v>2</v>
      </c>
      <c r="AR218" s="356"/>
      <c r="AS218" s="356"/>
      <c r="AT218" s="356"/>
      <c r="AU218" s="356"/>
      <c r="AV218" s="458"/>
      <c r="AW218" s="458"/>
      <c r="AX218" s="458"/>
      <c r="AY218" s="458"/>
      <c r="AZ218" s="458"/>
      <c r="BA218" s="458"/>
      <c r="BB218" s="458"/>
      <c r="BC218" s="458"/>
      <c r="BD218" s="458"/>
      <c r="BE218" s="458"/>
      <c r="BF218" s="458"/>
      <c r="BG218" s="458"/>
    </row>
    <row r="219" spans="1:59" x14ac:dyDescent="0.25">
      <c r="A219" s="360"/>
      <c r="B219" s="362"/>
      <c r="C219" s="423"/>
      <c r="D219" s="425"/>
      <c r="E219" s="150"/>
      <c r="F219" s="150"/>
      <c r="G219" s="137"/>
      <c r="H219" s="137"/>
      <c r="I219" s="137"/>
      <c r="J219" s="362"/>
      <c r="K219" s="394"/>
      <c r="L219" s="402"/>
      <c r="M219" s="394"/>
      <c r="N219" s="421"/>
      <c r="O219" s="150"/>
      <c r="P219" s="137"/>
      <c r="Q219" s="137"/>
      <c r="R219" s="232"/>
      <c r="S219" s="209" t="str">
        <f t="shared" si="141"/>
        <v/>
      </c>
      <c r="T219" s="232"/>
      <c r="U219" s="209" t="str">
        <f t="shared" si="142"/>
        <v/>
      </c>
      <c r="V219" s="208"/>
      <c r="W219" s="209" t="str">
        <f t="shared" si="143"/>
        <v/>
      </c>
      <c r="X219" s="208"/>
      <c r="Y219" s="209" t="str">
        <f t="shared" si="144"/>
        <v/>
      </c>
      <c r="Z219" s="208"/>
      <c r="AA219" s="209" t="str">
        <f t="shared" si="145"/>
        <v/>
      </c>
      <c r="AB219" s="208"/>
      <c r="AC219" s="209" t="str">
        <f t="shared" si="146"/>
        <v/>
      </c>
      <c r="AD219" s="208"/>
      <c r="AE219" s="209" t="str">
        <f t="shared" si="147"/>
        <v/>
      </c>
      <c r="AF219" s="278" t="str">
        <f t="shared" si="148"/>
        <v/>
      </c>
      <c r="AG219" s="278" t="str">
        <f t="shared" si="149"/>
        <v/>
      </c>
      <c r="AH219" s="210"/>
      <c r="AI219" s="211" t="str">
        <f t="shared" si="150"/>
        <v>Débil</v>
      </c>
      <c r="AJ219" s="212" t="str">
        <f>IFERROR(VLOOKUP((CONCATENATE(AG219,AI219)),Listados!$U$3:$V$11,2,FALSE),"")</f>
        <v/>
      </c>
      <c r="AK219" s="278">
        <f t="shared" si="151"/>
        <v>100</v>
      </c>
      <c r="AL219" s="370"/>
      <c r="AM219" s="372"/>
      <c r="AN219" s="277">
        <f>+IF(AND(Q219="Preventivo",AM217="Fuerte"),2,IF(AND(Q219="Preventivo",AM217="Moderado"),1,0))</f>
        <v>0</v>
      </c>
      <c r="AO219" s="277">
        <f t="shared" si="152"/>
        <v>0</v>
      </c>
      <c r="AP219" s="213">
        <f>+K217-AN219</f>
        <v>1</v>
      </c>
      <c r="AQ219" s="213">
        <f>+M217-AO219</f>
        <v>2</v>
      </c>
      <c r="AR219" s="356"/>
      <c r="AS219" s="356"/>
      <c r="AT219" s="356"/>
      <c r="AU219" s="356"/>
      <c r="AV219" s="458"/>
      <c r="AW219" s="458"/>
      <c r="AX219" s="458"/>
      <c r="AY219" s="458"/>
      <c r="AZ219" s="458"/>
      <c r="BA219" s="458"/>
      <c r="BB219" s="458"/>
      <c r="BC219" s="458"/>
      <c r="BD219" s="458"/>
      <c r="BE219" s="458"/>
      <c r="BF219" s="458"/>
      <c r="BG219" s="458"/>
    </row>
    <row r="220" spans="1:59" x14ac:dyDescent="0.25">
      <c r="A220" s="360"/>
      <c r="B220" s="362"/>
      <c r="C220" s="423"/>
      <c r="D220" s="425"/>
      <c r="E220" s="150"/>
      <c r="F220" s="150"/>
      <c r="G220" s="137"/>
      <c r="H220" s="137"/>
      <c r="I220" s="137"/>
      <c r="J220" s="362"/>
      <c r="K220" s="394"/>
      <c r="L220" s="402"/>
      <c r="M220" s="394"/>
      <c r="N220" s="421"/>
      <c r="O220" s="150"/>
      <c r="P220" s="137"/>
      <c r="Q220" s="137"/>
      <c r="R220" s="232"/>
      <c r="S220" s="209" t="str">
        <f t="shared" si="141"/>
        <v/>
      </c>
      <c r="T220" s="232"/>
      <c r="U220" s="209" t="str">
        <f t="shared" si="142"/>
        <v/>
      </c>
      <c r="V220" s="208"/>
      <c r="W220" s="209" t="str">
        <f t="shared" si="143"/>
        <v/>
      </c>
      <c r="X220" s="208"/>
      <c r="Y220" s="209" t="str">
        <f t="shared" si="144"/>
        <v/>
      </c>
      <c r="Z220" s="208"/>
      <c r="AA220" s="209" t="str">
        <f t="shared" si="145"/>
        <v/>
      </c>
      <c r="AB220" s="208"/>
      <c r="AC220" s="209" t="str">
        <f t="shared" si="146"/>
        <v/>
      </c>
      <c r="AD220" s="208"/>
      <c r="AE220" s="209" t="str">
        <f t="shared" si="147"/>
        <v/>
      </c>
      <c r="AF220" s="278" t="str">
        <f t="shared" si="148"/>
        <v/>
      </c>
      <c r="AG220" s="278" t="str">
        <f t="shared" si="149"/>
        <v/>
      </c>
      <c r="AH220" s="210"/>
      <c r="AI220" s="211" t="str">
        <f t="shared" si="150"/>
        <v>Débil</v>
      </c>
      <c r="AJ220" s="212" t="str">
        <f>IFERROR(VLOOKUP((CONCATENATE(AG220,AI220)),Listados!$U$3:$V$11,2,FALSE),"")</f>
        <v/>
      </c>
      <c r="AK220" s="278">
        <f t="shared" si="151"/>
        <v>100</v>
      </c>
      <c r="AL220" s="370"/>
      <c r="AM220" s="372"/>
      <c r="AN220" s="277">
        <f>+IF(AND(Q220="Preventivo",AM217="Fuerte"),2,IF(AND(Q220="Preventivo",AM217="Moderado"),1,0))</f>
        <v>0</v>
      </c>
      <c r="AO220" s="277">
        <f t="shared" si="152"/>
        <v>0</v>
      </c>
      <c r="AP220" s="213">
        <f>+K217-AN220</f>
        <v>1</v>
      </c>
      <c r="AQ220" s="213">
        <f>+M217-AO220</f>
        <v>2</v>
      </c>
      <c r="AR220" s="356"/>
      <c r="AS220" s="356"/>
      <c r="AT220" s="356"/>
      <c r="AU220" s="356"/>
      <c r="AV220" s="458"/>
      <c r="AW220" s="458"/>
      <c r="AX220" s="458"/>
      <c r="AY220" s="458"/>
      <c r="AZ220" s="458"/>
      <c r="BA220" s="458"/>
      <c r="BB220" s="458"/>
      <c r="BC220" s="458"/>
      <c r="BD220" s="458"/>
      <c r="BE220" s="458"/>
      <c r="BF220" s="458"/>
      <c r="BG220" s="458"/>
    </row>
    <row r="221" spans="1:59" x14ac:dyDescent="0.25">
      <c r="A221" s="360"/>
      <c r="B221" s="362"/>
      <c r="C221" s="423"/>
      <c r="D221" s="425"/>
      <c r="E221" s="150"/>
      <c r="F221" s="150"/>
      <c r="G221" s="137"/>
      <c r="H221" s="137"/>
      <c r="I221" s="137"/>
      <c r="J221" s="362"/>
      <c r="K221" s="394"/>
      <c r="L221" s="402"/>
      <c r="M221" s="394"/>
      <c r="N221" s="421"/>
      <c r="O221" s="150"/>
      <c r="P221" s="137"/>
      <c r="Q221" s="137"/>
      <c r="R221" s="232"/>
      <c r="S221" s="209" t="str">
        <f t="shared" si="141"/>
        <v/>
      </c>
      <c r="T221" s="232"/>
      <c r="U221" s="209" t="str">
        <f t="shared" si="142"/>
        <v/>
      </c>
      <c r="V221" s="208"/>
      <c r="W221" s="209" t="str">
        <f t="shared" si="143"/>
        <v/>
      </c>
      <c r="X221" s="208"/>
      <c r="Y221" s="209" t="str">
        <f t="shared" si="144"/>
        <v/>
      </c>
      <c r="Z221" s="208"/>
      <c r="AA221" s="209" t="str">
        <f t="shared" si="145"/>
        <v/>
      </c>
      <c r="AB221" s="208"/>
      <c r="AC221" s="209" t="str">
        <f t="shared" si="146"/>
        <v/>
      </c>
      <c r="AD221" s="208"/>
      <c r="AE221" s="209" t="str">
        <f t="shared" si="147"/>
        <v/>
      </c>
      <c r="AF221" s="278" t="str">
        <f t="shared" si="148"/>
        <v/>
      </c>
      <c r="AG221" s="278" t="str">
        <f t="shared" si="149"/>
        <v/>
      </c>
      <c r="AH221" s="210"/>
      <c r="AI221" s="211" t="str">
        <f t="shared" si="150"/>
        <v>Débil</v>
      </c>
      <c r="AJ221" s="212" t="str">
        <f>IFERROR(VLOOKUP((CONCATENATE(AG221,AI221)),Listados!$U$3:$V$11,2,FALSE),"")</f>
        <v/>
      </c>
      <c r="AK221" s="278">
        <f t="shared" si="151"/>
        <v>100</v>
      </c>
      <c r="AL221" s="370"/>
      <c r="AM221" s="372"/>
      <c r="AN221" s="277">
        <f>+IF(AND(Q221="Preventivo",AM217="Fuerte"),2,IF(AND(Q221="Preventivo",AM217="Moderado"),1,0))</f>
        <v>0</v>
      </c>
      <c r="AO221" s="277">
        <f t="shared" si="152"/>
        <v>0</v>
      </c>
      <c r="AP221" s="213">
        <f>+K217-AN221</f>
        <v>1</v>
      </c>
      <c r="AQ221" s="213">
        <f>+M217-AO221</f>
        <v>2</v>
      </c>
      <c r="AR221" s="356"/>
      <c r="AS221" s="356"/>
      <c r="AT221" s="356"/>
      <c r="AU221" s="356"/>
      <c r="AV221" s="458"/>
      <c r="AW221" s="458"/>
      <c r="AX221" s="458"/>
      <c r="AY221" s="458"/>
      <c r="AZ221" s="458"/>
      <c r="BA221" s="458"/>
      <c r="BB221" s="458"/>
      <c r="BC221" s="458"/>
      <c r="BD221" s="458"/>
      <c r="BE221" s="458"/>
      <c r="BF221" s="458"/>
      <c r="BG221" s="458"/>
    </row>
    <row r="222" spans="1:59" ht="15.75" thickBot="1" x14ac:dyDescent="0.3">
      <c r="A222" s="361"/>
      <c r="B222" s="362"/>
      <c r="C222" s="423"/>
      <c r="D222" s="425"/>
      <c r="E222" s="150"/>
      <c r="F222" s="150"/>
      <c r="G222" s="137"/>
      <c r="H222" s="137"/>
      <c r="I222" s="137"/>
      <c r="J222" s="362"/>
      <c r="K222" s="395"/>
      <c r="L222" s="402"/>
      <c r="M222" s="395"/>
      <c r="N222" s="421"/>
      <c r="O222" s="150"/>
      <c r="P222" s="137"/>
      <c r="Q222" s="137"/>
      <c r="R222" s="232"/>
      <c r="S222" s="209" t="str">
        <f t="shared" si="141"/>
        <v/>
      </c>
      <c r="T222" s="232"/>
      <c r="U222" s="209" t="str">
        <f t="shared" si="142"/>
        <v/>
      </c>
      <c r="V222" s="208"/>
      <c r="W222" s="209" t="str">
        <f t="shared" si="143"/>
        <v/>
      </c>
      <c r="X222" s="208"/>
      <c r="Y222" s="209" t="str">
        <f t="shared" si="144"/>
        <v/>
      </c>
      <c r="Z222" s="208"/>
      <c r="AA222" s="209" t="str">
        <f t="shared" si="145"/>
        <v/>
      </c>
      <c r="AB222" s="208"/>
      <c r="AC222" s="209" t="str">
        <f t="shared" si="146"/>
        <v/>
      </c>
      <c r="AD222" s="208"/>
      <c r="AE222" s="209" t="str">
        <f t="shared" si="147"/>
        <v/>
      </c>
      <c r="AF222" s="278" t="str">
        <f t="shared" si="148"/>
        <v/>
      </c>
      <c r="AG222" s="278" t="str">
        <f t="shared" si="149"/>
        <v/>
      </c>
      <c r="AH222" s="210"/>
      <c r="AI222" s="211" t="str">
        <f t="shared" si="150"/>
        <v>Débil</v>
      </c>
      <c r="AJ222" s="212" t="str">
        <f>IFERROR(VLOOKUP((CONCATENATE(AG222,AI222)),Listados!$U$3:$V$11,2,FALSE),"")</f>
        <v/>
      </c>
      <c r="AK222" s="278">
        <f t="shared" si="151"/>
        <v>100</v>
      </c>
      <c r="AL222" s="371"/>
      <c r="AM222" s="372"/>
      <c r="AN222" s="277">
        <f>+IF(AND(Q222="Preventivo",AM217="Fuerte"),2,IF(AND(Q222="Preventivo",AM217="Moderado"),1,0))</f>
        <v>0</v>
      </c>
      <c r="AO222" s="277">
        <f t="shared" si="152"/>
        <v>0</v>
      </c>
      <c r="AP222" s="213">
        <f>+K217-AN222</f>
        <v>1</v>
      </c>
      <c r="AQ222" s="213">
        <f>+M217-AO222</f>
        <v>2</v>
      </c>
      <c r="AR222" s="357"/>
      <c r="AS222" s="357"/>
      <c r="AT222" s="357"/>
      <c r="AU222" s="357"/>
      <c r="AV222" s="459"/>
      <c r="AW222" s="459"/>
      <c r="AX222" s="459"/>
      <c r="AY222" s="459"/>
      <c r="AZ222" s="459"/>
      <c r="BA222" s="459"/>
      <c r="BB222" s="459"/>
      <c r="BC222" s="459"/>
      <c r="BD222" s="459"/>
      <c r="BE222" s="459"/>
      <c r="BF222" s="459"/>
      <c r="BG222" s="459"/>
    </row>
    <row r="223" spans="1:59" ht="105" x14ac:dyDescent="0.25">
      <c r="A223" s="359">
        <v>38</v>
      </c>
      <c r="B223" s="362" t="s">
        <v>50</v>
      </c>
      <c r="C223" s="423" t="str">
        <f>IFERROR(VLOOKUP(B223,Listados!B$3:C$20,2,FALSE),"")</f>
        <v xml:space="preserve">Coordinar y administrar la implementación del Sistema Integrado de Gestión del Ministerio de Justicia y de Derecho, con el fin de 
asegurar su mejora contlnua, conveniencia, eficacia y eficiencia conforme con los estándares adoptados. </v>
      </c>
      <c r="D223" s="425" t="s">
        <v>1431</v>
      </c>
      <c r="E223" s="150" t="s">
        <v>52</v>
      </c>
      <c r="F223" s="150" t="s">
        <v>191</v>
      </c>
      <c r="G223" s="137" t="s">
        <v>423</v>
      </c>
      <c r="H223" s="137" t="s">
        <v>16</v>
      </c>
      <c r="I223" s="137" t="s">
        <v>422</v>
      </c>
      <c r="J223" s="362" t="s">
        <v>53</v>
      </c>
      <c r="K223" s="393">
        <f>+VLOOKUP(J223,Listados!$K$8:$L$12,2,0)</f>
        <v>4</v>
      </c>
      <c r="L223" s="401" t="s">
        <v>18</v>
      </c>
      <c r="M223" s="393">
        <f>+VLOOKUP(L223,Listados!$K$13:$L$17,2,0)</f>
        <v>1</v>
      </c>
      <c r="N223" s="420" t="str">
        <f>IF(AND(J223&lt;&gt;"",L223&lt;&gt;""),VLOOKUP(J223&amp;L223,Listados!$M$3:$N$27,2,FALSE),"")</f>
        <v>Moderado</v>
      </c>
      <c r="O223" s="150" t="s">
        <v>424</v>
      </c>
      <c r="P223" s="137" t="s">
        <v>423</v>
      </c>
      <c r="Q223" s="137" t="s">
        <v>20</v>
      </c>
      <c r="R223" s="208" t="s">
        <v>116</v>
      </c>
      <c r="S223" s="209">
        <f t="shared" si="141"/>
        <v>15</v>
      </c>
      <c r="T223" s="208" t="s">
        <v>266</v>
      </c>
      <c r="U223" s="209">
        <f t="shared" si="142"/>
        <v>15</v>
      </c>
      <c r="V223" s="208" t="s">
        <v>266</v>
      </c>
      <c r="W223" s="209">
        <f t="shared" si="143"/>
        <v>15</v>
      </c>
      <c r="X223" s="208" t="s">
        <v>20</v>
      </c>
      <c r="Y223" s="209">
        <f t="shared" si="144"/>
        <v>15</v>
      </c>
      <c r="Z223" s="208" t="s">
        <v>266</v>
      </c>
      <c r="AA223" s="209">
        <f t="shared" si="145"/>
        <v>15</v>
      </c>
      <c r="AB223" s="208" t="s">
        <v>266</v>
      </c>
      <c r="AC223" s="209">
        <f t="shared" si="146"/>
        <v>15</v>
      </c>
      <c r="AD223" s="208" t="s">
        <v>117</v>
      </c>
      <c r="AE223" s="209">
        <f t="shared" si="147"/>
        <v>10</v>
      </c>
      <c r="AF223" s="278">
        <f t="shared" si="148"/>
        <v>100</v>
      </c>
      <c r="AG223" s="278" t="str">
        <f t="shared" si="149"/>
        <v>Fuerte</v>
      </c>
      <c r="AH223" s="210" t="s">
        <v>118</v>
      </c>
      <c r="AI223" s="211" t="str">
        <f t="shared" si="150"/>
        <v>Fuerte</v>
      </c>
      <c r="AJ223" s="212" t="str">
        <f>IFERROR(VLOOKUP((CONCATENATE(AG223,AI223)),Listados!$U$3:$V$11,2,FALSE),"")</f>
        <v>Fuerte</v>
      </c>
      <c r="AK223" s="278">
        <f t="shared" si="151"/>
        <v>100</v>
      </c>
      <c r="AL223" s="369">
        <f>AVERAGE(AK223:AK228)</f>
        <v>100</v>
      </c>
      <c r="AM223" s="371" t="str">
        <f>IF(AL223&lt;=50, "Débil", IF(AL223&lt;=99,"Moderado","Fuerte"))</f>
        <v>Fuerte</v>
      </c>
      <c r="AN223" s="277">
        <f>+IF(AND(Q223="Preventivo",AM223="Fuerte"),2,IF(AND(Q223="Preventivo",AM223="Moderado"),1,0))</f>
        <v>2</v>
      </c>
      <c r="AO223" s="277">
        <f t="shared" si="152"/>
        <v>0</v>
      </c>
      <c r="AP223" s="213">
        <f>+K223-AN223</f>
        <v>2</v>
      </c>
      <c r="AQ223" s="213">
        <f>+M223-AO223</f>
        <v>1</v>
      </c>
      <c r="AR223" s="358" t="str">
        <f>+VLOOKUP(MIN(AP223,AP224,AP225,AP226,AP227,AP228),Listados!$J$18:$K$24,2,TRUE)</f>
        <v>Improbable</v>
      </c>
      <c r="AS223" s="358" t="str">
        <f>+VLOOKUP(MIN(AQ223,AQ224,AQ225,AQ226,AQ227,AQ228),Listados!$J$27:$K$32,2,TRUE)</f>
        <v>Insignificante</v>
      </c>
      <c r="AT223" s="358" t="str">
        <f>IF(AND(AR223&lt;&gt;"",AS223&lt;&gt;""),VLOOKUP(AR223&amp;AS223,Listados!$M$3:$N$27,2,FALSE),"")</f>
        <v>Bajo</v>
      </c>
      <c r="AU223" s="358" t="str">
        <f>+VLOOKUP(AT223,Listados!$P$3:$Q$6,2,FALSE)</f>
        <v>Asumir el riesgo</v>
      </c>
      <c r="AV223" s="373" t="s">
        <v>1358</v>
      </c>
      <c r="AW223" s="373" t="s">
        <v>1342</v>
      </c>
      <c r="AX223" s="491">
        <v>44805</v>
      </c>
      <c r="AY223" s="491">
        <v>44926</v>
      </c>
      <c r="AZ223" s="373" t="s">
        <v>1359</v>
      </c>
      <c r="BA223" s="373" t="s">
        <v>1360</v>
      </c>
      <c r="BB223" s="373"/>
      <c r="BC223" s="373"/>
      <c r="BD223" s="373"/>
      <c r="BE223" s="373"/>
      <c r="BF223" s="373"/>
      <c r="BG223" s="373"/>
    </row>
    <row r="224" spans="1:59" ht="120" x14ac:dyDescent="0.25">
      <c r="A224" s="360"/>
      <c r="B224" s="362"/>
      <c r="C224" s="423"/>
      <c r="D224" s="425"/>
      <c r="E224" s="150"/>
      <c r="F224" s="150"/>
      <c r="G224" s="137" t="s">
        <v>425</v>
      </c>
      <c r="H224" s="137" t="s">
        <v>16</v>
      </c>
      <c r="I224" s="137" t="s">
        <v>426</v>
      </c>
      <c r="J224" s="362"/>
      <c r="K224" s="394"/>
      <c r="L224" s="402"/>
      <c r="M224" s="394"/>
      <c r="N224" s="421"/>
      <c r="O224" s="150" t="s">
        <v>427</v>
      </c>
      <c r="P224" s="137" t="s">
        <v>425</v>
      </c>
      <c r="Q224" s="137" t="s">
        <v>20</v>
      </c>
      <c r="R224" s="208" t="s">
        <v>116</v>
      </c>
      <c r="S224" s="209">
        <f t="shared" si="141"/>
        <v>15</v>
      </c>
      <c r="T224" s="208" t="s">
        <v>266</v>
      </c>
      <c r="U224" s="209">
        <f t="shared" si="142"/>
        <v>15</v>
      </c>
      <c r="V224" s="208" t="s">
        <v>266</v>
      </c>
      <c r="W224" s="209">
        <f t="shared" si="143"/>
        <v>15</v>
      </c>
      <c r="X224" s="208" t="s">
        <v>20</v>
      </c>
      <c r="Y224" s="209">
        <f t="shared" si="144"/>
        <v>15</v>
      </c>
      <c r="Z224" s="208" t="s">
        <v>266</v>
      </c>
      <c r="AA224" s="209">
        <f t="shared" si="145"/>
        <v>15</v>
      </c>
      <c r="AB224" s="208" t="s">
        <v>266</v>
      </c>
      <c r="AC224" s="209">
        <f t="shared" si="146"/>
        <v>15</v>
      </c>
      <c r="AD224" s="208" t="s">
        <v>117</v>
      </c>
      <c r="AE224" s="209">
        <f t="shared" si="147"/>
        <v>10</v>
      </c>
      <c r="AF224" s="278">
        <f t="shared" si="148"/>
        <v>100</v>
      </c>
      <c r="AG224" s="278" t="str">
        <f t="shared" si="149"/>
        <v>Fuerte</v>
      </c>
      <c r="AH224" s="210" t="s">
        <v>118</v>
      </c>
      <c r="AI224" s="211" t="str">
        <f t="shared" si="150"/>
        <v>Fuerte</v>
      </c>
      <c r="AJ224" s="212" t="str">
        <f>IFERROR(VLOOKUP((CONCATENATE(AG224,AI224)),Listados!$U$3:$V$11,2,FALSE),"")</f>
        <v>Fuerte</v>
      </c>
      <c r="AK224" s="278">
        <f t="shared" si="151"/>
        <v>100</v>
      </c>
      <c r="AL224" s="370"/>
      <c r="AM224" s="372"/>
      <c r="AN224" s="277">
        <f>+IF(AND(Q224="Preventivo",AM223="Fuerte"),2,IF(AND(Q224="Preventivo",AM223="Moderado"),1,0))</f>
        <v>2</v>
      </c>
      <c r="AO224" s="277">
        <f t="shared" si="152"/>
        <v>0</v>
      </c>
      <c r="AP224" s="213">
        <f>+K223-AN224</f>
        <v>2</v>
      </c>
      <c r="AQ224" s="213">
        <f>+M223-AO224</f>
        <v>1</v>
      </c>
      <c r="AR224" s="356"/>
      <c r="AS224" s="356"/>
      <c r="AT224" s="356"/>
      <c r="AU224" s="356"/>
      <c r="AV224" s="374"/>
      <c r="AW224" s="374"/>
      <c r="AX224" s="492"/>
      <c r="AY224" s="492"/>
      <c r="AZ224" s="374"/>
      <c r="BA224" s="374"/>
      <c r="BB224" s="374"/>
      <c r="BC224" s="374"/>
      <c r="BD224" s="374"/>
      <c r="BE224" s="374"/>
      <c r="BF224" s="374"/>
      <c r="BG224" s="374"/>
    </row>
    <row r="225" spans="1:59" ht="69.75" customHeight="1" x14ac:dyDescent="0.25">
      <c r="A225" s="360"/>
      <c r="B225" s="362"/>
      <c r="C225" s="423"/>
      <c r="D225" s="425"/>
      <c r="E225" s="150"/>
      <c r="F225" s="150"/>
      <c r="G225" s="137" t="s">
        <v>1428</v>
      </c>
      <c r="H225" s="137"/>
      <c r="I225" s="137" t="s">
        <v>428</v>
      </c>
      <c r="J225" s="362"/>
      <c r="K225" s="394"/>
      <c r="L225" s="402"/>
      <c r="M225" s="394"/>
      <c r="N225" s="421"/>
      <c r="O225" s="150"/>
      <c r="P225" s="137"/>
      <c r="Q225" s="137"/>
      <c r="R225" s="232"/>
      <c r="S225" s="209" t="str">
        <f t="shared" si="141"/>
        <v/>
      </c>
      <c r="T225" s="232"/>
      <c r="U225" s="209" t="str">
        <f t="shared" si="142"/>
        <v/>
      </c>
      <c r="V225" s="208"/>
      <c r="W225" s="209" t="str">
        <f t="shared" si="143"/>
        <v/>
      </c>
      <c r="X225" s="208"/>
      <c r="Y225" s="209" t="str">
        <f t="shared" si="144"/>
        <v/>
      </c>
      <c r="Z225" s="208"/>
      <c r="AA225" s="209" t="str">
        <f t="shared" si="145"/>
        <v/>
      </c>
      <c r="AB225" s="208"/>
      <c r="AC225" s="209" t="str">
        <f t="shared" si="146"/>
        <v/>
      </c>
      <c r="AD225" s="208"/>
      <c r="AE225" s="209" t="str">
        <f t="shared" si="147"/>
        <v/>
      </c>
      <c r="AF225" s="278" t="str">
        <f t="shared" si="148"/>
        <v/>
      </c>
      <c r="AG225" s="278" t="str">
        <f t="shared" si="149"/>
        <v/>
      </c>
      <c r="AH225" s="210"/>
      <c r="AI225" s="211" t="str">
        <f t="shared" si="150"/>
        <v>Débil</v>
      </c>
      <c r="AJ225" s="212" t="str">
        <f>IFERROR(VLOOKUP((CONCATENATE(AG225,AI225)),Listados!$U$3:$V$11,2,FALSE),"")</f>
        <v/>
      </c>
      <c r="AK225" s="278">
        <f t="shared" si="151"/>
        <v>100</v>
      </c>
      <c r="AL225" s="370"/>
      <c r="AM225" s="372"/>
      <c r="AN225" s="277">
        <f>+IF(AND(Q225="Preventivo",AM223="Fuerte"),2,IF(AND(Q225="Preventivo",AM223="Moderado"),1,0))</f>
        <v>0</v>
      </c>
      <c r="AO225" s="277">
        <f t="shared" si="152"/>
        <v>0</v>
      </c>
      <c r="AP225" s="213">
        <f>+K223-AN225</f>
        <v>4</v>
      </c>
      <c r="AQ225" s="213">
        <f>+M223-AO225</f>
        <v>1</v>
      </c>
      <c r="AR225" s="356"/>
      <c r="AS225" s="356"/>
      <c r="AT225" s="356"/>
      <c r="AU225" s="356"/>
      <c r="AV225" s="374"/>
      <c r="AW225" s="374"/>
      <c r="AX225" s="492"/>
      <c r="AY225" s="492"/>
      <c r="AZ225" s="374"/>
      <c r="BA225" s="374"/>
      <c r="BB225" s="374"/>
      <c r="BC225" s="374"/>
      <c r="BD225" s="374"/>
      <c r="BE225" s="374"/>
      <c r="BF225" s="374"/>
      <c r="BG225" s="374"/>
    </row>
    <row r="226" spans="1:59" ht="105" x14ac:dyDescent="0.25">
      <c r="A226" s="360"/>
      <c r="B226" s="362"/>
      <c r="C226" s="423"/>
      <c r="D226" s="425"/>
      <c r="E226" s="150"/>
      <c r="F226" s="150"/>
      <c r="G226" s="137" t="s">
        <v>1429</v>
      </c>
      <c r="H226" s="137"/>
      <c r="I226" s="137" t="s">
        <v>1427</v>
      </c>
      <c r="J226" s="362"/>
      <c r="K226" s="394"/>
      <c r="L226" s="402"/>
      <c r="M226" s="394"/>
      <c r="N226" s="421"/>
      <c r="O226" s="150"/>
      <c r="P226" s="137"/>
      <c r="Q226" s="137"/>
      <c r="R226" s="232"/>
      <c r="S226" s="209" t="str">
        <f t="shared" si="141"/>
        <v/>
      </c>
      <c r="T226" s="232"/>
      <c r="U226" s="209" t="str">
        <f t="shared" si="142"/>
        <v/>
      </c>
      <c r="V226" s="208"/>
      <c r="W226" s="209" t="str">
        <f t="shared" si="143"/>
        <v/>
      </c>
      <c r="X226" s="208"/>
      <c r="Y226" s="209" t="str">
        <f t="shared" si="144"/>
        <v/>
      </c>
      <c r="Z226" s="208"/>
      <c r="AA226" s="209" t="str">
        <f t="shared" si="145"/>
        <v/>
      </c>
      <c r="AB226" s="208"/>
      <c r="AC226" s="209" t="str">
        <f t="shared" si="146"/>
        <v/>
      </c>
      <c r="AD226" s="208"/>
      <c r="AE226" s="209" t="str">
        <f t="shared" si="147"/>
        <v/>
      </c>
      <c r="AF226" s="278" t="str">
        <f t="shared" si="148"/>
        <v/>
      </c>
      <c r="AG226" s="278" t="str">
        <f t="shared" si="149"/>
        <v/>
      </c>
      <c r="AH226" s="210"/>
      <c r="AI226" s="211" t="str">
        <f t="shared" si="150"/>
        <v>Débil</v>
      </c>
      <c r="AJ226" s="212" t="str">
        <f>IFERROR(VLOOKUP((CONCATENATE(AG226,AI226)),Listados!$U$3:$V$11,2,FALSE),"")</f>
        <v/>
      </c>
      <c r="AK226" s="278">
        <f t="shared" si="151"/>
        <v>100</v>
      </c>
      <c r="AL226" s="370"/>
      <c r="AM226" s="372"/>
      <c r="AN226" s="277">
        <f>+IF(AND(Q226="Preventivo",AM223="Fuerte"),2,IF(AND(Q226="Preventivo",AM223="Moderado"),1,0))</f>
        <v>0</v>
      </c>
      <c r="AO226" s="277">
        <f t="shared" si="152"/>
        <v>0</v>
      </c>
      <c r="AP226" s="213">
        <f>+K223-AN226</f>
        <v>4</v>
      </c>
      <c r="AQ226" s="213">
        <f>+M223-AO226</f>
        <v>1</v>
      </c>
      <c r="AR226" s="356"/>
      <c r="AS226" s="356"/>
      <c r="AT226" s="356"/>
      <c r="AU226" s="356"/>
      <c r="AV226" s="374"/>
      <c r="AW226" s="374"/>
      <c r="AX226" s="492"/>
      <c r="AY226" s="492"/>
      <c r="AZ226" s="374"/>
      <c r="BA226" s="374"/>
      <c r="BB226" s="374"/>
      <c r="BC226" s="374"/>
      <c r="BD226" s="374"/>
      <c r="BE226" s="374"/>
      <c r="BF226" s="374"/>
      <c r="BG226" s="374"/>
    </row>
    <row r="227" spans="1:59" ht="60" x14ac:dyDescent="0.25">
      <c r="A227" s="360"/>
      <c r="B227" s="362"/>
      <c r="C227" s="423"/>
      <c r="D227" s="425"/>
      <c r="E227" s="150"/>
      <c r="F227" s="150"/>
      <c r="G227" s="137" t="s">
        <v>1430</v>
      </c>
      <c r="H227" s="137"/>
      <c r="I227" s="137" t="s">
        <v>1426</v>
      </c>
      <c r="J227" s="362"/>
      <c r="K227" s="394"/>
      <c r="L227" s="402"/>
      <c r="M227" s="394"/>
      <c r="N227" s="421"/>
      <c r="O227" s="150"/>
      <c r="P227" s="137"/>
      <c r="Q227" s="137"/>
      <c r="R227" s="232"/>
      <c r="S227" s="209" t="str">
        <f t="shared" si="141"/>
        <v/>
      </c>
      <c r="T227" s="232"/>
      <c r="U227" s="209" t="str">
        <f t="shared" si="142"/>
        <v/>
      </c>
      <c r="V227" s="208"/>
      <c r="W227" s="209" t="str">
        <f t="shared" si="143"/>
        <v/>
      </c>
      <c r="X227" s="208"/>
      <c r="Y227" s="209" t="str">
        <f t="shared" si="144"/>
        <v/>
      </c>
      <c r="Z227" s="208"/>
      <c r="AA227" s="209" t="str">
        <f t="shared" si="145"/>
        <v/>
      </c>
      <c r="AB227" s="208"/>
      <c r="AC227" s="209" t="str">
        <f t="shared" si="146"/>
        <v/>
      </c>
      <c r="AD227" s="208"/>
      <c r="AE227" s="209" t="str">
        <f t="shared" si="147"/>
        <v/>
      </c>
      <c r="AF227" s="278" t="str">
        <f t="shared" si="148"/>
        <v/>
      </c>
      <c r="AG227" s="278" t="str">
        <f t="shared" si="149"/>
        <v/>
      </c>
      <c r="AH227" s="210"/>
      <c r="AI227" s="211" t="str">
        <f t="shared" si="150"/>
        <v>Débil</v>
      </c>
      <c r="AJ227" s="212" t="str">
        <f>IFERROR(VLOOKUP((CONCATENATE(AG227,AI227)),Listados!$U$3:$V$11,2,FALSE),"")</f>
        <v/>
      </c>
      <c r="AK227" s="278">
        <f t="shared" si="151"/>
        <v>100</v>
      </c>
      <c r="AL227" s="370"/>
      <c r="AM227" s="372"/>
      <c r="AN227" s="277">
        <f>+IF(AND(Q227="Preventivo",AM223="Fuerte"),2,IF(AND(Q227="Preventivo",AM223="Moderado"),1,0))</f>
        <v>0</v>
      </c>
      <c r="AO227" s="277">
        <f t="shared" si="152"/>
        <v>0</v>
      </c>
      <c r="AP227" s="213">
        <f>+K223-AN227</f>
        <v>4</v>
      </c>
      <c r="AQ227" s="213">
        <f>+M223-AO227</f>
        <v>1</v>
      </c>
      <c r="AR227" s="356"/>
      <c r="AS227" s="356"/>
      <c r="AT227" s="356"/>
      <c r="AU227" s="356"/>
      <c r="AV227" s="374"/>
      <c r="AW227" s="374"/>
      <c r="AX227" s="492"/>
      <c r="AY227" s="492"/>
      <c r="AZ227" s="374"/>
      <c r="BA227" s="374"/>
      <c r="BB227" s="374"/>
      <c r="BC227" s="374"/>
      <c r="BD227" s="374"/>
      <c r="BE227" s="374"/>
      <c r="BF227" s="374"/>
      <c r="BG227" s="374"/>
    </row>
    <row r="228" spans="1:59" ht="15.75" thickBot="1" x14ac:dyDescent="0.3">
      <c r="A228" s="361"/>
      <c r="B228" s="362"/>
      <c r="C228" s="423"/>
      <c r="D228" s="425"/>
      <c r="E228" s="150"/>
      <c r="F228" s="150"/>
      <c r="G228" s="137"/>
      <c r="H228" s="137"/>
      <c r="I228" s="137"/>
      <c r="J228" s="362"/>
      <c r="K228" s="395"/>
      <c r="L228" s="402"/>
      <c r="M228" s="395"/>
      <c r="N228" s="421"/>
      <c r="O228" s="150"/>
      <c r="P228" s="137"/>
      <c r="Q228" s="137"/>
      <c r="R228" s="232"/>
      <c r="S228" s="209" t="str">
        <f t="shared" si="141"/>
        <v/>
      </c>
      <c r="T228" s="232"/>
      <c r="U228" s="209" t="str">
        <f t="shared" si="142"/>
        <v/>
      </c>
      <c r="V228" s="208"/>
      <c r="W228" s="209" t="str">
        <f t="shared" si="143"/>
        <v/>
      </c>
      <c r="X228" s="208"/>
      <c r="Y228" s="209" t="str">
        <f t="shared" si="144"/>
        <v/>
      </c>
      <c r="Z228" s="208"/>
      <c r="AA228" s="209" t="str">
        <f t="shared" si="145"/>
        <v/>
      </c>
      <c r="AB228" s="208"/>
      <c r="AC228" s="209" t="str">
        <f t="shared" si="146"/>
        <v/>
      </c>
      <c r="AD228" s="208"/>
      <c r="AE228" s="209" t="str">
        <f t="shared" si="147"/>
        <v/>
      </c>
      <c r="AF228" s="278" t="str">
        <f t="shared" si="148"/>
        <v/>
      </c>
      <c r="AG228" s="278" t="str">
        <f t="shared" si="149"/>
        <v/>
      </c>
      <c r="AH228" s="210"/>
      <c r="AI228" s="211" t="str">
        <f t="shared" si="150"/>
        <v>Débil</v>
      </c>
      <c r="AJ228" s="212" t="str">
        <f>IFERROR(VLOOKUP((CONCATENATE(AG228,AI228)),Listados!$U$3:$V$11,2,FALSE),"")</f>
        <v/>
      </c>
      <c r="AK228" s="278">
        <f t="shared" si="151"/>
        <v>100</v>
      </c>
      <c r="AL228" s="371"/>
      <c r="AM228" s="372"/>
      <c r="AN228" s="277">
        <f>+IF(AND(Q228="Preventivo",AM223="Fuerte"),2,IF(AND(Q228="Preventivo",AM223="Moderado"),1,0))</f>
        <v>0</v>
      </c>
      <c r="AO228" s="277">
        <f t="shared" si="152"/>
        <v>0</v>
      </c>
      <c r="AP228" s="213">
        <f>+K223-AN228</f>
        <v>4</v>
      </c>
      <c r="AQ228" s="213">
        <f>+M223-AO228</f>
        <v>1</v>
      </c>
      <c r="AR228" s="357"/>
      <c r="AS228" s="357"/>
      <c r="AT228" s="357"/>
      <c r="AU228" s="357"/>
      <c r="AV228" s="375"/>
      <c r="AW228" s="375"/>
      <c r="AX228" s="493"/>
      <c r="AY228" s="493"/>
      <c r="AZ228" s="375"/>
      <c r="BA228" s="375"/>
      <c r="BB228" s="375"/>
      <c r="BC228" s="375"/>
      <c r="BD228" s="375"/>
      <c r="BE228" s="375"/>
      <c r="BF228" s="375"/>
      <c r="BG228" s="375"/>
    </row>
    <row r="229" spans="1:59" ht="120" x14ac:dyDescent="0.25">
      <c r="A229" s="359">
        <v>39</v>
      </c>
      <c r="B229" s="362" t="s">
        <v>60</v>
      </c>
      <c r="C229" s="427" t="str">
        <f>IFERROR(VLOOKUP(B229,Listados!B$3:C$20,2,FALSE),"")</f>
        <v xml:space="preserve">Orientar la gestion de la entidad y del sector para que las acciones se deriven de una planeación eficiente y articulada que optimice 
el uso de los recursos en el logro de los objetivos institucionales. </v>
      </c>
      <c r="D229" s="425" t="s">
        <v>1317</v>
      </c>
      <c r="E229" s="150" t="s">
        <v>52</v>
      </c>
      <c r="F229" s="150"/>
      <c r="G229" s="137" t="s">
        <v>429</v>
      </c>
      <c r="H229" s="230" t="s">
        <v>16</v>
      </c>
      <c r="I229" s="230" t="s">
        <v>430</v>
      </c>
      <c r="J229" s="428" t="s">
        <v>53</v>
      </c>
      <c r="K229" s="393">
        <f>+VLOOKUP(J229,Listados!$K$8:$L$12,2,0)</f>
        <v>4</v>
      </c>
      <c r="L229" s="405" t="s">
        <v>36</v>
      </c>
      <c r="M229" s="393">
        <f>+VLOOKUP(L229,Listados!$K$13:$L$17,2,0)</f>
        <v>3</v>
      </c>
      <c r="N229" s="420" t="str">
        <f>IF(AND(J229&lt;&gt;"",L229&lt;&gt;""),VLOOKUP(J229&amp;L229,Listados!$M$3:$N$27,2,FALSE),"")</f>
        <v>Alto</v>
      </c>
      <c r="O229" s="150" t="s">
        <v>431</v>
      </c>
      <c r="P229" s="150" t="s">
        <v>432</v>
      </c>
      <c r="Q229" s="137" t="s">
        <v>20</v>
      </c>
      <c r="R229" s="208" t="s">
        <v>116</v>
      </c>
      <c r="S229" s="209">
        <f t="shared" si="141"/>
        <v>15</v>
      </c>
      <c r="T229" s="208" t="s">
        <v>266</v>
      </c>
      <c r="U229" s="209">
        <f t="shared" si="142"/>
        <v>15</v>
      </c>
      <c r="V229" s="208" t="s">
        <v>266</v>
      </c>
      <c r="W229" s="209">
        <f t="shared" si="143"/>
        <v>15</v>
      </c>
      <c r="X229" s="208" t="s">
        <v>20</v>
      </c>
      <c r="Y229" s="209">
        <f t="shared" si="144"/>
        <v>15</v>
      </c>
      <c r="Z229" s="208" t="s">
        <v>266</v>
      </c>
      <c r="AA229" s="209">
        <f t="shared" si="145"/>
        <v>15</v>
      </c>
      <c r="AB229" s="208" t="s">
        <v>266</v>
      </c>
      <c r="AC229" s="209">
        <f t="shared" si="146"/>
        <v>15</v>
      </c>
      <c r="AD229" s="208" t="s">
        <v>117</v>
      </c>
      <c r="AE229" s="209">
        <f t="shared" si="147"/>
        <v>10</v>
      </c>
      <c r="AF229" s="278">
        <f t="shared" si="148"/>
        <v>100</v>
      </c>
      <c r="AG229" s="278" t="str">
        <f t="shared" si="149"/>
        <v>Fuerte</v>
      </c>
      <c r="AH229" s="210" t="s">
        <v>118</v>
      </c>
      <c r="AI229" s="211" t="str">
        <f t="shared" si="150"/>
        <v>Fuerte</v>
      </c>
      <c r="AJ229" s="212" t="str">
        <f>IFERROR(VLOOKUP((CONCATENATE(AG229,AI229)),Listados!$U$3:$V$11,2,FALSE),"")</f>
        <v>Fuerte</v>
      </c>
      <c r="AK229" s="278">
        <f t="shared" si="151"/>
        <v>100</v>
      </c>
      <c r="AL229" s="369">
        <f>AVERAGE(AK229:AK234)</f>
        <v>100</v>
      </c>
      <c r="AM229" s="371" t="str">
        <f>IF(AL229&lt;=50, "Débil", IF(AL229&lt;=99,"Moderado","Fuerte"))</f>
        <v>Fuerte</v>
      </c>
      <c r="AN229" s="277">
        <f>+IF(AND(Q229="Preventivo",AM229="Fuerte"),2,IF(AND(Q229="Preventivo",AM229="Moderado"),1,0))</f>
        <v>2</v>
      </c>
      <c r="AO229" s="277">
        <f t="shared" si="152"/>
        <v>0</v>
      </c>
      <c r="AP229" s="213">
        <f>+K229-AN229</f>
        <v>2</v>
      </c>
      <c r="AQ229" s="213">
        <f>+M229-AO229</f>
        <v>3</v>
      </c>
      <c r="AR229" s="358" t="str">
        <f>+VLOOKUP(MIN(AP229,AP230,AP231,AP232,AP233,AP234),Listados!$J$18:$K$24,2,TRUE)</f>
        <v>Improbable</v>
      </c>
      <c r="AS229" s="358" t="str">
        <f>+VLOOKUP(MIN(AQ229,AQ230,AQ231,AQ232,AQ233,AQ234),Listados!$J$27:$K$32,2,TRUE)</f>
        <v>Moderado</v>
      </c>
      <c r="AT229" s="358" t="str">
        <f>IF(AND(AR229&lt;&gt;"",AS229&lt;&gt;""),VLOOKUP(AR229&amp;AS229,Listados!$M$3:$N$27,2,FALSE),"")</f>
        <v>Moderado</v>
      </c>
      <c r="AU229" s="358" t="str">
        <f>+VLOOKUP(AT229,Listados!$P$3:$Q$6,2,FALSE)</f>
        <v xml:space="preserve"> Reducir el riesgo</v>
      </c>
      <c r="AV229" s="203" t="s">
        <v>1080</v>
      </c>
      <c r="AW229" s="202" t="s">
        <v>1081</v>
      </c>
      <c r="AX229" s="264">
        <v>44562</v>
      </c>
      <c r="AY229" s="265">
        <v>44926</v>
      </c>
      <c r="AZ229" s="203" t="s">
        <v>1082</v>
      </c>
      <c r="BA229" s="203" t="s">
        <v>1083</v>
      </c>
      <c r="BB229" s="203"/>
      <c r="BC229" s="203"/>
      <c r="BD229" s="350"/>
      <c r="BE229" s="373"/>
      <c r="BF229" s="373"/>
      <c r="BG229" s="373"/>
    </row>
    <row r="230" spans="1:59" ht="120" x14ac:dyDescent="0.25">
      <c r="A230" s="360"/>
      <c r="B230" s="362"/>
      <c r="C230" s="423"/>
      <c r="D230" s="425"/>
      <c r="E230" s="150"/>
      <c r="F230" s="150"/>
      <c r="G230" s="137" t="s">
        <v>433</v>
      </c>
      <c r="H230" s="137" t="s">
        <v>16</v>
      </c>
      <c r="I230" s="137" t="s">
        <v>434</v>
      </c>
      <c r="J230" s="362"/>
      <c r="K230" s="394"/>
      <c r="L230" s="402"/>
      <c r="M230" s="394"/>
      <c r="N230" s="421"/>
      <c r="O230" s="150" t="s">
        <v>435</v>
      </c>
      <c r="P230" s="150" t="s">
        <v>429</v>
      </c>
      <c r="Q230" s="137" t="s">
        <v>20</v>
      </c>
      <c r="R230" s="208" t="s">
        <v>116</v>
      </c>
      <c r="S230" s="209">
        <f t="shared" si="141"/>
        <v>15</v>
      </c>
      <c r="T230" s="208" t="s">
        <v>266</v>
      </c>
      <c r="U230" s="209">
        <f t="shared" si="142"/>
        <v>15</v>
      </c>
      <c r="V230" s="208" t="s">
        <v>266</v>
      </c>
      <c r="W230" s="209">
        <f t="shared" si="143"/>
        <v>15</v>
      </c>
      <c r="X230" s="208" t="s">
        <v>20</v>
      </c>
      <c r="Y230" s="209">
        <f t="shared" si="144"/>
        <v>15</v>
      </c>
      <c r="Z230" s="208" t="s">
        <v>266</v>
      </c>
      <c r="AA230" s="209">
        <f t="shared" si="145"/>
        <v>15</v>
      </c>
      <c r="AB230" s="208" t="s">
        <v>266</v>
      </c>
      <c r="AC230" s="209">
        <f t="shared" si="146"/>
        <v>15</v>
      </c>
      <c r="AD230" s="208" t="s">
        <v>117</v>
      </c>
      <c r="AE230" s="209">
        <f t="shared" si="147"/>
        <v>10</v>
      </c>
      <c r="AF230" s="278">
        <f t="shared" si="148"/>
        <v>100</v>
      </c>
      <c r="AG230" s="278" t="str">
        <f t="shared" si="149"/>
        <v>Fuerte</v>
      </c>
      <c r="AH230" s="210" t="s">
        <v>118</v>
      </c>
      <c r="AI230" s="211" t="str">
        <f t="shared" si="150"/>
        <v>Fuerte</v>
      </c>
      <c r="AJ230" s="212" t="str">
        <f>IFERROR(VLOOKUP((CONCATENATE(AG230,AI230)),Listados!$U$3:$V$11,2,FALSE),"")</f>
        <v>Fuerte</v>
      </c>
      <c r="AK230" s="278">
        <f t="shared" si="151"/>
        <v>100</v>
      </c>
      <c r="AL230" s="370"/>
      <c r="AM230" s="372"/>
      <c r="AN230" s="277">
        <f>+IF(AND(Q230="Preventivo",AM229="Fuerte"),2,IF(AND(Q230="Preventivo",AM229="Moderado"),1,0))</f>
        <v>2</v>
      </c>
      <c r="AO230" s="277">
        <f t="shared" si="152"/>
        <v>0</v>
      </c>
      <c r="AP230" s="213">
        <f>+K229-AN230</f>
        <v>2</v>
      </c>
      <c r="AQ230" s="213">
        <f>+M229-AO230</f>
        <v>3</v>
      </c>
      <c r="AR230" s="356"/>
      <c r="AS230" s="356"/>
      <c r="AT230" s="356"/>
      <c r="AU230" s="356"/>
      <c r="AV230" s="200" t="s">
        <v>1113</v>
      </c>
      <c r="AW230" s="199" t="s">
        <v>1108</v>
      </c>
      <c r="AX230" s="265">
        <v>44562</v>
      </c>
      <c r="AY230" s="265">
        <v>44926</v>
      </c>
      <c r="AZ230" s="201" t="s">
        <v>1114</v>
      </c>
      <c r="BA230" s="201" t="s">
        <v>1115</v>
      </c>
      <c r="BB230" s="203"/>
      <c r="BC230" s="203"/>
      <c r="BD230" s="353"/>
      <c r="BE230" s="374"/>
      <c r="BF230" s="374"/>
      <c r="BG230" s="374"/>
    </row>
    <row r="231" spans="1:59" ht="120" x14ac:dyDescent="0.25">
      <c r="A231" s="360"/>
      <c r="B231" s="362"/>
      <c r="C231" s="423"/>
      <c r="D231" s="425"/>
      <c r="E231" s="150"/>
      <c r="F231" s="150"/>
      <c r="G231" s="137" t="s">
        <v>432</v>
      </c>
      <c r="H231" s="137" t="s">
        <v>16</v>
      </c>
      <c r="I231" s="137" t="s">
        <v>436</v>
      </c>
      <c r="J231" s="362"/>
      <c r="K231" s="394"/>
      <c r="L231" s="402"/>
      <c r="M231" s="394"/>
      <c r="N231" s="421"/>
      <c r="O231" s="150" t="s">
        <v>437</v>
      </c>
      <c r="P231" s="150" t="s">
        <v>432</v>
      </c>
      <c r="Q231" s="137" t="s">
        <v>20</v>
      </c>
      <c r="R231" s="208" t="s">
        <v>116</v>
      </c>
      <c r="S231" s="209">
        <f t="shared" si="141"/>
        <v>15</v>
      </c>
      <c r="T231" s="208" t="s">
        <v>266</v>
      </c>
      <c r="U231" s="209">
        <f t="shared" si="142"/>
        <v>15</v>
      </c>
      <c r="V231" s="208" t="s">
        <v>266</v>
      </c>
      <c r="W231" s="209">
        <f t="shared" si="143"/>
        <v>15</v>
      </c>
      <c r="X231" s="208" t="s">
        <v>20</v>
      </c>
      <c r="Y231" s="209">
        <f t="shared" si="144"/>
        <v>15</v>
      </c>
      <c r="Z231" s="208" t="s">
        <v>266</v>
      </c>
      <c r="AA231" s="209">
        <f t="shared" si="145"/>
        <v>15</v>
      </c>
      <c r="AB231" s="208" t="s">
        <v>266</v>
      </c>
      <c r="AC231" s="209">
        <f t="shared" si="146"/>
        <v>15</v>
      </c>
      <c r="AD231" s="208" t="s">
        <v>117</v>
      </c>
      <c r="AE231" s="209">
        <f t="shared" si="147"/>
        <v>10</v>
      </c>
      <c r="AF231" s="278">
        <f t="shared" si="148"/>
        <v>100</v>
      </c>
      <c r="AG231" s="278" t="str">
        <f t="shared" si="149"/>
        <v>Fuerte</v>
      </c>
      <c r="AH231" s="210" t="s">
        <v>118</v>
      </c>
      <c r="AI231" s="211" t="str">
        <f t="shared" si="150"/>
        <v>Fuerte</v>
      </c>
      <c r="AJ231" s="212" t="str">
        <f>IFERROR(VLOOKUP((CONCATENATE(AG231,AI231)),Listados!$U$3:$V$11,2,FALSE),"")</f>
        <v>Fuerte</v>
      </c>
      <c r="AK231" s="278">
        <f t="shared" si="151"/>
        <v>100</v>
      </c>
      <c r="AL231" s="370"/>
      <c r="AM231" s="372"/>
      <c r="AN231" s="277">
        <f>+IF(AND(Q231="Preventivo",AM229="Fuerte"),2,IF(AND(Q231="Preventivo",AM229="Moderado"),1,0))</f>
        <v>2</v>
      </c>
      <c r="AO231" s="277">
        <f t="shared" si="152"/>
        <v>0</v>
      </c>
      <c r="AP231" s="213">
        <f>+K229-AN231</f>
        <v>2</v>
      </c>
      <c r="AQ231" s="213">
        <f>+M229-AO231</f>
        <v>3</v>
      </c>
      <c r="AR231" s="356"/>
      <c r="AS231" s="356"/>
      <c r="AT231" s="356"/>
      <c r="AU231" s="356"/>
      <c r="AV231" s="202"/>
      <c r="AW231" s="202"/>
      <c r="AX231" s="202"/>
      <c r="AY231" s="202"/>
      <c r="AZ231" s="202"/>
      <c r="BA231" s="202"/>
      <c r="BB231" s="293"/>
      <c r="BC231" s="293"/>
      <c r="BD231" s="353"/>
      <c r="BE231" s="374"/>
      <c r="BF231" s="374"/>
      <c r="BG231" s="374"/>
    </row>
    <row r="232" spans="1:59" ht="135" x14ac:dyDescent="0.25">
      <c r="A232" s="360"/>
      <c r="B232" s="362"/>
      <c r="C232" s="423"/>
      <c r="D232" s="425"/>
      <c r="E232" s="150"/>
      <c r="F232" s="150"/>
      <c r="G232" s="137"/>
      <c r="H232" s="137"/>
      <c r="I232" s="137" t="s">
        <v>438</v>
      </c>
      <c r="J232" s="362"/>
      <c r="K232" s="394"/>
      <c r="L232" s="402"/>
      <c r="M232" s="394"/>
      <c r="N232" s="421"/>
      <c r="O232" s="150" t="s">
        <v>439</v>
      </c>
      <c r="P232" s="150" t="s">
        <v>429</v>
      </c>
      <c r="Q232" s="137" t="s">
        <v>20</v>
      </c>
      <c r="R232" s="208" t="s">
        <v>116</v>
      </c>
      <c r="S232" s="209">
        <f t="shared" si="141"/>
        <v>15</v>
      </c>
      <c r="T232" s="208" t="s">
        <v>266</v>
      </c>
      <c r="U232" s="209">
        <f t="shared" si="142"/>
        <v>15</v>
      </c>
      <c r="V232" s="208" t="s">
        <v>266</v>
      </c>
      <c r="W232" s="209">
        <f t="shared" si="143"/>
        <v>15</v>
      </c>
      <c r="X232" s="208" t="s">
        <v>20</v>
      </c>
      <c r="Y232" s="209">
        <f t="shared" si="144"/>
        <v>15</v>
      </c>
      <c r="Z232" s="208" t="s">
        <v>266</v>
      </c>
      <c r="AA232" s="209">
        <f t="shared" si="145"/>
        <v>15</v>
      </c>
      <c r="AB232" s="208" t="s">
        <v>266</v>
      </c>
      <c r="AC232" s="209">
        <f t="shared" si="146"/>
        <v>15</v>
      </c>
      <c r="AD232" s="208" t="s">
        <v>117</v>
      </c>
      <c r="AE232" s="209">
        <f t="shared" si="147"/>
        <v>10</v>
      </c>
      <c r="AF232" s="278">
        <f t="shared" si="148"/>
        <v>100</v>
      </c>
      <c r="AG232" s="278" t="str">
        <f t="shared" si="149"/>
        <v>Fuerte</v>
      </c>
      <c r="AH232" s="210" t="s">
        <v>118</v>
      </c>
      <c r="AI232" s="211" t="str">
        <f t="shared" si="150"/>
        <v>Fuerte</v>
      </c>
      <c r="AJ232" s="212" t="str">
        <f>IFERROR(VLOOKUP((CONCATENATE(AG232,AI232)),Listados!$U$3:$V$11,2,FALSE),"")</f>
        <v>Fuerte</v>
      </c>
      <c r="AK232" s="278">
        <f t="shared" si="151"/>
        <v>100</v>
      </c>
      <c r="AL232" s="370"/>
      <c r="AM232" s="372"/>
      <c r="AN232" s="277">
        <f>+IF(AND(Q232="Preventivo",AM229="Fuerte"),2,IF(AND(Q232="Preventivo",AM229="Moderado"),1,0))</f>
        <v>2</v>
      </c>
      <c r="AO232" s="277">
        <f t="shared" si="152"/>
        <v>0</v>
      </c>
      <c r="AP232" s="213">
        <f>+K229-AN232</f>
        <v>2</v>
      </c>
      <c r="AQ232" s="213">
        <f>+M229-AO232</f>
        <v>3</v>
      </c>
      <c r="AR232" s="356"/>
      <c r="AS232" s="356"/>
      <c r="AT232" s="356"/>
      <c r="AU232" s="356"/>
      <c r="AV232" s="202"/>
      <c r="AW232" s="202"/>
      <c r="AX232" s="202"/>
      <c r="AY232" s="202"/>
      <c r="AZ232" s="202"/>
      <c r="BA232" s="202"/>
      <c r="BB232" s="293"/>
      <c r="BC232" s="293"/>
      <c r="BD232" s="353"/>
      <c r="BE232" s="374"/>
      <c r="BF232" s="374"/>
      <c r="BG232" s="374"/>
    </row>
    <row r="233" spans="1:59" x14ac:dyDescent="0.25">
      <c r="A233" s="360"/>
      <c r="B233" s="362"/>
      <c r="C233" s="423"/>
      <c r="D233" s="425"/>
      <c r="E233" s="150"/>
      <c r="F233" s="150"/>
      <c r="G233" s="137"/>
      <c r="H233" s="137"/>
      <c r="I233" s="137"/>
      <c r="J233" s="362"/>
      <c r="K233" s="394"/>
      <c r="L233" s="402"/>
      <c r="M233" s="394"/>
      <c r="N233" s="421"/>
      <c r="O233" s="150"/>
      <c r="P233" s="137"/>
      <c r="Q233" s="137"/>
      <c r="R233" s="232"/>
      <c r="S233" s="209" t="str">
        <f t="shared" si="141"/>
        <v/>
      </c>
      <c r="T233" s="232"/>
      <c r="U233" s="209" t="str">
        <f t="shared" si="142"/>
        <v/>
      </c>
      <c r="V233" s="208"/>
      <c r="W233" s="209" t="str">
        <f t="shared" si="143"/>
        <v/>
      </c>
      <c r="X233" s="208"/>
      <c r="Y233" s="209" t="str">
        <f t="shared" si="144"/>
        <v/>
      </c>
      <c r="Z233" s="208"/>
      <c r="AA233" s="209" t="str">
        <f t="shared" si="145"/>
        <v/>
      </c>
      <c r="AB233" s="208"/>
      <c r="AC233" s="209" t="str">
        <f t="shared" si="146"/>
        <v/>
      </c>
      <c r="AD233" s="208"/>
      <c r="AE233" s="209" t="str">
        <f t="shared" si="147"/>
        <v/>
      </c>
      <c r="AF233" s="278" t="str">
        <f t="shared" si="148"/>
        <v/>
      </c>
      <c r="AG233" s="278" t="str">
        <f t="shared" si="149"/>
        <v/>
      </c>
      <c r="AH233" s="210"/>
      <c r="AI233" s="211" t="str">
        <f t="shared" si="150"/>
        <v>Débil</v>
      </c>
      <c r="AJ233" s="212" t="str">
        <f>IFERROR(VLOOKUP((CONCATENATE(AG233,AI233)),Listados!$U$3:$V$11,2,FALSE),"")</f>
        <v/>
      </c>
      <c r="AK233" s="278">
        <f t="shared" si="151"/>
        <v>100</v>
      </c>
      <c r="AL233" s="370"/>
      <c r="AM233" s="372"/>
      <c r="AN233" s="277">
        <f>+IF(AND(Q233="Preventivo",AM229="Fuerte"),2,IF(AND(Q233="Preventivo",AM229="Moderado"),1,0))</f>
        <v>0</v>
      </c>
      <c r="AO233" s="277">
        <f t="shared" si="152"/>
        <v>0</v>
      </c>
      <c r="AP233" s="213">
        <f>+K229-AN233</f>
        <v>4</v>
      </c>
      <c r="AQ233" s="213">
        <f>+M229-AO233</f>
        <v>3</v>
      </c>
      <c r="AR233" s="356"/>
      <c r="AS233" s="356"/>
      <c r="AT233" s="356"/>
      <c r="AU233" s="356"/>
      <c r="AV233" s="202"/>
      <c r="AW233" s="202"/>
      <c r="AX233" s="202"/>
      <c r="AY233" s="202"/>
      <c r="AZ233" s="202"/>
      <c r="BA233" s="202"/>
      <c r="BB233" s="293"/>
      <c r="BC233" s="293"/>
      <c r="BD233" s="353"/>
      <c r="BE233" s="374"/>
      <c r="BF233" s="374"/>
      <c r="BG233" s="374"/>
    </row>
    <row r="234" spans="1:59" ht="15.75" thickBot="1" x14ac:dyDescent="0.3">
      <c r="A234" s="361"/>
      <c r="B234" s="362"/>
      <c r="C234" s="423"/>
      <c r="D234" s="425"/>
      <c r="E234" s="150"/>
      <c r="F234" s="150"/>
      <c r="G234" s="137"/>
      <c r="H234" s="137"/>
      <c r="I234" s="137"/>
      <c r="J234" s="362"/>
      <c r="K234" s="395"/>
      <c r="L234" s="402"/>
      <c r="M234" s="395"/>
      <c r="N234" s="421"/>
      <c r="O234" s="150"/>
      <c r="P234" s="137"/>
      <c r="Q234" s="137"/>
      <c r="R234" s="232"/>
      <c r="S234" s="209" t="str">
        <f t="shared" ref="S234:S297" si="153">+IF(R234="si",15,"")</f>
        <v/>
      </c>
      <c r="T234" s="232"/>
      <c r="U234" s="209" t="str">
        <f t="shared" ref="U234:U297" si="154">+IF(T234="si",15,"")</f>
        <v/>
      </c>
      <c r="V234" s="208"/>
      <c r="W234" s="209" t="str">
        <f t="shared" ref="W234:W297" si="155">+IF(V234="si",15,"")</f>
        <v/>
      </c>
      <c r="X234" s="208"/>
      <c r="Y234" s="209" t="str">
        <f t="shared" ref="Y234:Y297" si="156">+IF(X234="Preventivo",15,IF(X234="Detectivo",10,""))</f>
        <v/>
      </c>
      <c r="Z234" s="208"/>
      <c r="AA234" s="209" t="str">
        <f t="shared" ref="AA234:AA297" si="157">+IF(Z234="si",15,"")</f>
        <v/>
      </c>
      <c r="AB234" s="208"/>
      <c r="AC234" s="209" t="str">
        <f t="shared" ref="AC234:AC297" si="158">+IF(AB234="si",15,"")</f>
        <v/>
      </c>
      <c r="AD234" s="208"/>
      <c r="AE234" s="209" t="str">
        <f t="shared" ref="AE234:AE297" si="159">+IF(AD234="Completa",10,IF(AD234="Incompleta",5,""))</f>
        <v/>
      </c>
      <c r="AF234" s="278" t="str">
        <f t="shared" ref="AF234:AF297" si="160">IF((SUM(S234,U234,W234,Y234,AA234,AC234,AE234)=0),"",(SUM(S234,U234,W234,Y234,AA234,AC234,AE234)))</f>
        <v/>
      </c>
      <c r="AG234" s="278" t="str">
        <f t="shared" ref="AG234:AG297" si="161">IF(AF234&lt;=85,"Débil",IF(AF234&lt;=95,"Moderado",IF(AF234=100,"Fuerte","")))</f>
        <v/>
      </c>
      <c r="AH234" s="210"/>
      <c r="AI234" s="211" t="str">
        <f t="shared" si="150"/>
        <v>Débil</v>
      </c>
      <c r="AJ234" s="212" t="str">
        <f>IFERROR(VLOOKUP((CONCATENATE(AG234,AI234)),Listados!$U$3:$V$11,2,FALSE),"")</f>
        <v/>
      </c>
      <c r="AK234" s="278">
        <f t="shared" si="151"/>
        <v>100</v>
      </c>
      <c r="AL234" s="371"/>
      <c r="AM234" s="372"/>
      <c r="AN234" s="277">
        <f>+IF(AND(Q234="Preventivo",AM229="Fuerte"),2,IF(AND(Q234="Preventivo",AM229="Moderado"),1,0))</f>
        <v>0</v>
      </c>
      <c r="AO234" s="277">
        <f t="shared" si="152"/>
        <v>0</v>
      </c>
      <c r="AP234" s="213">
        <f>+K229-AN234</f>
        <v>4</v>
      </c>
      <c r="AQ234" s="213">
        <f>+M229-AO234</f>
        <v>3</v>
      </c>
      <c r="AR234" s="357"/>
      <c r="AS234" s="357"/>
      <c r="AT234" s="357"/>
      <c r="AU234" s="357"/>
      <c r="AV234" s="202"/>
      <c r="AW234" s="202"/>
      <c r="AX234" s="202"/>
      <c r="AY234" s="202"/>
      <c r="AZ234" s="202"/>
      <c r="BA234" s="202"/>
      <c r="BB234" s="293"/>
      <c r="BC234" s="293"/>
      <c r="BD234" s="354"/>
      <c r="BE234" s="375"/>
      <c r="BF234" s="375"/>
      <c r="BG234" s="375"/>
    </row>
    <row r="235" spans="1:59" ht="180" x14ac:dyDescent="0.25">
      <c r="A235" s="359">
        <v>40</v>
      </c>
      <c r="B235" s="362" t="s">
        <v>60</v>
      </c>
      <c r="C235" s="427" t="str">
        <f>IFERROR(VLOOKUP(B235,Listados!B$3:C$20,2,FALSE),"")</f>
        <v xml:space="preserve">Orientar la gestion de la entidad y del sector para que las acciones se deriven de una planeación eficiente y articulada que optimice 
el uso de los recursos en el logro de los objetivos institucionales. </v>
      </c>
      <c r="D235" s="425" t="s">
        <v>1381</v>
      </c>
      <c r="E235" s="150" t="s">
        <v>52</v>
      </c>
      <c r="F235" s="150"/>
      <c r="G235" s="137" t="s">
        <v>440</v>
      </c>
      <c r="H235" s="230" t="s">
        <v>16</v>
      </c>
      <c r="I235" s="230" t="s">
        <v>434</v>
      </c>
      <c r="J235" s="428" t="s">
        <v>44</v>
      </c>
      <c r="K235" s="393">
        <f>+VLOOKUP(J235,Listados!$K$8:$L$12,2,0)</f>
        <v>3</v>
      </c>
      <c r="L235" s="405" t="s">
        <v>36</v>
      </c>
      <c r="M235" s="393">
        <f>+VLOOKUP(L235,Listados!$K$13:$L$17,2,0)</f>
        <v>3</v>
      </c>
      <c r="N235" s="420" t="str">
        <f>IF(AND(J235&lt;&gt;"",L235&lt;&gt;""),VLOOKUP(J235&amp;L235,Listados!$M$3:$N$27,2,FALSE),"")</f>
        <v>Alto</v>
      </c>
      <c r="O235" s="282" t="s">
        <v>441</v>
      </c>
      <c r="P235" s="152" t="s">
        <v>440</v>
      </c>
      <c r="Q235" s="152" t="s">
        <v>20</v>
      </c>
      <c r="R235" s="208" t="s">
        <v>116</v>
      </c>
      <c r="S235" s="209">
        <f t="shared" si="153"/>
        <v>15</v>
      </c>
      <c r="T235" s="208" t="s">
        <v>266</v>
      </c>
      <c r="U235" s="209">
        <f t="shared" si="154"/>
        <v>15</v>
      </c>
      <c r="V235" s="208" t="s">
        <v>266</v>
      </c>
      <c r="W235" s="209">
        <f t="shared" si="155"/>
        <v>15</v>
      </c>
      <c r="X235" s="208" t="s">
        <v>20</v>
      </c>
      <c r="Y235" s="209">
        <f t="shared" si="156"/>
        <v>15</v>
      </c>
      <c r="Z235" s="208" t="s">
        <v>266</v>
      </c>
      <c r="AA235" s="209">
        <f t="shared" si="157"/>
        <v>15</v>
      </c>
      <c r="AB235" s="208" t="s">
        <v>266</v>
      </c>
      <c r="AC235" s="209">
        <f t="shared" si="158"/>
        <v>15</v>
      </c>
      <c r="AD235" s="208" t="s">
        <v>117</v>
      </c>
      <c r="AE235" s="209">
        <f t="shared" si="159"/>
        <v>10</v>
      </c>
      <c r="AF235" s="278">
        <f t="shared" si="160"/>
        <v>100</v>
      </c>
      <c r="AG235" s="278" t="str">
        <f t="shared" si="161"/>
        <v>Fuerte</v>
      </c>
      <c r="AH235" s="210" t="s">
        <v>118</v>
      </c>
      <c r="AI235" s="211" t="str">
        <f t="shared" ref="AI235:AI298" si="162">+IF(AH235="siempre","Fuerte",IF(AH235="Algunas veces","Moderado","Débil"))</f>
        <v>Fuerte</v>
      </c>
      <c r="AJ235" s="212" t="str">
        <f>IFERROR(VLOOKUP((CONCATENATE(AG235,AI235)),Listados!$U$3:$V$11,2,FALSE),"")</f>
        <v>Fuerte</v>
      </c>
      <c r="AK235" s="278">
        <f t="shared" ref="AK235:AK298" si="163">IF(ISBLANK(AJ235),"",IF(AJ235="Débil", 0, IF(AJ235="Moderado",50,100)))</f>
        <v>100</v>
      </c>
      <c r="AL235" s="369">
        <f>AVERAGE(AK235:AK240)</f>
        <v>100</v>
      </c>
      <c r="AM235" s="371" t="str">
        <f>IF(AL235&lt;=50, "Débil", IF(AL235&lt;=99,"Moderado","Fuerte"))</f>
        <v>Fuerte</v>
      </c>
      <c r="AN235" s="277">
        <f>+IF(AND(Q235="Preventivo",AM235="Fuerte"),2,IF(AND(Q235="Preventivo",AM235="Moderado"),1,0))</f>
        <v>2</v>
      </c>
      <c r="AO235" s="277">
        <f t="shared" si="152"/>
        <v>0</v>
      </c>
      <c r="AP235" s="213">
        <f>+K235-AN235</f>
        <v>1</v>
      </c>
      <c r="AQ235" s="213">
        <f>+M235-AO235</f>
        <v>3</v>
      </c>
      <c r="AR235" s="358" t="str">
        <f>+VLOOKUP(MIN(AP235,AP236,AP237,AP238,AP239,AP240),Listados!$J$18:$K$24,2,TRUE)</f>
        <v>Rara Vez</v>
      </c>
      <c r="AS235" s="358" t="str">
        <f>+VLOOKUP(MIN(AQ235,AQ236,AQ237,AQ238,AQ239,AQ240),Listados!$J$27:$K$32,2,TRUE)</f>
        <v>Moderado</v>
      </c>
      <c r="AT235" s="358" t="str">
        <f>IF(AND(AR235&lt;&gt;"",AS235&lt;&gt;""),VLOOKUP(AR235&amp;AS235,Listados!$M$3:$N$27,2,FALSE),"")</f>
        <v>Moderado</v>
      </c>
      <c r="AU235" s="358" t="str">
        <f>+VLOOKUP(AT235,Listados!$P$3:$Q$6,2,FALSE)</f>
        <v xml:space="preserve"> Reducir el riesgo</v>
      </c>
      <c r="AV235" s="203" t="s">
        <v>1084</v>
      </c>
      <c r="AW235" s="202" t="s">
        <v>1085</v>
      </c>
      <c r="AX235" s="264">
        <v>44562</v>
      </c>
      <c r="AY235" s="265">
        <v>44926</v>
      </c>
      <c r="AZ235" s="202" t="s">
        <v>1082</v>
      </c>
      <c r="BA235" s="202" t="s">
        <v>1086</v>
      </c>
      <c r="BB235" s="203"/>
      <c r="BC235" s="203"/>
      <c r="BD235" s="350"/>
      <c r="BE235" s="373"/>
      <c r="BF235" s="373"/>
      <c r="BG235" s="373"/>
    </row>
    <row r="236" spans="1:59" ht="135" x14ac:dyDescent="0.25">
      <c r="A236" s="360"/>
      <c r="B236" s="362"/>
      <c r="C236" s="423"/>
      <c r="D236" s="425"/>
      <c r="E236" s="150"/>
      <c r="F236" s="150"/>
      <c r="G236" s="150" t="s">
        <v>442</v>
      </c>
      <c r="H236" s="137" t="s">
        <v>16</v>
      </c>
      <c r="I236" s="137" t="s">
        <v>443</v>
      </c>
      <c r="J236" s="362"/>
      <c r="K236" s="394"/>
      <c r="L236" s="402"/>
      <c r="M236" s="394"/>
      <c r="N236" s="421"/>
      <c r="O236" s="152" t="s">
        <v>444</v>
      </c>
      <c r="P236" s="152" t="s">
        <v>442</v>
      </c>
      <c r="Q236" s="152" t="s">
        <v>123</v>
      </c>
      <c r="R236" s="208" t="s">
        <v>116</v>
      </c>
      <c r="S236" s="209">
        <f t="shared" si="153"/>
        <v>15</v>
      </c>
      <c r="T236" s="208" t="s">
        <v>266</v>
      </c>
      <c r="U236" s="209">
        <f t="shared" si="154"/>
        <v>15</v>
      </c>
      <c r="V236" s="208" t="s">
        <v>266</v>
      </c>
      <c r="W236" s="209">
        <f t="shared" si="155"/>
        <v>15</v>
      </c>
      <c r="X236" s="208" t="s">
        <v>20</v>
      </c>
      <c r="Y236" s="209">
        <f t="shared" si="156"/>
        <v>15</v>
      </c>
      <c r="Z236" s="208" t="s">
        <v>266</v>
      </c>
      <c r="AA236" s="209">
        <f t="shared" si="157"/>
        <v>15</v>
      </c>
      <c r="AB236" s="208" t="s">
        <v>266</v>
      </c>
      <c r="AC236" s="209">
        <f t="shared" si="158"/>
        <v>15</v>
      </c>
      <c r="AD236" s="208" t="s">
        <v>117</v>
      </c>
      <c r="AE236" s="209">
        <f t="shared" si="159"/>
        <v>10</v>
      </c>
      <c r="AF236" s="278">
        <f t="shared" si="160"/>
        <v>100</v>
      </c>
      <c r="AG236" s="278" t="str">
        <f t="shared" si="161"/>
        <v>Fuerte</v>
      </c>
      <c r="AH236" s="210" t="s">
        <v>118</v>
      </c>
      <c r="AI236" s="211" t="str">
        <f t="shared" si="162"/>
        <v>Fuerte</v>
      </c>
      <c r="AJ236" s="212" t="str">
        <f>IFERROR(VLOOKUP((CONCATENATE(AG236,AI236)),Listados!$U$3:$V$11,2,FALSE),"")</f>
        <v>Fuerte</v>
      </c>
      <c r="AK236" s="278">
        <f t="shared" si="163"/>
        <v>100</v>
      </c>
      <c r="AL236" s="370"/>
      <c r="AM236" s="372"/>
      <c r="AN236" s="277">
        <f>+IF(AND(Q236="Preventivo",AM235="Fuerte"),2,IF(AND(Q236="Preventivo",AM235="Moderado"),1,0))</f>
        <v>0</v>
      </c>
      <c r="AO236" s="277">
        <f t="shared" si="152"/>
        <v>0</v>
      </c>
      <c r="AP236" s="213">
        <f>+K235-AN236</f>
        <v>3</v>
      </c>
      <c r="AQ236" s="213">
        <f>+M235-AO236</f>
        <v>3</v>
      </c>
      <c r="AR236" s="356"/>
      <c r="AS236" s="356"/>
      <c r="AT236" s="356"/>
      <c r="AU236" s="356"/>
      <c r="AV236" s="200" t="s">
        <v>1107</v>
      </c>
      <c r="AW236" s="199" t="s">
        <v>1108</v>
      </c>
      <c r="AX236" s="264">
        <v>44562</v>
      </c>
      <c r="AY236" s="265">
        <v>44926</v>
      </c>
      <c r="AZ236" s="201" t="s">
        <v>1109</v>
      </c>
      <c r="BA236" s="201" t="s">
        <v>1110</v>
      </c>
      <c r="BB236" s="203"/>
      <c r="BC236" s="203"/>
      <c r="BD236" s="353"/>
      <c r="BE236" s="374"/>
      <c r="BF236" s="374"/>
      <c r="BG236" s="374"/>
    </row>
    <row r="237" spans="1:59" ht="135" x14ac:dyDescent="0.25">
      <c r="A237" s="360"/>
      <c r="B237" s="362"/>
      <c r="C237" s="423"/>
      <c r="D237" s="425"/>
      <c r="E237" s="150"/>
      <c r="F237" s="150"/>
      <c r="G237" s="150" t="s">
        <v>445</v>
      </c>
      <c r="H237" s="137" t="s">
        <v>16</v>
      </c>
      <c r="I237" s="137" t="s">
        <v>446</v>
      </c>
      <c r="J237" s="362"/>
      <c r="K237" s="394"/>
      <c r="L237" s="402"/>
      <c r="M237" s="394"/>
      <c r="N237" s="421"/>
      <c r="O237" s="152" t="s">
        <v>444</v>
      </c>
      <c r="P237" s="152" t="s">
        <v>447</v>
      </c>
      <c r="Q237" s="152" t="s">
        <v>123</v>
      </c>
      <c r="R237" s="208" t="s">
        <v>116</v>
      </c>
      <c r="S237" s="209">
        <f t="shared" si="153"/>
        <v>15</v>
      </c>
      <c r="T237" s="208" t="s">
        <v>266</v>
      </c>
      <c r="U237" s="209">
        <f t="shared" si="154"/>
        <v>15</v>
      </c>
      <c r="V237" s="208" t="s">
        <v>266</v>
      </c>
      <c r="W237" s="209">
        <f t="shared" si="155"/>
        <v>15</v>
      </c>
      <c r="X237" s="208" t="s">
        <v>20</v>
      </c>
      <c r="Y237" s="209">
        <f t="shared" si="156"/>
        <v>15</v>
      </c>
      <c r="Z237" s="208" t="s">
        <v>266</v>
      </c>
      <c r="AA237" s="209">
        <f t="shared" si="157"/>
        <v>15</v>
      </c>
      <c r="AB237" s="208" t="s">
        <v>266</v>
      </c>
      <c r="AC237" s="209">
        <f t="shared" si="158"/>
        <v>15</v>
      </c>
      <c r="AD237" s="208" t="s">
        <v>117</v>
      </c>
      <c r="AE237" s="209">
        <f t="shared" si="159"/>
        <v>10</v>
      </c>
      <c r="AF237" s="278">
        <f t="shared" si="160"/>
        <v>100</v>
      </c>
      <c r="AG237" s="278" t="str">
        <f t="shared" si="161"/>
        <v>Fuerte</v>
      </c>
      <c r="AH237" s="210" t="s">
        <v>118</v>
      </c>
      <c r="AI237" s="211" t="str">
        <f t="shared" si="162"/>
        <v>Fuerte</v>
      </c>
      <c r="AJ237" s="212" t="str">
        <f>IFERROR(VLOOKUP((CONCATENATE(AG237,AI237)),Listados!$U$3:$V$11,2,FALSE),"")</f>
        <v>Fuerte</v>
      </c>
      <c r="AK237" s="278">
        <f t="shared" si="163"/>
        <v>100</v>
      </c>
      <c r="AL237" s="370"/>
      <c r="AM237" s="372"/>
      <c r="AN237" s="277">
        <f>+IF(AND(Q237="Preventivo",AM235="Fuerte"),2,IF(AND(Q237="Preventivo",AM235="Moderado"),1,0))</f>
        <v>0</v>
      </c>
      <c r="AO237" s="277">
        <f t="shared" si="152"/>
        <v>0</v>
      </c>
      <c r="AP237" s="213">
        <f>+K235-AN237</f>
        <v>3</v>
      </c>
      <c r="AQ237" s="213">
        <f>+M235-AO237</f>
        <v>3</v>
      </c>
      <c r="AR237" s="356"/>
      <c r="AS237" s="356"/>
      <c r="AT237" s="356"/>
      <c r="AU237" s="356"/>
      <c r="AV237" s="201" t="s">
        <v>1111</v>
      </c>
      <c r="AW237" s="201" t="s">
        <v>1108</v>
      </c>
      <c r="AX237" s="264">
        <v>44562</v>
      </c>
      <c r="AY237" s="265">
        <v>44926</v>
      </c>
      <c r="AZ237" s="201" t="s">
        <v>1109</v>
      </c>
      <c r="BA237" s="201" t="s">
        <v>1112</v>
      </c>
      <c r="BB237" s="203"/>
      <c r="BC237" s="203"/>
      <c r="BD237" s="353"/>
      <c r="BE237" s="374"/>
      <c r="BF237" s="374"/>
      <c r="BG237" s="374"/>
    </row>
    <row r="238" spans="1:59" ht="105" x14ac:dyDescent="0.25">
      <c r="A238" s="360"/>
      <c r="B238" s="362"/>
      <c r="C238" s="423"/>
      <c r="D238" s="425"/>
      <c r="E238" s="150"/>
      <c r="F238" s="150"/>
      <c r="G238" s="150" t="s">
        <v>447</v>
      </c>
      <c r="H238" s="137" t="s">
        <v>16</v>
      </c>
      <c r="I238" s="137" t="s">
        <v>448</v>
      </c>
      <c r="J238" s="362"/>
      <c r="K238" s="394"/>
      <c r="L238" s="402"/>
      <c r="M238" s="394"/>
      <c r="N238" s="421"/>
      <c r="O238" s="282" t="s">
        <v>449</v>
      </c>
      <c r="P238" s="152" t="s">
        <v>445</v>
      </c>
      <c r="Q238" s="152" t="s">
        <v>123</v>
      </c>
      <c r="R238" s="208" t="s">
        <v>116</v>
      </c>
      <c r="S238" s="209">
        <f t="shared" si="153"/>
        <v>15</v>
      </c>
      <c r="T238" s="208" t="s">
        <v>266</v>
      </c>
      <c r="U238" s="209">
        <f t="shared" si="154"/>
        <v>15</v>
      </c>
      <c r="V238" s="208" t="s">
        <v>266</v>
      </c>
      <c r="W238" s="209">
        <f t="shared" si="155"/>
        <v>15</v>
      </c>
      <c r="X238" s="208" t="s">
        <v>20</v>
      </c>
      <c r="Y238" s="209">
        <f t="shared" si="156"/>
        <v>15</v>
      </c>
      <c r="Z238" s="208" t="s">
        <v>266</v>
      </c>
      <c r="AA238" s="209">
        <f t="shared" si="157"/>
        <v>15</v>
      </c>
      <c r="AB238" s="208" t="s">
        <v>266</v>
      </c>
      <c r="AC238" s="209">
        <f t="shared" si="158"/>
        <v>15</v>
      </c>
      <c r="AD238" s="208" t="s">
        <v>117</v>
      </c>
      <c r="AE238" s="209">
        <f t="shared" si="159"/>
        <v>10</v>
      </c>
      <c r="AF238" s="278">
        <f t="shared" si="160"/>
        <v>100</v>
      </c>
      <c r="AG238" s="278" t="str">
        <f t="shared" si="161"/>
        <v>Fuerte</v>
      </c>
      <c r="AH238" s="210" t="s">
        <v>118</v>
      </c>
      <c r="AI238" s="211" t="str">
        <f t="shared" si="162"/>
        <v>Fuerte</v>
      </c>
      <c r="AJ238" s="212" t="str">
        <f>IFERROR(VLOOKUP((CONCATENATE(AG238,AI238)),Listados!$U$3:$V$11,2,FALSE),"")</f>
        <v>Fuerte</v>
      </c>
      <c r="AK238" s="278">
        <f t="shared" si="163"/>
        <v>100</v>
      </c>
      <c r="AL238" s="370"/>
      <c r="AM238" s="372"/>
      <c r="AN238" s="277">
        <f>+IF(AND(Q238="Preventivo",AM235="Fuerte"),2,IF(AND(Q238="Preventivo",AM235="Moderado"),1,0))</f>
        <v>0</v>
      </c>
      <c r="AO238" s="277">
        <f t="shared" si="152"/>
        <v>0</v>
      </c>
      <c r="AP238" s="213">
        <f>+K235-AN238</f>
        <v>3</v>
      </c>
      <c r="AQ238" s="213">
        <f>+M235-AO238</f>
        <v>3</v>
      </c>
      <c r="AR238" s="356"/>
      <c r="AS238" s="356"/>
      <c r="AT238" s="356"/>
      <c r="AU238" s="356"/>
      <c r="AV238" s="202"/>
      <c r="AW238" s="202"/>
      <c r="AX238" s="202"/>
      <c r="AY238" s="202"/>
      <c r="AZ238" s="202"/>
      <c r="BA238" s="202"/>
      <c r="BB238" s="293"/>
      <c r="BC238" s="293"/>
      <c r="BD238" s="353"/>
      <c r="BE238" s="374"/>
      <c r="BF238" s="374"/>
      <c r="BG238" s="374"/>
    </row>
    <row r="239" spans="1:59" x14ac:dyDescent="0.25">
      <c r="A239" s="360"/>
      <c r="B239" s="362"/>
      <c r="C239" s="423"/>
      <c r="D239" s="425"/>
      <c r="E239" s="150"/>
      <c r="F239" s="150"/>
      <c r="G239" s="137"/>
      <c r="H239" s="137"/>
      <c r="I239" s="137"/>
      <c r="J239" s="362"/>
      <c r="K239" s="394"/>
      <c r="L239" s="402"/>
      <c r="M239" s="394"/>
      <c r="N239" s="421"/>
      <c r="O239" s="150"/>
      <c r="P239" s="137"/>
      <c r="Q239" s="137"/>
      <c r="R239" s="232"/>
      <c r="S239" s="209" t="str">
        <f t="shared" si="153"/>
        <v/>
      </c>
      <c r="T239" s="232"/>
      <c r="U239" s="209" t="str">
        <f t="shared" si="154"/>
        <v/>
      </c>
      <c r="V239" s="208"/>
      <c r="W239" s="209" t="str">
        <f t="shared" si="155"/>
        <v/>
      </c>
      <c r="X239" s="208"/>
      <c r="Y239" s="209" t="str">
        <f t="shared" si="156"/>
        <v/>
      </c>
      <c r="Z239" s="208"/>
      <c r="AA239" s="209" t="str">
        <f t="shared" si="157"/>
        <v/>
      </c>
      <c r="AB239" s="208"/>
      <c r="AC239" s="209" t="str">
        <f t="shared" si="158"/>
        <v/>
      </c>
      <c r="AD239" s="208"/>
      <c r="AE239" s="209" t="str">
        <f t="shared" si="159"/>
        <v/>
      </c>
      <c r="AF239" s="278" t="str">
        <f t="shared" si="160"/>
        <v/>
      </c>
      <c r="AG239" s="278" t="str">
        <f t="shared" si="161"/>
        <v/>
      </c>
      <c r="AH239" s="210"/>
      <c r="AI239" s="211" t="str">
        <f t="shared" si="162"/>
        <v>Débil</v>
      </c>
      <c r="AJ239" s="212" t="str">
        <f>IFERROR(VLOOKUP((CONCATENATE(AG239,AI239)),Listados!$U$3:$V$11,2,FALSE),"")</f>
        <v/>
      </c>
      <c r="AK239" s="278">
        <f t="shared" si="163"/>
        <v>100</v>
      </c>
      <c r="AL239" s="370"/>
      <c r="AM239" s="372"/>
      <c r="AN239" s="277">
        <f>+IF(AND(Q239="Preventivo",AM235="Fuerte"),2,IF(AND(Q239="Preventivo",AM235="Moderado"),1,0))</f>
        <v>0</v>
      </c>
      <c r="AO239" s="277">
        <f t="shared" si="152"/>
        <v>0</v>
      </c>
      <c r="AP239" s="213">
        <f>+K235-AN239</f>
        <v>3</v>
      </c>
      <c r="AQ239" s="213">
        <f>+M235-AO239</f>
        <v>3</v>
      </c>
      <c r="AR239" s="356"/>
      <c r="AS239" s="356"/>
      <c r="AT239" s="356"/>
      <c r="AU239" s="356"/>
      <c r="AV239" s="202"/>
      <c r="AW239" s="202"/>
      <c r="AX239" s="202"/>
      <c r="AY239" s="202"/>
      <c r="AZ239" s="202"/>
      <c r="BA239" s="202"/>
      <c r="BB239" s="293"/>
      <c r="BC239" s="293"/>
      <c r="BD239" s="353"/>
      <c r="BE239" s="374"/>
      <c r="BF239" s="374"/>
      <c r="BG239" s="374"/>
    </row>
    <row r="240" spans="1:59" ht="15.75" thickBot="1" x14ac:dyDescent="0.3">
      <c r="A240" s="361"/>
      <c r="B240" s="362"/>
      <c r="C240" s="423"/>
      <c r="D240" s="425"/>
      <c r="E240" s="150"/>
      <c r="F240" s="150"/>
      <c r="G240" s="137"/>
      <c r="H240" s="137"/>
      <c r="I240" s="137"/>
      <c r="J240" s="362"/>
      <c r="K240" s="395"/>
      <c r="L240" s="402"/>
      <c r="M240" s="395"/>
      <c r="N240" s="421"/>
      <c r="O240" s="150"/>
      <c r="P240" s="137"/>
      <c r="Q240" s="137"/>
      <c r="R240" s="232"/>
      <c r="S240" s="209" t="str">
        <f t="shared" si="153"/>
        <v/>
      </c>
      <c r="T240" s="232"/>
      <c r="U240" s="209" t="str">
        <f t="shared" si="154"/>
        <v/>
      </c>
      <c r="V240" s="208"/>
      <c r="W240" s="209" t="str">
        <f t="shared" si="155"/>
        <v/>
      </c>
      <c r="X240" s="208"/>
      <c r="Y240" s="209" t="str">
        <f t="shared" si="156"/>
        <v/>
      </c>
      <c r="Z240" s="208"/>
      <c r="AA240" s="209" t="str">
        <f t="shared" si="157"/>
        <v/>
      </c>
      <c r="AB240" s="208"/>
      <c r="AC240" s="209" t="str">
        <f t="shared" si="158"/>
        <v/>
      </c>
      <c r="AD240" s="208"/>
      <c r="AE240" s="209" t="str">
        <f t="shared" si="159"/>
        <v/>
      </c>
      <c r="AF240" s="278" t="str">
        <f t="shared" si="160"/>
        <v/>
      </c>
      <c r="AG240" s="278" t="str">
        <f t="shared" si="161"/>
        <v/>
      </c>
      <c r="AH240" s="210"/>
      <c r="AI240" s="211" t="str">
        <f t="shared" si="162"/>
        <v>Débil</v>
      </c>
      <c r="AJ240" s="212" t="str">
        <f>IFERROR(VLOOKUP((CONCATENATE(AG240,AI240)),Listados!$U$3:$V$11,2,FALSE),"")</f>
        <v/>
      </c>
      <c r="AK240" s="278">
        <f t="shared" si="163"/>
        <v>100</v>
      </c>
      <c r="AL240" s="371"/>
      <c r="AM240" s="372"/>
      <c r="AN240" s="277">
        <f>+IF(AND(Q240="Preventivo",AM235="Fuerte"),2,IF(AND(Q240="Preventivo",AM235="Moderado"),1,0))</f>
        <v>0</v>
      </c>
      <c r="AO240" s="277">
        <f t="shared" ref="AO240:AO303" si="164">+IF(AND(Q240="Detectivo",$AM$7="Fuerte"),2,IF(AND(Q240="Detectivo",$AM$7="Moderado"),1,IF(AND(Q240="Preventivo",$AM$7="Fuerte"),1,0)))</f>
        <v>0</v>
      </c>
      <c r="AP240" s="213">
        <f>+K235-AN240</f>
        <v>3</v>
      </c>
      <c r="AQ240" s="213">
        <f>+M235-AO240</f>
        <v>3</v>
      </c>
      <c r="AR240" s="357"/>
      <c r="AS240" s="357"/>
      <c r="AT240" s="357"/>
      <c r="AU240" s="357"/>
      <c r="AV240" s="202"/>
      <c r="AW240" s="202"/>
      <c r="AX240" s="202"/>
      <c r="AY240" s="202"/>
      <c r="AZ240" s="202"/>
      <c r="BA240" s="202"/>
      <c r="BB240" s="293"/>
      <c r="BC240" s="293"/>
      <c r="BD240" s="354"/>
      <c r="BE240" s="375"/>
      <c r="BF240" s="375"/>
      <c r="BG240" s="375"/>
    </row>
    <row r="241" spans="1:59" ht="182.1" customHeight="1" x14ac:dyDescent="0.25">
      <c r="A241" s="359">
        <v>41</v>
      </c>
      <c r="B241" s="362" t="s">
        <v>68</v>
      </c>
      <c r="C241" s="423" t="str">
        <f>IFERROR(VLOOKUP(B241,Listados!B$3:C$20,2,FALSE),"")</f>
        <v>Gestión contra la Criminalidad y la Reincidencia</v>
      </c>
      <c r="D241" s="425" t="s">
        <v>1386</v>
      </c>
      <c r="E241" s="150" t="s">
        <v>15</v>
      </c>
      <c r="F241" s="150" t="s">
        <v>177</v>
      </c>
      <c r="G241" s="137" t="s">
        <v>450</v>
      </c>
      <c r="H241" s="137" t="s">
        <v>30</v>
      </c>
      <c r="I241" s="137" t="s">
        <v>451</v>
      </c>
      <c r="J241" s="362" t="s">
        <v>21</v>
      </c>
      <c r="K241" s="393">
        <f>+VLOOKUP(J241,[4]Listados!$K$8:$L$12,2,0)</f>
        <v>1</v>
      </c>
      <c r="L241" s="401" t="s">
        <v>32</v>
      </c>
      <c r="M241" s="393">
        <f>+VLOOKUP(L241,Listados!$K$13:$L$17,2,0)</f>
        <v>2</v>
      </c>
      <c r="N241" s="420" t="str">
        <f>IF(AND(J241&lt;&gt;"",L241&lt;&gt;""),VLOOKUP(J241&amp;L241,Listados!$M$3:$N$27,2,FALSE),"")</f>
        <v>Bajo</v>
      </c>
      <c r="O241" s="137" t="s">
        <v>452</v>
      </c>
      <c r="P241" s="137" t="s">
        <v>450</v>
      </c>
      <c r="Q241" s="137" t="s">
        <v>20</v>
      </c>
      <c r="R241" s="208" t="s">
        <v>116</v>
      </c>
      <c r="S241" s="209">
        <f t="shared" si="153"/>
        <v>15</v>
      </c>
      <c r="T241" s="208" t="s">
        <v>266</v>
      </c>
      <c r="U241" s="209">
        <f t="shared" si="154"/>
        <v>15</v>
      </c>
      <c r="V241" s="208" t="s">
        <v>266</v>
      </c>
      <c r="W241" s="209">
        <f t="shared" si="155"/>
        <v>15</v>
      </c>
      <c r="X241" s="208" t="s">
        <v>20</v>
      </c>
      <c r="Y241" s="209">
        <f t="shared" si="156"/>
        <v>15</v>
      </c>
      <c r="Z241" s="208" t="s">
        <v>266</v>
      </c>
      <c r="AA241" s="209">
        <f t="shared" si="157"/>
        <v>15</v>
      </c>
      <c r="AB241" s="208" t="s">
        <v>266</v>
      </c>
      <c r="AC241" s="209">
        <f t="shared" si="158"/>
        <v>15</v>
      </c>
      <c r="AD241" s="208" t="s">
        <v>117</v>
      </c>
      <c r="AE241" s="209">
        <f t="shared" si="159"/>
        <v>10</v>
      </c>
      <c r="AF241" s="278">
        <f t="shared" si="160"/>
        <v>100</v>
      </c>
      <c r="AG241" s="278" t="str">
        <f t="shared" si="161"/>
        <v>Fuerte</v>
      </c>
      <c r="AH241" s="210" t="s">
        <v>118</v>
      </c>
      <c r="AI241" s="211" t="str">
        <f t="shared" si="162"/>
        <v>Fuerte</v>
      </c>
      <c r="AJ241" s="212" t="str">
        <f>IFERROR(VLOOKUP((CONCATENATE(AG241,AI241)),Listados!$U$3:$V$11,2,FALSE),"")</f>
        <v>Fuerte</v>
      </c>
      <c r="AK241" s="278">
        <f t="shared" si="163"/>
        <v>100</v>
      </c>
      <c r="AL241" s="369">
        <f>AVERAGE(AK241:AK246)</f>
        <v>100</v>
      </c>
      <c r="AM241" s="371" t="str">
        <f>IF(AL241&lt;=50, "Débil", IF(AL241&lt;=99,"Moderado","Fuerte"))</f>
        <v>Fuerte</v>
      </c>
      <c r="AN241" s="277">
        <f>+IF(AND(Q241="Preventivo",AM241="Fuerte"),2,IF(AND(Q241="Preventivo",AM241="Moderado"),1,0))</f>
        <v>2</v>
      </c>
      <c r="AO241" s="277">
        <f t="shared" si="164"/>
        <v>0</v>
      </c>
      <c r="AP241" s="213">
        <f>+K241-AN241</f>
        <v>-1</v>
      </c>
      <c r="AQ241" s="213">
        <f>+M241-AO241</f>
        <v>2</v>
      </c>
      <c r="AR241" s="358" t="str">
        <f>+VLOOKUP(MIN(AP241,AP242,AP243,AP244,AP245,AP246),Listados!$J$18:$K$24,2,TRUE)</f>
        <v>Rara Vez</v>
      </c>
      <c r="AS241" s="358" t="str">
        <f>+VLOOKUP(MIN(AQ241,AQ242,AQ243,AQ244,AQ245,AQ246),Listados!$J$27:$K$32,2,TRUE)</f>
        <v>Menor</v>
      </c>
      <c r="AT241" s="358" t="str">
        <f>IF(AND(AR241&lt;&gt;"",AS241&lt;&gt;""),VLOOKUP(AR241&amp;AS241,Listados!$M$3:$N$27,2,FALSE),"")</f>
        <v>Bajo</v>
      </c>
      <c r="AU241" s="358" t="str">
        <f>+VLOOKUP(AT241,Listados!$P$3:$Q$6,2,FALSE)</f>
        <v>Asumir el riesgo</v>
      </c>
      <c r="AV241" s="476" t="s">
        <v>1144</v>
      </c>
      <c r="AW241" s="476" t="s">
        <v>1097</v>
      </c>
      <c r="AX241" s="476" t="s">
        <v>1145</v>
      </c>
      <c r="AY241" s="476" t="s">
        <v>1145</v>
      </c>
      <c r="AZ241" s="476" t="s">
        <v>1146</v>
      </c>
      <c r="BA241" s="476" t="s">
        <v>1147</v>
      </c>
      <c r="BB241" s="476"/>
      <c r="BC241" s="476"/>
      <c r="BD241" s="476"/>
      <c r="BE241" s="476"/>
      <c r="BF241" s="476"/>
      <c r="BG241" s="476"/>
    </row>
    <row r="242" spans="1:59" ht="182.1" customHeight="1" x14ac:dyDescent="0.25">
      <c r="A242" s="360"/>
      <c r="B242" s="362"/>
      <c r="C242" s="423"/>
      <c r="D242" s="425"/>
      <c r="E242" s="150"/>
      <c r="F242" s="150"/>
      <c r="G242" s="137" t="s">
        <v>453</v>
      </c>
      <c r="H242" s="137" t="s">
        <v>16</v>
      </c>
      <c r="I242" s="137" t="s">
        <v>454</v>
      </c>
      <c r="J242" s="362"/>
      <c r="K242" s="394"/>
      <c r="L242" s="402"/>
      <c r="M242" s="394"/>
      <c r="N242" s="421"/>
      <c r="O242" s="137" t="s">
        <v>452</v>
      </c>
      <c r="P242" s="137" t="s">
        <v>453</v>
      </c>
      <c r="Q242" s="137" t="s">
        <v>20</v>
      </c>
      <c r="R242" s="208" t="s">
        <v>116</v>
      </c>
      <c r="S242" s="209">
        <f t="shared" si="153"/>
        <v>15</v>
      </c>
      <c r="T242" s="208" t="s">
        <v>266</v>
      </c>
      <c r="U242" s="209">
        <f t="shared" si="154"/>
        <v>15</v>
      </c>
      <c r="V242" s="208" t="s">
        <v>266</v>
      </c>
      <c r="W242" s="209">
        <f t="shared" si="155"/>
        <v>15</v>
      </c>
      <c r="X242" s="208" t="s">
        <v>20</v>
      </c>
      <c r="Y242" s="209">
        <f t="shared" si="156"/>
        <v>15</v>
      </c>
      <c r="Z242" s="208" t="s">
        <v>266</v>
      </c>
      <c r="AA242" s="209">
        <f t="shared" si="157"/>
        <v>15</v>
      </c>
      <c r="AB242" s="208" t="s">
        <v>266</v>
      </c>
      <c r="AC242" s="209">
        <f t="shared" si="158"/>
        <v>15</v>
      </c>
      <c r="AD242" s="208" t="s">
        <v>117</v>
      </c>
      <c r="AE242" s="209">
        <f t="shared" si="159"/>
        <v>10</v>
      </c>
      <c r="AF242" s="278">
        <f t="shared" si="160"/>
        <v>100</v>
      </c>
      <c r="AG242" s="278" t="str">
        <f t="shared" si="161"/>
        <v>Fuerte</v>
      </c>
      <c r="AH242" s="210" t="s">
        <v>118</v>
      </c>
      <c r="AI242" s="211" t="str">
        <f t="shared" si="162"/>
        <v>Fuerte</v>
      </c>
      <c r="AJ242" s="212" t="str">
        <f>IFERROR(VLOOKUP((CONCATENATE(AG242,AI242)),Listados!$U$3:$V$11,2,FALSE),"")</f>
        <v>Fuerte</v>
      </c>
      <c r="AK242" s="278">
        <f t="shared" si="163"/>
        <v>100</v>
      </c>
      <c r="AL242" s="370"/>
      <c r="AM242" s="372"/>
      <c r="AN242" s="277">
        <f>+IF(AND(Q242="Preventivo",AM241="Fuerte"),2,IF(AND(Q242="Preventivo",AM241="Moderado"),1,0))</f>
        <v>2</v>
      </c>
      <c r="AO242" s="277">
        <f t="shared" si="164"/>
        <v>0</v>
      </c>
      <c r="AP242" s="213">
        <f>+K241-AN242</f>
        <v>-1</v>
      </c>
      <c r="AQ242" s="213">
        <f>+M241-AO242</f>
        <v>2</v>
      </c>
      <c r="AR242" s="356"/>
      <c r="AS242" s="356"/>
      <c r="AT242" s="356"/>
      <c r="AU242" s="356"/>
      <c r="AV242" s="458"/>
      <c r="AW242" s="458"/>
      <c r="AX242" s="458"/>
      <c r="AY242" s="458"/>
      <c r="AZ242" s="458"/>
      <c r="BA242" s="458"/>
      <c r="BB242" s="458"/>
      <c r="BC242" s="458"/>
      <c r="BD242" s="458"/>
      <c r="BE242" s="458"/>
      <c r="BF242" s="458"/>
      <c r="BG242" s="458"/>
    </row>
    <row r="243" spans="1:59" ht="135" x14ac:dyDescent="0.25">
      <c r="A243" s="360"/>
      <c r="B243" s="362"/>
      <c r="C243" s="423"/>
      <c r="D243" s="425"/>
      <c r="E243" s="150"/>
      <c r="F243" s="150"/>
      <c r="G243" s="137" t="s">
        <v>455</v>
      </c>
      <c r="H243" s="137" t="s">
        <v>16</v>
      </c>
      <c r="I243" s="137"/>
      <c r="J243" s="362"/>
      <c r="K243" s="394"/>
      <c r="L243" s="402"/>
      <c r="M243" s="394"/>
      <c r="N243" s="421"/>
      <c r="O243" s="137" t="s">
        <v>456</v>
      </c>
      <c r="P243" s="137" t="s">
        <v>455</v>
      </c>
      <c r="Q243" s="137" t="s">
        <v>123</v>
      </c>
      <c r="R243" s="208" t="s">
        <v>116</v>
      </c>
      <c r="S243" s="209">
        <f t="shared" si="153"/>
        <v>15</v>
      </c>
      <c r="T243" s="208" t="s">
        <v>266</v>
      </c>
      <c r="U243" s="209">
        <f t="shared" si="154"/>
        <v>15</v>
      </c>
      <c r="V243" s="208" t="s">
        <v>266</v>
      </c>
      <c r="W243" s="209">
        <f t="shared" si="155"/>
        <v>15</v>
      </c>
      <c r="X243" s="208" t="s">
        <v>20</v>
      </c>
      <c r="Y243" s="209">
        <f t="shared" si="156"/>
        <v>15</v>
      </c>
      <c r="Z243" s="208" t="s">
        <v>266</v>
      </c>
      <c r="AA243" s="209">
        <f t="shared" si="157"/>
        <v>15</v>
      </c>
      <c r="AB243" s="208" t="s">
        <v>266</v>
      </c>
      <c r="AC243" s="209">
        <f t="shared" si="158"/>
        <v>15</v>
      </c>
      <c r="AD243" s="208" t="s">
        <v>117</v>
      </c>
      <c r="AE243" s="209">
        <f t="shared" si="159"/>
        <v>10</v>
      </c>
      <c r="AF243" s="278">
        <f t="shared" si="160"/>
        <v>100</v>
      </c>
      <c r="AG243" s="278" t="str">
        <f t="shared" si="161"/>
        <v>Fuerte</v>
      </c>
      <c r="AH243" s="210" t="s">
        <v>118</v>
      </c>
      <c r="AI243" s="211" t="str">
        <f t="shared" si="162"/>
        <v>Fuerte</v>
      </c>
      <c r="AJ243" s="212" t="str">
        <f>IFERROR(VLOOKUP((CONCATENATE(AG243,AI243)),Listados!$U$3:$V$11,2,FALSE),"")</f>
        <v>Fuerte</v>
      </c>
      <c r="AK243" s="278">
        <f t="shared" si="163"/>
        <v>100</v>
      </c>
      <c r="AL243" s="370"/>
      <c r="AM243" s="372"/>
      <c r="AN243" s="277">
        <f>+IF(AND(Q243="Preventivo",AM241="Fuerte"),2,IF(AND(Q243="Preventivo",AM241="Moderado"),1,0))</f>
        <v>0</v>
      </c>
      <c r="AO243" s="277">
        <f t="shared" si="164"/>
        <v>0</v>
      </c>
      <c r="AP243" s="213">
        <f>+K241-AN243</f>
        <v>1</v>
      </c>
      <c r="AQ243" s="213">
        <f>+M241-AO243</f>
        <v>2</v>
      </c>
      <c r="AR243" s="356"/>
      <c r="AS243" s="356"/>
      <c r="AT243" s="356"/>
      <c r="AU243" s="356"/>
      <c r="AV243" s="458"/>
      <c r="AW243" s="458"/>
      <c r="AX243" s="458"/>
      <c r="AY243" s="458"/>
      <c r="AZ243" s="458"/>
      <c r="BA243" s="458"/>
      <c r="BB243" s="458"/>
      <c r="BC243" s="458"/>
      <c r="BD243" s="458"/>
      <c r="BE243" s="458"/>
      <c r="BF243" s="458"/>
      <c r="BG243" s="458"/>
    </row>
    <row r="244" spans="1:59" x14ac:dyDescent="0.25">
      <c r="A244" s="360"/>
      <c r="B244" s="362"/>
      <c r="C244" s="423"/>
      <c r="D244" s="425"/>
      <c r="E244" s="150"/>
      <c r="F244" s="150"/>
      <c r="G244" s="137"/>
      <c r="H244" s="137"/>
      <c r="I244" s="137"/>
      <c r="J244" s="362"/>
      <c r="K244" s="394"/>
      <c r="L244" s="402"/>
      <c r="M244" s="394"/>
      <c r="N244" s="421"/>
      <c r="O244" s="150"/>
      <c r="P244" s="137"/>
      <c r="Q244" s="137"/>
      <c r="R244" s="232"/>
      <c r="S244" s="209" t="str">
        <f t="shared" si="153"/>
        <v/>
      </c>
      <c r="T244" s="232"/>
      <c r="U244" s="209" t="str">
        <f t="shared" si="154"/>
        <v/>
      </c>
      <c r="V244" s="208"/>
      <c r="W244" s="209" t="str">
        <f t="shared" si="155"/>
        <v/>
      </c>
      <c r="X244" s="208"/>
      <c r="Y244" s="209" t="str">
        <f t="shared" si="156"/>
        <v/>
      </c>
      <c r="Z244" s="208"/>
      <c r="AA244" s="209" t="str">
        <f t="shared" si="157"/>
        <v/>
      </c>
      <c r="AB244" s="208"/>
      <c r="AC244" s="209" t="str">
        <f t="shared" si="158"/>
        <v/>
      </c>
      <c r="AD244" s="208"/>
      <c r="AE244" s="209" t="str">
        <f t="shared" si="159"/>
        <v/>
      </c>
      <c r="AF244" s="278" t="str">
        <f t="shared" si="160"/>
        <v/>
      </c>
      <c r="AG244" s="278" t="str">
        <f t="shared" si="161"/>
        <v/>
      </c>
      <c r="AH244" s="210"/>
      <c r="AI244" s="211" t="str">
        <f t="shared" si="162"/>
        <v>Débil</v>
      </c>
      <c r="AJ244" s="212" t="str">
        <f>IFERROR(VLOOKUP((CONCATENATE(AG244,AI244)),Listados!$U$3:$V$11,2,FALSE),"")</f>
        <v/>
      </c>
      <c r="AK244" s="278">
        <f t="shared" si="163"/>
        <v>100</v>
      </c>
      <c r="AL244" s="370"/>
      <c r="AM244" s="372"/>
      <c r="AN244" s="277">
        <f>+IF(AND(Q244="Preventivo",AM241="Fuerte"),2,IF(AND(Q244="Preventivo",AM241="Moderado"),1,0))</f>
        <v>0</v>
      </c>
      <c r="AO244" s="277">
        <f t="shared" si="164"/>
        <v>0</v>
      </c>
      <c r="AP244" s="213">
        <f>+K241-AN244</f>
        <v>1</v>
      </c>
      <c r="AQ244" s="213">
        <f>+M241-AO244</f>
        <v>2</v>
      </c>
      <c r="AR244" s="356"/>
      <c r="AS244" s="356"/>
      <c r="AT244" s="356"/>
      <c r="AU244" s="356"/>
      <c r="AV244" s="458"/>
      <c r="AW244" s="458"/>
      <c r="AX244" s="458"/>
      <c r="AY244" s="458"/>
      <c r="AZ244" s="458"/>
      <c r="BA244" s="458"/>
      <c r="BB244" s="458"/>
      <c r="BC244" s="458"/>
      <c r="BD244" s="458"/>
      <c r="BE244" s="458"/>
      <c r="BF244" s="458"/>
      <c r="BG244" s="458"/>
    </row>
    <row r="245" spans="1:59" x14ac:dyDescent="0.25">
      <c r="A245" s="360"/>
      <c r="B245" s="362"/>
      <c r="C245" s="423"/>
      <c r="D245" s="425"/>
      <c r="E245" s="150"/>
      <c r="F245" s="150"/>
      <c r="G245" s="137"/>
      <c r="H245" s="137"/>
      <c r="I245" s="137"/>
      <c r="J245" s="362"/>
      <c r="K245" s="394"/>
      <c r="L245" s="402"/>
      <c r="M245" s="394"/>
      <c r="N245" s="421"/>
      <c r="O245" s="150"/>
      <c r="P245" s="137"/>
      <c r="Q245" s="137"/>
      <c r="R245" s="232"/>
      <c r="S245" s="209" t="str">
        <f t="shared" si="153"/>
        <v/>
      </c>
      <c r="T245" s="232"/>
      <c r="U245" s="209" t="str">
        <f t="shared" si="154"/>
        <v/>
      </c>
      <c r="V245" s="208"/>
      <c r="W245" s="209" t="str">
        <f t="shared" si="155"/>
        <v/>
      </c>
      <c r="X245" s="208"/>
      <c r="Y245" s="209" t="str">
        <f t="shared" si="156"/>
        <v/>
      </c>
      <c r="Z245" s="208"/>
      <c r="AA245" s="209" t="str">
        <f t="shared" si="157"/>
        <v/>
      </c>
      <c r="AB245" s="208"/>
      <c r="AC245" s="209" t="str">
        <f t="shared" si="158"/>
        <v/>
      </c>
      <c r="AD245" s="208"/>
      <c r="AE245" s="209" t="str">
        <f t="shared" si="159"/>
        <v/>
      </c>
      <c r="AF245" s="278" t="str">
        <f t="shared" si="160"/>
        <v/>
      </c>
      <c r="AG245" s="278" t="str">
        <f t="shared" si="161"/>
        <v/>
      </c>
      <c r="AH245" s="210"/>
      <c r="AI245" s="211" t="str">
        <f t="shared" si="162"/>
        <v>Débil</v>
      </c>
      <c r="AJ245" s="212" t="str">
        <f>IFERROR(VLOOKUP((CONCATENATE(AG245,AI245)),Listados!$U$3:$V$11,2,FALSE),"")</f>
        <v/>
      </c>
      <c r="AK245" s="278">
        <f t="shared" si="163"/>
        <v>100</v>
      </c>
      <c r="AL245" s="370"/>
      <c r="AM245" s="372"/>
      <c r="AN245" s="277">
        <f>+IF(AND(Q245="Preventivo",AM241="Fuerte"),2,IF(AND(Q245="Preventivo",AM241="Moderado"),1,0))</f>
        <v>0</v>
      </c>
      <c r="AO245" s="277">
        <f t="shared" si="164"/>
        <v>0</v>
      </c>
      <c r="AP245" s="213">
        <f>+K241-AN245</f>
        <v>1</v>
      </c>
      <c r="AQ245" s="213">
        <f>+M241-AO245</f>
        <v>2</v>
      </c>
      <c r="AR245" s="356"/>
      <c r="AS245" s="356"/>
      <c r="AT245" s="356"/>
      <c r="AU245" s="356"/>
      <c r="AV245" s="458"/>
      <c r="AW245" s="458"/>
      <c r="AX245" s="458"/>
      <c r="AY245" s="458"/>
      <c r="AZ245" s="458"/>
      <c r="BA245" s="458"/>
      <c r="BB245" s="458"/>
      <c r="BC245" s="458"/>
      <c r="BD245" s="458"/>
      <c r="BE245" s="458"/>
      <c r="BF245" s="458"/>
      <c r="BG245" s="458"/>
    </row>
    <row r="246" spans="1:59" ht="15.75" thickBot="1" x14ac:dyDescent="0.3">
      <c r="A246" s="361"/>
      <c r="B246" s="362"/>
      <c r="C246" s="423"/>
      <c r="D246" s="425"/>
      <c r="E246" s="150"/>
      <c r="F246" s="150"/>
      <c r="G246" s="137"/>
      <c r="H246" s="137"/>
      <c r="I246" s="137"/>
      <c r="J246" s="362"/>
      <c r="K246" s="395"/>
      <c r="L246" s="402"/>
      <c r="M246" s="395"/>
      <c r="N246" s="421"/>
      <c r="O246" s="150"/>
      <c r="P246" s="137"/>
      <c r="Q246" s="137"/>
      <c r="R246" s="232"/>
      <c r="S246" s="209" t="str">
        <f t="shared" si="153"/>
        <v/>
      </c>
      <c r="T246" s="232"/>
      <c r="U246" s="209" t="str">
        <f t="shared" si="154"/>
        <v/>
      </c>
      <c r="V246" s="208"/>
      <c r="W246" s="209" t="str">
        <f t="shared" si="155"/>
        <v/>
      </c>
      <c r="X246" s="208"/>
      <c r="Y246" s="209" t="str">
        <f t="shared" si="156"/>
        <v/>
      </c>
      <c r="Z246" s="208"/>
      <c r="AA246" s="209" t="str">
        <f t="shared" si="157"/>
        <v/>
      </c>
      <c r="AB246" s="208"/>
      <c r="AC246" s="209" t="str">
        <f t="shared" si="158"/>
        <v/>
      </c>
      <c r="AD246" s="208"/>
      <c r="AE246" s="209" t="str">
        <f t="shared" si="159"/>
        <v/>
      </c>
      <c r="AF246" s="278" t="str">
        <f t="shared" si="160"/>
        <v/>
      </c>
      <c r="AG246" s="278" t="str">
        <f t="shared" si="161"/>
        <v/>
      </c>
      <c r="AH246" s="210"/>
      <c r="AI246" s="211" t="str">
        <f t="shared" si="162"/>
        <v>Débil</v>
      </c>
      <c r="AJ246" s="212" t="str">
        <f>IFERROR(VLOOKUP((CONCATENATE(AG246,AI246)),Listados!$U$3:$V$11,2,FALSE),"")</f>
        <v/>
      </c>
      <c r="AK246" s="278">
        <f t="shared" si="163"/>
        <v>100</v>
      </c>
      <c r="AL246" s="371"/>
      <c r="AM246" s="372"/>
      <c r="AN246" s="277">
        <f>+IF(AND(Q246="Preventivo",AM241="Fuerte"),2,IF(AND(Q246="Preventivo",AM241="Moderado"),1,0))</f>
        <v>0</v>
      </c>
      <c r="AO246" s="277">
        <f t="shared" si="164"/>
        <v>0</v>
      </c>
      <c r="AP246" s="213">
        <f>+K241-AN246</f>
        <v>1</v>
      </c>
      <c r="AQ246" s="213">
        <f>+M241-AO246</f>
        <v>2</v>
      </c>
      <c r="AR246" s="357"/>
      <c r="AS246" s="357"/>
      <c r="AT246" s="357"/>
      <c r="AU246" s="357"/>
      <c r="AV246" s="459"/>
      <c r="AW246" s="459"/>
      <c r="AX246" s="459"/>
      <c r="AY246" s="459"/>
      <c r="AZ246" s="459"/>
      <c r="BA246" s="459"/>
      <c r="BB246" s="459"/>
      <c r="BC246" s="459"/>
      <c r="BD246" s="459"/>
      <c r="BE246" s="459"/>
      <c r="BF246" s="459"/>
      <c r="BG246" s="459"/>
    </row>
    <row r="247" spans="1:59" ht="217.5" customHeight="1" x14ac:dyDescent="0.25">
      <c r="A247" s="359">
        <v>42</v>
      </c>
      <c r="B247" s="362" t="s">
        <v>68</v>
      </c>
      <c r="C247" s="423" t="str">
        <f>IFERROR(VLOOKUP(B247,Listados!B$3:C$20,2,FALSE),"")</f>
        <v>Gestión contra la Criminalidad y la Reincidencia</v>
      </c>
      <c r="D247" s="425" t="s">
        <v>1387</v>
      </c>
      <c r="E247" s="150" t="s">
        <v>15</v>
      </c>
      <c r="F247" s="150" t="s">
        <v>177</v>
      </c>
      <c r="G247" s="137" t="s">
        <v>457</v>
      </c>
      <c r="H247" s="137" t="s">
        <v>30</v>
      </c>
      <c r="I247" s="137" t="s">
        <v>458</v>
      </c>
      <c r="J247" s="362" t="s">
        <v>31</v>
      </c>
      <c r="K247" s="393">
        <f>+VLOOKUP(J247,[4]Listados!$K$8:$L$12,2,0)</f>
        <v>2</v>
      </c>
      <c r="L247" s="401" t="s">
        <v>32</v>
      </c>
      <c r="M247" s="393">
        <f>+VLOOKUP(L247,Listados!$K$13:$L$17,2,0)</f>
        <v>2</v>
      </c>
      <c r="N247" s="420" t="str">
        <f>IF(AND(J247&lt;&gt;"",L247&lt;&gt;""),VLOOKUP(J247&amp;L247,Listados!$M$3:$N$27,2,FALSE),"")</f>
        <v>Bajo</v>
      </c>
      <c r="O247" s="137" t="s">
        <v>459</v>
      </c>
      <c r="P247" s="150" t="s">
        <v>457</v>
      </c>
      <c r="Q247" s="137" t="s">
        <v>20</v>
      </c>
      <c r="R247" s="208" t="s">
        <v>116</v>
      </c>
      <c r="S247" s="209">
        <f t="shared" si="153"/>
        <v>15</v>
      </c>
      <c r="T247" s="208" t="s">
        <v>266</v>
      </c>
      <c r="U247" s="209">
        <f t="shared" si="154"/>
        <v>15</v>
      </c>
      <c r="V247" s="208" t="s">
        <v>266</v>
      </c>
      <c r="W247" s="209">
        <f t="shared" si="155"/>
        <v>15</v>
      </c>
      <c r="X247" s="208" t="s">
        <v>20</v>
      </c>
      <c r="Y247" s="209">
        <f t="shared" si="156"/>
        <v>15</v>
      </c>
      <c r="Z247" s="208" t="s">
        <v>266</v>
      </c>
      <c r="AA247" s="209">
        <f t="shared" si="157"/>
        <v>15</v>
      </c>
      <c r="AB247" s="208" t="s">
        <v>266</v>
      </c>
      <c r="AC247" s="209">
        <f t="shared" si="158"/>
        <v>15</v>
      </c>
      <c r="AD247" s="208" t="s">
        <v>117</v>
      </c>
      <c r="AE247" s="209">
        <f t="shared" si="159"/>
        <v>10</v>
      </c>
      <c r="AF247" s="278">
        <f t="shared" si="160"/>
        <v>100</v>
      </c>
      <c r="AG247" s="278" t="str">
        <f t="shared" si="161"/>
        <v>Fuerte</v>
      </c>
      <c r="AH247" s="210" t="s">
        <v>118</v>
      </c>
      <c r="AI247" s="211" t="str">
        <f t="shared" si="162"/>
        <v>Fuerte</v>
      </c>
      <c r="AJ247" s="212" t="str">
        <f>IFERROR(VLOOKUP((CONCATENATE(AG247,AI247)),Listados!$U$3:$V$11,2,FALSE),"")</f>
        <v>Fuerte</v>
      </c>
      <c r="AK247" s="278">
        <f t="shared" si="163"/>
        <v>100</v>
      </c>
      <c r="AL247" s="369">
        <f>AVERAGE(AK247:AK252)</f>
        <v>100</v>
      </c>
      <c r="AM247" s="371" t="str">
        <f>IF(AL247&lt;=50, "Débil", IF(AL247&lt;=99,"Moderado","Fuerte"))</f>
        <v>Fuerte</v>
      </c>
      <c r="AN247" s="277">
        <f>+IF(AND(Q247="Preventivo",AM247="Fuerte"),2,IF(AND(Q247="Preventivo",AM247="Moderado"),1,0))</f>
        <v>2</v>
      </c>
      <c r="AO247" s="277">
        <f t="shared" si="164"/>
        <v>0</v>
      </c>
      <c r="AP247" s="213">
        <f>+K247-AN247</f>
        <v>0</v>
      </c>
      <c r="AQ247" s="213">
        <f>+M247-AO247</f>
        <v>2</v>
      </c>
      <c r="AR247" s="358" t="str">
        <f>+VLOOKUP(MIN(AP247,AP248,AP249,AP250,AP251,AP252),Listados!$J$18:$K$24,2,TRUE)</f>
        <v>Rara Vez</v>
      </c>
      <c r="AS247" s="358" t="str">
        <f>+VLOOKUP(MIN(AQ247,AQ248,AQ249,AQ250,AQ251,AQ252),Listados!$J$27:$K$32,2,TRUE)</f>
        <v>Menor</v>
      </c>
      <c r="AT247" s="358" t="str">
        <f>IF(AND(AR247&lt;&gt;"",AS247&lt;&gt;""),VLOOKUP(AR247&amp;AS247,Listados!$M$3:$N$27,2,FALSE),"")</f>
        <v>Bajo</v>
      </c>
      <c r="AU247" s="358" t="str">
        <f>+VLOOKUP(AT247,Listados!$P$3:$Q$6,2,FALSE)</f>
        <v>Asumir el riesgo</v>
      </c>
      <c r="AV247" s="476" t="s">
        <v>1148</v>
      </c>
      <c r="AW247" s="476" t="s">
        <v>1097</v>
      </c>
      <c r="AX247" s="476" t="s">
        <v>1077</v>
      </c>
      <c r="AY247" s="476"/>
      <c r="AZ247" s="476" t="s">
        <v>1149</v>
      </c>
      <c r="BA247" s="476" t="s">
        <v>1150</v>
      </c>
      <c r="BB247" s="476"/>
      <c r="BC247" s="476"/>
      <c r="BD247" s="476"/>
      <c r="BE247" s="476"/>
      <c r="BF247" s="476"/>
      <c r="BG247" s="476"/>
    </row>
    <row r="248" spans="1:59" ht="180" x14ac:dyDescent="0.25">
      <c r="A248" s="360"/>
      <c r="B248" s="362"/>
      <c r="C248" s="423"/>
      <c r="D248" s="425"/>
      <c r="E248" s="150"/>
      <c r="F248" s="150"/>
      <c r="G248" s="137" t="s">
        <v>460</v>
      </c>
      <c r="H248" s="137" t="s">
        <v>16</v>
      </c>
      <c r="I248" s="137" t="s">
        <v>461</v>
      </c>
      <c r="J248" s="362"/>
      <c r="K248" s="394"/>
      <c r="L248" s="402"/>
      <c r="M248" s="394"/>
      <c r="N248" s="421"/>
      <c r="O248" s="137" t="s">
        <v>459</v>
      </c>
      <c r="P248" s="150" t="s">
        <v>460</v>
      </c>
      <c r="Q248" s="137" t="s">
        <v>20</v>
      </c>
      <c r="R248" s="208" t="s">
        <v>116</v>
      </c>
      <c r="S248" s="209">
        <f t="shared" si="153"/>
        <v>15</v>
      </c>
      <c r="T248" s="208" t="s">
        <v>266</v>
      </c>
      <c r="U248" s="209">
        <f t="shared" si="154"/>
        <v>15</v>
      </c>
      <c r="V248" s="208" t="s">
        <v>266</v>
      </c>
      <c r="W248" s="209">
        <f t="shared" si="155"/>
        <v>15</v>
      </c>
      <c r="X248" s="208" t="s">
        <v>20</v>
      </c>
      <c r="Y248" s="209">
        <f t="shared" si="156"/>
        <v>15</v>
      </c>
      <c r="Z248" s="208" t="s">
        <v>266</v>
      </c>
      <c r="AA248" s="209">
        <f t="shared" si="157"/>
        <v>15</v>
      </c>
      <c r="AB248" s="208" t="s">
        <v>266</v>
      </c>
      <c r="AC248" s="209">
        <f t="shared" si="158"/>
        <v>15</v>
      </c>
      <c r="AD248" s="208" t="s">
        <v>117</v>
      </c>
      <c r="AE248" s="209">
        <f t="shared" si="159"/>
        <v>10</v>
      </c>
      <c r="AF248" s="278">
        <f t="shared" si="160"/>
        <v>100</v>
      </c>
      <c r="AG248" s="278" t="str">
        <f t="shared" si="161"/>
        <v>Fuerte</v>
      </c>
      <c r="AH248" s="210" t="s">
        <v>118</v>
      </c>
      <c r="AI248" s="211" t="str">
        <f t="shared" si="162"/>
        <v>Fuerte</v>
      </c>
      <c r="AJ248" s="212" t="str">
        <f>IFERROR(VLOOKUP((CONCATENATE(AG248,AI248)),Listados!$U$3:$V$11,2,FALSE),"")</f>
        <v>Fuerte</v>
      </c>
      <c r="AK248" s="278">
        <f t="shared" si="163"/>
        <v>100</v>
      </c>
      <c r="AL248" s="370"/>
      <c r="AM248" s="372"/>
      <c r="AN248" s="277">
        <f>+IF(AND(Q248="Preventivo",AM247="Fuerte"),2,IF(AND(Q248="Preventivo",AM247="Moderado"),1,0))</f>
        <v>2</v>
      </c>
      <c r="AO248" s="277">
        <f t="shared" si="164"/>
        <v>0</v>
      </c>
      <c r="AP248" s="213">
        <f>+K247-AN248</f>
        <v>0</v>
      </c>
      <c r="AQ248" s="213">
        <f>+M247-AO248</f>
        <v>2</v>
      </c>
      <c r="AR248" s="356"/>
      <c r="AS248" s="356"/>
      <c r="AT248" s="356"/>
      <c r="AU248" s="356"/>
      <c r="AV248" s="458"/>
      <c r="AW248" s="458"/>
      <c r="AX248" s="458"/>
      <c r="AY248" s="458"/>
      <c r="AZ248" s="458"/>
      <c r="BA248" s="458"/>
      <c r="BB248" s="458"/>
      <c r="BC248" s="458"/>
      <c r="BD248" s="458"/>
      <c r="BE248" s="458"/>
      <c r="BF248" s="458"/>
      <c r="BG248" s="458"/>
    </row>
    <row r="249" spans="1:59" x14ac:dyDescent="0.25">
      <c r="A249" s="360"/>
      <c r="B249" s="362"/>
      <c r="C249" s="423"/>
      <c r="D249" s="425"/>
      <c r="E249" s="150"/>
      <c r="F249" s="150"/>
      <c r="G249" s="137"/>
      <c r="H249" s="137"/>
      <c r="I249" s="137" t="s">
        <v>341</v>
      </c>
      <c r="J249" s="362"/>
      <c r="K249" s="394"/>
      <c r="L249" s="402"/>
      <c r="M249" s="394"/>
      <c r="N249" s="421"/>
      <c r="O249" s="150"/>
      <c r="P249" s="137"/>
      <c r="Q249" s="137"/>
      <c r="R249" s="232"/>
      <c r="S249" s="209" t="str">
        <f t="shared" si="153"/>
        <v/>
      </c>
      <c r="T249" s="232"/>
      <c r="U249" s="209" t="str">
        <f t="shared" si="154"/>
        <v/>
      </c>
      <c r="V249" s="208"/>
      <c r="W249" s="209" t="str">
        <f t="shared" si="155"/>
        <v/>
      </c>
      <c r="X249" s="208"/>
      <c r="Y249" s="209" t="str">
        <f t="shared" si="156"/>
        <v/>
      </c>
      <c r="Z249" s="208"/>
      <c r="AA249" s="209" t="str">
        <f t="shared" si="157"/>
        <v/>
      </c>
      <c r="AB249" s="208"/>
      <c r="AC249" s="209" t="str">
        <f t="shared" si="158"/>
        <v/>
      </c>
      <c r="AD249" s="208"/>
      <c r="AE249" s="209" t="str">
        <f t="shared" si="159"/>
        <v/>
      </c>
      <c r="AF249" s="278" t="str">
        <f t="shared" si="160"/>
        <v/>
      </c>
      <c r="AG249" s="278" t="str">
        <f t="shared" si="161"/>
        <v/>
      </c>
      <c r="AH249" s="210"/>
      <c r="AI249" s="211" t="str">
        <f t="shared" si="162"/>
        <v>Débil</v>
      </c>
      <c r="AJ249" s="212" t="str">
        <f>IFERROR(VLOOKUP((CONCATENATE(AG249,AI249)),Listados!$U$3:$V$11,2,FALSE),"")</f>
        <v/>
      </c>
      <c r="AK249" s="278">
        <f t="shared" si="163"/>
        <v>100</v>
      </c>
      <c r="AL249" s="370"/>
      <c r="AM249" s="372"/>
      <c r="AN249" s="277">
        <f>+IF(AND(Q249="Preventivo",AM247="Fuerte"),2,IF(AND(Q249="Preventivo",AM247="Moderado"),1,0))</f>
        <v>0</v>
      </c>
      <c r="AO249" s="277">
        <f t="shared" si="164"/>
        <v>0</v>
      </c>
      <c r="AP249" s="213">
        <f>+K247-AN249</f>
        <v>2</v>
      </c>
      <c r="AQ249" s="213">
        <f>+M247-AO249</f>
        <v>2</v>
      </c>
      <c r="AR249" s="356"/>
      <c r="AS249" s="356"/>
      <c r="AT249" s="356"/>
      <c r="AU249" s="356"/>
      <c r="AV249" s="458"/>
      <c r="AW249" s="458"/>
      <c r="AX249" s="458"/>
      <c r="AY249" s="458"/>
      <c r="AZ249" s="458"/>
      <c r="BA249" s="458"/>
      <c r="BB249" s="458"/>
      <c r="BC249" s="458"/>
      <c r="BD249" s="458"/>
      <c r="BE249" s="458"/>
      <c r="BF249" s="458"/>
      <c r="BG249" s="458"/>
    </row>
    <row r="250" spans="1:59" ht="30" x14ac:dyDescent="0.25">
      <c r="A250" s="360"/>
      <c r="B250" s="362"/>
      <c r="C250" s="423"/>
      <c r="D250" s="425"/>
      <c r="E250" s="150"/>
      <c r="F250" s="150"/>
      <c r="G250" s="137"/>
      <c r="H250" s="137"/>
      <c r="I250" s="137" t="s">
        <v>462</v>
      </c>
      <c r="J250" s="362"/>
      <c r="K250" s="394"/>
      <c r="L250" s="402"/>
      <c r="M250" s="394"/>
      <c r="N250" s="421"/>
      <c r="O250" s="150"/>
      <c r="P250" s="137"/>
      <c r="Q250" s="137"/>
      <c r="R250" s="232"/>
      <c r="S250" s="209" t="str">
        <f t="shared" si="153"/>
        <v/>
      </c>
      <c r="T250" s="232"/>
      <c r="U250" s="209" t="str">
        <f t="shared" si="154"/>
        <v/>
      </c>
      <c r="V250" s="208"/>
      <c r="W250" s="209" t="str">
        <f t="shared" si="155"/>
        <v/>
      </c>
      <c r="X250" s="208"/>
      <c r="Y250" s="209" t="str">
        <f t="shared" si="156"/>
        <v/>
      </c>
      <c r="Z250" s="208"/>
      <c r="AA250" s="209" t="str">
        <f t="shared" si="157"/>
        <v/>
      </c>
      <c r="AB250" s="208"/>
      <c r="AC250" s="209" t="str">
        <f t="shared" si="158"/>
        <v/>
      </c>
      <c r="AD250" s="208"/>
      <c r="AE250" s="209" t="str">
        <f t="shared" si="159"/>
        <v/>
      </c>
      <c r="AF250" s="278" t="str">
        <f t="shared" si="160"/>
        <v/>
      </c>
      <c r="AG250" s="278" t="str">
        <f t="shared" si="161"/>
        <v/>
      </c>
      <c r="AH250" s="210"/>
      <c r="AI250" s="211" t="str">
        <f t="shared" si="162"/>
        <v>Débil</v>
      </c>
      <c r="AJ250" s="212" t="str">
        <f>IFERROR(VLOOKUP((CONCATENATE(AG250,AI250)),Listados!$U$3:$V$11,2,FALSE),"")</f>
        <v/>
      </c>
      <c r="AK250" s="278">
        <f t="shared" si="163"/>
        <v>100</v>
      </c>
      <c r="AL250" s="370"/>
      <c r="AM250" s="372"/>
      <c r="AN250" s="277">
        <f>+IF(AND(Q250="Preventivo",AM247="Fuerte"),2,IF(AND(Q250="Preventivo",AM247="Moderado"),1,0))</f>
        <v>0</v>
      </c>
      <c r="AO250" s="277">
        <f t="shared" si="164"/>
        <v>0</v>
      </c>
      <c r="AP250" s="213">
        <f>+K247-AN250</f>
        <v>2</v>
      </c>
      <c r="AQ250" s="213">
        <f>+M247-AO250</f>
        <v>2</v>
      </c>
      <c r="AR250" s="356"/>
      <c r="AS250" s="356"/>
      <c r="AT250" s="356"/>
      <c r="AU250" s="356"/>
      <c r="AV250" s="458"/>
      <c r="AW250" s="458"/>
      <c r="AX250" s="458"/>
      <c r="AY250" s="458"/>
      <c r="AZ250" s="458"/>
      <c r="BA250" s="458"/>
      <c r="BB250" s="458"/>
      <c r="BC250" s="458"/>
      <c r="BD250" s="458"/>
      <c r="BE250" s="458"/>
      <c r="BF250" s="458"/>
      <c r="BG250" s="458"/>
    </row>
    <row r="251" spans="1:59" x14ac:dyDescent="0.25">
      <c r="A251" s="360"/>
      <c r="B251" s="362"/>
      <c r="C251" s="423"/>
      <c r="D251" s="425"/>
      <c r="E251" s="150"/>
      <c r="F251" s="150"/>
      <c r="G251" s="137"/>
      <c r="H251" s="137"/>
      <c r="I251" s="137"/>
      <c r="J251" s="362"/>
      <c r="K251" s="394"/>
      <c r="L251" s="402"/>
      <c r="M251" s="394"/>
      <c r="N251" s="421"/>
      <c r="O251" s="150"/>
      <c r="P251" s="137"/>
      <c r="Q251" s="137"/>
      <c r="R251" s="232"/>
      <c r="S251" s="209" t="str">
        <f t="shared" si="153"/>
        <v/>
      </c>
      <c r="T251" s="232"/>
      <c r="U251" s="209" t="str">
        <f t="shared" si="154"/>
        <v/>
      </c>
      <c r="V251" s="208"/>
      <c r="W251" s="209" t="str">
        <f t="shared" si="155"/>
        <v/>
      </c>
      <c r="X251" s="208"/>
      <c r="Y251" s="209" t="str">
        <f t="shared" si="156"/>
        <v/>
      </c>
      <c r="Z251" s="208"/>
      <c r="AA251" s="209" t="str">
        <f t="shared" si="157"/>
        <v/>
      </c>
      <c r="AB251" s="208"/>
      <c r="AC251" s="209" t="str">
        <f t="shared" si="158"/>
        <v/>
      </c>
      <c r="AD251" s="208"/>
      <c r="AE251" s="209" t="str">
        <f t="shared" si="159"/>
        <v/>
      </c>
      <c r="AF251" s="278" t="str">
        <f t="shared" si="160"/>
        <v/>
      </c>
      <c r="AG251" s="278" t="str">
        <f t="shared" si="161"/>
        <v/>
      </c>
      <c r="AH251" s="210"/>
      <c r="AI251" s="211" t="str">
        <f t="shared" si="162"/>
        <v>Débil</v>
      </c>
      <c r="AJ251" s="212" t="str">
        <f>IFERROR(VLOOKUP((CONCATENATE(AG251,AI251)),Listados!$U$3:$V$11,2,FALSE),"")</f>
        <v/>
      </c>
      <c r="AK251" s="278">
        <f t="shared" si="163"/>
        <v>100</v>
      </c>
      <c r="AL251" s="370"/>
      <c r="AM251" s="372"/>
      <c r="AN251" s="277">
        <f>+IF(AND(Q251="Preventivo",AM247="Fuerte"),2,IF(AND(Q251="Preventivo",AM247="Moderado"),1,0))</f>
        <v>0</v>
      </c>
      <c r="AO251" s="277">
        <f t="shared" si="164"/>
        <v>0</v>
      </c>
      <c r="AP251" s="213">
        <f>+K247-AN251</f>
        <v>2</v>
      </c>
      <c r="AQ251" s="213">
        <f>+M247-AO251</f>
        <v>2</v>
      </c>
      <c r="AR251" s="356"/>
      <c r="AS251" s="356"/>
      <c r="AT251" s="356"/>
      <c r="AU251" s="356"/>
      <c r="AV251" s="458"/>
      <c r="AW251" s="458"/>
      <c r="AX251" s="458"/>
      <c r="AY251" s="458"/>
      <c r="AZ251" s="458"/>
      <c r="BA251" s="458"/>
      <c r="BB251" s="458"/>
      <c r="BC251" s="458"/>
      <c r="BD251" s="458"/>
      <c r="BE251" s="458"/>
      <c r="BF251" s="458"/>
      <c r="BG251" s="458"/>
    </row>
    <row r="252" spans="1:59" ht="15.75" thickBot="1" x14ac:dyDescent="0.3">
      <c r="A252" s="361"/>
      <c r="B252" s="362"/>
      <c r="C252" s="423"/>
      <c r="D252" s="425"/>
      <c r="E252" s="150"/>
      <c r="F252" s="150"/>
      <c r="G252" s="137"/>
      <c r="H252" s="137"/>
      <c r="I252" s="137"/>
      <c r="J252" s="362"/>
      <c r="K252" s="395"/>
      <c r="L252" s="402"/>
      <c r="M252" s="395"/>
      <c r="N252" s="421"/>
      <c r="O252" s="150"/>
      <c r="P252" s="137"/>
      <c r="Q252" s="137"/>
      <c r="R252" s="232"/>
      <c r="S252" s="209" t="str">
        <f t="shared" si="153"/>
        <v/>
      </c>
      <c r="T252" s="232"/>
      <c r="U252" s="209" t="str">
        <f t="shared" si="154"/>
        <v/>
      </c>
      <c r="V252" s="208"/>
      <c r="W252" s="209" t="str">
        <f t="shared" si="155"/>
        <v/>
      </c>
      <c r="X252" s="208"/>
      <c r="Y252" s="209" t="str">
        <f t="shared" si="156"/>
        <v/>
      </c>
      <c r="Z252" s="208"/>
      <c r="AA252" s="209" t="str">
        <f t="shared" si="157"/>
        <v/>
      </c>
      <c r="AB252" s="208"/>
      <c r="AC252" s="209" t="str">
        <f t="shared" si="158"/>
        <v/>
      </c>
      <c r="AD252" s="208"/>
      <c r="AE252" s="209" t="str">
        <f t="shared" si="159"/>
        <v/>
      </c>
      <c r="AF252" s="278" t="str">
        <f t="shared" si="160"/>
        <v/>
      </c>
      <c r="AG252" s="278" t="str">
        <f t="shared" si="161"/>
        <v/>
      </c>
      <c r="AH252" s="210"/>
      <c r="AI252" s="211" t="str">
        <f t="shared" si="162"/>
        <v>Débil</v>
      </c>
      <c r="AJ252" s="212" t="str">
        <f>IFERROR(VLOOKUP((CONCATENATE(AG252,AI252)),Listados!$U$3:$V$11,2,FALSE),"")</f>
        <v/>
      </c>
      <c r="AK252" s="278">
        <f t="shared" si="163"/>
        <v>100</v>
      </c>
      <c r="AL252" s="371"/>
      <c r="AM252" s="372"/>
      <c r="AN252" s="277">
        <f>+IF(AND(Q252="Preventivo",AM247="Fuerte"),2,IF(AND(Q252="Preventivo",AM247="Moderado"),1,0))</f>
        <v>0</v>
      </c>
      <c r="AO252" s="277">
        <f t="shared" si="164"/>
        <v>0</v>
      </c>
      <c r="AP252" s="213">
        <f>+K247-AN252</f>
        <v>2</v>
      </c>
      <c r="AQ252" s="213">
        <f>+M247-AO252</f>
        <v>2</v>
      </c>
      <c r="AR252" s="357"/>
      <c r="AS252" s="357"/>
      <c r="AT252" s="357"/>
      <c r="AU252" s="357"/>
      <c r="AV252" s="459"/>
      <c r="AW252" s="459"/>
      <c r="AX252" s="459"/>
      <c r="AY252" s="459"/>
      <c r="AZ252" s="459"/>
      <c r="BA252" s="459"/>
      <c r="BB252" s="459"/>
      <c r="BC252" s="459"/>
      <c r="BD252" s="459"/>
      <c r="BE252" s="459"/>
      <c r="BF252" s="459"/>
      <c r="BG252" s="459"/>
    </row>
    <row r="253" spans="1:59" ht="150" x14ac:dyDescent="0.25">
      <c r="A253" s="359">
        <v>43</v>
      </c>
      <c r="B253" s="362" t="s">
        <v>68</v>
      </c>
      <c r="C253" s="423" t="str">
        <f>IFERROR(VLOOKUP(B253,Listados!B$3:C$20,2,FALSE),"")</f>
        <v>Gestión contra la Criminalidad y la Reincidencia</v>
      </c>
      <c r="D253" s="425" t="s">
        <v>1388</v>
      </c>
      <c r="E253" s="150" t="s">
        <v>15</v>
      </c>
      <c r="F253" s="150" t="s">
        <v>177</v>
      </c>
      <c r="G253" s="137" t="s">
        <v>463</v>
      </c>
      <c r="H253" s="137" t="s">
        <v>30</v>
      </c>
      <c r="I253" s="137" t="s">
        <v>341</v>
      </c>
      <c r="J253" s="362" t="s">
        <v>31</v>
      </c>
      <c r="K253" s="393">
        <f>+VLOOKUP(J253,[4]Listados!$K$8:$L$12,2,0)</f>
        <v>2</v>
      </c>
      <c r="L253" s="401" t="s">
        <v>32</v>
      </c>
      <c r="M253" s="393">
        <f>+VLOOKUP(L253,Listados!$K$13:$L$17,2,0)</f>
        <v>2</v>
      </c>
      <c r="N253" s="420" t="str">
        <f>IF(AND(J253&lt;&gt;"",L253&lt;&gt;""),VLOOKUP(J253&amp;L253,Listados!$M$3:$N$27,2,FALSE),"")</f>
        <v>Bajo</v>
      </c>
      <c r="O253" s="152" t="s">
        <v>464</v>
      </c>
      <c r="P253" s="137" t="s">
        <v>463</v>
      </c>
      <c r="Q253" s="137" t="s">
        <v>20</v>
      </c>
      <c r="R253" s="208" t="s">
        <v>116</v>
      </c>
      <c r="S253" s="209">
        <f t="shared" si="153"/>
        <v>15</v>
      </c>
      <c r="T253" s="208" t="s">
        <v>266</v>
      </c>
      <c r="U253" s="209">
        <f t="shared" si="154"/>
        <v>15</v>
      </c>
      <c r="V253" s="208" t="s">
        <v>266</v>
      </c>
      <c r="W253" s="209">
        <f t="shared" si="155"/>
        <v>15</v>
      </c>
      <c r="X253" s="208" t="s">
        <v>20</v>
      </c>
      <c r="Y253" s="209">
        <f t="shared" si="156"/>
        <v>15</v>
      </c>
      <c r="Z253" s="208" t="s">
        <v>266</v>
      </c>
      <c r="AA253" s="209">
        <f t="shared" si="157"/>
        <v>15</v>
      </c>
      <c r="AB253" s="208" t="s">
        <v>266</v>
      </c>
      <c r="AC253" s="209">
        <f t="shared" si="158"/>
        <v>15</v>
      </c>
      <c r="AD253" s="208" t="s">
        <v>117</v>
      </c>
      <c r="AE253" s="209">
        <f t="shared" si="159"/>
        <v>10</v>
      </c>
      <c r="AF253" s="278">
        <f t="shared" si="160"/>
        <v>100</v>
      </c>
      <c r="AG253" s="278" t="str">
        <f t="shared" si="161"/>
        <v>Fuerte</v>
      </c>
      <c r="AH253" s="210" t="s">
        <v>118</v>
      </c>
      <c r="AI253" s="211" t="str">
        <f t="shared" si="162"/>
        <v>Fuerte</v>
      </c>
      <c r="AJ253" s="212" t="str">
        <f>IFERROR(VLOOKUP((CONCATENATE(AG253,AI253)),Listados!$U$3:$V$11,2,FALSE),"")</f>
        <v>Fuerte</v>
      </c>
      <c r="AK253" s="278">
        <f t="shared" si="163"/>
        <v>100</v>
      </c>
      <c r="AL253" s="369">
        <f>AVERAGE(AK253:AK258)</f>
        <v>100</v>
      </c>
      <c r="AM253" s="371" t="str">
        <f>IF(AL253&lt;=50, "Débil", IF(AL253&lt;=99,"Moderado","Fuerte"))</f>
        <v>Fuerte</v>
      </c>
      <c r="AN253" s="277">
        <f>+IF(AND(Q253="Preventivo",AM253="Fuerte"),2,IF(AND(Q253="Preventivo",AM253="Moderado"),1,0))</f>
        <v>2</v>
      </c>
      <c r="AO253" s="277">
        <f t="shared" si="164"/>
        <v>0</v>
      </c>
      <c r="AP253" s="213">
        <f>+K253-AN253</f>
        <v>0</v>
      </c>
      <c r="AQ253" s="213">
        <f>+M253-AO253</f>
        <v>2</v>
      </c>
      <c r="AR253" s="358" t="str">
        <f>+VLOOKUP(MIN(AP253,AP254,AP255,AP256,AP257,AP258),Listados!$J$18:$K$24,2,TRUE)</f>
        <v>Rara Vez</v>
      </c>
      <c r="AS253" s="358" t="str">
        <f>+VLOOKUP(MIN(AQ253,AQ254,AQ255,AQ256,AQ257,AQ258),Listados!$J$27:$K$32,2,TRUE)</f>
        <v>Menor</v>
      </c>
      <c r="AT253" s="358" t="str">
        <f>IF(AND(AR253&lt;&gt;"",AS253&lt;&gt;""),VLOOKUP(AR253&amp;AS253,Listados!$M$3:$N$27,2,FALSE),"")</f>
        <v>Bajo</v>
      </c>
      <c r="AU253" s="358" t="str">
        <f>+VLOOKUP(AT253,Listados!$P$3:$Q$6,2,FALSE)</f>
        <v>Asumir el riesgo</v>
      </c>
      <c r="AV253" s="476" t="s">
        <v>1151</v>
      </c>
      <c r="AW253" s="476" t="s">
        <v>1097</v>
      </c>
      <c r="AX253" s="476" t="s">
        <v>1077</v>
      </c>
      <c r="AY253" s="476"/>
      <c r="AZ253" s="476" t="s">
        <v>1152</v>
      </c>
      <c r="BA253" s="476"/>
      <c r="BB253" s="476"/>
      <c r="BC253" s="476"/>
      <c r="BD253" s="476"/>
      <c r="BE253" s="476"/>
      <c r="BF253" s="476"/>
      <c r="BG253" s="476"/>
    </row>
    <row r="254" spans="1:59" ht="135" x14ac:dyDescent="0.25">
      <c r="A254" s="360"/>
      <c r="B254" s="362"/>
      <c r="C254" s="423"/>
      <c r="D254" s="425"/>
      <c r="E254" s="150"/>
      <c r="F254" s="150"/>
      <c r="G254" s="156" t="s">
        <v>465</v>
      </c>
      <c r="H254" s="137"/>
      <c r="I254" s="137" t="s">
        <v>462</v>
      </c>
      <c r="J254" s="362"/>
      <c r="K254" s="394"/>
      <c r="L254" s="402"/>
      <c r="M254" s="394"/>
      <c r="N254" s="421"/>
      <c r="O254" s="152" t="s">
        <v>466</v>
      </c>
      <c r="P254" s="137" t="s">
        <v>463</v>
      </c>
      <c r="Q254" s="137" t="s">
        <v>20</v>
      </c>
      <c r="R254" s="208" t="s">
        <v>116</v>
      </c>
      <c r="S254" s="209">
        <f t="shared" si="153"/>
        <v>15</v>
      </c>
      <c r="T254" s="208" t="s">
        <v>266</v>
      </c>
      <c r="U254" s="209">
        <f t="shared" si="154"/>
        <v>15</v>
      </c>
      <c r="V254" s="208" t="s">
        <v>266</v>
      </c>
      <c r="W254" s="209">
        <f t="shared" si="155"/>
        <v>15</v>
      </c>
      <c r="X254" s="208" t="s">
        <v>20</v>
      </c>
      <c r="Y254" s="209">
        <f t="shared" si="156"/>
        <v>15</v>
      </c>
      <c r="Z254" s="208" t="s">
        <v>266</v>
      </c>
      <c r="AA254" s="209">
        <f t="shared" si="157"/>
        <v>15</v>
      </c>
      <c r="AB254" s="208" t="s">
        <v>266</v>
      </c>
      <c r="AC254" s="209">
        <f t="shared" si="158"/>
        <v>15</v>
      </c>
      <c r="AD254" s="208" t="s">
        <v>117</v>
      </c>
      <c r="AE254" s="209">
        <f t="shared" si="159"/>
        <v>10</v>
      </c>
      <c r="AF254" s="278">
        <f t="shared" si="160"/>
        <v>100</v>
      </c>
      <c r="AG254" s="278" t="str">
        <f t="shared" si="161"/>
        <v>Fuerte</v>
      </c>
      <c r="AH254" s="210" t="s">
        <v>118</v>
      </c>
      <c r="AI254" s="211" t="str">
        <f t="shared" si="162"/>
        <v>Fuerte</v>
      </c>
      <c r="AJ254" s="212" t="str">
        <f>IFERROR(VLOOKUP((CONCATENATE(AG254,AI254)),Listados!$U$3:$V$11,2,FALSE),"")</f>
        <v>Fuerte</v>
      </c>
      <c r="AK254" s="278">
        <f t="shared" si="163"/>
        <v>100</v>
      </c>
      <c r="AL254" s="370"/>
      <c r="AM254" s="372"/>
      <c r="AN254" s="277">
        <f>+IF(AND(Q254="Preventivo",AM253="Fuerte"),2,IF(AND(Q254="Preventivo",AM253="Moderado"),1,0))</f>
        <v>2</v>
      </c>
      <c r="AO254" s="277">
        <f t="shared" si="164"/>
        <v>0</v>
      </c>
      <c r="AP254" s="213">
        <f>+K253-AN254</f>
        <v>0</v>
      </c>
      <c r="AQ254" s="213">
        <f>+M253-AO254</f>
        <v>2</v>
      </c>
      <c r="AR254" s="356"/>
      <c r="AS254" s="356"/>
      <c r="AT254" s="356"/>
      <c r="AU254" s="356"/>
      <c r="AV254" s="458"/>
      <c r="AW254" s="458"/>
      <c r="AX254" s="458"/>
      <c r="AY254" s="458"/>
      <c r="AZ254" s="458"/>
      <c r="BA254" s="458"/>
      <c r="BB254" s="458"/>
      <c r="BC254" s="458"/>
      <c r="BD254" s="458"/>
      <c r="BE254" s="458"/>
      <c r="BF254" s="458"/>
      <c r="BG254" s="458"/>
    </row>
    <row r="255" spans="1:59" ht="60" x14ac:dyDescent="0.25">
      <c r="A255" s="360"/>
      <c r="B255" s="362"/>
      <c r="C255" s="423"/>
      <c r="D255" s="425"/>
      <c r="E255" s="150"/>
      <c r="F255" s="150"/>
      <c r="G255" s="156" t="s">
        <v>467</v>
      </c>
      <c r="H255" s="137"/>
      <c r="I255" s="137"/>
      <c r="J255" s="362"/>
      <c r="K255" s="394"/>
      <c r="L255" s="402"/>
      <c r="M255" s="394"/>
      <c r="N255" s="421"/>
      <c r="O255" s="150"/>
      <c r="P255" s="137"/>
      <c r="Q255" s="137"/>
      <c r="R255" s="232"/>
      <c r="S255" s="209" t="str">
        <f t="shared" si="153"/>
        <v/>
      </c>
      <c r="T255" s="232"/>
      <c r="U255" s="209" t="str">
        <f t="shared" si="154"/>
        <v/>
      </c>
      <c r="V255" s="208"/>
      <c r="W255" s="209" t="str">
        <f t="shared" si="155"/>
        <v/>
      </c>
      <c r="X255" s="208"/>
      <c r="Y255" s="209" t="str">
        <f t="shared" si="156"/>
        <v/>
      </c>
      <c r="Z255" s="208"/>
      <c r="AA255" s="209" t="str">
        <f t="shared" si="157"/>
        <v/>
      </c>
      <c r="AB255" s="208"/>
      <c r="AC255" s="209" t="str">
        <f t="shared" si="158"/>
        <v/>
      </c>
      <c r="AD255" s="208"/>
      <c r="AE255" s="209" t="str">
        <f t="shared" si="159"/>
        <v/>
      </c>
      <c r="AF255" s="278" t="str">
        <f t="shared" si="160"/>
        <v/>
      </c>
      <c r="AG255" s="278" t="str">
        <f t="shared" si="161"/>
        <v/>
      </c>
      <c r="AH255" s="210"/>
      <c r="AI255" s="211" t="str">
        <f t="shared" si="162"/>
        <v>Débil</v>
      </c>
      <c r="AJ255" s="212" t="str">
        <f>IFERROR(VLOOKUP((CONCATENATE(AG255,AI255)),Listados!$U$3:$V$11,2,FALSE),"")</f>
        <v/>
      </c>
      <c r="AK255" s="278">
        <f t="shared" si="163"/>
        <v>100</v>
      </c>
      <c r="AL255" s="370"/>
      <c r="AM255" s="372"/>
      <c r="AN255" s="277">
        <f>+IF(AND(Q255="Preventivo",AM253="Fuerte"),2,IF(AND(Q255="Preventivo",AM253="Moderado"),1,0))</f>
        <v>0</v>
      </c>
      <c r="AO255" s="277">
        <f t="shared" si="164"/>
        <v>0</v>
      </c>
      <c r="AP255" s="213">
        <f>+K253-AN255</f>
        <v>2</v>
      </c>
      <c r="AQ255" s="213">
        <f>+M253-AO255</f>
        <v>2</v>
      </c>
      <c r="AR255" s="356"/>
      <c r="AS255" s="356"/>
      <c r="AT255" s="356"/>
      <c r="AU255" s="356"/>
      <c r="AV255" s="458"/>
      <c r="AW255" s="458"/>
      <c r="AX255" s="458"/>
      <c r="AY255" s="458"/>
      <c r="AZ255" s="458"/>
      <c r="BA255" s="458"/>
      <c r="BB255" s="458"/>
      <c r="BC255" s="458"/>
      <c r="BD255" s="458"/>
      <c r="BE255" s="458"/>
      <c r="BF255" s="458"/>
      <c r="BG255" s="458"/>
    </row>
    <row r="256" spans="1:59" ht="75" x14ac:dyDescent="0.25">
      <c r="A256" s="360"/>
      <c r="B256" s="362"/>
      <c r="C256" s="423"/>
      <c r="D256" s="425"/>
      <c r="E256" s="150"/>
      <c r="F256" s="150"/>
      <c r="G256" s="156" t="s">
        <v>468</v>
      </c>
      <c r="H256" s="137"/>
      <c r="I256" s="137"/>
      <c r="J256" s="362"/>
      <c r="K256" s="394"/>
      <c r="L256" s="402"/>
      <c r="M256" s="394"/>
      <c r="N256" s="421"/>
      <c r="O256" s="150"/>
      <c r="P256" s="137"/>
      <c r="Q256" s="137"/>
      <c r="R256" s="232"/>
      <c r="S256" s="209" t="str">
        <f t="shared" si="153"/>
        <v/>
      </c>
      <c r="T256" s="232"/>
      <c r="U256" s="209" t="str">
        <f t="shared" si="154"/>
        <v/>
      </c>
      <c r="V256" s="208"/>
      <c r="W256" s="209" t="str">
        <f t="shared" si="155"/>
        <v/>
      </c>
      <c r="X256" s="208"/>
      <c r="Y256" s="209" t="str">
        <f t="shared" si="156"/>
        <v/>
      </c>
      <c r="Z256" s="208"/>
      <c r="AA256" s="209" t="str">
        <f t="shared" si="157"/>
        <v/>
      </c>
      <c r="AB256" s="208"/>
      <c r="AC256" s="209" t="str">
        <f t="shared" si="158"/>
        <v/>
      </c>
      <c r="AD256" s="208"/>
      <c r="AE256" s="209" t="str">
        <f t="shared" si="159"/>
        <v/>
      </c>
      <c r="AF256" s="278" t="str">
        <f t="shared" si="160"/>
        <v/>
      </c>
      <c r="AG256" s="278" t="str">
        <f t="shared" si="161"/>
        <v/>
      </c>
      <c r="AH256" s="210"/>
      <c r="AI256" s="211" t="str">
        <f t="shared" si="162"/>
        <v>Débil</v>
      </c>
      <c r="AJ256" s="212" t="str">
        <f>IFERROR(VLOOKUP((CONCATENATE(AG256,AI256)),Listados!$U$3:$V$11,2,FALSE),"")</f>
        <v/>
      </c>
      <c r="AK256" s="278">
        <f t="shared" si="163"/>
        <v>100</v>
      </c>
      <c r="AL256" s="370"/>
      <c r="AM256" s="372"/>
      <c r="AN256" s="277">
        <f>+IF(AND(Q256="Preventivo",AM253="Fuerte"),2,IF(AND(Q256="Preventivo",AM253="Moderado"),1,0))</f>
        <v>0</v>
      </c>
      <c r="AO256" s="277">
        <f t="shared" si="164"/>
        <v>0</v>
      </c>
      <c r="AP256" s="213">
        <f>+K253-AN256</f>
        <v>2</v>
      </c>
      <c r="AQ256" s="213">
        <f>+M253-AO256</f>
        <v>2</v>
      </c>
      <c r="AR256" s="356"/>
      <c r="AS256" s="356"/>
      <c r="AT256" s="356"/>
      <c r="AU256" s="356"/>
      <c r="AV256" s="458"/>
      <c r="AW256" s="458"/>
      <c r="AX256" s="458"/>
      <c r="AY256" s="458"/>
      <c r="AZ256" s="458"/>
      <c r="BA256" s="458"/>
      <c r="BB256" s="458"/>
      <c r="BC256" s="458"/>
      <c r="BD256" s="458"/>
      <c r="BE256" s="458"/>
      <c r="BF256" s="458"/>
      <c r="BG256" s="458"/>
    </row>
    <row r="257" spans="1:59" ht="75" x14ac:dyDescent="0.25">
      <c r="A257" s="360"/>
      <c r="B257" s="362"/>
      <c r="C257" s="423"/>
      <c r="D257" s="425"/>
      <c r="E257" s="150"/>
      <c r="F257" s="150"/>
      <c r="G257" s="156" t="s">
        <v>469</v>
      </c>
      <c r="H257" s="137"/>
      <c r="I257" s="137"/>
      <c r="J257" s="362"/>
      <c r="K257" s="394"/>
      <c r="L257" s="402"/>
      <c r="M257" s="394"/>
      <c r="N257" s="421"/>
      <c r="O257" s="150"/>
      <c r="P257" s="137"/>
      <c r="Q257" s="137"/>
      <c r="R257" s="232"/>
      <c r="S257" s="209" t="str">
        <f t="shared" si="153"/>
        <v/>
      </c>
      <c r="T257" s="232"/>
      <c r="U257" s="209" t="str">
        <f t="shared" si="154"/>
        <v/>
      </c>
      <c r="V257" s="208"/>
      <c r="W257" s="209" t="str">
        <f t="shared" si="155"/>
        <v/>
      </c>
      <c r="X257" s="208"/>
      <c r="Y257" s="209" t="str">
        <f t="shared" si="156"/>
        <v/>
      </c>
      <c r="Z257" s="208"/>
      <c r="AA257" s="209" t="str">
        <f t="shared" si="157"/>
        <v/>
      </c>
      <c r="AB257" s="208"/>
      <c r="AC257" s="209" t="str">
        <f t="shared" si="158"/>
        <v/>
      </c>
      <c r="AD257" s="208"/>
      <c r="AE257" s="209" t="str">
        <f t="shared" si="159"/>
        <v/>
      </c>
      <c r="AF257" s="278" t="str">
        <f t="shared" si="160"/>
        <v/>
      </c>
      <c r="AG257" s="278" t="str">
        <f t="shared" si="161"/>
        <v/>
      </c>
      <c r="AH257" s="210"/>
      <c r="AI257" s="211" t="str">
        <f t="shared" si="162"/>
        <v>Débil</v>
      </c>
      <c r="AJ257" s="212" t="str">
        <f>IFERROR(VLOOKUP((CONCATENATE(AG257,AI257)),Listados!$U$3:$V$11,2,FALSE),"")</f>
        <v/>
      </c>
      <c r="AK257" s="278">
        <f t="shared" si="163"/>
        <v>100</v>
      </c>
      <c r="AL257" s="370"/>
      <c r="AM257" s="372"/>
      <c r="AN257" s="277">
        <f>+IF(AND(Q257="Preventivo",AM253="Fuerte"),2,IF(AND(Q257="Preventivo",AM253="Moderado"),1,0))</f>
        <v>0</v>
      </c>
      <c r="AO257" s="277">
        <f t="shared" si="164"/>
        <v>0</v>
      </c>
      <c r="AP257" s="213">
        <f>+K253-AN257</f>
        <v>2</v>
      </c>
      <c r="AQ257" s="213">
        <f>+M253-AO257</f>
        <v>2</v>
      </c>
      <c r="AR257" s="356"/>
      <c r="AS257" s="356"/>
      <c r="AT257" s="356"/>
      <c r="AU257" s="356"/>
      <c r="AV257" s="458"/>
      <c r="AW257" s="458"/>
      <c r="AX257" s="458"/>
      <c r="AY257" s="458"/>
      <c r="AZ257" s="458"/>
      <c r="BA257" s="458"/>
      <c r="BB257" s="458"/>
      <c r="BC257" s="458"/>
      <c r="BD257" s="458"/>
      <c r="BE257" s="458"/>
      <c r="BF257" s="458"/>
      <c r="BG257" s="458"/>
    </row>
    <row r="258" spans="1:59" ht="15.75" thickBot="1" x14ac:dyDescent="0.3">
      <c r="A258" s="361"/>
      <c r="B258" s="362"/>
      <c r="C258" s="423"/>
      <c r="D258" s="425"/>
      <c r="E258" s="150"/>
      <c r="F258" s="150"/>
      <c r="G258" s="137"/>
      <c r="H258" s="137"/>
      <c r="I258" s="137"/>
      <c r="J258" s="362"/>
      <c r="K258" s="395"/>
      <c r="L258" s="402"/>
      <c r="M258" s="395"/>
      <c r="N258" s="421"/>
      <c r="O258" s="150"/>
      <c r="P258" s="137"/>
      <c r="Q258" s="137"/>
      <c r="R258" s="232"/>
      <c r="S258" s="209" t="str">
        <f t="shared" si="153"/>
        <v/>
      </c>
      <c r="T258" s="232"/>
      <c r="U258" s="209" t="str">
        <f t="shared" si="154"/>
        <v/>
      </c>
      <c r="V258" s="208"/>
      <c r="W258" s="209" t="str">
        <f t="shared" si="155"/>
        <v/>
      </c>
      <c r="X258" s="208"/>
      <c r="Y258" s="209" t="str">
        <f t="shared" si="156"/>
        <v/>
      </c>
      <c r="Z258" s="208"/>
      <c r="AA258" s="209" t="str">
        <f t="shared" si="157"/>
        <v/>
      </c>
      <c r="AB258" s="208"/>
      <c r="AC258" s="209" t="str">
        <f t="shared" si="158"/>
        <v/>
      </c>
      <c r="AD258" s="208"/>
      <c r="AE258" s="209" t="str">
        <f t="shared" si="159"/>
        <v/>
      </c>
      <c r="AF258" s="278" t="str">
        <f t="shared" si="160"/>
        <v/>
      </c>
      <c r="AG258" s="278" t="str">
        <f t="shared" si="161"/>
        <v/>
      </c>
      <c r="AH258" s="210"/>
      <c r="AI258" s="211" t="str">
        <f t="shared" si="162"/>
        <v>Débil</v>
      </c>
      <c r="AJ258" s="212" t="str">
        <f>IFERROR(VLOOKUP((CONCATENATE(AG258,AI258)),Listados!$U$3:$V$11,2,FALSE),"")</f>
        <v/>
      </c>
      <c r="AK258" s="278">
        <f t="shared" si="163"/>
        <v>100</v>
      </c>
      <c r="AL258" s="371"/>
      <c r="AM258" s="372"/>
      <c r="AN258" s="277">
        <f>+IF(AND(Q258="Preventivo",AM253="Fuerte"),2,IF(AND(Q258="Preventivo",AM253="Moderado"),1,0))</f>
        <v>0</v>
      </c>
      <c r="AO258" s="277">
        <f t="shared" si="164"/>
        <v>0</v>
      </c>
      <c r="AP258" s="213">
        <f>+K253-AN258</f>
        <v>2</v>
      </c>
      <c r="AQ258" s="213">
        <f>+M253-AO258</f>
        <v>2</v>
      </c>
      <c r="AR258" s="357"/>
      <c r="AS258" s="357"/>
      <c r="AT258" s="357"/>
      <c r="AU258" s="357"/>
      <c r="AV258" s="459"/>
      <c r="AW258" s="459"/>
      <c r="AX258" s="459"/>
      <c r="AY258" s="459"/>
      <c r="AZ258" s="459"/>
      <c r="BA258" s="459"/>
      <c r="BB258" s="459"/>
      <c r="BC258" s="459"/>
      <c r="BD258" s="459"/>
      <c r="BE258" s="459"/>
      <c r="BF258" s="459"/>
      <c r="BG258" s="459"/>
    </row>
    <row r="259" spans="1:59" ht="195" x14ac:dyDescent="0.25">
      <c r="A259" s="359">
        <v>44</v>
      </c>
      <c r="B259" s="362" t="s">
        <v>77</v>
      </c>
      <c r="C259" s="423" t="str">
        <f>IFERROR(VLOOKUP(B259,Listados!B$3:C$20,2,FALSE),"")</f>
        <v>Acceso a la Justicia</v>
      </c>
      <c r="D259" s="425" t="s">
        <v>1392</v>
      </c>
      <c r="E259" s="150" t="s">
        <v>15</v>
      </c>
      <c r="F259" s="150" t="s">
        <v>177</v>
      </c>
      <c r="G259" s="137" t="s">
        <v>470</v>
      </c>
      <c r="H259" s="137" t="s">
        <v>16</v>
      </c>
      <c r="I259" s="137" t="s">
        <v>471</v>
      </c>
      <c r="J259" s="362" t="s">
        <v>44</v>
      </c>
      <c r="K259" s="393">
        <f>+VLOOKUP(J259,Listados!$K$8:$L$12,2,0)</f>
        <v>3</v>
      </c>
      <c r="L259" s="401" t="s">
        <v>64</v>
      </c>
      <c r="M259" s="393">
        <f>+VLOOKUP(L259,Listados!$K$13:$L$17,2,0)</f>
        <v>5</v>
      </c>
      <c r="N259" s="420" t="str">
        <f>IF(AND(J259&lt;&gt;"",L259&lt;&gt;""),VLOOKUP(J259&amp;L259,Listados!$M$3:$N$27,2,FALSE),"")</f>
        <v>Extremo</v>
      </c>
      <c r="O259" s="137" t="s">
        <v>472</v>
      </c>
      <c r="P259" s="150" t="s">
        <v>470</v>
      </c>
      <c r="Q259" s="137" t="s">
        <v>20</v>
      </c>
      <c r="R259" s="208" t="s">
        <v>116</v>
      </c>
      <c r="S259" s="209">
        <f t="shared" si="153"/>
        <v>15</v>
      </c>
      <c r="T259" s="208" t="s">
        <v>266</v>
      </c>
      <c r="U259" s="209">
        <f t="shared" si="154"/>
        <v>15</v>
      </c>
      <c r="V259" s="208" t="s">
        <v>266</v>
      </c>
      <c r="W259" s="209">
        <f t="shared" si="155"/>
        <v>15</v>
      </c>
      <c r="X259" s="208" t="s">
        <v>20</v>
      </c>
      <c r="Y259" s="209">
        <f t="shared" si="156"/>
        <v>15</v>
      </c>
      <c r="Z259" s="208" t="s">
        <v>266</v>
      </c>
      <c r="AA259" s="209">
        <f t="shared" si="157"/>
        <v>15</v>
      </c>
      <c r="AB259" s="208" t="s">
        <v>266</v>
      </c>
      <c r="AC259" s="209">
        <f t="shared" si="158"/>
        <v>15</v>
      </c>
      <c r="AD259" s="208" t="s">
        <v>117</v>
      </c>
      <c r="AE259" s="209">
        <f t="shared" si="159"/>
        <v>10</v>
      </c>
      <c r="AF259" s="278">
        <f t="shared" si="160"/>
        <v>100</v>
      </c>
      <c r="AG259" s="278" t="str">
        <f t="shared" si="161"/>
        <v>Fuerte</v>
      </c>
      <c r="AH259" s="210" t="s">
        <v>118</v>
      </c>
      <c r="AI259" s="211" t="str">
        <f t="shared" si="162"/>
        <v>Fuerte</v>
      </c>
      <c r="AJ259" s="212" t="str">
        <f>IFERROR(VLOOKUP((CONCATENATE(AG259,AI259)),Listados!$U$3:$V$11,2,FALSE),"")</f>
        <v>Fuerte</v>
      </c>
      <c r="AK259" s="278">
        <f t="shared" si="163"/>
        <v>100</v>
      </c>
      <c r="AL259" s="369">
        <f>AVERAGE(AK259:AK264)</f>
        <v>100</v>
      </c>
      <c r="AM259" s="371" t="str">
        <f>IF(AL259&lt;=50, "Débil", IF(AL259&lt;=99,"Moderado","Fuerte"))</f>
        <v>Fuerte</v>
      </c>
      <c r="AN259" s="277">
        <f>+IF(AND(Q259="Preventivo",AM259="Fuerte"),2,IF(AND(Q259="Preventivo",AM259="Moderado"),1,0))</f>
        <v>2</v>
      </c>
      <c r="AO259" s="277">
        <f t="shared" si="164"/>
        <v>0</v>
      </c>
      <c r="AP259" s="213">
        <f>+K259-AN259</f>
        <v>1</v>
      </c>
      <c r="AQ259" s="213">
        <f>+M259-AO259</f>
        <v>5</v>
      </c>
      <c r="AR259" s="358" t="str">
        <f>+VLOOKUP(MIN(AP259,AP260,AP261,AP262,AP263,AP264),Listados!$J$18:$K$24,2,TRUE)</f>
        <v>Rara Vez</v>
      </c>
      <c r="AS259" s="358" t="str">
        <f>+VLOOKUP(MIN(AQ259,AQ260,AQ261,AQ262,AQ263,AQ264),Listados!$J$27:$K$32,2,TRUE)</f>
        <v>Catastrófico</v>
      </c>
      <c r="AT259" s="358" t="str">
        <f>IF(AND(AR259&lt;&gt;"",AS259&lt;&gt;""),VLOOKUP(AR259&amp;AS259,Listados!$M$3:$N$27,2,FALSE),"")</f>
        <v>Extremo</v>
      </c>
      <c r="AU259" s="358" t="str">
        <f>+VLOOKUP(AT259,Listados!$P$3:$Q$6,2,FALSE)</f>
        <v>Evitar el riesgo</v>
      </c>
      <c r="AV259" s="240" t="s">
        <v>1295</v>
      </c>
      <c r="AW259" s="281" t="s">
        <v>1164</v>
      </c>
      <c r="AX259" s="256">
        <v>44774</v>
      </c>
      <c r="AY259" s="256">
        <v>44926</v>
      </c>
      <c r="AZ259" s="281" t="s">
        <v>1105</v>
      </c>
      <c r="BA259" s="281" t="s">
        <v>1296</v>
      </c>
      <c r="BB259" s="203"/>
      <c r="BC259" s="203"/>
      <c r="BD259" s="203"/>
      <c r="BE259" s="373"/>
      <c r="BF259" s="373"/>
      <c r="BG259" s="373"/>
    </row>
    <row r="260" spans="1:59" ht="150" x14ac:dyDescent="0.25">
      <c r="A260" s="360"/>
      <c r="B260" s="362"/>
      <c r="C260" s="423"/>
      <c r="D260" s="425"/>
      <c r="E260" s="150"/>
      <c r="F260" s="150"/>
      <c r="G260" s="137" t="s">
        <v>473</v>
      </c>
      <c r="H260" s="137" t="s">
        <v>16</v>
      </c>
      <c r="I260" s="137" t="s">
        <v>368</v>
      </c>
      <c r="J260" s="362"/>
      <c r="K260" s="394"/>
      <c r="L260" s="402"/>
      <c r="M260" s="394"/>
      <c r="N260" s="421"/>
      <c r="O260" s="137" t="s">
        <v>474</v>
      </c>
      <c r="P260" s="150" t="s">
        <v>473</v>
      </c>
      <c r="Q260" s="137" t="s">
        <v>20</v>
      </c>
      <c r="R260" s="208" t="s">
        <v>116</v>
      </c>
      <c r="S260" s="209">
        <f t="shared" si="153"/>
        <v>15</v>
      </c>
      <c r="T260" s="208" t="s">
        <v>266</v>
      </c>
      <c r="U260" s="209">
        <f t="shared" si="154"/>
        <v>15</v>
      </c>
      <c r="V260" s="208" t="s">
        <v>266</v>
      </c>
      <c r="W260" s="209">
        <f t="shared" si="155"/>
        <v>15</v>
      </c>
      <c r="X260" s="208" t="s">
        <v>20</v>
      </c>
      <c r="Y260" s="209">
        <f t="shared" si="156"/>
        <v>15</v>
      </c>
      <c r="Z260" s="208" t="s">
        <v>266</v>
      </c>
      <c r="AA260" s="209">
        <f t="shared" si="157"/>
        <v>15</v>
      </c>
      <c r="AB260" s="208" t="s">
        <v>266</v>
      </c>
      <c r="AC260" s="209">
        <f t="shared" si="158"/>
        <v>15</v>
      </c>
      <c r="AD260" s="208" t="s">
        <v>117</v>
      </c>
      <c r="AE260" s="209">
        <f t="shared" si="159"/>
        <v>10</v>
      </c>
      <c r="AF260" s="278">
        <f t="shared" si="160"/>
        <v>100</v>
      </c>
      <c r="AG260" s="278" t="str">
        <f t="shared" si="161"/>
        <v>Fuerte</v>
      </c>
      <c r="AH260" s="210" t="s">
        <v>118</v>
      </c>
      <c r="AI260" s="211" t="str">
        <f t="shared" si="162"/>
        <v>Fuerte</v>
      </c>
      <c r="AJ260" s="212" t="str">
        <f>IFERROR(VLOOKUP((CONCATENATE(AG260,AI260)),Listados!$U$3:$V$11,2,FALSE),"")</f>
        <v>Fuerte</v>
      </c>
      <c r="AK260" s="278">
        <f t="shared" si="163"/>
        <v>100</v>
      </c>
      <c r="AL260" s="370"/>
      <c r="AM260" s="372"/>
      <c r="AN260" s="277">
        <f>+IF(AND(Q260="Preventivo",AM259="Fuerte"),2,IF(AND(Q260="Preventivo",AM259="Moderado"),1,0))</f>
        <v>2</v>
      </c>
      <c r="AO260" s="277">
        <f t="shared" si="164"/>
        <v>0</v>
      </c>
      <c r="AP260" s="213">
        <f>+K259-AN260</f>
        <v>1</v>
      </c>
      <c r="AQ260" s="213">
        <f>+M259-AO260</f>
        <v>5</v>
      </c>
      <c r="AR260" s="356"/>
      <c r="AS260" s="356"/>
      <c r="AT260" s="356"/>
      <c r="AU260" s="356"/>
      <c r="AV260" s="240"/>
      <c r="AW260" s="281"/>
      <c r="AX260" s="281"/>
      <c r="AY260" s="281"/>
      <c r="AZ260" s="281"/>
      <c r="BA260" s="281"/>
      <c r="BB260" s="203"/>
      <c r="BC260" s="239"/>
      <c r="BD260" s="239"/>
      <c r="BE260" s="374"/>
      <c r="BF260" s="374"/>
      <c r="BG260" s="374"/>
    </row>
    <row r="261" spans="1:59" ht="150" x14ac:dyDescent="0.25">
      <c r="A261" s="360"/>
      <c r="B261" s="362"/>
      <c r="C261" s="423"/>
      <c r="D261" s="425"/>
      <c r="E261" s="150"/>
      <c r="F261" s="150"/>
      <c r="G261" s="137" t="s">
        <v>475</v>
      </c>
      <c r="H261" s="137" t="s">
        <v>16</v>
      </c>
      <c r="I261" s="137" t="s">
        <v>476</v>
      </c>
      <c r="J261" s="362"/>
      <c r="K261" s="394"/>
      <c r="L261" s="402"/>
      <c r="M261" s="394"/>
      <c r="N261" s="421"/>
      <c r="O261" s="137" t="s">
        <v>477</v>
      </c>
      <c r="P261" s="150" t="s">
        <v>475</v>
      </c>
      <c r="Q261" s="137" t="s">
        <v>20</v>
      </c>
      <c r="R261" s="208" t="s">
        <v>116</v>
      </c>
      <c r="S261" s="209">
        <f t="shared" si="153"/>
        <v>15</v>
      </c>
      <c r="T261" s="208" t="s">
        <v>266</v>
      </c>
      <c r="U261" s="209">
        <f t="shared" si="154"/>
        <v>15</v>
      </c>
      <c r="V261" s="208" t="s">
        <v>266</v>
      </c>
      <c r="W261" s="209">
        <f t="shared" si="155"/>
        <v>15</v>
      </c>
      <c r="X261" s="208" t="s">
        <v>20</v>
      </c>
      <c r="Y261" s="209">
        <f t="shared" si="156"/>
        <v>15</v>
      </c>
      <c r="Z261" s="208" t="s">
        <v>266</v>
      </c>
      <c r="AA261" s="209">
        <f t="shared" si="157"/>
        <v>15</v>
      </c>
      <c r="AB261" s="208" t="s">
        <v>266</v>
      </c>
      <c r="AC261" s="209">
        <f t="shared" si="158"/>
        <v>15</v>
      </c>
      <c r="AD261" s="208" t="s">
        <v>117</v>
      </c>
      <c r="AE261" s="209">
        <f t="shared" si="159"/>
        <v>10</v>
      </c>
      <c r="AF261" s="278">
        <f t="shared" si="160"/>
        <v>100</v>
      </c>
      <c r="AG261" s="278" t="str">
        <f t="shared" si="161"/>
        <v>Fuerte</v>
      </c>
      <c r="AH261" s="210" t="s">
        <v>118</v>
      </c>
      <c r="AI261" s="211" t="str">
        <f t="shared" si="162"/>
        <v>Fuerte</v>
      </c>
      <c r="AJ261" s="212" t="str">
        <f>IFERROR(VLOOKUP((CONCATENATE(AG261,AI261)),Listados!$U$3:$V$11,2,FALSE),"")</f>
        <v>Fuerte</v>
      </c>
      <c r="AK261" s="278">
        <f t="shared" si="163"/>
        <v>100</v>
      </c>
      <c r="AL261" s="370"/>
      <c r="AM261" s="372"/>
      <c r="AN261" s="277">
        <f>+IF(AND(Q261="Preventivo",AM259="Fuerte"),2,IF(AND(Q261="Preventivo",AM259="Moderado"),1,0))</f>
        <v>2</v>
      </c>
      <c r="AO261" s="277">
        <f t="shared" si="164"/>
        <v>0</v>
      </c>
      <c r="AP261" s="213">
        <f>+K259-AN261</f>
        <v>1</v>
      </c>
      <c r="AQ261" s="213">
        <f>+M259-AO261</f>
        <v>5</v>
      </c>
      <c r="AR261" s="356"/>
      <c r="AS261" s="356"/>
      <c r="AT261" s="356"/>
      <c r="AU261" s="356"/>
      <c r="AV261" s="240"/>
      <c r="AW261" s="281"/>
      <c r="AX261" s="281"/>
      <c r="AY261" s="281"/>
      <c r="AZ261" s="281"/>
      <c r="BA261" s="281"/>
      <c r="BB261" s="203"/>
      <c r="BC261" s="239"/>
      <c r="BD261" s="239"/>
      <c r="BE261" s="374"/>
      <c r="BF261" s="374"/>
      <c r="BG261" s="374"/>
    </row>
    <row r="262" spans="1:59" ht="30" x14ac:dyDescent="0.25">
      <c r="A262" s="360"/>
      <c r="B262" s="362"/>
      <c r="C262" s="423"/>
      <c r="D262" s="425"/>
      <c r="E262" s="150"/>
      <c r="F262" s="150"/>
      <c r="G262" s="137"/>
      <c r="H262" s="137"/>
      <c r="I262" s="137" t="s">
        <v>338</v>
      </c>
      <c r="J262" s="362"/>
      <c r="K262" s="394"/>
      <c r="L262" s="402"/>
      <c r="M262" s="394"/>
      <c r="N262" s="421"/>
      <c r="O262" s="150"/>
      <c r="P262" s="137"/>
      <c r="Q262" s="137"/>
      <c r="R262" s="232"/>
      <c r="S262" s="209" t="str">
        <f t="shared" si="153"/>
        <v/>
      </c>
      <c r="T262" s="232"/>
      <c r="U262" s="209" t="str">
        <f t="shared" si="154"/>
        <v/>
      </c>
      <c r="V262" s="208"/>
      <c r="W262" s="209" t="str">
        <f t="shared" si="155"/>
        <v/>
      </c>
      <c r="X262" s="208"/>
      <c r="Y262" s="209" t="str">
        <f t="shared" si="156"/>
        <v/>
      </c>
      <c r="Z262" s="208"/>
      <c r="AA262" s="209" t="str">
        <f t="shared" si="157"/>
        <v/>
      </c>
      <c r="AB262" s="208"/>
      <c r="AC262" s="209" t="str">
        <f t="shared" si="158"/>
        <v/>
      </c>
      <c r="AD262" s="208"/>
      <c r="AE262" s="209" t="str">
        <f t="shared" si="159"/>
        <v/>
      </c>
      <c r="AF262" s="278" t="str">
        <f t="shared" si="160"/>
        <v/>
      </c>
      <c r="AG262" s="278" t="str">
        <f t="shared" si="161"/>
        <v/>
      </c>
      <c r="AH262" s="210"/>
      <c r="AI262" s="211" t="str">
        <f t="shared" si="162"/>
        <v>Débil</v>
      </c>
      <c r="AJ262" s="212" t="str">
        <f>IFERROR(VLOOKUP((CONCATENATE(AG262,AI262)),Listados!$U$3:$V$11,2,FALSE),"")</f>
        <v/>
      </c>
      <c r="AK262" s="278">
        <f t="shared" si="163"/>
        <v>100</v>
      </c>
      <c r="AL262" s="370"/>
      <c r="AM262" s="372"/>
      <c r="AN262" s="277">
        <f>+IF(AND(Q262="Preventivo",AM259="Fuerte"),2,IF(AND(Q262="Preventivo",AM259="Moderado"),1,0))</f>
        <v>0</v>
      </c>
      <c r="AO262" s="277">
        <f t="shared" si="164"/>
        <v>0</v>
      </c>
      <c r="AP262" s="213">
        <f>+K259-AN262</f>
        <v>3</v>
      </c>
      <c r="AQ262" s="213">
        <f>+M259-AO262</f>
        <v>5</v>
      </c>
      <c r="AR262" s="356"/>
      <c r="AS262" s="356"/>
      <c r="AT262" s="356"/>
      <c r="AU262" s="356"/>
      <c r="AV262" s="202"/>
      <c r="AW262" s="202"/>
      <c r="AX262" s="202"/>
      <c r="AY262" s="202"/>
      <c r="AZ262" s="202"/>
      <c r="BA262" s="202"/>
      <c r="BB262" s="293"/>
      <c r="BC262" s="293"/>
      <c r="BD262" s="293"/>
      <c r="BE262" s="374"/>
      <c r="BF262" s="374"/>
      <c r="BG262" s="374"/>
    </row>
    <row r="263" spans="1:59" x14ac:dyDescent="0.25">
      <c r="A263" s="360"/>
      <c r="B263" s="362"/>
      <c r="C263" s="423"/>
      <c r="D263" s="425"/>
      <c r="E263" s="150"/>
      <c r="F263" s="150"/>
      <c r="G263" s="137"/>
      <c r="H263" s="137"/>
      <c r="I263" s="137"/>
      <c r="J263" s="362"/>
      <c r="K263" s="394"/>
      <c r="L263" s="402"/>
      <c r="M263" s="394"/>
      <c r="N263" s="421"/>
      <c r="O263" s="150"/>
      <c r="P263" s="137"/>
      <c r="Q263" s="137"/>
      <c r="R263" s="232"/>
      <c r="S263" s="209" t="str">
        <f t="shared" si="153"/>
        <v/>
      </c>
      <c r="T263" s="232"/>
      <c r="U263" s="209" t="str">
        <f t="shared" si="154"/>
        <v/>
      </c>
      <c r="V263" s="208"/>
      <c r="W263" s="209" t="str">
        <f t="shared" si="155"/>
        <v/>
      </c>
      <c r="X263" s="208"/>
      <c r="Y263" s="209" t="str">
        <f t="shared" si="156"/>
        <v/>
      </c>
      <c r="Z263" s="208"/>
      <c r="AA263" s="209" t="str">
        <f t="shared" si="157"/>
        <v/>
      </c>
      <c r="AB263" s="208"/>
      <c r="AC263" s="209" t="str">
        <f t="shared" si="158"/>
        <v/>
      </c>
      <c r="AD263" s="208"/>
      <c r="AE263" s="209" t="str">
        <f t="shared" si="159"/>
        <v/>
      </c>
      <c r="AF263" s="278" t="str">
        <f t="shared" si="160"/>
        <v/>
      </c>
      <c r="AG263" s="278" t="str">
        <f t="shared" si="161"/>
        <v/>
      </c>
      <c r="AH263" s="210"/>
      <c r="AI263" s="211" t="str">
        <f t="shared" si="162"/>
        <v>Débil</v>
      </c>
      <c r="AJ263" s="212" t="str">
        <f>IFERROR(VLOOKUP((CONCATENATE(AG263,AI263)),Listados!$U$3:$V$11,2,FALSE),"")</f>
        <v/>
      </c>
      <c r="AK263" s="278">
        <f t="shared" si="163"/>
        <v>100</v>
      </c>
      <c r="AL263" s="370"/>
      <c r="AM263" s="372"/>
      <c r="AN263" s="277">
        <f>+IF(AND(Q263="Preventivo",AM259="Fuerte"),2,IF(AND(Q263="Preventivo",AM259="Moderado"),1,0))</f>
        <v>0</v>
      </c>
      <c r="AO263" s="277">
        <f t="shared" si="164"/>
        <v>0</v>
      </c>
      <c r="AP263" s="213">
        <f>+K259-AN263</f>
        <v>3</v>
      </c>
      <c r="AQ263" s="213">
        <f>+M259-AO263</f>
        <v>5</v>
      </c>
      <c r="AR263" s="356"/>
      <c r="AS263" s="356"/>
      <c r="AT263" s="356"/>
      <c r="AU263" s="356"/>
      <c r="AV263" s="202"/>
      <c r="AW263" s="202"/>
      <c r="AX263" s="202"/>
      <c r="AY263" s="202"/>
      <c r="AZ263" s="202"/>
      <c r="BA263" s="202"/>
      <c r="BB263" s="293"/>
      <c r="BC263" s="293"/>
      <c r="BD263" s="293"/>
      <c r="BE263" s="374"/>
      <c r="BF263" s="374"/>
      <c r="BG263" s="374"/>
    </row>
    <row r="264" spans="1:59" ht="15.75" thickBot="1" x14ac:dyDescent="0.3">
      <c r="A264" s="361"/>
      <c r="B264" s="362"/>
      <c r="C264" s="423"/>
      <c r="D264" s="425"/>
      <c r="E264" s="150"/>
      <c r="F264" s="150"/>
      <c r="G264" s="137"/>
      <c r="H264" s="137"/>
      <c r="I264" s="137"/>
      <c r="J264" s="362"/>
      <c r="K264" s="395"/>
      <c r="L264" s="402"/>
      <c r="M264" s="395"/>
      <c r="N264" s="421"/>
      <c r="O264" s="150"/>
      <c r="P264" s="137"/>
      <c r="Q264" s="137"/>
      <c r="R264" s="232"/>
      <c r="S264" s="209" t="str">
        <f t="shared" si="153"/>
        <v/>
      </c>
      <c r="T264" s="232"/>
      <c r="U264" s="209" t="str">
        <f t="shared" si="154"/>
        <v/>
      </c>
      <c r="V264" s="208"/>
      <c r="W264" s="209" t="str">
        <f t="shared" si="155"/>
        <v/>
      </c>
      <c r="X264" s="208"/>
      <c r="Y264" s="209" t="str">
        <f t="shared" si="156"/>
        <v/>
      </c>
      <c r="Z264" s="208"/>
      <c r="AA264" s="209" t="str">
        <f t="shared" si="157"/>
        <v/>
      </c>
      <c r="AB264" s="208"/>
      <c r="AC264" s="209" t="str">
        <f t="shared" si="158"/>
        <v/>
      </c>
      <c r="AD264" s="208"/>
      <c r="AE264" s="209" t="str">
        <f t="shared" si="159"/>
        <v/>
      </c>
      <c r="AF264" s="278" t="str">
        <f t="shared" si="160"/>
        <v/>
      </c>
      <c r="AG264" s="278" t="str">
        <f t="shared" si="161"/>
        <v/>
      </c>
      <c r="AH264" s="210"/>
      <c r="AI264" s="211" t="str">
        <f t="shared" si="162"/>
        <v>Débil</v>
      </c>
      <c r="AJ264" s="212" t="str">
        <f>IFERROR(VLOOKUP((CONCATENATE(AG264,AI264)),Listados!$U$3:$V$11,2,FALSE),"")</f>
        <v/>
      </c>
      <c r="AK264" s="278">
        <f t="shared" si="163"/>
        <v>100</v>
      </c>
      <c r="AL264" s="371"/>
      <c r="AM264" s="372"/>
      <c r="AN264" s="277">
        <f>+IF(AND(Q264="Preventivo",AM259="Fuerte"),2,IF(AND(Q264="Preventivo",AM259="Moderado"),1,0))</f>
        <v>0</v>
      </c>
      <c r="AO264" s="277">
        <f t="shared" si="164"/>
        <v>0</v>
      </c>
      <c r="AP264" s="213">
        <f>+K259-AN264</f>
        <v>3</v>
      </c>
      <c r="AQ264" s="213">
        <f>+M259-AO264</f>
        <v>5</v>
      </c>
      <c r="AR264" s="357"/>
      <c r="AS264" s="357"/>
      <c r="AT264" s="357"/>
      <c r="AU264" s="357"/>
      <c r="AV264" s="202"/>
      <c r="AW264" s="202"/>
      <c r="AX264" s="202"/>
      <c r="AY264" s="202"/>
      <c r="AZ264" s="202"/>
      <c r="BA264" s="202"/>
      <c r="BB264" s="293"/>
      <c r="BC264" s="293"/>
      <c r="BD264" s="293"/>
      <c r="BE264" s="375"/>
      <c r="BF264" s="375"/>
      <c r="BG264" s="375"/>
    </row>
    <row r="265" spans="1:59" ht="135" x14ac:dyDescent="0.25">
      <c r="A265" s="359">
        <v>45</v>
      </c>
      <c r="B265" s="362" t="s">
        <v>77</v>
      </c>
      <c r="C265" s="423" t="str">
        <f>IFERROR(VLOOKUP(B265,Listados!B$3:C$20,2,FALSE),"")</f>
        <v>Acceso a la Justicia</v>
      </c>
      <c r="D265" s="425" t="s">
        <v>1297</v>
      </c>
      <c r="E265" s="150" t="s">
        <v>52</v>
      </c>
      <c r="F265" s="150" t="s">
        <v>177</v>
      </c>
      <c r="G265" s="137" t="s">
        <v>478</v>
      </c>
      <c r="H265" s="137" t="s">
        <v>16</v>
      </c>
      <c r="I265" s="137" t="s">
        <v>479</v>
      </c>
      <c r="J265" s="362" t="s">
        <v>44</v>
      </c>
      <c r="K265" s="393">
        <f>+VLOOKUP(J265,Listados!$K$8:$L$12,2,0)</f>
        <v>3</v>
      </c>
      <c r="L265" s="401" t="s">
        <v>36</v>
      </c>
      <c r="M265" s="393">
        <f>+VLOOKUP(L265,Listados!$K$13:$L$17,2,0)</f>
        <v>3</v>
      </c>
      <c r="N265" s="420" t="str">
        <f>IF(AND(J265&lt;&gt;"",L265&lt;&gt;""),VLOOKUP(J265&amp;L265,Listados!$M$3:$N$27,2,FALSE),"")</f>
        <v>Alto</v>
      </c>
      <c r="O265" s="137" t="s">
        <v>1298</v>
      </c>
      <c r="P265" s="137" t="s">
        <v>478</v>
      </c>
      <c r="Q265" s="137" t="s">
        <v>20</v>
      </c>
      <c r="R265" s="208" t="s">
        <v>116</v>
      </c>
      <c r="S265" s="209">
        <f t="shared" si="153"/>
        <v>15</v>
      </c>
      <c r="T265" s="208" t="s">
        <v>266</v>
      </c>
      <c r="U265" s="209">
        <f t="shared" si="154"/>
        <v>15</v>
      </c>
      <c r="V265" s="208" t="s">
        <v>266</v>
      </c>
      <c r="W265" s="209">
        <f t="shared" si="155"/>
        <v>15</v>
      </c>
      <c r="X265" s="208" t="s">
        <v>20</v>
      </c>
      <c r="Y265" s="209">
        <f t="shared" si="156"/>
        <v>15</v>
      </c>
      <c r="Z265" s="208" t="s">
        <v>266</v>
      </c>
      <c r="AA265" s="209">
        <f t="shared" si="157"/>
        <v>15</v>
      </c>
      <c r="AB265" s="208" t="s">
        <v>266</v>
      </c>
      <c r="AC265" s="209">
        <f t="shared" si="158"/>
        <v>15</v>
      </c>
      <c r="AD265" s="208" t="s">
        <v>117</v>
      </c>
      <c r="AE265" s="209">
        <f t="shared" si="159"/>
        <v>10</v>
      </c>
      <c r="AF265" s="278">
        <f t="shared" si="160"/>
        <v>100</v>
      </c>
      <c r="AG265" s="278" t="str">
        <f t="shared" si="161"/>
        <v>Fuerte</v>
      </c>
      <c r="AH265" s="210" t="s">
        <v>118</v>
      </c>
      <c r="AI265" s="211" t="str">
        <f t="shared" si="162"/>
        <v>Fuerte</v>
      </c>
      <c r="AJ265" s="212" t="str">
        <f>IFERROR(VLOOKUP((CONCATENATE(AG265,AI265)),Listados!$U$3:$V$11,2,FALSE),"")</f>
        <v>Fuerte</v>
      </c>
      <c r="AK265" s="278">
        <f t="shared" si="163"/>
        <v>100</v>
      </c>
      <c r="AL265" s="369">
        <f>AVERAGE(AK265:AK270)</f>
        <v>100</v>
      </c>
      <c r="AM265" s="371" t="str">
        <f>IF(AL265&lt;=50, "Débil", IF(AL265&lt;=99,"Moderado","Fuerte"))</f>
        <v>Fuerte</v>
      </c>
      <c r="AN265" s="277">
        <f>+IF(AND(Q265="Preventivo",AM265="Fuerte"),2,IF(AND(Q265="Preventivo",AM265="Moderado"),1,0))</f>
        <v>2</v>
      </c>
      <c r="AO265" s="277">
        <f t="shared" si="164"/>
        <v>0</v>
      </c>
      <c r="AP265" s="213">
        <f>+K265-AN265</f>
        <v>1</v>
      </c>
      <c r="AQ265" s="213">
        <f>+M265-AO265</f>
        <v>3</v>
      </c>
      <c r="AR265" s="358" t="str">
        <f>+VLOOKUP(MIN(AP265,AP266,AP267,AP268,AP269,AP270),Listados!$J$18:$K$24,2,TRUE)</f>
        <v>Rara Vez</v>
      </c>
      <c r="AS265" s="358" t="str">
        <f>+VLOOKUP(MIN(AQ265,AQ266,AQ267,AQ268,AQ269,AQ270),Listados!$J$27:$K$32,2,TRUE)</f>
        <v>Moderado</v>
      </c>
      <c r="AT265" s="358" t="str">
        <f>IF(AND(AR265&lt;&gt;"",AS265&lt;&gt;""),VLOOKUP(AR265&amp;AS265,Listados!$M$3:$N$27,2,FALSE),"")</f>
        <v>Moderado</v>
      </c>
      <c r="AU265" s="358" t="str">
        <f>+VLOOKUP(AT265,Listados!$P$3:$Q$6,2,FALSE)</f>
        <v xml:space="preserve"> Reducir el riesgo</v>
      </c>
      <c r="AV265" s="480" t="s">
        <v>1299</v>
      </c>
      <c r="AW265" s="480" t="s">
        <v>1097</v>
      </c>
      <c r="AX265" s="483">
        <v>44774</v>
      </c>
      <c r="AY265" s="483">
        <v>44926</v>
      </c>
      <c r="AZ265" s="480" t="s">
        <v>1106</v>
      </c>
      <c r="BA265" s="480" t="s">
        <v>1300</v>
      </c>
      <c r="BB265" s="480"/>
      <c r="BC265" s="480"/>
      <c r="BD265" s="480"/>
      <c r="BE265" s="480"/>
      <c r="BF265" s="480"/>
      <c r="BG265" s="480"/>
    </row>
    <row r="266" spans="1:59" ht="60" x14ac:dyDescent="0.25">
      <c r="A266" s="360"/>
      <c r="B266" s="362"/>
      <c r="C266" s="423"/>
      <c r="D266" s="425"/>
      <c r="E266" s="150"/>
      <c r="F266" s="150"/>
      <c r="G266" s="137"/>
      <c r="H266" s="137" t="s">
        <v>16</v>
      </c>
      <c r="I266" s="137" t="s">
        <v>480</v>
      </c>
      <c r="J266" s="362"/>
      <c r="K266" s="394"/>
      <c r="L266" s="402"/>
      <c r="M266" s="394"/>
      <c r="N266" s="421"/>
      <c r="O266" s="150"/>
      <c r="P266" s="137"/>
      <c r="Q266" s="137"/>
      <c r="R266" s="232"/>
      <c r="S266" s="209" t="str">
        <f t="shared" si="153"/>
        <v/>
      </c>
      <c r="T266" s="232"/>
      <c r="U266" s="209" t="str">
        <f t="shared" si="154"/>
        <v/>
      </c>
      <c r="V266" s="208"/>
      <c r="W266" s="209" t="str">
        <f t="shared" si="155"/>
        <v/>
      </c>
      <c r="X266" s="208"/>
      <c r="Y266" s="209" t="str">
        <f t="shared" si="156"/>
        <v/>
      </c>
      <c r="Z266" s="208"/>
      <c r="AA266" s="209" t="str">
        <f t="shared" si="157"/>
        <v/>
      </c>
      <c r="AB266" s="208"/>
      <c r="AC266" s="209" t="str">
        <f t="shared" si="158"/>
        <v/>
      </c>
      <c r="AD266" s="208"/>
      <c r="AE266" s="209" t="str">
        <f t="shared" si="159"/>
        <v/>
      </c>
      <c r="AF266" s="278" t="str">
        <f t="shared" si="160"/>
        <v/>
      </c>
      <c r="AG266" s="278" t="str">
        <f t="shared" si="161"/>
        <v/>
      </c>
      <c r="AH266" s="210"/>
      <c r="AI266" s="211" t="str">
        <f t="shared" si="162"/>
        <v>Débil</v>
      </c>
      <c r="AJ266" s="212" t="str">
        <f>IFERROR(VLOOKUP((CONCATENATE(AG266,AI266)),Listados!$U$3:$V$11,2,FALSE),"")</f>
        <v/>
      </c>
      <c r="AK266" s="278">
        <f t="shared" si="163"/>
        <v>100</v>
      </c>
      <c r="AL266" s="370"/>
      <c r="AM266" s="372"/>
      <c r="AN266" s="277">
        <f>+IF(AND(Q266="Preventivo",AM265="Fuerte"),2,IF(AND(Q266="Preventivo",AM265="Moderado"),1,0))</f>
        <v>0</v>
      </c>
      <c r="AO266" s="277">
        <f t="shared" si="164"/>
        <v>0</v>
      </c>
      <c r="AP266" s="213">
        <f>+K265-AN266</f>
        <v>3</v>
      </c>
      <c r="AQ266" s="213">
        <f>+M265-AO266</f>
        <v>3</v>
      </c>
      <c r="AR266" s="356"/>
      <c r="AS266" s="356"/>
      <c r="AT266" s="356"/>
      <c r="AU266" s="356"/>
      <c r="AV266" s="481"/>
      <c r="AW266" s="481"/>
      <c r="AX266" s="484"/>
      <c r="AY266" s="484"/>
      <c r="AZ266" s="481"/>
      <c r="BA266" s="481"/>
      <c r="BB266" s="481"/>
      <c r="BC266" s="481"/>
      <c r="BD266" s="481"/>
      <c r="BE266" s="481"/>
      <c r="BF266" s="481"/>
      <c r="BG266" s="481"/>
    </row>
    <row r="267" spans="1:59" ht="30" x14ac:dyDescent="0.25">
      <c r="A267" s="360"/>
      <c r="B267" s="362"/>
      <c r="C267" s="423"/>
      <c r="D267" s="425"/>
      <c r="E267" s="150"/>
      <c r="F267" s="150"/>
      <c r="G267" s="137"/>
      <c r="H267" s="137" t="s">
        <v>16</v>
      </c>
      <c r="I267" s="137" t="s">
        <v>360</v>
      </c>
      <c r="J267" s="362"/>
      <c r="K267" s="394"/>
      <c r="L267" s="402"/>
      <c r="M267" s="394"/>
      <c r="N267" s="421"/>
      <c r="O267" s="150"/>
      <c r="P267" s="137"/>
      <c r="Q267" s="137"/>
      <c r="R267" s="232"/>
      <c r="S267" s="209" t="str">
        <f t="shared" si="153"/>
        <v/>
      </c>
      <c r="T267" s="232"/>
      <c r="U267" s="209" t="str">
        <f t="shared" si="154"/>
        <v/>
      </c>
      <c r="V267" s="208"/>
      <c r="W267" s="209" t="str">
        <f t="shared" si="155"/>
        <v/>
      </c>
      <c r="X267" s="208"/>
      <c r="Y267" s="209" t="str">
        <f t="shared" si="156"/>
        <v/>
      </c>
      <c r="Z267" s="208"/>
      <c r="AA267" s="209" t="str">
        <f t="shared" si="157"/>
        <v/>
      </c>
      <c r="AB267" s="208"/>
      <c r="AC267" s="209" t="str">
        <f t="shared" si="158"/>
        <v/>
      </c>
      <c r="AD267" s="208"/>
      <c r="AE267" s="209" t="str">
        <f t="shared" si="159"/>
        <v/>
      </c>
      <c r="AF267" s="278" t="str">
        <f t="shared" si="160"/>
        <v/>
      </c>
      <c r="AG267" s="278" t="str">
        <f t="shared" si="161"/>
        <v/>
      </c>
      <c r="AH267" s="210"/>
      <c r="AI267" s="211" t="str">
        <f t="shared" si="162"/>
        <v>Débil</v>
      </c>
      <c r="AJ267" s="212" t="str">
        <f>IFERROR(VLOOKUP((CONCATENATE(AG267,AI267)),Listados!$U$3:$V$11,2,FALSE),"")</f>
        <v/>
      </c>
      <c r="AK267" s="278">
        <f t="shared" si="163"/>
        <v>100</v>
      </c>
      <c r="AL267" s="370"/>
      <c r="AM267" s="372"/>
      <c r="AN267" s="277">
        <f>+IF(AND(Q267="Preventivo",AM265="Fuerte"),2,IF(AND(Q267="Preventivo",AM265="Moderado"),1,0))</f>
        <v>0</v>
      </c>
      <c r="AO267" s="277">
        <f t="shared" si="164"/>
        <v>0</v>
      </c>
      <c r="AP267" s="213">
        <f>+K265-AN267</f>
        <v>3</v>
      </c>
      <c r="AQ267" s="213">
        <f>+M265-AO267</f>
        <v>3</v>
      </c>
      <c r="AR267" s="356"/>
      <c r="AS267" s="356"/>
      <c r="AT267" s="356"/>
      <c r="AU267" s="356"/>
      <c r="AV267" s="481"/>
      <c r="AW267" s="481"/>
      <c r="AX267" s="484"/>
      <c r="AY267" s="484"/>
      <c r="AZ267" s="481"/>
      <c r="BA267" s="481"/>
      <c r="BB267" s="481"/>
      <c r="BC267" s="481"/>
      <c r="BD267" s="481"/>
      <c r="BE267" s="481"/>
      <c r="BF267" s="481"/>
      <c r="BG267" s="481"/>
    </row>
    <row r="268" spans="1:59" x14ac:dyDescent="0.25">
      <c r="A268" s="360"/>
      <c r="B268" s="362"/>
      <c r="C268" s="423"/>
      <c r="D268" s="425"/>
      <c r="E268" s="150"/>
      <c r="F268" s="150"/>
      <c r="G268" s="137"/>
      <c r="H268" s="137"/>
      <c r="I268" s="137"/>
      <c r="J268" s="362"/>
      <c r="K268" s="394"/>
      <c r="L268" s="402"/>
      <c r="M268" s="394"/>
      <c r="N268" s="421"/>
      <c r="O268" s="150"/>
      <c r="P268" s="137"/>
      <c r="Q268" s="137"/>
      <c r="R268" s="232"/>
      <c r="S268" s="209" t="str">
        <f t="shared" si="153"/>
        <v/>
      </c>
      <c r="T268" s="232"/>
      <c r="U268" s="209" t="str">
        <f t="shared" si="154"/>
        <v/>
      </c>
      <c r="V268" s="208"/>
      <c r="W268" s="209" t="str">
        <f t="shared" si="155"/>
        <v/>
      </c>
      <c r="X268" s="208"/>
      <c r="Y268" s="209" t="str">
        <f t="shared" si="156"/>
        <v/>
      </c>
      <c r="Z268" s="208"/>
      <c r="AA268" s="209" t="str">
        <f t="shared" si="157"/>
        <v/>
      </c>
      <c r="AB268" s="208"/>
      <c r="AC268" s="209" t="str">
        <f t="shared" si="158"/>
        <v/>
      </c>
      <c r="AD268" s="208"/>
      <c r="AE268" s="209" t="str">
        <f t="shared" si="159"/>
        <v/>
      </c>
      <c r="AF268" s="278" t="str">
        <f t="shared" si="160"/>
        <v/>
      </c>
      <c r="AG268" s="278" t="str">
        <f t="shared" si="161"/>
        <v/>
      </c>
      <c r="AH268" s="210"/>
      <c r="AI268" s="211" t="str">
        <f t="shared" si="162"/>
        <v>Débil</v>
      </c>
      <c r="AJ268" s="212" t="str">
        <f>IFERROR(VLOOKUP((CONCATENATE(AG268,AI268)),Listados!$U$3:$V$11,2,FALSE),"")</f>
        <v/>
      </c>
      <c r="AK268" s="278">
        <f t="shared" si="163"/>
        <v>100</v>
      </c>
      <c r="AL268" s="370"/>
      <c r="AM268" s="372"/>
      <c r="AN268" s="277">
        <f>+IF(AND(Q268="Preventivo",AM265="Fuerte"),2,IF(AND(Q268="Preventivo",AM265="Moderado"),1,0))</f>
        <v>0</v>
      </c>
      <c r="AO268" s="277">
        <f t="shared" si="164"/>
        <v>0</v>
      </c>
      <c r="AP268" s="213">
        <f>+K265-AN268</f>
        <v>3</v>
      </c>
      <c r="AQ268" s="213">
        <f>+M265-AO268</f>
        <v>3</v>
      </c>
      <c r="AR268" s="356"/>
      <c r="AS268" s="356"/>
      <c r="AT268" s="356"/>
      <c r="AU268" s="356"/>
      <c r="AV268" s="481"/>
      <c r="AW268" s="481"/>
      <c r="AX268" s="484"/>
      <c r="AY268" s="484"/>
      <c r="AZ268" s="481"/>
      <c r="BA268" s="481"/>
      <c r="BB268" s="481"/>
      <c r="BC268" s="481"/>
      <c r="BD268" s="481"/>
      <c r="BE268" s="481"/>
      <c r="BF268" s="481"/>
      <c r="BG268" s="481"/>
    </row>
    <row r="269" spans="1:59" x14ac:dyDescent="0.25">
      <c r="A269" s="360"/>
      <c r="B269" s="362"/>
      <c r="C269" s="423"/>
      <c r="D269" s="425"/>
      <c r="E269" s="150"/>
      <c r="F269" s="150"/>
      <c r="G269" s="137"/>
      <c r="H269" s="137"/>
      <c r="I269" s="137"/>
      <c r="J269" s="362"/>
      <c r="K269" s="394"/>
      <c r="L269" s="402"/>
      <c r="M269" s="394"/>
      <c r="N269" s="421"/>
      <c r="O269" s="150"/>
      <c r="P269" s="137"/>
      <c r="Q269" s="137"/>
      <c r="R269" s="232"/>
      <c r="S269" s="209" t="str">
        <f t="shared" si="153"/>
        <v/>
      </c>
      <c r="T269" s="232"/>
      <c r="U269" s="209" t="str">
        <f t="shared" si="154"/>
        <v/>
      </c>
      <c r="V269" s="208"/>
      <c r="W269" s="209" t="str">
        <f t="shared" si="155"/>
        <v/>
      </c>
      <c r="X269" s="208"/>
      <c r="Y269" s="209" t="str">
        <f t="shared" si="156"/>
        <v/>
      </c>
      <c r="Z269" s="208"/>
      <c r="AA269" s="209" t="str">
        <f t="shared" si="157"/>
        <v/>
      </c>
      <c r="AB269" s="208"/>
      <c r="AC269" s="209" t="str">
        <f t="shared" si="158"/>
        <v/>
      </c>
      <c r="AD269" s="208"/>
      <c r="AE269" s="209" t="str">
        <f t="shared" si="159"/>
        <v/>
      </c>
      <c r="AF269" s="278" t="str">
        <f t="shared" si="160"/>
        <v/>
      </c>
      <c r="AG269" s="278" t="str">
        <f t="shared" si="161"/>
        <v/>
      </c>
      <c r="AH269" s="210"/>
      <c r="AI269" s="211" t="str">
        <f t="shared" si="162"/>
        <v>Débil</v>
      </c>
      <c r="AJ269" s="212" t="str">
        <f>IFERROR(VLOOKUP((CONCATENATE(AG269,AI269)),Listados!$U$3:$V$11,2,FALSE),"")</f>
        <v/>
      </c>
      <c r="AK269" s="278">
        <f t="shared" si="163"/>
        <v>100</v>
      </c>
      <c r="AL269" s="370"/>
      <c r="AM269" s="372"/>
      <c r="AN269" s="277">
        <f>+IF(AND(Q269="Preventivo",AM265="Fuerte"),2,IF(AND(Q269="Preventivo",AM265="Moderado"),1,0))</f>
        <v>0</v>
      </c>
      <c r="AO269" s="277">
        <f t="shared" si="164"/>
        <v>0</v>
      </c>
      <c r="AP269" s="213">
        <f>+K265-AN269</f>
        <v>3</v>
      </c>
      <c r="AQ269" s="213">
        <f>+M265-AO269</f>
        <v>3</v>
      </c>
      <c r="AR269" s="356"/>
      <c r="AS269" s="356"/>
      <c r="AT269" s="356"/>
      <c r="AU269" s="356"/>
      <c r="AV269" s="481"/>
      <c r="AW269" s="481"/>
      <c r="AX269" s="484"/>
      <c r="AY269" s="484"/>
      <c r="AZ269" s="481"/>
      <c r="BA269" s="481"/>
      <c r="BB269" s="481"/>
      <c r="BC269" s="481"/>
      <c r="BD269" s="481"/>
      <c r="BE269" s="481"/>
      <c r="BF269" s="481"/>
      <c r="BG269" s="481"/>
    </row>
    <row r="270" spans="1:59" ht="15.75" thickBot="1" x14ac:dyDescent="0.3">
      <c r="A270" s="361"/>
      <c r="B270" s="422"/>
      <c r="C270" s="424"/>
      <c r="D270" s="426"/>
      <c r="E270" s="270"/>
      <c r="F270" s="270"/>
      <c r="G270" s="268"/>
      <c r="H270" s="268"/>
      <c r="I270" s="268"/>
      <c r="J270" s="362"/>
      <c r="K270" s="395"/>
      <c r="L270" s="402"/>
      <c r="M270" s="395"/>
      <c r="N270" s="421"/>
      <c r="O270" s="150"/>
      <c r="P270" s="137"/>
      <c r="Q270" s="137"/>
      <c r="R270" s="232"/>
      <c r="S270" s="209" t="str">
        <f t="shared" si="153"/>
        <v/>
      </c>
      <c r="T270" s="232"/>
      <c r="U270" s="209" t="str">
        <f t="shared" si="154"/>
        <v/>
      </c>
      <c r="V270" s="208"/>
      <c r="W270" s="209" t="str">
        <f t="shared" si="155"/>
        <v/>
      </c>
      <c r="X270" s="208"/>
      <c r="Y270" s="209" t="str">
        <f t="shared" si="156"/>
        <v/>
      </c>
      <c r="Z270" s="208"/>
      <c r="AA270" s="209" t="str">
        <f t="shared" si="157"/>
        <v/>
      </c>
      <c r="AB270" s="208"/>
      <c r="AC270" s="209" t="str">
        <f t="shared" si="158"/>
        <v/>
      </c>
      <c r="AD270" s="208"/>
      <c r="AE270" s="209" t="str">
        <f t="shared" si="159"/>
        <v/>
      </c>
      <c r="AF270" s="278" t="str">
        <f t="shared" si="160"/>
        <v/>
      </c>
      <c r="AG270" s="278" t="str">
        <f t="shared" si="161"/>
        <v/>
      </c>
      <c r="AH270" s="210"/>
      <c r="AI270" s="211" t="str">
        <f t="shared" si="162"/>
        <v>Débil</v>
      </c>
      <c r="AJ270" s="212" t="str">
        <f>IFERROR(VLOOKUP((CONCATENATE(AG270,AI270)),Listados!$U$3:$V$11,2,FALSE),"")</f>
        <v/>
      </c>
      <c r="AK270" s="278">
        <f t="shared" si="163"/>
        <v>100</v>
      </c>
      <c r="AL270" s="371"/>
      <c r="AM270" s="372"/>
      <c r="AN270" s="277">
        <f>+IF(AND(Q270="Preventivo",AM265="Fuerte"),2,IF(AND(Q270="Preventivo",AM265="Moderado"),1,0))</f>
        <v>0</v>
      </c>
      <c r="AO270" s="277">
        <f t="shared" si="164"/>
        <v>0</v>
      </c>
      <c r="AP270" s="213">
        <f>+K265-AN270</f>
        <v>3</v>
      </c>
      <c r="AQ270" s="213">
        <f>+M265-AO270</f>
        <v>3</v>
      </c>
      <c r="AR270" s="357"/>
      <c r="AS270" s="357"/>
      <c r="AT270" s="357"/>
      <c r="AU270" s="357"/>
      <c r="AV270" s="482"/>
      <c r="AW270" s="482"/>
      <c r="AX270" s="485"/>
      <c r="AY270" s="485"/>
      <c r="AZ270" s="482"/>
      <c r="BA270" s="482"/>
      <c r="BB270" s="482"/>
      <c r="BC270" s="482"/>
      <c r="BD270" s="482"/>
      <c r="BE270" s="482"/>
      <c r="BF270" s="482"/>
      <c r="BG270" s="482"/>
    </row>
    <row r="271" spans="1:59" ht="114" x14ac:dyDescent="0.2">
      <c r="A271" s="359">
        <v>46</v>
      </c>
      <c r="B271" s="410" t="s">
        <v>83</v>
      </c>
      <c r="C271" s="411" t="str">
        <f>IFERROR(VLOOKUP(B271,Listados!B$3:C$20,2,FALSE),"")</f>
        <v>Fijar los lineamientos, parámetros y actividades requeridas para garantizar la gestión de los servicios administrativos, logísticos y la administración de los bienes necesario para la operación del Ministerio de Justicia y del Derecho.</v>
      </c>
      <c r="D271" s="412" t="s">
        <v>1462</v>
      </c>
      <c r="E271" s="253" t="s">
        <v>29</v>
      </c>
      <c r="F271" s="253" t="s">
        <v>191</v>
      </c>
      <c r="G271" s="261" t="s">
        <v>481</v>
      </c>
      <c r="H271" s="230" t="s">
        <v>16</v>
      </c>
      <c r="I271" s="258" t="s">
        <v>1453</v>
      </c>
      <c r="J271" s="398" t="s">
        <v>21</v>
      </c>
      <c r="K271" s="393">
        <f>+VLOOKUP(J271,Listados!$K$8:$L$12,2,0)</f>
        <v>1</v>
      </c>
      <c r="L271" s="401" t="s">
        <v>54</v>
      </c>
      <c r="M271" s="393">
        <f>+VLOOKUP(L271,Listados!$K$13:$L$17,2,0)</f>
        <v>4</v>
      </c>
      <c r="N271" s="357" t="str">
        <f>IF(AND(J271&lt;&gt;"",L271&lt;&gt;""),VLOOKUP(J271&amp;L271,Listados!$M$3:$N$27,2,FALSE),"")</f>
        <v>Alto</v>
      </c>
      <c r="O271" s="314" t="s">
        <v>1455</v>
      </c>
      <c r="P271" s="157" t="s">
        <v>481</v>
      </c>
      <c r="Q271" s="158" t="s">
        <v>123</v>
      </c>
      <c r="R271" s="208" t="s">
        <v>116</v>
      </c>
      <c r="S271" s="209">
        <f t="shared" si="153"/>
        <v>15</v>
      </c>
      <c r="T271" s="208" t="s">
        <v>266</v>
      </c>
      <c r="U271" s="209">
        <f t="shared" si="154"/>
        <v>15</v>
      </c>
      <c r="V271" s="208" t="s">
        <v>266</v>
      </c>
      <c r="W271" s="209">
        <f t="shared" si="155"/>
        <v>15</v>
      </c>
      <c r="X271" s="208" t="s">
        <v>20</v>
      </c>
      <c r="Y271" s="209">
        <f t="shared" si="156"/>
        <v>15</v>
      </c>
      <c r="Z271" s="208" t="s">
        <v>266</v>
      </c>
      <c r="AA271" s="209">
        <f t="shared" si="157"/>
        <v>15</v>
      </c>
      <c r="AB271" s="208" t="s">
        <v>266</v>
      </c>
      <c r="AC271" s="209">
        <f t="shared" si="158"/>
        <v>15</v>
      </c>
      <c r="AD271" s="208" t="s">
        <v>117</v>
      </c>
      <c r="AE271" s="209">
        <f t="shared" si="159"/>
        <v>10</v>
      </c>
      <c r="AF271" s="278">
        <f t="shared" si="160"/>
        <v>100</v>
      </c>
      <c r="AG271" s="278" t="str">
        <f t="shared" si="161"/>
        <v>Fuerte</v>
      </c>
      <c r="AH271" s="210" t="s">
        <v>118</v>
      </c>
      <c r="AI271" s="211" t="str">
        <f t="shared" si="162"/>
        <v>Fuerte</v>
      </c>
      <c r="AJ271" s="212" t="str">
        <f>IFERROR(VLOOKUP((CONCATENATE(AG271,AI271)),Listados!$U$3:$V$11,2,FALSE),"")</f>
        <v>Fuerte</v>
      </c>
      <c r="AK271" s="278">
        <f t="shared" si="163"/>
        <v>100</v>
      </c>
      <c r="AL271" s="369">
        <f>AVERAGE(AK271:AK276)</f>
        <v>100</v>
      </c>
      <c r="AM271" s="371" t="str">
        <f>IF(AL271&lt;=50, "Débil", IF(AL271&lt;=99,"Moderado","Fuerte"))</f>
        <v>Fuerte</v>
      </c>
      <c r="AN271" s="277">
        <f>+IF(AND(Q271="Preventivo",AM271="Fuerte"),2,IF(AND(Q271="Preventivo",AM271="Moderado"),1,0))</f>
        <v>0</v>
      </c>
      <c r="AO271" s="277">
        <f t="shared" si="164"/>
        <v>0</v>
      </c>
      <c r="AP271" s="213">
        <f>+K271-AN271</f>
        <v>1</v>
      </c>
      <c r="AQ271" s="213">
        <f>+M271-AO271</f>
        <v>4</v>
      </c>
      <c r="AR271" s="358" t="str">
        <f>+VLOOKUP(MIN(AP271,AP272,AP273,AP274,AP275,AP276),Listados!$J$18:$K$24,2,TRUE)</f>
        <v>Rara Vez</v>
      </c>
      <c r="AS271" s="358" t="str">
        <f>+VLOOKUP(MIN(AQ271,AQ272,AQ273,AQ274,AQ275,AQ276),Listados!$J$27:$K$32,2,TRUE)</f>
        <v>Mayor</v>
      </c>
      <c r="AT271" s="358" t="str">
        <f>IF(AND(AR271&lt;&gt;"",AS271&lt;&gt;""),VLOOKUP(AR271&amp;AS271,Listados!$M$3:$N$27,2,FALSE),"")</f>
        <v>Alto</v>
      </c>
      <c r="AU271" s="358" t="str">
        <f>+VLOOKUP(AT271,Listados!$P$3:$Q$6,2,FALSE)</f>
        <v>Reducir el riesgo</v>
      </c>
      <c r="AV271" s="319" t="s">
        <v>1457</v>
      </c>
      <c r="AW271" s="315" t="s">
        <v>1123</v>
      </c>
      <c r="AX271" s="316">
        <v>44736</v>
      </c>
      <c r="AY271" s="316">
        <v>44926</v>
      </c>
      <c r="AZ271" s="315" t="s">
        <v>1458</v>
      </c>
      <c r="BA271" s="315" t="s">
        <v>1176</v>
      </c>
      <c r="BB271" s="494"/>
      <c r="BC271" s="476"/>
      <c r="BD271" s="476"/>
      <c r="BE271" s="476"/>
      <c r="BF271" s="476"/>
      <c r="BG271" s="476"/>
    </row>
    <row r="272" spans="1:59" ht="75" x14ac:dyDescent="0.25">
      <c r="A272" s="360"/>
      <c r="B272" s="407"/>
      <c r="C272" s="364"/>
      <c r="D272" s="413"/>
      <c r="E272" s="218"/>
      <c r="F272" s="218"/>
      <c r="G272" s="276" t="s">
        <v>482</v>
      </c>
      <c r="H272" s="273" t="s">
        <v>16</v>
      </c>
      <c r="I272" s="383" t="s">
        <v>1454</v>
      </c>
      <c r="J272" s="399"/>
      <c r="K272" s="394"/>
      <c r="L272" s="402"/>
      <c r="M272" s="394"/>
      <c r="N272" s="397"/>
      <c r="O272" s="385" t="s">
        <v>1456</v>
      </c>
      <c r="P272" s="157" t="s">
        <v>482</v>
      </c>
      <c r="Q272" s="158" t="s">
        <v>20</v>
      </c>
      <c r="R272" s="208" t="s">
        <v>116</v>
      </c>
      <c r="S272" s="209">
        <f t="shared" si="153"/>
        <v>15</v>
      </c>
      <c r="T272" s="208" t="s">
        <v>266</v>
      </c>
      <c r="U272" s="209">
        <f t="shared" si="154"/>
        <v>15</v>
      </c>
      <c r="V272" s="208" t="s">
        <v>266</v>
      </c>
      <c r="W272" s="209">
        <f t="shared" si="155"/>
        <v>15</v>
      </c>
      <c r="X272" s="208" t="s">
        <v>20</v>
      </c>
      <c r="Y272" s="209">
        <f t="shared" si="156"/>
        <v>15</v>
      </c>
      <c r="Z272" s="208" t="s">
        <v>266</v>
      </c>
      <c r="AA272" s="209">
        <f t="shared" si="157"/>
        <v>15</v>
      </c>
      <c r="AB272" s="208" t="s">
        <v>266</v>
      </c>
      <c r="AC272" s="209">
        <f t="shared" si="158"/>
        <v>15</v>
      </c>
      <c r="AD272" s="208" t="s">
        <v>117</v>
      </c>
      <c r="AE272" s="209">
        <f t="shared" si="159"/>
        <v>10</v>
      </c>
      <c r="AF272" s="278">
        <f t="shared" si="160"/>
        <v>100</v>
      </c>
      <c r="AG272" s="278" t="str">
        <f t="shared" si="161"/>
        <v>Fuerte</v>
      </c>
      <c r="AH272" s="210" t="s">
        <v>118</v>
      </c>
      <c r="AI272" s="211" t="str">
        <f t="shared" si="162"/>
        <v>Fuerte</v>
      </c>
      <c r="AJ272" s="212" t="str">
        <f>IFERROR(VLOOKUP((CONCATENATE(AG272,AI272)),Listados!$U$3:$V$11,2,FALSE),"")</f>
        <v>Fuerte</v>
      </c>
      <c r="AK272" s="278">
        <f t="shared" si="163"/>
        <v>100</v>
      </c>
      <c r="AL272" s="370"/>
      <c r="AM272" s="372"/>
      <c r="AN272" s="277">
        <f>+IF(AND(Q272="Preventivo",AM271="Fuerte"),2,IF(AND(Q272="Preventivo",AM271="Moderado"),1,0))</f>
        <v>2</v>
      </c>
      <c r="AO272" s="277">
        <f t="shared" si="164"/>
        <v>0</v>
      </c>
      <c r="AP272" s="213">
        <f>+K271-AN272</f>
        <v>-1</v>
      </c>
      <c r="AQ272" s="213">
        <f>+M271-AO272</f>
        <v>4</v>
      </c>
      <c r="AR272" s="356"/>
      <c r="AS272" s="356"/>
      <c r="AT272" s="356"/>
      <c r="AU272" s="356"/>
      <c r="AV272" s="387" t="s">
        <v>1459</v>
      </c>
      <c r="AW272" s="389" t="s">
        <v>1123</v>
      </c>
      <c r="AX272" s="391">
        <v>44927</v>
      </c>
      <c r="AY272" s="391">
        <v>45291</v>
      </c>
      <c r="AZ272" s="389" t="s">
        <v>1458</v>
      </c>
      <c r="BA272" s="389" t="s">
        <v>1460</v>
      </c>
      <c r="BB272" s="458"/>
      <c r="BC272" s="458"/>
      <c r="BD272" s="458"/>
      <c r="BE272" s="458"/>
      <c r="BF272" s="458"/>
      <c r="BG272" s="458"/>
    </row>
    <row r="273" spans="1:59" ht="90" customHeight="1" x14ac:dyDescent="0.25">
      <c r="A273" s="360"/>
      <c r="B273" s="407"/>
      <c r="C273" s="364"/>
      <c r="D273" s="367"/>
      <c r="E273" s="219"/>
      <c r="F273" s="219"/>
      <c r="G273" s="309" t="s">
        <v>1452</v>
      </c>
      <c r="H273" s="137"/>
      <c r="I273" s="384"/>
      <c r="J273" s="399"/>
      <c r="K273" s="394"/>
      <c r="L273" s="402"/>
      <c r="M273" s="394"/>
      <c r="N273" s="397"/>
      <c r="O273" s="386"/>
      <c r="P273" s="232"/>
      <c r="Q273" s="232"/>
      <c r="R273" s="232"/>
      <c r="S273" s="209" t="str">
        <f t="shared" si="153"/>
        <v/>
      </c>
      <c r="T273" s="232"/>
      <c r="U273" s="209" t="str">
        <f t="shared" si="154"/>
        <v/>
      </c>
      <c r="V273" s="208"/>
      <c r="W273" s="209" t="str">
        <f t="shared" si="155"/>
        <v/>
      </c>
      <c r="X273" s="208"/>
      <c r="Y273" s="209" t="str">
        <f t="shared" si="156"/>
        <v/>
      </c>
      <c r="Z273" s="208"/>
      <c r="AA273" s="209" t="str">
        <f t="shared" si="157"/>
        <v/>
      </c>
      <c r="AB273" s="208"/>
      <c r="AC273" s="209" t="str">
        <f t="shared" si="158"/>
        <v/>
      </c>
      <c r="AD273" s="208"/>
      <c r="AE273" s="209" t="str">
        <f t="shared" si="159"/>
        <v/>
      </c>
      <c r="AF273" s="278" t="str">
        <f t="shared" si="160"/>
        <v/>
      </c>
      <c r="AG273" s="278" t="str">
        <f t="shared" si="161"/>
        <v/>
      </c>
      <c r="AH273" s="210"/>
      <c r="AI273" s="211" t="str">
        <f t="shared" si="162"/>
        <v>Débil</v>
      </c>
      <c r="AJ273" s="212" t="str">
        <f>IFERROR(VLOOKUP((CONCATENATE(AG273,AI273)),Listados!$U$3:$V$11,2,FALSE),"")</f>
        <v/>
      </c>
      <c r="AK273" s="278">
        <f t="shared" si="163"/>
        <v>100</v>
      </c>
      <c r="AL273" s="370"/>
      <c r="AM273" s="372"/>
      <c r="AN273" s="277">
        <f>+IF(AND(Q273="Preventivo",AM271="Fuerte"),2,IF(AND(Q273="Preventivo",AM271="Moderado"),1,0))</f>
        <v>0</v>
      </c>
      <c r="AO273" s="277">
        <f t="shared" si="164"/>
        <v>0</v>
      </c>
      <c r="AP273" s="213">
        <f>+K271-AN273</f>
        <v>1</v>
      </c>
      <c r="AQ273" s="213">
        <f>+M271-AO273</f>
        <v>4</v>
      </c>
      <c r="AR273" s="356"/>
      <c r="AS273" s="356"/>
      <c r="AT273" s="356"/>
      <c r="AU273" s="356"/>
      <c r="AV273" s="388"/>
      <c r="AW273" s="390"/>
      <c r="AX273" s="392"/>
      <c r="AY273" s="392"/>
      <c r="AZ273" s="390"/>
      <c r="BA273" s="390"/>
      <c r="BB273" s="458"/>
      <c r="BC273" s="458"/>
      <c r="BD273" s="458"/>
      <c r="BE273" s="458"/>
      <c r="BF273" s="458"/>
      <c r="BG273" s="458"/>
    </row>
    <row r="274" spans="1:59" ht="30" x14ac:dyDescent="0.25">
      <c r="A274" s="360"/>
      <c r="B274" s="407"/>
      <c r="C274" s="364"/>
      <c r="D274" s="367"/>
      <c r="E274" s="219"/>
      <c r="F274" s="219"/>
      <c r="G274" s="320" t="s">
        <v>1461</v>
      </c>
      <c r="H274" s="217"/>
      <c r="I274" s="217"/>
      <c r="J274" s="399"/>
      <c r="K274" s="394"/>
      <c r="L274" s="402"/>
      <c r="M274" s="394"/>
      <c r="N274" s="397"/>
      <c r="O274" s="214"/>
      <c r="P274" s="232"/>
      <c r="Q274" s="232"/>
      <c r="R274" s="232"/>
      <c r="S274" s="209" t="str">
        <f t="shared" si="153"/>
        <v/>
      </c>
      <c r="T274" s="232"/>
      <c r="U274" s="209" t="str">
        <f t="shared" si="154"/>
        <v/>
      </c>
      <c r="V274" s="208"/>
      <c r="W274" s="209" t="str">
        <f t="shared" si="155"/>
        <v/>
      </c>
      <c r="X274" s="208"/>
      <c r="Y274" s="209" t="str">
        <f t="shared" si="156"/>
        <v/>
      </c>
      <c r="Z274" s="208"/>
      <c r="AA274" s="209" t="str">
        <f t="shared" si="157"/>
        <v/>
      </c>
      <c r="AB274" s="208"/>
      <c r="AC274" s="209" t="str">
        <f t="shared" si="158"/>
        <v/>
      </c>
      <c r="AD274" s="208"/>
      <c r="AE274" s="209" t="str">
        <f t="shared" si="159"/>
        <v/>
      </c>
      <c r="AF274" s="278" t="str">
        <f t="shared" si="160"/>
        <v/>
      </c>
      <c r="AG274" s="278" t="str">
        <f t="shared" si="161"/>
        <v/>
      </c>
      <c r="AH274" s="210"/>
      <c r="AI274" s="211" t="str">
        <f t="shared" si="162"/>
        <v>Débil</v>
      </c>
      <c r="AJ274" s="212" t="str">
        <f>IFERROR(VLOOKUP((CONCATENATE(AG274,AI274)),Listados!$U$3:$V$11,2,FALSE),"")</f>
        <v/>
      </c>
      <c r="AK274" s="278">
        <f t="shared" si="163"/>
        <v>100</v>
      </c>
      <c r="AL274" s="370"/>
      <c r="AM274" s="372"/>
      <c r="AN274" s="277">
        <f>+IF(AND(Q274="Preventivo",AM271="Fuerte"),2,IF(AND(Q274="Preventivo",AM271="Moderado"),1,0))</f>
        <v>0</v>
      </c>
      <c r="AO274" s="277">
        <f t="shared" si="164"/>
        <v>0</v>
      </c>
      <c r="AP274" s="213">
        <f>+K271-AN274</f>
        <v>1</v>
      </c>
      <c r="AQ274" s="213">
        <f>+M271-AO274</f>
        <v>4</v>
      </c>
      <c r="AR274" s="356"/>
      <c r="AS274" s="356"/>
      <c r="AT274" s="356"/>
      <c r="AU274" s="356"/>
      <c r="AV274" s="307"/>
      <c r="AW274" s="307"/>
      <c r="AX274" s="317"/>
      <c r="AY274" s="317"/>
      <c r="AZ274" s="307"/>
      <c r="BA274" s="307"/>
      <c r="BB274" s="458"/>
      <c r="BC274" s="458"/>
      <c r="BD274" s="458"/>
      <c r="BE274" s="458"/>
      <c r="BF274" s="458"/>
      <c r="BG274" s="458"/>
    </row>
    <row r="275" spans="1:59" x14ac:dyDescent="0.25">
      <c r="A275" s="360"/>
      <c r="B275" s="407"/>
      <c r="C275" s="364"/>
      <c r="D275" s="367"/>
      <c r="E275" s="221"/>
      <c r="F275" s="221"/>
      <c r="G275" s="321"/>
      <c r="H275" s="223"/>
      <c r="I275" s="217"/>
      <c r="J275" s="399"/>
      <c r="K275" s="394"/>
      <c r="L275" s="402"/>
      <c r="M275" s="394"/>
      <c r="N275" s="397"/>
      <c r="O275" s="214"/>
      <c r="P275" s="232"/>
      <c r="Q275" s="232"/>
      <c r="R275" s="232"/>
      <c r="S275" s="209" t="str">
        <f t="shared" si="153"/>
        <v/>
      </c>
      <c r="T275" s="232"/>
      <c r="U275" s="209" t="str">
        <f t="shared" si="154"/>
        <v/>
      </c>
      <c r="V275" s="208"/>
      <c r="W275" s="209" t="str">
        <f t="shared" si="155"/>
        <v/>
      </c>
      <c r="X275" s="208"/>
      <c r="Y275" s="209" t="str">
        <f t="shared" si="156"/>
        <v/>
      </c>
      <c r="Z275" s="208"/>
      <c r="AA275" s="209" t="str">
        <f t="shared" si="157"/>
        <v/>
      </c>
      <c r="AB275" s="208"/>
      <c r="AC275" s="209" t="str">
        <f t="shared" si="158"/>
        <v/>
      </c>
      <c r="AD275" s="208"/>
      <c r="AE275" s="209" t="str">
        <f t="shared" si="159"/>
        <v/>
      </c>
      <c r="AF275" s="278" t="str">
        <f t="shared" si="160"/>
        <v/>
      </c>
      <c r="AG275" s="278" t="str">
        <f t="shared" si="161"/>
        <v/>
      </c>
      <c r="AH275" s="210"/>
      <c r="AI275" s="211" t="str">
        <f t="shared" si="162"/>
        <v>Débil</v>
      </c>
      <c r="AJ275" s="212" t="str">
        <f>IFERROR(VLOOKUP((CONCATENATE(AG275,AI275)),Listados!$U$3:$V$11,2,FALSE),"")</f>
        <v/>
      </c>
      <c r="AK275" s="278">
        <f t="shared" si="163"/>
        <v>100</v>
      </c>
      <c r="AL275" s="370"/>
      <c r="AM275" s="372"/>
      <c r="AN275" s="277">
        <f>+IF(AND(Q275="Preventivo",AM271="Fuerte"),2,IF(AND(Q275="Preventivo",AM271="Moderado"),1,0))</f>
        <v>0</v>
      </c>
      <c r="AO275" s="277">
        <f t="shared" si="164"/>
        <v>0</v>
      </c>
      <c r="AP275" s="213">
        <f>+K271-AN275</f>
        <v>1</v>
      </c>
      <c r="AQ275" s="213">
        <f>+M271-AO275</f>
        <v>4</v>
      </c>
      <c r="AR275" s="356"/>
      <c r="AS275" s="356"/>
      <c r="AT275" s="356"/>
      <c r="AU275" s="356"/>
      <c r="AV275" s="307"/>
      <c r="AW275" s="307"/>
      <c r="AX275" s="317"/>
      <c r="AY275" s="317"/>
      <c r="AZ275" s="307"/>
      <c r="BA275" s="307"/>
      <c r="BB275" s="458"/>
      <c r="BC275" s="458"/>
      <c r="BD275" s="458"/>
      <c r="BE275" s="458"/>
      <c r="BF275" s="458"/>
      <c r="BG275" s="458"/>
    </row>
    <row r="276" spans="1:59" ht="15.75" thickBot="1" x14ac:dyDescent="0.3">
      <c r="A276" s="361"/>
      <c r="B276" s="407"/>
      <c r="C276" s="364"/>
      <c r="D276" s="419"/>
      <c r="E276" s="271"/>
      <c r="F276" s="271"/>
      <c r="G276" s="322"/>
      <c r="H276" s="269"/>
      <c r="I276" s="269"/>
      <c r="J276" s="399"/>
      <c r="K276" s="395"/>
      <c r="L276" s="402"/>
      <c r="M276" s="395"/>
      <c r="N276" s="397"/>
      <c r="O276" s="214"/>
      <c r="P276" s="232"/>
      <c r="Q276" s="232"/>
      <c r="R276" s="232"/>
      <c r="S276" s="209" t="str">
        <f t="shared" si="153"/>
        <v/>
      </c>
      <c r="T276" s="232"/>
      <c r="U276" s="209" t="str">
        <f t="shared" si="154"/>
        <v/>
      </c>
      <c r="V276" s="208"/>
      <c r="W276" s="209" t="str">
        <f t="shared" si="155"/>
        <v/>
      </c>
      <c r="X276" s="208"/>
      <c r="Y276" s="209" t="str">
        <f t="shared" si="156"/>
        <v/>
      </c>
      <c r="Z276" s="208"/>
      <c r="AA276" s="209" t="str">
        <f t="shared" si="157"/>
        <v/>
      </c>
      <c r="AB276" s="208"/>
      <c r="AC276" s="209" t="str">
        <f t="shared" si="158"/>
        <v/>
      </c>
      <c r="AD276" s="208"/>
      <c r="AE276" s="209" t="str">
        <f t="shared" si="159"/>
        <v/>
      </c>
      <c r="AF276" s="278" t="str">
        <f t="shared" si="160"/>
        <v/>
      </c>
      <c r="AG276" s="278" t="str">
        <f t="shared" si="161"/>
        <v/>
      </c>
      <c r="AH276" s="210"/>
      <c r="AI276" s="211" t="str">
        <f t="shared" si="162"/>
        <v>Débil</v>
      </c>
      <c r="AJ276" s="212" t="str">
        <f>IFERROR(VLOOKUP((CONCATENATE(AG276,AI276)),Listados!$U$3:$V$11,2,FALSE),"")</f>
        <v/>
      </c>
      <c r="AK276" s="278">
        <f t="shared" si="163"/>
        <v>100</v>
      </c>
      <c r="AL276" s="371"/>
      <c r="AM276" s="372"/>
      <c r="AN276" s="277">
        <f>+IF(AND(Q276="Preventivo",AM271="Fuerte"),2,IF(AND(Q276="Preventivo",AM271="Moderado"),1,0))</f>
        <v>0</v>
      </c>
      <c r="AO276" s="277">
        <f t="shared" si="164"/>
        <v>0</v>
      </c>
      <c r="AP276" s="213">
        <f>+K271-AN276</f>
        <v>1</v>
      </c>
      <c r="AQ276" s="213">
        <f>+M271-AO276</f>
        <v>4</v>
      </c>
      <c r="AR276" s="357"/>
      <c r="AS276" s="357"/>
      <c r="AT276" s="357"/>
      <c r="AU276" s="357"/>
      <c r="AV276" s="308"/>
      <c r="AW276" s="308"/>
      <c r="AX276" s="318"/>
      <c r="AY276" s="318"/>
      <c r="AZ276" s="308"/>
      <c r="BA276" s="308"/>
      <c r="BB276" s="459"/>
      <c r="BC276" s="459"/>
      <c r="BD276" s="459"/>
      <c r="BE276" s="459"/>
      <c r="BF276" s="459"/>
      <c r="BG276" s="459"/>
    </row>
    <row r="277" spans="1:59" ht="128.25" x14ac:dyDescent="0.25">
      <c r="A277" s="359">
        <v>47</v>
      </c>
      <c r="B277" s="410" t="s">
        <v>83</v>
      </c>
      <c r="C277" s="411" t="str">
        <f>IFERROR(VLOOKUP(B277,Listados!B$3:C$20,2,FALSE),"")</f>
        <v>Fijar los lineamientos, parámetros y actividades requeridas para garantizar la gestión de los servicios administrativos, logísticos y la administración de los bienes necesario para la operación del Ministerio de Justicia y del Derecho.</v>
      </c>
      <c r="D277" s="412" t="s">
        <v>1464</v>
      </c>
      <c r="E277" s="253" t="s">
        <v>29</v>
      </c>
      <c r="F277" s="253" t="s">
        <v>191</v>
      </c>
      <c r="G277" s="230" t="s">
        <v>483</v>
      </c>
      <c r="H277" s="231" t="s">
        <v>16</v>
      </c>
      <c r="I277" s="258" t="s">
        <v>1465</v>
      </c>
      <c r="J277" s="398" t="s">
        <v>21</v>
      </c>
      <c r="K277" s="393">
        <f>+VLOOKUP(J277,Listados!$K$8:$L$12,2,0)</f>
        <v>1</v>
      </c>
      <c r="L277" s="401" t="s">
        <v>36</v>
      </c>
      <c r="M277" s="393">
        <f>+VLOOKUP(L277,Listados!$K$13:$L$17,2,0)</f>
        <v>3</v>
      </c>
      <c r="N277" s="357" t="str">
        <f>IF(AND(J277&lt;&gt;"",L277&lt;&gt;""),VLOOKUP(J277&amp;L277,Listados!$M$3:$N$27,2,FALSE),"")</f>
        <v>Moderado</v>
      </c>
      <c r="O277" s="324" t="s">
        <v>1469</v>
      </c>
      <c r="P277" s="266" t="s">
        <v>483</v>
      </c>
      <c r="Q277" s="232"/>
      <c r="R277" s="208" t="s">
        <v>116</v>
      </c>
      <c r="S277" s="209">
        <f t="shared" si="153"/>
        <v>15</v>
      </c>
      <c r="T277" s="208" t="s">
        <v>266</v>
      </c>
      <c r="U277" s="209">
        <f t="shared" si="154"/>
        <v>15</v>
      </c>
      <c r="V277" s="208" t="s">
        <v>266</v>
      </c>
      <c r="W277" s="209">
        <f t="shared" si="155"/>
        <v>15</v>
      </c>
      <c r="X277" s="208" t="s">
        <v>20</v>
      </c>
      <c r="Y277" s="209">
        <f t="shared" si="156"/>
        <v>15</v>
      </c>
      <c r="Z277" s="208" t="s">
        <v>266</v>
      </c>
      <c r="AA277" s="209">
        <f t="shared" si="157"/>
        <v>15</v>
      </c>
      <c r="AB277" s="208" t="s">
        <v>266</v>
      </c>
      <c r="AC277" s="209">
        <f t="shared" si="158"/>
        <v>15</v>
      </c>
      <c r="AD277" s="208" t="s">
        <v>117</v>
      </c>
      <c r="AE277" s="209">
        <f t="shared" si="159"/>
        <v>10</v>
      </c>
      <c r="AF277" s="278">
        <f t="shared" si="160"/>
        <v>100</v>
      </c>
      <c r="AG277" s="278" t="str">
        <f t="shared" si="161"/>
        <v>Fuerte</v>
      </c>
      <c r="AH277" s="210" t="s">
        <v>118</v>
      </c>
      <c r="AI277" s="211" t="str">
        <f t="shared" si="162"/>
        <v>Fuerte</v>
      </c>
      <c r="AJ277" s="212" t="str">
        <f>IFERROR(VLOOKUP((CONCATENATE(AG277,AI277)),Listados!$U$3:$V$11,2,FALSE),"")</f>
        <v>Fuerte</v>
      </c>
      <c r="AK277" s="278">
        <f t="shared" si="163"/>
        <v>100</v>
      </c>
      <c r="AL277" s="369">
        <f>AVERAGE(AK277:AK282)</f>
        <v>100</v>
      </c>
      <c r="AM277" s="371" t="str">
        <f>IF(AL277&lt;=50, "Débil", IF(AL277&lt;=99,"Moderado","Fuerte"))</f>
        <v>Fuerte</v>
      </c>
      <c r="AN277" s="277">
        <f>+IF(AND(Q277="Preventivo",AM277="Fuerte"),2,IF(AND(Q277="Preventivo",AM277="Moderado"),1,0))</f>
        <v>0</v>
      </c>
      <c r="AO277" s="277">
        <f t="shared" si="164"/>
        <v>0</v>
      </c>
      <c r="AP277" s="213">
        <f>+K277-AN277</f>
        <v>1</v>
      </c>
      <c r="AQ277" s="213">
        <f>+M277-AO277</f>
        <v>3</v>
      </c>
      <c r="AR277" s="358" t="str">
        <f>+VLOOKUP(MIN(AP277,AP278,AP279,AP280,AP281,AP282),Listados!$J$18:$K$24,2,TRUE)</f>
        <v>Rara Vez</v>
      </c>
      <c r="AS277" s="358" t="str">
        <f>+VLOOKUP(MIN(AQ277,AQ278,AQ279,AQ280,AQ281,AQ282),Listados!$J$27:$K$32,2,TRUE)</f>
        <v>Moderado</v>
      </c>
      <c r="AT277" s="358" t="str">
        <f>IF(AND(AR277&lt;&gt;"",AS277&lt;&gt;""),VLOOKUP(AR277&amp;AS277,Listados!$M$3:$N$27,2,FALSE),"")</f>
        <v>Moderado</v>
      </c>
      <c r="AU277" s="358" t="str">
        <f>+VLOOKUP(AT277,Listados!$P$3:$Q$6,2,FALSE)</f>
        <v xml:space="preserve"> Reducir el riesgo</v>
      </c>
      <c r="AV277" s="327" t="s">
        <v>1473</v>
      </c>
      <c r="AW277" s="328" t="s">
        <v>1123</v>
      </c>
      <c r="AX277" s="329">
        <v>44736</v>
      </c>
      <c r="AY277" s="329">
        <v>44926</v>
      </c>
      <c r="AZ277" s="330" t="s">
        <v>1474</v>
      </c>
      <c r="BA277" s="329" t="s">
        <v>1177</v>
      </c>
      <c r="BB277" s="476"/>
      <c r="BC277" s="476"/>
      <c r="BD277" s="476"/>
      <c r="BE277" s="476"/>
      <c r="BF277" s="476"/>
      <c r="BG277" s="476"/>
    </row>
    <row r="278" spans="1:59" ht="196.5" customHeight="1" x14ac:dyDescent="0.25">
      <c r="A278" s="360"/>
      <c r="B278" s="407"/>
      <c r="C278" s="364"/>
      <c r="D278" s="413"/>
      <c r="E278" s="218"/>
      <c r="F278" s="218"/>
      <c r="G278" s="273" t="s">
        <v>484</v>
      </c>
      <c r="H278" s="274" t="s">
        <v>16</v>
      </c>
      <c r="I278" s="267" t="s">
        <v>1466</v>
      </c>
      <c r="J278" s="399"/>
      <c r="K278" s="394"/>
      <c r="L278" s="402"/>
      <c r="M278" s="394"/>
      <c r="N278" s="397"/>
      <c r="O278" s="324" t="s">
        <v>1470</v>
      </c>
      <c r="P278" s="266" t="s">
        <v>484</v>
      </c>
      <c r="Q278" s="232"/>
      <c r="R278" s="208" t="s">
        <v>116</v>
      </c>
      <c r="S278" s="209">
        <f t="shared" si="153"/>
        <v>15</v>
      </c>
      <c r="T278" s="208" t="s">
        <v>266</v>
      </c>
      <c r="U278" s="209">
        <f t="shared" si="154"/>
        <v>15</v>
      </c>
      <c r="V278" s="208" t="s">
        <v>266</v>
      </c>
      <c r="W278" s="209">
        <f t="shared" si="155"/>
        <v>15</v>
      </c>
      <c r="X278" s="208" t="s">
        <v>20</v>
      </c>
      <c r="Y278" s="209">
        <f t="shared" si="156"/>
        <v>15</v>
      </c>
      <c r="Z278" s="208" t="s">
        <v>266</v>
      </c>
      <c r="AA278" s="209">
        <f t="shared" si="157"/>
        <v>15</v>
      </c>
      <c r="AB278" s="208" t="s">
        <v>266</v>
      </c>
      <c r="AC278" s="209">
        <f t="shared" si="158"/>
        <v>15</v>
      </c>
      <c r="AD278" s="208" t="s">
        <v>117</v>
      </c>
      <c r="AE278" s="209">
        <f t="shared" si="159"/>
        <v>10</v>
      </c>
      <c r="AF278" s="278">
        <f t="shared" si="160"/>
        <v>100</v>
      </c>
      <c r="AG278" s="278" t="str">
        <f t="shared" si="161"/>
        <v>Fuerte</v>
      </c>
      <c r="AH278" s="210" t="s">
        <v>118</v>
      </c>
      <c r="AI278" s="211" t="str">
        <f t="shared" si="162"/>
        <v>Fuerte</v>
      </c>
      <c r="AJ278" s="212" t="str">
        <f>IFERROR(VLOOKUP((CONCATENATE(AG278,AI278)),Listados!$U$3:$V$11,2,FALSE),"")</f>
        <v>Fuerte</v>
      </c>
      <c r="AK278" s="278">
        <f t="shared" si="163"/>
        <v>100</v>
      </c>
      <c r="AL278" s="370"/>
      <c r="AM278" s="372"/>
      <c r="AN278" s="277">
        <f>+IF(AND(Q278="Preventivo",AM277="Fuerte"),2,IF(AND(Q278="Preventivo",AM277="Moderado"),1,0))</f>
        <v>0</v>
      </c>
      <c r="AO278" s="277">
        <f t="shared" si="164"/>
        <v>0</v>
      </c>
      <c r="AP278" s="213">
        <f>+K277-AN278</f>
        <v>1</v>
      </c>
      <c r="AQ278" s="213">
        <f>+M277-AO278</f>
        <v>3</v>
      </c>
      <c r="AR278" s="356"/>
      <c r="AS278" s="356"/>
      <c r="AT278" s="356"/>
      <c r="AU278" s="356"/>
      <c r="AV278" s="327" t="s">
        <v>1475</v>
      </c>
      <c r="AW278" s="346" t="s">
        <v>1123</v>
      </c>
      <c r="AX278" s="345">
        <v>44736</v>
      </c>
      <c r="AY278" s="345">
        <v>44926</v>
      </c>
      <c r="AZ278" s="330" t="s">
        <v>1474</v>
      </c>
      <c r="BA278" s="345" t="s">
        <v>1177</v>
      </c>
      <c r="BB278" s="458"/>
      <c r="BC278" s="458"/>
      <c r="BD278" s="458"/>
      <c r="BE278" s="458"/>
      <c r="BF278" s="458"/>
      <c r="BG278" s="458"/>
    </row>
    <row r="279" spans="1:59" ht="99.75" x14ac:dyDescent="0.25">
      <c r="A279" s="360"/>
      <c r="B279" s="407"/>
      <c r="C279" s="364"/>
      <c r="D279" s="367"/>
      <c r="E279" s="219"/>
      <c r="F279" s="219"/>
      <c r="G279" s="137" t="s">
        <v>485</v>
      </c>
      <c r="H279" s="217" t="s">
        <v>16</v>
      </c>
      <c r="I279" s="258" t="s">
        <v>1467</v>
      </c>
      <c r="J279" s="399"/>
      <c r="K279" s="394"/>
      <c r="L279" s="402"/>
      <c r="M279" s="394"/>
      <c r="N279" s="397"/>
      <c r="O279" s="324" t="s">
        <v>1471</v>
      </c>
      <c r="P279" s="266" t="s">
        <v>485</v>
      </c>
      <c r="Q279" s="232"/>
      <c r="R279" s="208" t="s">
        <v>116</v>
      </c>
      <c r="S279" s="209">
        <f t="shared" si="153"/>
        <v>15</v>
      </c>
      <c r="T279" s="208" t="s">
        <v>266</v>
      </c>
      <c r="U279" s="209">
        <f t="shared" si="154"/>
        <v>15</v>
      </c>
      <c r="V279" s="208" t="s">
        <v>266</v>
      </c>
      <c r="W279" s="209">
        <f t="shared" si="155"/>
        <v>15</v>
      </c>
      <c r="X279" s="208" t="s">
        <v>20</v>
      </c>
      <c r="Y279" s="209">
        <f t="shared" si="156"/>
        <v>15</v>
      </c>
      <c r="Z279" s="208" t="s">
        <v>266</v>
      </c>
      <c r="AA279" s="209">
        <f t="shared" si="157"/>
        <v>15</v>
      </c>
      <c r="AB279" s="208" t="s">
        <v>266</v>
      </c>
      <c r="AC279" s="209">
        <f t="shared" si="158"/>
        <v>15</v>
      </c>
      <c r="AD279" s="208" t="s">
        <v>117</v>
      </c>
      <c r="AE279" s="209">
        <f t="shared" si="159"/>
        <v>10</v>
      </c>
      <c r="AF279" s="278">
        <f t="shared" si="160"/>
        <v>100</v>
      </c>
      <c r="AG279" s="278" t="str">
        <f t="shared" si="161"/>
        <v>Fuerte</v>
      </c>
      <c r="AH279" s="210" t="s">
        <v>118</v>
      </c>
      <c r="AI279" s="211" t="str">
        <f t="shared" si="162"/>
        <v>Fuerte</v>
      </c>
      <c r="AJ279" s="212" t="str">
        <f>IFERROR(VLOOKUP((CONCATENATE(AG279,AI279)),Listados!$U$3:$V$11,2,FALSE),"")</f>
        <v>Fuerte</v>
      </c>
      <c r="AK279" s="278">
        <f t="shared" si="163"/>
        <v>100</v>
      </c>
      <c r="AL279" s="370"/>
      <c r="AM279" s="372"/>
      <c r="AN279" s="277">
        <f>+IF(AND(Q279="Preventivo",AM277="Fuerte"),2,IF(AND(Q279="Preventivo",AM277="Moderado"),1,0))</f>
        <v>0</v>
      </c>
      <c r="AO279" s="277">
        <f t="shared" si="164"/>
        <v>0</v>
      </c>
      <c r="AP279" s="213">
        <f>+K277-AN279</f>
        <v>1</v>
      </c>
      <c r="AQ279" s="213">
        <f>+M277-AO279</f>
        <v>3</v>
      </c>
      <c r="AR279" s="356"/>
      <c r="AS279" s="356"/>
      <c r="AT279" s="356"/>
      <c r="AU279" s="356"/>
      <c r="AV279" s="327" t="s">
        <v>1476</v>
      </c>
      <c r="AW279" s="346"/>
      <c r="AX279" s="346"/>
      <c r="AY279" s="346"/>
      <c r="AZ279" s="330" t="s">
        <v>1474</v>
      </c>
      <c r="BA279" s="345"/>
      <c r="BB279" s="458"/>
      <c r="BC279" s="458"/>
      <c r="BD279" s="458"/>
      <c r="BE279" s="458"/>
      <c r="BF279" s="458"/>
      <c r="BG279" s="458"/>
    </row>
    <row r="280" spans="1:59" ht="45" x14ac:dyDescent="0.25">
      <c r="A280" s="360"/>
      <c r="B280" s="407"/>
      <c r="C280" s="364"/>
      <c r="D280" s="367"/>
      <c r="E280" s="219"/>
      <c r="F280" s="219"/>
      <c r="G280" s="220" t="s">
        <v>1463</v>
      </c>
      <c r="H280" s="217" t="s">
        <v>16</v>
      </c>
      <c r="I280" s="323" t="s">
        <v>1468</v>
      </c>
      <c r="J280" s="399"/>
      <c r="K280" s="394"/>
      <c r="L280" s="402"/>
      <c r="M280" s="394"/>
      <c r="N280" s="397"/>
      <c r="O280" s="325" t="s">
        <v>1472</v>
      </c>
      <c r="P280" s="232"/>
      <c r="Q280" s="232"/>
      <c r="R280" s="232"/>
      <c r="S280" s="209" t="str">
        <f t="shared" si="153"/>
        <v/>
      </c>
      <c r="T280" s="232"/>
      <c r="U280" s="209" t="str">
        <f t="shared" si="154"/>
        <v/>
      </c>
      <c r="V280" s="208"/>
      <c r="W280" s="209" t="str">
        <f t="shared" si="155"/>
        <v/>
      </c>
      <c r="X280" s="208"/>
      <c r="Y280" s="209" t="str">
        <f t="shared" si="156"/>
        <v/>
      </c>
      <c r="Z280" s="208"/>
      <c r="AA280" s="209" t="str">
        <f t="shared" si="157"/>
        <v/>
      </c>
      <c r="AB280" s="208"/>
      <c r="AC280" s="209" t="str">
        <f t="shared" si="158"/>
        <v/>
      </c>
      <c r="AD280" s="208"/>
      <c r="AE280" s="209" t="str">
        <f t="shared" si="159"/>
        <v/>
      </c>
      <c r="AF280" s="278" t="str">
        <f t="shared" si="160"/>
        <v/>
      </c>
      <c r="AG280" s="278" t="str">
        <f t="shared" si="161"/>
        <v/>
      </c>
      <c r="AH280" s="210"/>
      <c r="AI280" s="211" t="str">
        <f t="shared" si="162"/>
        <v>Débil</v>
      </c>
      <c r="AJ280" s="212" t="str">
        <f>IFERROR(VLOOKUP((CONCATENATE(AG280,AI280)),Listados!$U$3:$V$11,2,FALSE),"")</f>
        <v/>
      </c>
      <c r="AK280" s="278">
        <f t="shared" si="163"/>
        <v>100</v>
      </c>
      <c r="AL280" s="370"/>
      <c r="AM280" s="372"/>
      <c r="AN280" s="277">
        <f>+IF(AND(Q280="Preventivo",AM277="Fuerte"),2,IF(AND(Q280="Preventivo",AM277="Moderado"),1,0))</f>
        <v>0</v>
      </c>
      <c r="AO280" s="277">
        <f t="shared" si="164"/>
        <v>0</v>
      </c>
      <c r="AP280" s="213">
        <f>+K277-AN280</f>
        <v>1</v>
      </c>
      <c r="AQ280" s="213">
        <f>+M277-AO280</f>
        <v>3</v>
      </c>
      <c r="AR280" s="356"/>
      <c r="AS280" s="356"/>
      <c r="AT280" s="356"/>
      <c r="AU280" s="356"/>
      <c r="AV280" s="327" t="s">
        <v>1477</v>
      </c>
      <c r="AW280" s="328" t="s">
        <v>1328</v>
      </c>
      <c r="AX280" s="329">
        <v>44927</v>
      </c>
      <c r="AY280" s="329">
        <v>45291</v>
      </c>
      <c r="AZ280" s="330" t="s">
        <v>1474</v>
      </c>
      <c r="BA280" s="329" t="s">
        <v>1478</v>
      </c>
      <c r="BB280" s="458"/>
      <c r="BC280" s="458"/>
      <c r="BD280" s="458"/>
      <c r="BE280" s="458"/>
      <c r="BF280" s="458"/>
      <c r="BG280" s="458"/>
    </row>
    <row r="281" spans="1:59" x14ac:dyDescent="0.25">
      <c r="A281" s="360"/>
      <c r="B281" s="407"/>
      <c r="C281" s="364"/>
      <c r="D281" s="367"/>
      <c r="E281" s="221"/>
      <c r="F281" s="221"/>
      <c r="G281" s="222"/>
      <c r="H281" s="223"/>
      <c r="I281" s="217"/>
      <c r="J281" s="399"/>
      <c r="K281" s="394"/>
      <c r="L281" s="402"/>
      <c r="M281" s="394"/>
      <c r="N281" s="397"/>
      <c r="O281" s="214"/>
      <c r="P281" s="232"/>
      <c r="Q281" s="232"/>
      <c r="R281" s="232"/>
      <c r="S281" s="209" t="str">
        <f t="shared" si="153"/>
        <v/>
      </c>
      <c r="T281" s="232"/>
      <c r="U281" s="209" t="str">
        <f t="shared" si="154"/>
        <v/>
      </c>
      <c r="V281" s="208"/>
      <c r="W281" s="209" t="str">
        <f t="shared" si="155"/>
        <v/>
      </c>
      <c r="X281" s="208"/>
      <c r="Y281" s="209" t="str">
        <f t="shared" si="156"/>
        <v/>
      </c>
      <c r="Z281" s="208"/>
      <c r="AA281" s="209" t="str">
        <f t="shared" si="157"/>
        <v/>
      </c>
      <c r="AB281" s="208"/>
      <c r="AC281" s="209" t="str">
        <f t="shared" si="158"/>
        <v/>
      </c>
      <c r="AD281" s="208"/>
      <c r="AE281" s="209" t="str">
        <f t="shared" si="159"/>
        <v/>
      </c>
      <c r="AF281" s="278" t="str">
        <f t="shared" si="160"/>
        <v/>
      </c>
      <c r="AG281" s="278" t="str">
        <f t="shared" si="161"/>
        <v/>
      </c>
      <c r="AH281" s="210"/>
      <c r="AI281" s="211" t="str">
        <f t="shared" si="162"/>
        <v>Débil</v>
      </c>
      <c r="AJ281" s="212" t="str">
        <f>IFERROR(VLOOKUP((CONCATENATE(AG281,AI281)),Listados!$U$3:$V$11,2,FALSE),"")</f>
        <v/>
      </c>
      <c r="AK281" s="278">
        <f t="shared" si="163"/>
        <v>100</v>
      </c>
      <c r="AL281" s="370"/>
      <c r="AM281" s="372"/>
      <c r="AN281" s="277">
        <f>+IF(AND(Q281="Preventivo",AM277="Fuerte"),2,IF(AND(Q281="Preventivo",AM277="Moderado"),1,0))</f>
        <v>0</v>
      </c>
      <c r="AO281" s="277">
        <f t="shared" si="164"/>
        <v>0</v>
      </c>
      <c r="AP281" s="213">
        <f>+K277-AN281</f>
        <v>1</v>
      </c>
      <c r="AQ281" s="213">
        <f>+M277-AO281</f>
        <v>3</v>
      </c>
      <c r="AR281" s="356"/>
      <c r="AS281" s="356"/>
      <c r="AT281" s="356"/>
      <c r="AU281" s="356"/>
      <c r="AV281" s="200"/>
      <c r="AW281" s="200"/>
      <c r="AX281" s="331"/>
      <c r="AY281" s="331"/>
      <c r="AZ281" s="200"/>
      <c r="BA281" s="200"/>
      <c r="BB281" s="458"/>
      <c r="BC281" s="458"/>
      <c r="BD281" s="458"/>
      <c r="BE281" s="458"/>
      <c r="BF281" s="458"/>
      <c r="BG281" s="458"/>
    </row>
    <row r="282" spans="1:59" ht="15.75" thickBot="1" x14ac:dyDescent="0.3">
      <c r="A282" s="361"/>
      <c r="B282" s="407"/>
      <c r="C282" s="364"/>
      <c r="D282" s="419"/>
      <c r="E282" s="271"/>
      <c r="F282" s="271"/>
      <c r="G282" s="272"/>
      <c r="H282" s="269"/>
      <c r="I282" s="269"/>
      <c r="J282" s="399"/>
      <c r="K282" s="395"/>
      <c r="L282" s="402"/>
      <c r="M282" s="395"/>
      <c r="N282" s="397"/>
      <c r="O282" s="214"/>
      <c r="P282" s="232"/>
      <c r="Q282" s="232"/>
      <c r="R282" s="232"/>
      <c r="S282" s="209" t="str">
        <f t="shared" si="153"/>
        <v/>
      </c>
      <c r="T282" s="232"/>
      <c r="U282" s="209" t="str">
        <f t="shared" si="154"/>
        <v/>
      </c>
      <c r="V282" s="208"/>
      <c r="W282" s="209" t="str">
        <f t="shared" si="155"/>
        <v/>
      </c>
      <c r="X282" s="208"/>
      <c r="Y282" s="209" t="str">
        <f t="shared" si="156"/>
        <v/>
      </c>
      <c r="Z282" s="208"/>
      <c r="AA282" s="209" t="str">
        <f t="shared" si="157"/>
        <v/>
      </c>
      <c r="AB282" s="208"/>
      <c r="AC282" s="209" t="str">
        <f t="shared" si="158"/>
        <v/>
      </c>
      <c r="AD282" s="208"/>
      <c r="AE282" s="209" t="str">
        <f t="shared" si="159"/>
        <v/>
      </c>
      <c r="AF282" s="278" t="str">
        <f t="shared" si="160"/>
        <v/>
      </c>
      <c r="AG282" s="278" t="str">
        <f t="shared" si="161"/>
        <v/>
      </c>
      <c r="AH282" s="210"/>
      <c r="AI282" s="211" t="str">
        <f t="shared" si="162"/>
        <v>Débil</v>
      </c>
      <c r="AJ282" s="212" t="str">
        <f>IFERROR(VLOOKUP((CONCATENATE(AG282,AI282)),Listados!$U$3:$V$11,2,FALSE),"")</f>
        <v/>
      </c>
      <c r="AK282" s="278">
        <f t="shared" si="163"/>
        <v>100</v>
      </c>
      <c r="AL282" s="371"/>
      <c r="AM282" s="372"/>
      <c r="AN282" s="277">
        <f>+IF(AND(Q282="Preventivo",AM277="Fuerte"),2,IF(AND(Q282="Preventivo",AM277="Moderado"),1,0))</f>
        <v>0</v>
      </c>
      <c r="AO282" s="277">
        <f t="shared" si="164"/>
        <v>0</v>
      </c>
      <c r="AP282" s="213">
        <f>+K277-AN282</f>
        <v>1</v>
      </c>
      <c r="AQ282" s="213">
        <f>+M277-AO282</f>
        <v>3</v>
      </c>
      <c r="AR282" s="357"/>
      <c r="AS282" s="357"/>
      <c r="AT282" s="357"/>
      <c r="AU282" s="357"/>
      <c r="AV282" s="200"/>
      <c r="AW282" s="200"/>
      <c r="AX282" s="331"/>
      <c r="AY282" s="331"/>
      <c r="AZ282" s="200"/>
      <c r="BA282" s="200"/>
      <c r="BB282" s="459"/>
      <c r="BC282" s="459"/>
      <c r="BD282" s="459"/>
      <c r="BE282" s="459"/>
      <c r="BF282" s="459"/>
      <c r="BG282" s="459"/>
    </row>
    <row r="283" spans="1:59" ht="150" x14ac:dyDescent="0.25">
      <c r="A283" s="359">
        <v>48</v>
      </c>
      <c r="B283" s="410" t="s">
        <v>83</v>
      </c>
      <c r="C283" s="411" t="str">
        <f>IFERROR(VLOOKUP(B283,Listados!B$3:C$20,2,FALSE),"")</f>
        <v>Fijar los lineamientos, parámetros y actividades requeridas para garantizar la gestión de los servicios administrativos, logísticos y la administración de los bienes necesario para la operación del Ministerio de Justicia y del Derecho.</v>
      </c>
      <c r="D283" s="412" t="s">
        <v>1479</v>
      </c>
      <c r="E283" s="253" t="s">
        <v>29</v>
      </c>
      <c r="F283" s="253" t="s">
        <v>191</v>
      </c>
      <c r="G283" s="332" t="s">
        <v>1484</v>
      </c>
      <c r="H283" s="231" t="s">
        <v>16</v>
      </c>
      <c r="I283" s="258" t="s">
        <v>486</v>
      </c>
      <c r="J283" s="398" t="s">
        <v>53</v>
      </c>
      <c r="K283" s="393">
        <f>+VLOOKUP(J283,Listados!$K$8:$L$12,2,0)</f>
        <v>4</v>
      </c>
      <c r="L283" s="401" t="s">
        <v>36</v>
      </c>
      <c r="M283" s="393">
        <f>+VLOOKUP(L283,Listados!$K$13:$L$17,2,0)</f>
        <v>3</v>
      </c>
      <c r="N283" s="357" t="str">
        <f>IF(AND(J283&lt;&gt;"",L283&lt;&gt;""),VLOOKUP(J283&amp;L283,Listados!$M$3:$N$27,2,FALSE),"")</f>
        <v>Alto</v>
      </c>
      <c r="O283" s="137" t="s">
        <v>487</v>
      </c>
      <c r="P283" s="137" t="s">
        <v>488</v>
      </c>
      <c r="Q283" s="232" t="s">
        <v>20</v>
      </c>
      <c r="R283" s="208" t="s">
        <v>116</v>
      </c>
      <c r="S283" s="209">
        <f t="shared" si="153"/>
        <v>15</v>
      </c>
      <c r="T283" s="208" t="s">
        <v>266</v>
      </c>
      <c r="U283" s="209">
        <f t="shared" si="154"/>
        <v>15</v>
      </c>
      <c r="V283" s="208" t="s">
        <v>266</v>
      </c>
      <c r="W283" s="209">
        <f t="shared" si="155"/>
        <v>15</v>
      </c>
      <c r="X283" s="208" t="s">
        <v>20</v>
      </c>
      <c r="Y283" s="209">
        <f t="shared" si="156"/>
        <v>15</v>
      </c>
      <c r="Z283" s="208" t="s">
        <v>266</v>
      </c>
      <c r="AA283" s="209">
        <f t="shared" si="157"/>
        <v>15</v>
      </c>
      <c r="AB283" s="208" t="s">
        <v>266</v>
      </c>
      <c r="AC283" s="209">
        <f t="shared" si="158"/>
        <v>15</v>
      </c>
      <c r="AD283" s="208" t="s">
        <v>117</v>
      </c>
      <c r="AE283" s="209">
        <f t="shared" si="159"/>
        <v>10</v>
      </c>
      <c r="AF283" s="278">
        <f t="shared" si="160"/>
        <v>100</v>
      </c>
      <c r="AG283" s="278" t="str">
        <f t="shared" si="161"/>
        <v>Fuerte</v>
      </c>
      <c r="AH283" s="210" t="s">
        <v>118</v>
      </c>
      <c r="AI283" s="211" t="str">
        <f t="shared" si="162"/>
        <v>Fuerte</v>
      </c>
      <c r="AJ283" s="212" t="str">
        <f>IFERROR(VLOOKUP((CONCATENATE(AG283,AI283)),Listados!$U$3:$V$11,2,FALSE),"")</f>
        <v>Fuerte</v>
      </c>
      <c r="AK283" s="278">
        <f t="shared" si="163"/>
        <v>100</v>
      </c>
      <c r="AL283" s="369">
        <f>AVERAGE(AK283:AK288)</f>
        <v>100</v>
      </c>
      <c r="AM283" s="371" t="str">
        <f>IF(AL283&lt;=50, "Débil", IF(AL283&lt;=99,"Moderado","Fuerte"))</f>
        <v>Fuerte</v>
      </c>
      <c r="AN283" s="277">
        <f>+IF(AND(Q283="Preventivo",AM283="Fuerte"),2,IF(AND(Q283="Preventivo",AM283="Moderado"),1,0))</f>
        <v>2</v>
      </c>
      <c r="AO283" s="277">
        <f t="shared" si="164"/>
        <v>0</v>
      </c>
      <c r="AP283" s="213">
        <f>+K283-AN283</f>
        <v>2</v>
      </c>
      <c r="AQ283" s="213">
        <f>+M283-AO283</f>
        <v>3</v>
      </c>
      <c r="AR283" s="358" t="str">
        <f>+VLOOKUP(MIN(AP283,AP284,AP285,AP286,AP287,AP288),Listados!$J$18:$K$24,2,TRUE)</f>
        <v>Improbable</v>
      </c>
      <c r="AS283" s="358" t="str">
        <f>+VLOOKUP(MIN(AQ283,AQ284,AQ285,AQ286,AQ287,AQ288),Listados!$J$27:$K$32,2,TRUE)</f>
        <v>Moderado</v>
      </c>
      <c r="AT283" s="358" t="str">
        <f>IF(AND(AR283&lt;&gt;"",AS283&lt;&gt;""),VLOOKUP(AR283&amp;AS283,Listados!$M$3:$N$27,2,FALSE),"")</f>
        <v>Moderado</v>
      </c>
      <c r="AU283" s="358" t="str">
        <f>+VLOOKUP(AT283,Listados!$P$3:$Q$6,2,FALSE)</f>
        <v xml:space="preserve"> Reducir el riesgo</v>
      </c>
      <c r="AV283" s="324" t="s">
        <v>1357</v>
      </c>
      <c r="AW283" s="324" t="s">
        <v>1123</v>
      </c>
      <c r="AX283" s="338">
        <v>44736</v>
      </c>
      <c r="AY283" s="339">
        <v>44926</v>
      </c>
      <c r="AZ283" s="324" t="s">
        <v>1492</v>
      </c>
      <c r="BA283" s="324" t="s">
        <v>1176</v>
      </c>
      <c r="BB283" s="476"/>
      <c r="BC283" s="476"/>
      <c r="BD283" s="476"/>
      <c r="BE283" s="476"/>
      <c r="BF283" s="476"/>
      <c r="BG283" s="476"/>
    </row>
    <row r="284" spans="1:59" ht="120" x14ac:dyDescent="0.25">
      <c r="A284" s="360"/>
      <c r="B284" s="407"/>
      <c r="C284" s="364"/>
      <c r="D284" s="413"/>
      <c r="E284" s="218"/>
      <c r="F284" s="218"/>
      <c r="G284" s="333" t="s">
        <v>1480</v>
      </c>
      <c r="H284" s="231" t="s">
        <v>16</v>
      </c>
      <c r="I284" s="334" t="s">
        <v>1482</v>
      </c>
      <c r="J284" s="399"/>
      <c r="K284" s="394"/>
      <c r="L284" s="402"/>
      <c r="M284" s="394"/>
      <c r="N284" s="397"/>
      <c r="O284" s="137" t="s">
        <v>490</v>
      </c>
      <c r="P284" s="137" t="s">
        <v>489</v>
      </c>
      <c r="Q284" s="232" t="s">
        <v>20</v>
      </c>
      <c r="R284" s="208" t="s">
        <v>116</v>
      </c>
      <c r="S284" s="209">
        <f t="shared" si="153"/>
        <v>15</v>
      </c>
      <c r="T284" s="208" t="s">
        <v>266</v>
      </c>
      <c r="U284" s="209">
        <f t="shared" si="154"/>
        <v>15</v>
      </c>
      <c r="V284" s="208" t="s">
        <v>266</v>
      </c>
      <c r="W284" s="209">
        <f t="shared" si="155"/>
        <v>15</v>
      </c>
      <c r="X284" s="208" t="s">
        <v>20</v>
      </c>
      <c r="Y284" s="209">
        <f t="shared" si="156"/>
        <v>15</v>
      </c>
      <c r="Z284" s="208" t="s">
        <v>266</v>
      </c>
      <c r="AA284" s="209">
        <f t="shared" si="157"/>
        <v>15</v>
      </c>
      <c r="AB284" s="208" t="s">
        <v>266</v>
      </c>
      <c r="AC284" s="209">
        <f t="shared" si="158"/>
        <v>15</v>
      </c>
      <c r="AD284" s="208" t="s">
        <v>117</v>
      </c>
      <c r="AE284" s="209">
        <f t="shared" si="159"/>
        <v>10</v>
      </c>
      <c r="AF284" s="278">
        <f t="shared" si="160"/>
        <v>100</v>
      </c>
      <c r="AG284" s="278" t="str">
        <f t="shared" si="161"/>
        <v>Fuerte</v>
      </c>
      <c r="AH284" s="210" t="s">
        <v>118</v>
      </c>
      <c r="AI284" s="211" t="str">
        <f t="shared" si="162"/>
        <v>Fuerte</v>
      </c>
      <c r="AJ284" s="212" t="str">
        <f>IFERROR(VLOOKUP((CONCATENATE(AG284,AI284)),Listados!$U$3:$V$11,2,FALSE),"")</f>
        <v>Fuerte</v>
      </c>
      <c r="AK284" s="278">
        <f t="shared" si="163"/>
        <v>100</v>
      </c>
      <c r="AL284" s="370"/>
      <c r="AM284" s="372"/>
      <c r="AN284" s="277">
        <f>+IF(AND(Q284="Preventivo",AM283="Fuerte"),2,IF(AND(Q284="Preventivo",AM283="Moderado"),1,0))</f>
        <v>2</v>
      </c>
      <c r="AO284" s="277">
        <f t="shared" si="164"/>
        <v>0</v>
      </c>
      <c r="AP284" s="213">
        <f>+K283-AN284</f>
        <v>2</v>
      </c>
      <c r="AQ284" s="213">
        <f>+M283-AO284</f>
        <v>3</v>
      </c>
      <c r="AR284" s="356"/>
      <c r="AS284" s="356"/>
      <c r="AT284" s="356"/>
      <c r="AU284" s="356"/>
      <c r="AV284" s="340" t="s">
        <v>1488</v>
      </c>
      <c r="AW284" s="326" t="s">
        <v>1123</v>
      </c>
      <c r="AX284" s="341">
        <v>44927</v>
      </c>
      <c r="AY284" s="341">
        <v>45291</v>
      </c>
      <c r="AZ284" s="340" t="s">
        <v>1493</v>
      </c>
      <c r="BA284" s="340" t="s">
        <v>1489</v>
      </c>
      <c r="BB284" s="458"/>
      <c r="BC284" s="458"/>
      <c r="BD284" s="458"/>
      <c r="BE284" s="458"/>
      <c r="BF284" s="458"/>
      <c r="BG284" s="458"/>
    </row>
    <row r="285" spans="1:59" ht="135" x14ac:dyDescent="0.25">
      <c r="A285" s="360"/>
      <c r="B285" s="407"/>
      <c r="C285" s="364"/>
      <c r="D285" s="367"/>
      <c r="E285" s="219"/>
      <c r="F285" s="219"/>
      <c r="G285" s="335" t="s">
        <v>1481</v>
      </c>
      <c r="H285" s="335" t="s">
        <v>30</v>
      </c>
      <c r="I285" s="335" t="s">
        <v>1483</v>
      </c>
      <c r="J285" s="399"/>
      <c r="K285" s="394"/>
      <c r="L285" s="402"/>
      <c r="M285" s="394"/>
      <c r="N285" s="397"/>
      <c r="O285" s="137" t="s">
        <v>492</v>
      </c>
      <c r="P285" s="137" t="s">
        <v>491</v>
      </c>
      <c r="Q285" s="232" t="s">
        <v>20</v>
      </c>
      <c r="R285" s="208" t="s">
        <v>116</v>
      </c>
      <c r="S285" s="209">
        <f t="shared" si="153"/>
        <v>15</v>
      </c>
      <c r="T285" s="208" t="s">
        <v>266</v>
      </c>
      <c r="U285" s="209">
        <f t="shared" si="154"/>
        <v>15</v>
      </c>
      <c r="V285" s="208" t="s">
        <v>266</v>
      </c>
      <c r="W285" s="209">
        <f t="shared" si="155"/>
        <v>15</v>
      </c>
      <c r="X285" s="208" t="s">
        <v>20</v>
      </c>
      <c r="Y285" s="209">
        <f t="shared" si="156"/>
        <v>15</v>
      </c>
      <c r="Z285" s="208" t="s">
        <v>266</v>
      </c>
      <c r="AA285" s="209">
        <f t="shared" si="157"/>
        <v>15</v>
      </c>
      <c r="AB285" s="208" t="s">
        <v>266</v>
      </c>
      <c r="AC285" s="209">
        <f t="shared" si="158"/>
        <v>15</v>
      </c>
      <c r="AD285" s="208" t="s">
        <v>117</v>
      </c>
      <c r="AE285" s="209">
        <f t="shared" si="159"/>
        <v>10</v>
      </c>
      <c r="AF285" s="278">
        <f t="shared" si="160"/>
        <v>100</v>
      </c>
      <c r="AG285" s="278" t="str">
        <f t="shared" si="161"/>
        <v>Fuerte</v>
      </c>
      <c r="AH285" s="210" t="s">
        <v>118</v>
      </c>
      <c r="AI285" s="211" t="str">
        <f t="shared" si="162"/>
        <v>Fuerte</v>
      </c>
      <c r="AJ285" s="212" t="str">
        <f>IFERROR(VLOOKUP((CONCATENATE(AG285,AI285)),Listados!$U$3:$V$11,2,FALSE),"")</f>
        <v>Fuerte</v>
      </c>
      <c r="AK285" s="278">
        <f t="shared" si="163"/>
        <v>100</v>
      </c>
      <c r="AL285" s="370"/>
      <c r="AM285" s="372"/>
      <c r="AN285" s="277">
        <f>+IF(AND(Q285="Preventivo",AM283="Fuerte"),2,IF(AND(Q285="Preventivo",AM283="Moderado"),1,0))</f>
        <v>2</v>
      </c>
      <c r="AO285" s="277">
        <f t="shared" si="164"/>
        <v>0</v>
      </c>
      <c r="AP285" s="213">
        <f>+K283-AN285</f>
        <v>2</v>
      </c>
      <c r="AQ285" s="213">
        <f>+M283-AO285</f>
        <v>3</v>
      </c>
      <c r="AR285" s="356"/>
      <c r="AS285" s="356"/>
      <c r="AT285" s="356"/>
      <c r="AU285" s="356"/>
      <c r="AV285" s="330" t="s">
        <v>1490</v>
      </c>
      <c r="AW285" s="245" t="s">
        <v>1123</v>
      </c>
      <c r="AX285" s="342">
        <v>44927</v>
      </c>
      <c r="AY285" s="342">
        <v>45291</v>
      </c>
      <c r="AZ285" s="343" t="s">
        <v>1494</v>
      </c>
      <c r="BA285" s="259" t="s">
        <v>1491</v>
      </c>
      <c r="BB285" s="458"/>
      <c r="BC285" s="458"/>
      <c r="BD285" s="458"/>
      <c r="BE285" s="458"/>
      <c r="BF285" s="458"/>
      <c r="BG285" s="458"/>
    </row>
    <row r="286" spans="1:59" ht="50.25" customHeight="1" x14ac:dyDescent="0.25">
      <c r="A286" s="360"/>
      <c r="B286" s="407"/>
      <c r="C286" s="364"/>
      <c r="D286" s="367"/>
      <c r="E286" s="219"/>
      <c r="F286" s="219"/>
      <c r="G286" s="220"/>
      <c r="H286" s="217"/>
      <c r="I286" s="217"/>
      <c r="J286" s="399"/>
      <c r="K286" s="394"/>
      <c r="L286" s="402"/>
      <c r="M286" s="394"/>
      <c r="N286" s="397"/>
      <c r="O286" s="336" t="s">
        <v>1485</v>
      </c>
      <c r="P286" s="337" t="s">
        <v>1487</v>
      </c>
      <c r="Q286" s="232" t="s">
        <v>20</v>
      </c>
      <c r="R286" s="208" t="s">
        <v>116</v>
      </c>
      <c r="S286" s="209">
        <f t="shared" ref="S286:S287" si="165">+IF(R286="si",15,"")</f>
        <v>15</v>
      </c>
      <c r="T286" s="208" t="s">
        <v>266</v>
      </c>
      <c r="U286" s="209">
        <f t="shared" ref="U286:U287" si="166">+IF(T286="si",15,"")</f>
        <v>15</v>
      </c>
      <c r="V286" s="208" t="s">
        <v>266</v>
      </c>
      <c r="W286" s="209">
        <f t="shared" ref="W286:W287" si="167">+IF(V286="si",15,"")</f>
        <v>15</v>
      </c>
      <c r="X286" s="208" t="s">
        <v>20</v>
      </c>
      <c r="Y286" s="209">
        <f t="shared" ref="Y286:Y287" si="168">+IF(X286="Preventivo",15,IF(X286="Detectivo",10,""))</f>
        <v>15</v>
      </c>
      <c r="Z286" s="208" t="s">
        <v>266</v>
      </c>
      <c r="AA286" s="209">
        <f t="shared" ref="AA286:AA287" si="169">+IF(Z286="si",15,"")</f>
        <v>15</v>
      </c>
      <c r="AB286" s="208" t="s">
        <v>266</v>
      </c>
      <c r="AC286" s="209">
        <f t="shared" ref="AC286:AC287" si="170">+IF(AB286="si",15,"")</f>
        <v>15</v>
      </c>
      <c r="AD286" s="208" t="s">
        <v>117</v>
      </c>
      <c r="AE286" s="209">
        <f t="shared" si="159"/>
        <v>10</v>
      </c>
      <c r="AF286" s="278">
        <f t="shared" si="160"/>
        <v>100</v>
      </c>
      <c r="AG286" s="278" t="str">
        <f t="shared" si="161"/>
        <v>Fuerte</v>
      </c>
      <c r="AH286" s="210" t="s">
        <v>118</v>
      </c>
      <c r="AI286" s="211" t="str">
        <f t="shared" si="162"/>
        <v>Fuerte</v>
      </c>
      <c r="AJ286" s="212" t="str">
        <f>IFERROR(VLOOKUP((CONCATENATE(AG286,AI286)),Listados!$U$3:$V$11,2,FALSE),"")</f>
        <v>Fuerte</v>
      </c>
      <c r="AK286" s="278">
        <f t="shared" si="163"/>
        <v>100</v>
      </c>
      <c r="AL286" s="370"/>
      <c r="AM286" s="372"/>
      <c r="AN286" s="277">
        <f>+IF(AND(Q286="Preventivo",AM283="Fuerte"),2,IF(AND(Q286="Preventivo",AM283="Moderado"),1,0))</f>
        <v>2</v>
      </c>
      <c r="AO286" s="277">
        <f t="shared" si="164"/>
        <v>0</v>
      </c>
      <c r="AP286" s="213">
        <f>+K283-AN286</f>
        <v>2</v>
      </c>
      <c r="AQ286" s="213">
        <f>+M283-AO286</f>
        <v>3</v>
      </c>
      <c r="AR286" s="356"/>
      <c r="AS286" s="356"/>
      <c r="AT286" s="356"/>
      <c r="AU286" s="356"/>
      <c r="AV286" s="307"/>
      <c r="AW286" s="307"/>
      <c r="AX286" s="317"/>
      <c r="AY286" s="317"/>
      <c r="AZ286" s="307"/>
      <c r="BA286" s="307"/>
      <c r="BB286" s="458"/>
      <c r="BC286" s="458"/>
      <c r="BD286" s="458"/>
      <c r="BE286" s="458"/>
      <c r="BF286" s="458"/>
      <c r="BG286" s="458"/>
    </row>
    <row r="287" spans="1:59" ht="69" customHeight="1" x14ac:dyDescent="0.25">
      <c r="A287" s="360"/>
      <c r="B287" s="407"/>
      <c r="C287" s="364"/>
      <c r="D287" s="367"/>
      <c r="E287" s="221"/>
      <c r="F287" s="221"/>
      <c r="G287" s="222"/>
      <c r="H287" s="223"/>
      <c r="I287" s="217"/>
      <c r="J287" s="399"/>
      <c r="K287" s="394"/>
      <c r="L287" s="402"/>
      <c r="M287" s="394"/>
      <c r="N287" s="397"/>
      <c r="O287" s="330" t="s">
        <v>1486</v>
      </c>
      <c r="P287" s="330" t="s">
        <v>1481</v>
      </c>
      <c r="Q287" s="232" t="s">
        <v>20</v>
      </c>
      <c r="R287" s="208" t="s">
        <v>116</v>
      </c>
      <c r="S287" s="209">
        <f t="shared" si="165"/>
        <v>15</v>
      </c>
      <c r="T287" s="208" t="s">
        <v>266</v>
      </c>
      <c r="U287" s="209">
        <f t="shared" si="166"/>
        <v>15</v>
      </c>
      <c r="V287" s="208" t="s">
        <v>266</v>
      </c>
      <c r="W287" s="209">
        <f t="shared" si="167"/>
        <v>15</v>
      </c>
      <c r="X287" s="208" t="s">
        <v>20</v>
      </c>
      <c r="Y287" s="209">
        <f t="shared" si="168"/>
        <v>15</v>
      </c>
      <c r="Z287" s="208" t="s">
        <v>266</v>
      </c>
      <c r="AA287" s="209">
        <f t="shared" si="169"/>
        <v>15</v>
      </c>
      <c r="AB287" s="208" t="s">
        <v>266</v>
      </c>
      <c r="AC287" s="209">
        <f t="shared" si="170"/>
        <v>15</v>
      </c>
      <c r="AD287" s="208" t="s">
        <v>117</v>
      </c>
      <c r="AE287" s="209">
        <f t="shared" si="159"/>
        <v>10</v>
      </c>
      <c r="AF287" s="278">
        <f t="shared" si="160"/>
        <v>100</v>
      </c>
      <c r="AG287" s="278" t="str">
        <f t="shared" si="161"/>
        <v>Fuerte</v>
      </c>
      <c r="AH287" s="210" t="s">
        <v>118</v>
      </c>
      <c r="AI287" s="211" t="str">
        <f t="shared" si="162"/>
        <v>Fuerte</v>
      </c>
      <c r="AJ287" s="212" t="str">
        <f>IFERROR(VLOOKUP((CONCATENATE(AG287,AI287)),Listados!$U$3:$V$11,2,FALSE),"")</f>
        <v>Fuerte</v>
      </c>
      <c r="AK287" s="278">
        <f t="shared" si="163"/>
        <v>100</v>
      </c>
      <c r="AL287" s="370"/>
      <c r="AM287" s="372"/>
      <c r="AN287" s="277">
        <f>+IF(AND(Q287="Preventivo",AM283="Fuerte"),2,IF(AND(Q287="Preventivo",AM283="Moderado"),1,0))</f>
        <v>2</v>
      </c>
      <c r="AO287" s="277">
        <f t="shared" si="164"/>
        <v>0</v>
      </c>
      <c r="AP287" s="213">
        <f>+K283-AN287</f>
        <v>2</v>
      </c>
      <c r="AQ287" s="213">
        <f>+M283-AO287</f>
        <v>3</v>
      </c>
      <c r="AR287" s="356"/>
      <c r="AS287" s="356"/>
      <c r="AT287" s="356"/>
      <c r="AU287" s="356"/>
      <c r="AV287" s="307"/>
      <c r="AW287" s="307"/>
      <c r="AX287" s="317"/>
      <c r="AY287" s="317"/>
      <c r="AZ287" s="307"/>
      <c r="BA287" s="307"/>
      <c r="BB287" s="458"/>
      <c r="BC287" s="458"/>
      <c r="BD287" s="458"/>
      <c r="BE287" s="458"/>
      <c r="BF287" s="458"/>
      <c r="BG287" s="458"/>
    </row>
    <row r="288" spans="1:59" ht="15.75" thickBot="1" x14ac:dyDescent="0.3">
      <c r="A288" s="361"/>
      <c r="B288" s="407"/>
      <c r="C288" s="365"/>
      <c r="D288" s="368"/>
      <c r="E288" s="224"/>
      <c r="F288" s="224"/>
      <c r="G288" s="225"/>
      <c r="H288" s="226"/>
      <c r="I288" s="217"/>
      <c r="J288" s="399"/>
      <c r="K288" s="395"/>
      <c r="L288" s="402"/>
      <c r="M288" s="395"/>
      <c r="N288" s="397"/>
      <c r="O288" s="214"/>
      <c r="P288" s="232"/>
      <c r="Q288" s="232"/>
      <c r="R288" s="232"/>
      <c r="S288" s="209" t="str">
        <f t="shared" si="153"/>
        <v/>
      </c>
      <c r="T288" s="232"/>
      <c r="U288" s="209" t="str">
        <f t="shared" si="154"/>
        <v/>
      </c>
      <c r="V288" s="208"/>
      <c r="W288" s="209" t="str">
        <f t="shared" si="155"/>
        <v/>
      </c>
      <c r="X288" s="208"/>
      <c r="Y288" s="209" t="str">
        <f t="shared" si="156"/>
        <v/>
      </c>
      <c r="Z288" s="208"/>
      <c r="AA288" s="209" t="str">
        <f t="shared" si="157"/>
        <v/>
      </c>
      <c r="AB288" s="208"/>
      <c r="AC288" s="209" t="str">
        <f t="shared" si="158"/>
        <v/>
      </c>
      <c r="AD288" s="208"/>
      <c r="AE288" s="209" t="str">
        <f t="shared" si="159"/>
        <v/>
      </c>
      <c r="AF288" s="278" t="str">
        <f t="shared" si="160"/>
        <v/>
      </c>
      <c r="AG288" s="278" t="str">
        <f t="shared" si="161"/>
        <v/>
      </c>
      <c r="AH288" s="210"/>
      <c r="AI288" s="211" t="str">
        <f t="shared" si="162"/>
        <v>Débil</v>
      </c>
      <c r="AJ288" s="212" t="str">
        <f>IFERROR(VLOOKUP((CONCATENATE(AG288,AI288)),Listados!$U$3:$V$11,2,FALSE),"")</f>
        <v/>
      </c>
      <c r="AK288" s="278">
        <f t="shared" si="163"/>
        <v>100</v>
      </c>
      <c r="AL288" s="371"/>
      <c r="AM288" s="372"/>
      <c r="AN288" s="277">
        <f>+IF(AND(Q288="Preventivo",AM283="Fuerte"),2,IF(AND(Q288="Preventivo",AM283="Moderado"),1,0))</f>
        <v>0</v>
      </c>
      <c r="AO288" s="277">
        <f t="shared" si="164"/>
        <v>0</v>
      </c>
      <c r="AP288" s="213">
        <f>+K283-AN288</f>
        <v>4</v>
      </c>
      <c r="AQ288" s="213">
        <f>+M283-AO288</f>
        <v>3</v>
      </c>
      <c r="AR288" s="357"/>
      <c r="AS288" s="357"/>
      <c r="AT288" s="357"/>
      <c r="AU288" s="357"/>
      <c r="AV288" s="308"/>
      <c r="AW288" s="308"/>
      <c r="AX288" s="318"/>
      <c r="AY288" s="318"/>
      <c r="AZ288" s="308"/>
      <c r="BA288" s="308"/>
      <c r="BB288" s="459"/>
      <c r="BC288" s="459"/>
      <c r="BD288" s="459"/>
      <c r="BE288" s="459"/>
      <c r="BF288" s="459"/>
      <c r="BG288" s="459"/>
    </row>
    <row r="289" spans="1:59" ht="150" x14ac:dyDescent="0.25">
      <c r="A289" s="359">
        <v>49</v>
      </c>
      <c r="B289" s="406" t="s">
        <v>95</v>
      </c>
      <c r="C289" s="363" t="str">
        <f>IFERROR(VLOOKUP(B289,Listados!B$3:C$20,2,FALSE),"")</f>
        <v>Apoyar a las diferentes dependencias de la Entidad y del Sector Justicia en el cumplimiento de su función administrativa, emitir conceptos jurídicos, defender y representar jurídicamente al Ministerio de Justicia y del Derecho</v>
      </c>
      <c r="D289" s="366" t="s">
        <v>1405</v>
      </c>
      <c r="E289" s="227" t="s">
        <v>15</v>
      </c>
      <c r="F289" s="227" t="s">
        <v>177</v>
      </c>
      <c r="G289" s="229" t="s">
        <v>493</v>
      </c>
      <c r="H289" s="228" t="s">
        <v>16</v>
      </c>
      <c r="I289" s="228" t="s">
        <v>330</v>
      </c>
      <c r="J289" s="398" t="s">
        <v>44</v>
      </c>
      <c r="K289" s="393">
        <f>+VLOOKUP(J289,Listados!$K$8:$L$12,2,0)</f>
        <v>3</v>
      </c>
      <c r="L289" s="401" t="s">
        <v>18</v>
      </c>
      <c r="M289" s="393">
        <f>+VLOOKUP(L289,Listados!$K$13:$L$17,2,0)</f>
        <v>1</v>
      </c>
      <c r="N289" s="357" t="str">
        <f>IF(AND(J289&lt;&gt;"",L289&lt;&gt;""),VLOOKUP(J289&amp;L289,Listados!$M$3:$N$27,2,FALSE),"")</f>
        <v>Bajo</v>
      </c>
      <c r="O289" s="137" t="s">
        <v>494</v>
      </c>
      <c r="P289" s="229" t="s">
        <v>493</v>
      </c>
      <c r="Q289" s="232" t="s">
        <v>20</v>
      </c>
      <c r="R289" s="208" t="s">
        <v>116</v>
      </c>
      <c r="S289" s="209">
        <f t="shared" si="153"/>
        <v>15</v>
      </c>
      <c r="T289" s="208" t="s">
        <v>266</v>
      </c>
      <c r="U289" s="209">
        <f t="shared" si="154"/>
        <v>15</v>
      </c>
      <c r="V289" s="208" t="s">
        <v>266</v>
      </c>
      <c r="W289" s="209">
        <f t="shared" si="155"/>
        <v>15</v>
      </c>
      <c r="X289" s="208" t="s">
        <v>20</v>
      </c>
      <c r="Y289" s="209">
        <f t="shared" si="156"/>
        <v>15</v>
      </c>
      <c r="Z289" s="208" t="s">
        <v>266</v>
      </c>
      <c r="AA289" s="209">
        <f t="shared" si="157"/>
        <v>15</v>
      </c>
      <c r="AB289" s="208" t="s">
        <v>266</v>
      </c>
      <c r="AC289" s="209">
        <f t="shared" si="158"/>
        <v>15</v>
      </c>
      <c r="AD289" s="208" t="s">
        <v>117</v>
      </c>
      <c r="AE289" s="209">
        <f t="shared" si="159"/>
        <v>10</v>
      </c>
      <c r="AF289" s="278">
        <f t="shared" si="160"/>
        <v>100</v>
      </c>
      <c r="AG289" s="278" t="str">
        <f t="shared" si="161"/>
        <v>Fuerte</v>
      </c>
      <c r="AH289" s="210" t="s">
        <v>118</v>
      </c>
      <c r="AI289" s="211" t="str">
        <f t="shared" si="162"/>
        <v>Fuerte</v>
      </c>
      <c r="AJ289" s="212" t="str">
        <f>IFERROR(VLOOKUP((CONCATENATE(AG289,AI289)),Listados!$U$3:$V$11,2,FALSE),"")</f>
        <v>Fuerte</v>
      </c>
      <c r="AK289" s="278">
        <f t="shared" si="163"/>
        <v>100</v>
      </c>
      <c r="AL289" s="369">
        <f>AVERAGE(AK289:AK294)</f>
        <v>100</v>
      </c>
      <c r="AM289" s="371" t="str">
        <f>IF(AL289&lt;=50, "Débil", IF(AL289&lt;=99,"Moderado","Fuerte"))</f>
        <v>Fuerte</v>
      </c>
      <c r="AN289" s="277">
        <f>+IF(AND(Q289="Preventivo",AM289="Fuerte"),2,IF(AND(Q289="Preventivo",AM289="Moderado"),1,0))</f>
        <v>2</v>
      </c>
      <c r="AO289" s="277">
        <f t="shared" si="164"/>
        <v>0</v>
      </c>
      <c r="AP289" s="213">
        <f>+K289-AN289</f>
        <v>1</v>
      </c>
      <c r="AQ289" s="213">
        <f>+M289-AO289</f>
        <v>1</v>
      </c>
      <c r="AR289" s="358" t="str">
        <f>+VLOOKUP(MIN(AP289,AP290,AP291,AP292,AP293,AP294),Listados!$J$18:$K$24,2,TRUE)</f>
        <v>Rara Vez</v>
      </c>
      <c r="AS289" s="358" t="str">
        <f>+VLOOKUP(MIN(AQ289,AQ290,AQ291,AQ292,AQ293,AQ294),Listados!$J$27:$K$32,2,TRUE)</f>
        <v>Insignificante</v>
      </c>
      <c r="AT289" s="358" t="str">
        <f>IF(AND(AR289&lt;&gt;"",AS289&lt;&gt;""),VLOOKUP(AR289&amp;AS289,Listados!$M$3:$N$27,2,FALSE),"")</f>
        <v>Bajo</v>
      </c>
      <c r="AU289" s="358" t="str">
        <f>+VLOOKUP(AT289,Listados!$P$3:$Q$6,2,FALSE)</f>
        <v>Asumir el riesgo</v>
      </c>
      <c r="AV289" s="476" t="s">
        <v>1209</v>
      </c>
      <c r="AW289" s="476" t="s">
        <v>1204</v>
      </c>
      <c r="AX289" s="477">
        <v>44562</v>
      </c>
      <c r="AY289" s="477">
        <v>44926</v>
      </c>
      <c r="AZ289" s="476" t="s">
        <v>1205</v>
      </c>
      <c r="BA289" s="476" t="s">
        <v>1210</v>
      </c>
      <c r="BB289" s="476"/>
      <c r="BC289" s="476"/>
      <c r="BD289" s="476"/>
      <c r="BE289" s="476"/>
      <c r="BF289" s="476"/>
      <c r="BG289" s="476"/>
    </row>
    <row r="290" spans="1:59" ht="135" x14ac:dyDescent="0.25">
      <c r="A290" s="360"/>
      <c r="B290" s="407"/>
      <c r="C290" s="364"/>
      <c r="D290" s="367"/>
      <c r="E290" s="219"/>
      <c r="F290" s="219"/>
      <c r="G290" s="137" t="s">
        <v>495</v>
      </c>
      <c r="H290" s="217" t="s">
        <v>16</v>
      </c>
      <c r="I290" s="217"/>
      <c r="J290" s="399"/>
      <c r="K290" s="394"/>
      <c r="L290" s="402"/>
      <c r="M290" s="394"/>
      <c r="N290" s="397"/>
      <c r="O290" s="137" t="s">
        <v>496</v>
      </c>
      <c r="P290" s="137" t="s">
        <v>495</v>
      </c>
      <c r="Q290" s="232" t="s">
        <v>123</v>
      </c>
      <c r="R290" s="208" t="s">
        <v>116</v>
      </c>
      <c r="S290" s="209">
        <f t="shared" si="153"/>
        <v>15</v>
      </c>
      <c r="T290" s="208" t="s">
        <v>266</v>
      </c>
      <c r="U290" s="209">
        <f t="shared" si="154"/>
        <v>15</v>
      </c>
      <c r="V290" s="208" t="s">
        <v>266</v>
      </c>
      <c r="W290" s="209">
        <f t="shared" si="155"/>
        <v>15</v>
      </c>
      <c r="X290" s="208" t="s">
        <v>20</v>
      </c>
      <c r="Y290" s="209">
        <f t="shared" si="156"/>
        <v>15</v>
      </c>
      <c r="Z290" s="208" t="s">
        <v>266</v>
      </c>
      <c r="AA290" s="209">
        <f t="shared" si="157"/>
        <v>15</v>
      </c>
      <c r="AB290" s="208" t="s">
        <v>266</v>
      </c>
      <c r="AC290" s="209">
        <f t="shared" si="158"/>
        <v>15</v>
      </c>
      <c r="AD290" s="208" t="s">
        <v>117</v>
      </c>
      <c r="AE290" s="209">
        <f t="shared" si="159"/>
        <v>10</v>
      </c>
      <c r="AF290" s="278">
        <f t="shared" si="160"/>
        <v>100</v>
      </c>
      <c r="AG290" s="278" t="str">
        <f t="shared" si="161"/>
        <v>Fuerte</v>
      </c>
      <c r="AH290" s="210" t="s">
        <v>118</v>
      </c>
      <c r="AI290" s="211" t="str">
        <f t="shared" si="162"/>
        <v>Fuerte</v>
      </c>
      <c r="AJ290" s="212" t="str">
        <f>IFERROR(VLOOKUP((CONCATENATE(AG290,AI290)),Listados!$U$3:$V$11,2,FALSE),"")</f>
        <v>Fuerte</v>
      </c>
      <c r="AK290" s="278">
        <f t="shared" si="163"/>
        <v>100</v>
      </c>
      <c r="AL290" s="370"/>
      <c r="AM290" s="372"/>
      <c r="AN290" s="277">
        <f>+IF(AND(Q290="Preventivo",AM289="Fuerte"),2,IF(AND(Q290="Preventivo",AM289="Moderado"),1,0))</f>
        <v>0</v>
      </c>
      <c r="AO290" s="277">
        <f t="shared" si="164"/>
        <v>0</v>
      </c>
      <c r="AP290" s="213">
        <f>+K289-AN290</f>
        <v>3</v>
      </c>
      <c r="AQ290" s="213">
        <f>+M289-AO290</f>
        <v>1</v>
      </c>
      <c r="AR290" s="356"/>
      <c r="AS290" s="356"/>
      <c r="AT290" s="356"/>
      <c r="AU290" s="356"/>
      <c r="AV290" s="458"/>
      <c r="AW290" s="458"/>
      <c r="AX290" s="478"/>
      <c r="AY290" s="478"/>
      <c r="AZ290" s="458"/>
      <c r="BA290" s="458"/>
      <c r="BB290" s="458"/>
      <c r="BC290" s="458"/>
      <c r="BD290" s="458"/>
      <c r="BE290" s="458"/>
      <c r="BF290" s="458"/>
      <c r="BG290" s="458"/>
    </row>
    <row r="291" spans="1:59" x14ac:dyDescent="0.25">
      <c r="A291" s="360"/>
      <c r="B291" s="407"/>
      <c r="C291" s="364"/>
      <c r="D291" s="367"/>
      <c r="E291" s="219"/>
      <c r="F291" s="219"/>
      <c r="G291" s="137"/>
      <c r="H291" s="217"/>
      <c r="I291" s="217"/>
      <c r="J291" s="399"/>
      <c r="K291" s="394"/>
      <c r="L291" s="402"/>
      <c r="M291" s="394"/>
      <c r="N291" s="397"/>
      <c r="O291" s="214"/>
      <c r="P291" s="232"/>
      <c r="Q291" s="232"/>
      <c r="R291" s="232"/>
      <c r="S291" s="209" t="str">
        <f t="shared" si="153"/>
        <v/>
      </c>
      <c r="T291" s="232"/>
      <c r="U291" s="209" t="str">
        <f t="shared" si="154"/>
        <v/>
      </c>
      <c r="V291" s="208"/>
      <c r="W291" s="209" t="str">
        <f t="shared" si="155"/>
        <v/>
      </c>
      <c r="X291" s="208"/>
      <c r="Y291" s="209" t="str">
        <f t="shared" si="156"/>
        <v/>
      </c>
      <c r="Z291" s="208"/>
      <c r="AA291" s="209" t="str">
        <f t="shared" si="157"/>
        <v/>
      </c>
      <c r="AB291" s="208"/>
      <c r="AC291" s="209" t="str">
        <f t="shared" si="158"/>
        <v/>
      </c>
      <c r="AD291" s="208"/>
      <c r="AE291" s="209" t="str">
        <f t="shared" si="159"/>
        <v/>
      </c>
      <c r="AF291" s="278" t="str">
        <f t="shared" si="160"/>
        <v/>
      </c>
      <c r="AG291" s="278" t="str">
        <f t="shared" si="161"/>
        <v/>
      </c>
      <c r="AH291" s="210"/>
      <c r="AI291" s="211" t="str">
        <f t="shared" si="162"/>
        <v>Débil</v>
      </c>
      <c r="AJ291" s="212" t="str">
        <f>IFERROR(VLOOKUP((CONCATENATE(AG291,AI291)),Listados!$U$3:$V$11,2,FALSE),"")</f>
        <v/>
      </c>
      <c r="AK291" s="278">
        <f t="shared" si="163"/>
        <v>100</v>
      </c>
      <c r="AL291" s="370"/>
      <c r="AM291" s="372"/>
      <c r="AN291" s="277">
        <f>+IF(AND(Q291="Preventivo",AM289="Fuerte"),2,IF(AND(Q291="Preventivo",AM289="Moderado"),1,0))</f>
        <v>0</v>
      </c>
      <c r="AO291" s="277">
        <f t="shared" si="164"/>
        <v>0</v>
      </c>
      <c r="AP291" s="213">
        <f>+K289-AN291</f>
        <v>3</v>
      </c>
      <c r="AQ291" s="213">
        <f>+M289-AO291</f>
        <v>1</v>
      </c>
      <c r="AR291" s="356"/>
      <c r="AS291" s="356"/>
      <c r="AT291" s="356"/>
      <c r="AU291" s="356"/>
      <c r="AV291" s="458"/>
      <c r="AW291" s="458"/>
      <c r="AX291" s="478"/>
      <c r="AY291" s="478"/>
      <c r="AZ291" s="458"/>
      <c r="BA291" s="458"/>
      <c r="BB291" s="458"/>
      <c r="BC291" s="458"/>
      <c r="BD291" s="458"/>
      <c r="BE291" s="458"/>
      <c r="BF291" s="458"/>
      <c r="BG291" s="458"/>
    </row>
    <row r="292" spans="1:59" x14ac:dyDescent="0.25">
      <c r="A292" s="360"/>
      <c r="B292" s="407"/>
      <c r="C292" s="364"/>
      <c r="D292" s="367"/>
      <c r="E292" s="219"/>
      <c r="F292" s="219"/>
      <c r="G292" s="220"/>
      <c r="H292" s="217"/>
      <c r="I292" s="217"/>
      <c r="J292" s="399"/>
      <c r="K292" s="394"/>
      <c r="L292" s="402"/>
      <c r="M292" s="394"/>
      <c r="N292" s="397"/>
      <c r="O292" s="214"/>
      <c r="P292" s="232"/>
      <c r="Q292" s="232"/>
      <c r="R292" s="232"/>
      <c r="S292" s="209" t="str">
        <f t="shared" si="153"/>
        <v/>
      </c>
      <c r="T292" s="232"/>
      <c r="U292" s="209" t="str">
        <f t="shared" si="154"/>
        <v/>
      </c>
      <c r="V292" s="208"/>
      <c r="W292" s="209" t="str">
        <f t="shared" si="155"/>
        <v/>
      </c>
      <c r="X292" s="208"/>
      <c r="Y292" s="209" t="str">
        <f t="shared" si="156"/>
        <v/>
      </c>
      <c r="Z292" s="208"/>
      <c r="AA292" s="209" t="str">
        <f t="shared" si="157"/>
        <v/>
      </c>
      <c r="AB292" s="208"/>
      <c r="AC292" s="209" t="str">
        <f t="shared" si="158"/>
        <v/>
      </c>
      <c r="AD292" s="208"/>
      <c r="AE292" s="209" t="str">
        <f t="shared" si="159"/>
        <v/>
      </c>
      <c r="AF292" s="278" t="str">
        <f t="shared" si="160"/>
        <v/>
      </c>
      <c r="AG292" s="278" t="str">
        <f t="shared" si="161"/>
        <v/>
      </c>
      <c r="AH292" s="210"/>
      <c r="AI292" s="211" t="str">
        <f t="shared" si="162"/>
        <v>Débil</v>
      </c>
      <c r="AJ292" s="212" t="str">
        <f>IFERROR(VLOOKUP((CONCATENATE(AG292,AI292)),Listados!$U$3:$V$11,2,FALSE),"")</f>
        <v/>
      </c>
      <c r="AK292" s="278">
        <f t="shared" si="163"/>
        <v>100</v>
      </c>
      <c r="AL292" s="370"/>
      <c r="AM292" s="372"/>
      <c r="AN292" s="277">
        <f>+IF(AND(Q292="Preventivo",AM289="Fuerte"),2,IF(AND(Q292="Preventivo",AM289="Moderado"),1,0))</f>
        <v>0</v>
      </c>
      <c r="AO292" s="277">
        <f t="shared" si="164"/>
        <v>0</v>
      </c>
      <c r="AP292" s="213">
        <f>+K289-AN292</f>
        <v>3</v>
      </c>
      <c r="AQ292" s="213">
        <f>+M289-AO292</f>
        <v>1</v>
      </c>
      <c r="AR292" s="356"/>
      <c r="AS292" s="356"/>
      <c r="AT292" s="356"/>
      <c r="AU292" s="356"/>
      <c r="AV292" s="458"/>
      <c r="AW292" s="458"/>
      <c r="AX292" s="478"/>
      <c r="AY292" s="478"/>
      <c r="AZ292" s="458"/>
      <c r="BA292" s="458"/>
      <c r="BB292" s="458"/>
      <c r="BC292" s="458"/>
      <c r="BD292" s="458"/>
      <c r="BE292" s="458"/>
      <c r="BF292" s="458"/>
      <c r="BG292" s="458"/>
    </row>
    <row r="293" spans="1:59" x14ac:dyDescent="0.25">
      <c r="A293" s="360"/>
      <c r="B293" s="407"/>
      <c r="C293" s="364"/>
      <c r="D293" s="367"/>
      <c r="E293" s="221"/>
      <c r="F293" s="221"/>
      <c r="G293" s="222"/>
      <c r="H293" s="223"/>
      <c r="I293" s="217"/>
      <c r="J293" s="399"/>
      <c r="K293" s="394"/>
      <c r="L293" s="402"/>
      <c r="M293" s="394"/>
      <c r="N293" s="397"/>
      <c r="O293" s="214"/>
      <c r="P293" s="232"/>
      <c r="Q293" s="232"/>
      <c r="R293" s="232"/>
      <c r="S293" s="209" t="str">
        <f t="shared" si="153"/>
        <v/>
      </c>
      <c r="T293" s="232"/>
      <c r="U293" s="209" t="str">
        <f t="shared" si="154"/>
        <v/>
      </c>
      <c r="V293" s="208"/>
      <c r="W293" s="209" t="str">
        <f t="shared" si="155"/>
        <v/>
      </c>
      <c r="X293" s="208"/>
      <c r="Y293" s="209" t="str">
        <f t="shared" si="156"/>
        <v/>
      </c>
      <c r="Z293" s="208"/>
      <c r="AA293" s="209" t="str">
        <f t="shared" si="157"/>
        <v/>
      </c>
      <c r="AB293" s="208"/>
      <c r="AC293" s="209" t="str">
        <f t="shared" si="158"/>
        <v/>
      </c>
      <c r="AD293" s="208"/>
      <c r="AE293" s="209" t="str">
        <f t="shared" si="159"/>
        <v/>
      </c>
      <c r="AF293" s="278" t="str">
        <f t="shared" si="160"/>
        <v/>
      </c>
      <c r="AG293" s="278" t="str">
        <f t="shared" si="161"/>
        <v/>
      </c>
      <c r="AH293" s="210"/>
      <c r="AI293" s="211" t="str">
        <f t="shared" si="162"/>
        <v>Débil</v>
      </c>
      <c r="AJ293" s="212" t="str">
        <f>IFERROR(VLOOKUP((CONCATENATE(AG293,AI293)),Listados!$U$3:$V$11,2,FALSE),"")</f>
        <v/>
      </c>
      <c r="AK293" s="278">
        <f t="shared" si="163"/>
        <v>100</v>
      </c>
      <c r="AL293" s="370"/>
      <c r="AM293" s="372"/>
      <c r="AN293" s="277">
        <f>+IF(AND(Q293="Preventivo",AM289="Fuerte"),2,IF(AND(Q293="Preventivo",AM289="Moderado"),1,0))</f>
        <v>0</v>
      </c>
      <c r="AO293" s="277">
        <f t="shared" si="164"/>
        <v>0</v>
      </c>
      <c r="AP293" s="213">
        <f>+K289-AN293</f>
        <v>3</v>
      </c>
      <c r="AQ293" s="213">
        <f>+M289-AO293</f>
        <v>1</v>
      </c>
      <c r="AR293" s="356"/>
      <c r="AS293" s="356"/>
      <c r="AT293" s="356"/>
      <c r="AU293" s="356"/>
      <c r="AV293" s="458"/>
      <c r="AW293" s="458"/>
      <c r="AX293" s="478"/>
      <c r="AY293" s="478"/>
      <c r="AZ293" s="458"/>
      <c r="BA293" s="458"/>
      <c r="BB293" s="458"/>
      <c r="BC293" s="458"/>
      <c r="BD293" s="458"/>
      <c r="BE293" s="458"/>
      <c r="BF293" s="458"/>
      <c r="BG293" s="458"/>
    </row>
    <row r="294" spans="1:59" x14ac:dyDescent="0.25">
      <c r="A294" s="360"/>
      <c r="B294" s="407"/>
      <c r="C294" s="364"/>
      <c r="D294" s="417"/>
      <c r="E294" s="289"/>
      <c r="F294" s="289"/>
      <c r="G294" s="290"/>
      <c r="H294" s="291"/>
      <c r="I294" s="291"/>
      <c r="J294" s="414"/>
      <c r="K294" s="395"/>
      <c r="L294" s="415"/>
      <c r="M294" s="395"/>
      <c r="N294" s="416"/>
      <c r="O294" s="214"/>
      <c r="P294" s="232"/>
      <c r="Q294" s="232"/>
      <c r="R294" s="232"/>
      <c r="S294" s="209" t="str">
        <f t="shared" si="153"/>
        <v/>
      </c>
      <c r="T294" s="232"/>
      <c r="U294" s="209" t="str">
        <f t="shared" si="154"/>
        <v/>
      </c>
      <c r="V294" s="208"/>
      <c r="W294" s="209" t="str">
        <f t="shared" si="155"/>
        <v/>
      </c>
      <c r="X294" s="208"/>
      <c r="Y294" s="209" t="str">
        <f t="shared" si="156"/>
        <v/>
      </c>
      <c r="Z294" s="208"/>
      <c r="AA294" s="209" t="str">
        <f t="shared" si="157"/>
        <v/>
      </c>
      <c r="AB294" s="208"/>
      <c r="AC294" s="209" t="str">
        <f t="shared" si="158"/>
        <v/>
      </c>
      <c r="AD294" s="208"/>
      <c r="AE294" s="209" t="str">
        <f t="shared" si="159"/>
        <v/>
      </c>
      <c r="AF294" s="278" t="str">
        <f t="shared" si="160"/>
        <v/>
      </c>
      <c r="AG294" s="278" t="str">
        <f t="shared" si="161"/>
        <v/>
      </c>
      <c r="AH294" s="210"/>
      <c r="AI294" s="211" t="str">
        <f t="shared" si="162"/>
        <v>Débil</v>
      </c>
      <c r="AJ294" s="212" t="str">
        <f>IFERROR(VLOOKUP((CONCATENATE(AG294,AI294)),Listados!$U$3:$V$11,2,FALSE),"")</f>
        <v/>
      </c>
      <c r="AK294" s="278">
        <f t="shared" si="163"/>
        <v>100</v>
      </c>
      <c r="AL294" s="371"/>
      <c r="AM294" s="372"/>
      <c r="AN294" s="277">
        <f>+IF(AND(Q294="Preventivo",AM289="Fuerte"),2,IF(AND(Q294="Preventivo",AM289="Moderado"),1,0))</f>
        <v>0</v>
      </c>
      <c r="AO294" s="277">
        <f t="shared" si="164"/>
        <v>0</v>
      </c>
      <c r="AP294" s="213">
        <f>+K289-AN294</f>
        <v>3</v>
      </c>
      <c r="AQ294" s="213">
        <f>+M289-AO294</f>
        <v>1</v>
      </c>
      <c r="AR294" s="357"/>
      <c r="AS294" s="357"/>
      <c r="AT294" s="357"/>
      <c r="AU294" s="357"/>
      <c r="AV294" s="459"/>
      <c r="AW294" s="459"/>
      <c r="AX294" s="479"/>
      <c r="AY294" s="479"/>
      <c r="AZ294" s="459"/>
      <c r="BA294" s="459"/>
      <c r="BB294" s="459"/>
      <c r="BC294" s="459"/>
      <c r="BD294" s="459"/>
      <c r="BE294" s="459"/>
      <c r="BF294" s="459"/>
      <c r="BG294" s="459"/>
    </row>
    <row r="295" spans="1:59" ht="120" x14ac:dyDescent="0.25">
      <c r="A295" s="409">
        <v>50</v>
      </c>
      <c r="B295" s="410" t="s">
        <v>101</v>
      </c>
      <c r="C295" s="411" t="str">
        <f>IFERROR(VLOOKUP(B295,Listados!B$3:C$20,2,FALSE),"")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95" s="412" t="s">
        <v>1376</v>
      </c>
      <c r="E295" s="253" t="s">
        <v>29</v>
      </c>
      <c r="F295" s="253" t="s">
        <v>191</v>
      </c>
      <c r="G295" s="230" t="s">
        <v>1048</v>
      </c>
      <c r="H295" s="231" t="s">
        <v>16</v>
      </c>
      <c r="I295" s="231" t="s">
        <v>1050</v>
      </c>
      <c r="J295" s="404" t="s">
        <v>31</v>
      </c>
      <c r="K295" s="418">
        <f>+VLOOKUP(J295,Listados!$K$8:$L$12,2,0)</f>
        <v>2</v>
      </c>
      <c r="L295" s="405" t="s">
        <v>36</v>
      </c>
      <c r="M295" s="418">
        <f>+VLOOKUP(L295,Listados!$K$13:$L$17,2,0)</f>
        <v>3</v>
      </c>
      <c r="N295" s="396" t="str">
        <f>IF(AND(J295&lt;&gt;"",L295&lt;&gt;""),VLOOKUP(J295&amp;L295,Listados!$M$3:$N$27,2,FALSE),"")</f>
        <v>Moderado</v>
      </c>
      <c r="O295" s="214" t="s">
        <v>1052</v>
      </c>
      <c r="P295" s="139" t="s">
        <v>187</v>
      </c>
      <c r="Q295" s="232" t="s">
        <v>20</v>
      </c>
      <c r="R295" s="208" t="s">
        <v>116</v>
      </c>
      <c r="S295" s="209">
        <f t="shared" si="153"/>
        <v>15</v>
      </c>
      <c r="T295" s="208" t="s">
        <v>266</v>
      </c>
      <c r="U295" s="209">
        <f t="shared" si="154"/>
        <v>15</v>
      </c>
      <c r="V295" s="208" t="s">
        <v>266</v>
      </c>
      <c r="W295" s="209">
        <f t="shared" si="155"/>
        <v>15</v>
      </c>
      <c r="X295" s="208" t="s">
        <v>20</v>
      </c>
      <c r="Y295" s="209">
        <f t="shared" si="156"/>
        <v>15</v>
      </c>
      <c r="Z295" s="208" t="s">
        <v>266</v>
      </c>
      <c r="AA295" s="209">
        <f t="shared" si="157"/>
        <v>15</v>
      </c>
      <c r="AB295" s="208" t="s">
        <v>266</v>
      </c>
      <c r="AC295" s="209">
        <f t="shared" si="158"/>
        <v>15</v>
      </c>
      <c r="AD295" s="208" t="s">
        <v>117</v>
      </c>
      <c r="AE295" s="209">
        <f t="shared" si="159"/>
        <v>10</v>
      </c>
      <c r="AF295" s="278">
        <f t="shared" si="160"/>
        <v>100</v>
      </c>
      <c r="AG295" s="278" t="str">
        <f t="shared" si="161"/>
        <v>Fuerte</v>
      </c>
      <c r="AH295" s="210" t="s">
        <v>118</v>
      </c>
      <c r="AI295" s="211" t="str">
        <f t="shared" si="162"/>
        <v>Fuerte</v>
      </c>
      <c r="AJ295" s="212" t="str">
        <f>IFERROR(VLOOKUP((CONCATENATE(AG295,AI295)),Listados!$U$3:$V$11,2,FALSE),"")</f>
        <v>Fuerte</v>
      </c>
      <c r="AK295" s="278">
        <f t="shared" si="163"/>
        <v>100</v>
      </c>
      <c r="AL295" s="369">
        <f>AVERAGE(AK295:AK300)</f>
        <v>100</v>
      </c>
      <c r="AM295" s="371" t="str">
        <f>IF(AL295&lt;=50, "Débil", IF(AL295&lt;=99,"Moderado","Fuerte"))</f>
        <v>Fuerte</v>
      </c>
      <c r="AN295" s="277">
        <f>+IF(AND(Q295="Preventivo",AM295="Fuerte"),2,IF(AND(Q295="Preventivo",AM295="Moderado"),1,0))</f>
        <v>2</v>
      </c>
      <c r="AO295" s="277">
        <f t="shared" si="164"/>
        <v>0</v>
      </c>
      <c r="AP295" s="213">
        <f>+K295-AN295</f>
        <v>0</v>
      </c>
      <c r="AQ295" s="213">
        <f>+M295-AO295</f>
        <v>3</v>
      </c>
      <c r="AR295" s="358" t="str">
        <f>+VLOOKUP(MIN(AP295,AP296,AP297,AP298,AP299,AP300),Listados!$J$18:$K$24,2,TRUE)</f>
        <v>Rara Vez</v>
      </c>
      <c r="AS295" s="358" t="str">
        <f>+VLOOKUP(MIN(AQ295,AQ296,AQ297,AQ298,AQ299,AQ300),Listados!$J$27:$K$32,2,TRUE)</f>
        <v>Moderado</v>
      </c>
      <c r="AT295" s="358" t="str">
        <f>IF(AND(AR295&lt;&gt;"",AS295&lt;&gt;""),VLOOKUP(AR295&amp;AS295,Listados!$M$3:$N$27,2,FALSE),"")</f>
        <v>Moderado</v>
      </c>
      <c r="AU295" s="358" t="str">
        <f>+VLOOKUP(AT295,Listados!$P$3:$Q$6,2,FALSE)</f>
        <v xml:space="preserve"> Reducir el riesgo</v>
      </c>
      <c r="AV295" s="201" t="s">
        <v>1096</v>
      </c>
      <c r="AW295" s="202" t="s">
        <v>1097</v>
      </c>
      <c r="AX295" s="202" t="s">
        <v>1077</v>
      </c>
      <c r="AY295" s="202" t="s">
        <v>1077</v>
      </c>
      <c r="AZ295" s="201" t="s">
        <v>1098</v>
      </c>
      <c r="BA295" s="201" t="s">
        <v>1099</v>
      </c>
      <c r="BB295" s="203"/>
      <c r="BC295" s="203"/>
      <c r="BD295" s="350"/>
      <c r="BE295" s="373"/>
      <c r="BF295" s="373"/>
      <c r="BG295" s="373"/>
    </row>
    <row r="296" spans="1:59" ht="105" x14ac:dyDescent="0.25">
      <c r="A296" s="360"/>
      <c r="B296" s="407"/>
      <c r="C296" s="364"/>
      <c r="D296" s="413"/>
      <c r="E296" s="218"/>
      <c r="F296" s="218"/>
      <c r="G296" s="273" t="s">
        <v>1049</v>
      </c>
      <c r="H296" s="274" t="s">
        <v>16</v>
      </c>
      <c r="I296" s="274" t="s">
        <v>1051</v>
      </c>
      <c r="J296" s="398"/>
      <c r="K296" s="394"/>
      <c r="L296" s="401"/>
      <c r="M296" s="394"/>
      <c r="N296" s="357"/>
      <c r="O296" s="214" t="s">
        <v>1054</v>
      </c>
      <c r="P296" s="139" t="s">
        <v>188</v>
      </c>
      <c r="Q296" s="232" t="s">
        <v>123</v>
      </c>
      <c r="R296" s="208" t="s">
        <v>116</v>
      </c>
      <c r="S296" s="209">
        <f t="shared" si="153"/>
        <v>15</v>
      </c>
      <c r="T296" s="208" t="s">
        <v>266</v>
      </c>
      <c r="U296" s="209">
        <f t="shared" si="154"/>
        <v>15</v>
      </c>
      <c r="V296" s="208" t="s">
        <v>266</v>
      </c>
      <c r="W296" s="209">
        <f t="shared" si="155"/>
        <v>15</v>
      </c>
      <c r="X296" s="208" t="s">
        <v>20</v>
      </c>
      <c r="Y296" s="209">
        <f t="shared" si="156"/>
        <v>15</v>
      </c>
      <c r="Z296" s="208" t="s">
        <v>266</v>
      </c>
      <c r="AA296" s="209">
        <f t="shared" si="157"/>
        <v>15</v>
      </c>
      <c r="AB296" s="208" t="s">
        <v>266</v>
      </c>
      <c r="AC296" s="209">
        <f t="shared" si="158"/>
        <v>15</v>
      </c>
      <c r="AD296" s="208" t="s">
        <v>117</v>
      </c>
      <c r="AE296" s="209">
        <f t="shared" si="159"/>
        <v>10</v>
      </c>
      <c r="AF296" s="278">
        <f t="shared" si="160"/>
        <v>100</v>
      </c>
      <c r="AG296" s="278" t="str">
        <f t="shared" si="161"/>
        <v>Fuerte</v>
      </c>
      <c r="AH296" s="210" t="s">
        <v>118</v>
      </c>
      <c r="AI296" s="211" t="str">
        <f t="shared" si="162"/>
        <v>Fuerte</v>
      </c>
      <c r="AJ296" s="212" t="str">
        <f>IFERROR(VLOOKUP((CONCATENATE(AG296,AI296)),Listados!$U$3:$V$11,2,FALSE),"")</f>
        <v>Fuerte</v>
      </c>
      <c r="AK296" s="278">
        <f t="shared" si="163"/>
        <v>100</v>
      </c>
      <c r="AL296" s="370"/>
      <c r="AM296" s="372"/>
      <c r="AN296" s="277">
        <f>+IF(AND(Q296="Preventivo",AM295="Fuerte"),2,IF(AND(Q296="Preventivo",AM295="Moderado"),1,0))</f>
        <v>0</v>
      </c>
      <c r="AO296" s="277">
        <f t="shared" si="164"/>
        <v>0</v>
      </c>
      <c r="AP296" s="213">
        <f>+K295-AN296</f>
        <v>2</v>
      </c>
      <c r="AQ296" s="213">
        <f>+M295-AO296</f>
        <v>3</v>
      </c>
      <c r="AR296" s="356"/>
      <c r="AS296" s="356"/>
      <c r="AT296" s="356"/>
      <c r="AU296" s="356"/>
      <c r="AV296" s="373" t="s">
        <v>1100</v>
      </c>
      <c r="AW296" s="373" t="s">
        <v>1097</v>
      </c>
      <c r="AX296" s="373" t="s">
        <v>1077</v>
      </c>
      <c r="AY296" s="373" t="s">
        <v>1077</v>
      </c>
      <c r="AZ296" s="373" t="s">
        <v>1098</v>
      </c>
      <c r="BA296" s="373" t="s">
        <v>1099</v>
      </c>
      <c r="BB296" s="373"/>
      <c r="BC296" s="373"/>
      <c r="BD296" s="351"/>
      <c r="BE296" s="374"/>
      <c r="BF296" s="374"/>
      <c r="BG296" s="374"/>
    </row>
    <row r="297" spans="1:59" x14ac:dyDescent="0.25">
      <c r="A297" s="360"/>
      <c r="B297" s="407"/>
      <c r="C297" s="364"/>
      <c r="D297" s="367"/>
      <c r="E297" s="219"/>
      <c r="F297" s="219"/>
      <c r="G297" s="137"/>
      <c r="H297" s="217"/>
      <c r="I297" s="217"/>
      <c r="J297" s="399"/>
      <c r="K297" s="394"/>
      <c r="L297" s="402"/>
      <c r="M297" s="394"/>
      <c r="N297" s="397"/>
      <c r="O297" s="214"/>
      <c r="P297" s="232"/>
      <c r="Q297" s="232"/>
      <c r="R297" s="232"/>
      <c r="S297" s="209" t="str">
        <f t="shared" si="153"/>
        <v/>
      </c>
      <c r="T297" s="232"/>
      <c r="U297" s="209" t="str">
        <f t="shared" si="154"/>
        <v/>
      </c>
      <c r="V297" s="208"/>
      <c r="W297" s="209" t="str">
        <f t="shared" si="155"/>
        <v/>
      </c>
      <c r="X297" s="208"/>
      <c r="Y297" s="209" t="str">
        <f t="shared" si="156"/>
        <v/>
      </c>
      <c r="Z297" s="208"/>
      <c r="AA297" s="209" t="str">
        <f t="shared" si="157"/>
        <v/>
      </c>
      <c r="AB297" s="208"/>
      <c r="AC297" s="209" t="str">
        <f t="shared" si="158"/>
        <v/>
      </c>
      <c r="AD297" s="208"/>
      <c r="AE297" s="209" t="str">
        <f t="shared" si="159"/>
        <v/>
      </c>
      <c r="AF297" s="278" t="str">
        <f t="shared" si="160"/>
        <v/>
      </c>
      <c r="AG297" s="278" t="str">
        <f t="shared" si="161"/>
        <v/>
      </c>
      <c r="AH297" s="210"/>
      <c r="AI297" s="211" t="str">
        <f t="shared" si="162"/>
        <v>Débil</v>
      </c>
      <c r="AJ297" s="212" t="str">
        <f>IFERROR(VLOOKUP((CONCATENATE(AG297,AI297)),Listados!$U$3:$V$11,2,FALSE),"")</f>
        <v/>
      </c>
      <c r="AK297" s="278">
        <f t="shared" si="163"/>
        <v>100</v>
      </c>
      <c r="AL297" s="370"/>
      <c r="AM297" s="372"/>
      <c r="AN297" s="277">
        <f>+IF(AND(Q297="Preventivo",AM295="Fuerte"),2,IF(AND(Q297="Preventivo",AM295="Moderado"),1,0))</f>
        <v>0</v>
      </c>
      <c r="AO297" s="277">
        <f t="shared" si="164"/>
        <v>0</v>
      </c>
      <c r="AP297" s="213">
        <f>+K295-AN297</f>
        <v>2</v>
      </c>
      <c r="AQ297" s="213">
        <f>+M295-AO297</f>
        <v>3</v>
      </c>
      <c r="AR297" s="356"/>
      <c r="AS297" s="356"/>
      <c r="AT297" s="356"/>
      <c r="AU297" s="356"/>
      <c r="AV297" s="374"/>
      <c r="AW297" s="374"/>
      <c r="AX297" s="374"/>
      <c r="AY297" s="374"/>
      <c r="AZ297" s="374"/>
      <c r="BA297" s="374"/>
      <c r="BB297" s="374"/>
      <c r="BC297" s="374"/>
      <c r="BD297" s="351"/>
      <c r="BE297" s="374"/>
      <c r="BF297" s="374"/>
      <c r="BG297" s="374"/>
    </row>
    <row r="298" spans="1:59" x14ac:dyDescent="0.25">
      <c r="A298" s="360"/>
      <c r="B298" s="407"/>
      <c r="C298" s="364"/>
      <c r="D298" s="367"/>
      <c r="E298" s="219"/>
      <c r="F298" s="219"/>
      <c r="G298" s="220"/>
      <c r="H298" s="217"/>
      <c r="I298" s="217"/>
      <c r="J298" s="399"/>
      <c r="K298" s="394"/>
      <c r="L298" s="402"/>
      <c r="M298" s="394"/>
      <c r="N298" s="397"/>
      <c r="O298" s="214"/>
      <c r="P298" s="232"/>
      <c r="Q298" s="232"/>
      <c r="R298" s="232"/>
      <c r="S298" s="209" t="str">
        <f t="shared" ref="S298:S324" si="171">+IF(R298="si",15,"")</f>
        <v/>
      </c>
      <c r="T298" s="232"/>
      <c r="U298" s="209" t="str">
        <f t="shared" ref="U298:U324" si="172">+IF(T298="si",15,"")</f>
        <v/>
      </c>
      <c r="V298" s="208"/>
      <c r="W298" s="209" t="str">
        <f t="shared" ref="W298:W324" si="173">+IF(V298="si",15,"")</f>
        <v/>
      </c>
      <c r="X298" s="208"/>
      <c r="Y298" s="209" t="str">
        <f t="shared" ref="Y298:Y324" si="174">+IF(X298="Preventivo",15,IF(X298="Detectivo",10,""))</f>
        <v/>
      </c>
      <c r="Z298" s="208"/>
      <c r="AA298" s="209" t="str">
        <f t="shared" ref="AA298:AA324" si="175">+IF(Z298="si",15,"")</f>
        <v/>
      </c>
      <c r="AB298" s="208"/>
      <c r="AC298" s="209" t="str">
        <f t="shared" ref="AC298:AC324" si="176">+IF(AB298="si",15,"")</f>
        <v/>
      </c>
      <c r="AD298" s="208"/>
      <c r="AE298" s="209" t="str">
        <f t="shared" ref="AE298:AE324" si="177">+IF(AD298="Completa",10,IF(AD298="Incompleta",5,""))</f>
        <v/>
      </c>
      <c r="AF298" s="278" t="str">
        <f t="shared" ref="AF298:AF324" si="178">IF((SUM(S298,U298,W298,Y298,AA298,AC298,AE298)=0),"",(SUM(S298,U298,W298,Y298,AA298,AC298,AE298)))</f>
        <v/>
      </c>
      <c r="AG298" s="278" t="str">
        <f t="shared" ref="AG298:AG324" si="179">IF(AF298&lt;=85,"Débil",IF(AF298&lt;=95,"Moderado",IF(AF298=100,"Fuerte","")))</f>
        <v/>
      </c>
      <c r="AH298" s="210"/>
      <c r="AI298" s="211" t="str">
        <f t="shared" si="162"/>
        <v>Débil</v>
      </c>
      <c r="AJ298" s="212" t="str">
        <f>IFERROR(VLOOKUP((CONCATENATE(AG298,AI298)),Listados!$U$3:$V$11,2,FALSE),"")</f>
        <v/>
      </c>
      <c r="AK298" s="278">
        <f t="shared" si="163"/>
        <v>100</v>
      </c>
      <c r="AL298" s="370"/>
      <c r="AM298" s="372"/>
      <c r="AN298" s="277">
        <f>+IF(AND(Q298="Preventivo",AM295="Fuerte"),2,IF(AND(Q298="Preventivo",AM295="Moderado"),1,0))</f>
        <v>0</v>
      </c>
      <c r="AO298" s="277">
        <f t="shared" si="164"/>
        <v>0</v>
      </c>
      <c r="AP298" s="213">
        <f>+K295-AN298</f>
        <v>2</v>
      </c>
      <c r="AQ298" s="213">
        <f>+M295-AO298</f>
        <v>3</v>
      </c>
      <c r="AR298" s="356"/>
      <c r="AS298" s="356"/>
      <c r="AT298" s="356"/>
      <c r="AU298" s="356"/>
      <c r="AV298" s="374"/>
      <c r="AW298" s="374"/>
      <c r="AX298" s="374"/>
      <c r="AY298" s="374"/>
      <c r="AZ298" s="374"/>
      <c r="BA298" s="374"/>
      <c r="BB298" s="374"/>
      <c r="BC298" s="374"/>
      <c r="BD298" s="351"/>
      <c r="BE298" s="374"/>
      <c r="BF298" s="374"/>
      <c r="BG298" s="374"/>
    </row>
    <row r="299" spans="1:59" x14ac:dyDescent="0.25">
      <c r="A299" s="360"/>
      <c r="B299" s="407"/>
      <c r="C299" s="364"/>
      <c r="D299" s="367"/>
      <c r="E299" s="221"/>
      <c r="F299" s="221"/>
      <c r="G299" s="222"/>
      <c r="H299" s="223"/>
      <c r="I299" s="217"/>
      <c r="J299" s="399"/>
      <c r="K299" s="394"/>
      <c r="L299" s="402"/>
      <c r="M299" s="394"/>
      <c r="N299" s="397"/>
      <c r="O299" s="214"/>
      <c r="P299" s="232"/>
      <c r="Q299" s="232"/>
      <c r="R299" s="232"/>
      <c r="S299" s="209" t="str">
        <f t="shared" si="171"/>
        <v/>
      </c>
      <c r="T299" s="232"/>
      <c r="U299" s="209" t="str">
        <f t="shared" si="172"/>
        <v/>
      </c>
      <c r="V299" s="208"/>
      <c r="W299" s="209" t="str">
        <f t="shared" si="173"/>
        <v/>
      </c>
      <c r="X299" s="208"/>
      <c r="Y299" s="209" t="str">
        <f t="shared" si="174"/>
        <v/>
      </c>
      <c r="Z299" s="208"/>
      <c r="AA299" s="209" t="str">
        <f t="shared" si="175"/>
        <v/>
      </c>
      <c r="AB299" s="208"/>
      <c r="AC299" s="209" t="str">
        <f t="shared" si="176"/>
        <v/>
      </c>
      <c r="AD299" s="208"/>
      <c r="AE299" s="209" t="str">
        <f t="shared" si="177"/>
        <v/>
      </c>
      <c r="AF299" s="278" t="str">
        <f t="shared" si="178"/>
        <v/>
      </c>
      <c r="AG299" s="278" t="str">
        <f t="shared" si="179"/>
        <v/>
      </c>
      <c r="AH299" s="210"/>
      <c r="AI299" s="211" t="str">
        <f t="shared" ref="AI299:AI324" si="180">+IF(AH299="siempre","Fuerte",IF(AH299="Algunas veces","Moderado","Débil"))</f>
        <v>Débil</v>
      </c>
      <c r="AJ299" s="212" t="str">
        <f>IFERROR(VLOOKUP((CONCATENATE(AG299,AI299)),Listados!$U$3:$V$11,2,FALSE),"")</f>
        <v/>
      </c>
      <c r="AK299" s="278">
        <f t="shared" ref="AK299:AK324" si="181">IF(ISBLANK(AJ299),"",IF(AJ299="Débil", 0, IF(AJ299="Moderado",50,100)))</f>
        <v>100</v>
      </c>
      <c r="AL299" s="370"/>
      <c r="AM299" s="372"/>
      <c r="AN299" s="277">
        <f>+IF(AND(Q299="Preventivo",AM295="Fuerte"),2,IF(AND(Q299="Preventivo",AM295="Moderado"),1,0))</f>
        <v>0</v>
      </c>
      <c r="AO299" s="277">
        <f t="shared" si="164"/>
        <v>0</v>
      </c>
      <c r="AP299" s="213">
        <f>+K295-AN299</f>
        <v>2</v>
      </c>
      <c r="AQ299" s="213">
        <f>+M295-AO299</f>
        <v>3</v>
      </c>
      <c r="AR299" s="356"/>
      <c r="AS299" s="356"/>
      <c r="AT299" s="356"/>
      <c r="AU299" s="356"/>
      <c r="AV299" s="374"/>
      <c r="AW299" s="374"/>
      <c r="AX299" s="374"/>
      <c r="AY299" s="374"/>
      <c r="AZ299" s="374"/>
      <c r="BA299" s="374"/>
      <c r="BB299" s="374"/>
      <c r="BC299" s="374"/>
      <c r="BD299" s="351"/>
      <c r="BE299" s="374"/>
      <c r="BF299" s="374"/>
      <c r="BG299" s="374"/>
    </row>
    <row r="300" spans="1:59" ht="15.75" thickBot="1" x14ac:dyDescent="0.3">
      <c r="A300" s="361"/>
      <c r="B300" s="407"/>
      <c r="C300" s="365"/>
      <c r="D300" s="368"/>
      <c r="E300" s="224"/>
      <c r="F300" s="224"/>
      <c r="G300" s="225"/>
      <c r="H300" s="226"/>
      <c r="I300" s="217"/>
      <c r="J300" s="399"/>
      <c r="K300" s="395"/>
      <c r="L300" s="402"/>
      <c r="M300" s="395"/>
      <c r="N300" s="397"/>
      <c r="O300" s="214"/>
      <c r="P300" s="232"/>
      <c r="Q300" s="232"/>
      <c r="R300" s="232"/>
      <c r="S300" s="209" t="str">
        <f t="shared" si="171"/>
        <v/>
      </c>
      <c r="T300" s="232"/>
      <c r="U300" s="209" t="str">
        <f t="shared" si="172"/>
        <v/>
      </c>
      <c r="V300" s="208"/>
      <c r="W300" s="209" t="str">
        <f t="shared" si="173"/>
        <v/>
      </c>
      <c r="X300" s="208"/>
      <c r="Y300" s="209" t="str">
        <f t="shared" si="174"/>
        <v/>
      </c>
      <c r="Z300" s="208"/>
      <c r="AA300" s="209" t="str">
        <f t="shared" si="175"/>
        <v/>
      </c>
      <c r="AB300" s="208"/>
      <c r="AC300" s="209" t="str">
        <f t="shared" si="176"/>
        <v/>
      </c>
      <c r="AD300" s="208"/>
      <c r="AE300" s="209" t="str">
        <f t="shared" si="177"/>
        <v/>
      </c>
      <c r="AF300" s="278" t="str">
        <f t="shared" si="178"/>
        <v/>
      </c>
      <c r="AG300" s="278" t="str">
        <f t="shared" si="179"/>
        <v/>
      </c>
      <c r="AH300" s="210"/>
      <c r="AI300" s="211" t="str">
        <f t="shared" si="180"/>
        <v>Débil</v>
      </c>
      <c r="AJ300" s="212" t="str">
        <f>IFERROR(VLOOKUP((CONCATENATE(AG300,AI300)),Listados!$U$3:$V$11,2,FALSE),"")</f>
        <v/>
      </c>
      <c r="AK300" s="278">
        <f t="shared" si="181"/>
        <v>100</v>
      </c>
      <c r="AL300" s="371"/>
      <c r="AM300" s="372"/>
      <c r="AN300" s="277">
        <f>+IF(AND(Q300="Preventivo",AM295="Fuerte"),2,IF(AND(Q300="Preventivo",AM295="Moderado"),1,0))</f>
        <v>0</v>
      </c>
      <c r="AO300" s="277">
        <f t="shared" si="164"/>
        <v>0</v>
      </c>
      <c r="AP300" s="213">
        <f>+K295-AN300</f>
        <v>2</v>
      </c>
      <c r="AQ300" s="213">
        <f>+M295-AO300</f>
        <v>3</v>
      </c>
      <c r="AR300" s="357"/>
      <c r="AS300" s="357"/>
      <c r="AT300" s="357"/>
      <c r="AU300" s="357"/>
      <c r="AV300" s="375"/>
      <c r="AW300" s="375"/>
      <c r="AX300" s="375"/>
      <c r="AY300" s="375"/>
      <c r="AZ300" s="375"/>
      <c r="BA300" s="375"/>
      <c r="BB300" s="375"/>
      <c r="BC300" s="375"/>
      <c r="BD300" s="352"/>
      <c r="BE300" s="375"/>
      <c r="BF300" s="375"/>
      <c r="BG300" s="375"/>
    </row>
    <row r="301" spans="1:59" ht="129" customHeight="1" x14ac:dyDescent="0.25">
      <c r="A301" s="359">
        <v>51</v>
      </c>
      <c r="B301" s="406" t="s">
        <v>89</v>
      </c>
      <c r="C301" s="363" t="str">
        <f>IFERROR(VLOOKUP(B301,Listados!B$3:C$20,2,FALSE),"")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01" s="366" t="s">
        <v>1432</v>
      </c>
      <c r="E301" s="227" t="s">
        <v>15</v>
      </c>
      <c r="F301" s="227" t="s">
        <v>191</v>
      </c>
      <c r="G301" s="229" t="s">
        <v>1056</v>
      </c>
      <c r="H301" s="228" t="s">
        <v>30</v>
      </c>
      <c r="I301" s="228" t="s">
        <v>1057</v>
      </c>
      <c r="J301" s="398" t="s">
        <v>44</v>
      </c>
      <c r="K301" s="393">
        <f>+VLOOKUP(J301,Listados!$K$8:$L$12,2,0)</f>
        <v>3</v>
      </c>
      <c r="L301" s="401" t="s">
        <v>36</v>
      </c>
      <c r="M301" s="393">
        <f>+VLOOKUP(L301,Listados!$K$13:$L$17,2,0)</f>
        <v>3</v>
      </c>
      <c r="N301" s="357" t="str">
        <f>IF(AND(J301&lt;&gt;"",L301&lt;&gt;""),VLOOKUP(J301&amp;L301,Listados!$M$3:$N$27,2,FALSE),"")</f>
        <v>Alto</v>
      </c>
      <c r="O301" s="214" t="s">
        <v>1058</v>
      </c>
      <c r="P301" s="139" t="s">
        <v>1056</v>
      </c>
      <c r="Q301" s="232" t="s">
        <v>20</v>
      </c>
      <c r="R301" s="232" t="s">
        <v>116</v>
      </c>
      <c r="S301" s="209">
        <f t="shared" si="171"/>
        <v>15</v>
      </c>
      <c r="T301" s="232" t="s">
        <v>116</v>
      </c>
      <c r="U301" s="209">
        <f t="shared" si="172"/>
        <v>15</v>
      </c>
      <c r="V301" s="208" t="s">
        <v>116</v>
      </c>
      <c r="W301" s="209">
        <f t="shared" si="173"/>
        <v>15</v>
      </c>
      <c r="X301" s="208" t="s">
        <v>20</v>
      </c>
      <c r="Y301" s="209">
        <f t="shared" si="174"/>
        <v>15</v>
      </c>
      <c r="Z301" s="208" t="s">
        <v>116</v>
      </c>
      <c r="AA301" s="209">
        <f t="shared" si="175"/>
        <v>15</v>
      </c>
      <c r="AB301" s="208" t="s">
        <v>116</v>
      </c>
      <c r="AC301" s="209">
        <f t="shared" si="176"/>
        <v>15</v>
      </c>
      <c r="AD301" s="208" t="s">
        <v>117</v>
      </c>
      <c r="AE301" s="209">
        <f t="shared" si="177"/>
        <v>10</v>
      </c>
      <c r="AF301" s="278">
        <f t="shared" si="178"/>
        <v>100</v>
      </c>
      <c r="AG301" s="278" t="str">
        <f t="shared" si="179"/>
        <v>Fuerte</v>
      </c>
      <c r="AH301" s="210" t="s">
        <v>118</v>
      </c>
      <c r="AI301" s="211" t="str">
        <f t="shared" si="180"/>
        <v>Fuerte</v>
      </c>
      <c r="AJ301" s="212" t="str">
        <f>IFERROR(VLOOKUP((CONCATENATE(AG301,AI301)),Listados!$U$3:$V$11,2,FALSE),"")</f>
        <v>Fuerte</v>
      </c>
      <c r="AK301" s="278">
        <f t="shared" si="181"/>
        <v>100</v>
      </c>
      <c r="AL301" s="369">
        <f>AVERAGE(AK301:AK306)</f>
        <v>100</v>
      </c>
      <c r="AM301" s="371" t="str">
        <f>IF(AL301&lt;=50, "Débil", IF(AL301&lt;=99,"Moderado","Fuerte"))</f>
        <v>Fuerte</v>
      </c>
      <c r="AN301" s="277">
        <f>+IF(AND(Q301="Preventivo",AM301="Fuerte"),2,IF(AND(Q301="Preventivo",AM301="Moderado"),1,0))</f>
        <v>2</v>
      </c>
      <c r="AO301" s="277">
        <f t="shared" si="164"/>
        <v>0</v>
      </c>
      <c r="AP301" s="213">
        <f>+K301-AN301</f>
        <v>1</v>
      </c>
      <c r="AQ301" s="213">
        <f>+M301-AO301</f>
        <v>3</v>
      </c>
      <c r="AR301" s="358" t="str">
        <f>+VLOOKUP(MIN(AP301,AP302,AP303,AP304,AP305,AP306),Listados!$J$18:$K$24,2,TRUE)</f>
        <v>Rara Vez</v>
      </c>
      <c r="AS301" s="358" t="str">
        <f>+VLOOKUP(MIN(AQ301,AQ302,AQ303,AQ304,AQ305,AQ306),Listados!$J$27:$K$32,2,TRUE)</f>
        <v>Moderado</v>
      </c>
      <c r="AT301" s="358" t="str">
        <f>IF(AND(AR301&lt;&gt;"",AS301&lt;&gt;""),VLOOKUP(AR301&amp;AS301,Listados!$M$3:$N$27,2,FALSE),"")</f>
        <v>Moderado</v>
      </c>
      <c r="AU301" s="358" t="str">
        <f>+VLOOKUP(AT301,Listados!$P$3:$Q$6,2,FALSE)</f>
        <v xml:space="preserve"> Reducir el riesgo</v>
      </c>
      <c r="AV301" s="465" t="s">
        <v>1240</v>
      </c>
      <c r="AW301" s="476" t="s">
        <v>1213</v>
      </c>
      <c r="AX301" s="476" t="s">
        <v>1077</v>
      </c>
      <c r="AY301" s="476" t="s">
        <v>1077</v>
      </c>
      <c r="AZ301" s="476" t="s">
        <v>1241</v>
      </c>
      <c r="BA301" s="476" t="s">
        <v>1242</v>
      </c>
      <c r="BB301" s="476"/>
      <c r="BC301" s="476"/>
      <c r="BD301" s="476"/>
      <c r="BE301" s="476"/>
      <c r="BF301" s="476"/>
      <c r="BG301" s="476"/>
    </row>
    <row r="302" spans="1:59" ht="29.25" customHeight="1" x14ac:dyDescent="0.25">
      <c r="A302" s="360"/>
      <c r="B302" s="407"/>
      <c r="C302" s="364"/>
      <c r="D302" s="367"/>
      <c r="E302" s="219"/>
      <c r="F302" s="219"/>
      <c r="G302" s="137"/>
      <c r="H302" s="217"/>
      <c r="I302" s="217"/>
      <c r="J302" s="399"/>
      <c r="K302" s="394"/>
      <c r="L302" s="402"/>
      <c r="M302" s="394"/>
      <c r="N302" s="397"/>
      <c r="O302" s="214" t="s">
        <v>497</v>
      </c>
      <c r="P302" s="232"/>
      <c r="Q302" s="232"/>
      <c r="R302" s="232"/>
      <c r="S302" s="209" t="str">
        <f t="shared" si="171"/>
        <v/>
      </c>
      <c r="T302" s="232"/>
      <c r="U302" s="209" t="str">
        <f t="shared" si="172"/>
        <v/>
      </c>
      <c r="V302" s="208"/>
      <c r="W302" s="209" t="str">
        <f t="shared" si="173"/>
        <v/>
      </c>
      <c r="X302" s="208"/>
      <c r="Y302" s="209" t="str">
        <f t="shared" si="174"/>
        <v/>
      </c>
      <c r="Z302" s="208"/>
      <c r="AA302" s="209" t="str">
        <f t="shared" si="175"/>
        <v/>
      </c>
      <c r="AB302" s="208"/>
      <c r="AC302" s="209" t="str">
        <f t="shared" si="176"/>
        <v/>
      </c>
      <c r="AD302" s="208"/>
      <c r="AE302" s="209" t="str">
        <f t="shared" si="177"/>
        <v/>
      </c>
      <c r="AF302" s="278" t="str">
        <f t="shared" si="178"/>
        <v/>
      </c>
      <c r="AG302" s="278" t="str">
        <f t="shared" si="179"/>
        <v/>
      </c>
      <c r="AH302" s="210"/>
      <c r="AI302" s="211" t="str">
        <f t="shared" si="180"/>
        <v>Débil</v>
      </c>
      <c r="AJ302" s="212" t="str">
        <f>IFERROR(VLOOKUP((CONCATENATE(AG302,AI302)),Listados!$U$3:$V$11,2,FALSE),"")</f>
        <v/>
      </c>
      <c r="AK302" s="278">
        <f t="shared" si="181"/>
        <v>100</v>
      </c>
      <c r="AL302" s="370"/>
      <c r="AM302" s="372"/>
      <c r="AN302" s="277">
        <f>+IF(AND(Q302="Preventivo",AM301="Fuerte"),2,IF(AND(Q302="Preventivo",AM301="Moderado"),1,0))</f>
        <v>0</v>
      </c>
      <c r="AO302" s="277">
        <f t="shared" si="164"/>
        <v>0</v>
      </c>
      <c r="AP302" s="213">
        <f>+K301-AN302</f>
        <v>3</v>
      </c>
      <c r="AQ302" s="213">
        <f>+M301-AO302</f>
        <v>3</v>
      </c>
      <c r="AR302" s="356"/>
      <c r="AS302" s="356"/>
      <c r="AT302" s="356"/>
      <c r="AU302" s="356"/>
      <c r="AV302" s="461"/>
      <c r="AW302" s="458"/>
      <c r="AX302" s="458"/>
      <c r="AY302" s="458"/>
      <c r="AZ302" s="458"/>
      <c r="BA302" s="458"/>
      <c r="BB302" s="458"/>
      <c r="BC302" s="458"/>
      <c r="BD302" s="458"/>
      <c r="BE302" s="458"/>
      <c r="BF302" s="458"/>
      <c r="BG302" s="458"/>
    </row>
    <row r="303" spans="1:59" ht="29.25" customHeight="1" x14ac:dyDescent="0.25">
      <c r="A303" s="360"/>
      <c r="B303" s="407"/>
      <c r="C303" s="364"/>
      <c r="D303" s="367"/>
      <c r="E303" s="219"/>
      <c r="F303" s="219"/>
      <c r="G303" s="137"/>
      <c r="H303" s="217"/>
      <c r="I303" s="217"/>
      <c r="J303" s="399"/>
      <c r="K303" s="394"/>
      <c r="L303" s="402"/>
      <c r="M303" s="394"/>
      <c r="N303" s="397"/>
      <c r="O303" s="214" t="s">
        <v>497</v>
      </c>
      <c r="P303" s="232"/>
      <c r="Q303" s="232"/>
      <c r="R303" s="232"/>
      <c r="S303" s="209" t="str">
        <f t="shared" si="171"/>
        <v/>
      </c>
      <c r="T303" s="232"/>
      <c r="U303" s="209" t="str">
        <f t="shared" si="172"/>
        <v/>
      </c>
      <c r="V303" s="208"/>
      <c r="W303" s="209" t="str">
        <f t="shared" si="173"/>
        <v/>
      </c>
      <c r="X303" s="208"/>
      <c r="Y303" s="209" t="str">
        <f t="shared" si="174"/>
        <v/>
      </c>
      <c r="Z303" s="208"/>
      <c r="AA303" s="209" t="str">
        <f t="shared" si="175"/>
        <v/>
      </c>
      <c r="AB303" s="208"/>
      <c r="AC303" s="209" t="str">
        <f t="shared" si="176"/>
        <v/>
      </c>
      <c r="AD303" s="208"/>
      <c r="AE303" s="209" t="str">
        <f t="shared" si="177"/>
        <v/>
      </c>
      <c r="AF303" s="278" t="str">
        <f t="shared" si="178"/>
        <v/>
      </c>
      <c r="AG303" s="278" t="str">
        <f t="shared" si="179"/>
        <v/>
      </c>
      <c r="AH303" s="210"/>
      <c r="AI303" s="211" t="str">
        <f t="shared" si="180"/>
        <v>Débil</v>
      </c>
      <c r="AJ303" s="212" t="str">
        <f>IFERROR(VLOOKUP((CONCATENATE(AG303,AI303)),Listados!$U$3:$V$11,2,FALSE),"")</f>
        <v/>
      </c>
      <c r="AK303" s="278">
        <f t="shared" si="181"/>
        <v>100</v>
      </c>
      <c r="AL303" s="370"/>
      <c r="AM303" s="372"/>
      <c r="AN303" s="277">
        <f>+IF(AND(Q303="Preventivo",AM301="Fuerte"),2,IF(AND(Q303="Preventivo",AM301="Moderado"),1,0))</f>
        <v>0</v>
      </c>
      <c r="AO303" s="277">
        <f t="shared" si="164"/>
        <v>0</v>
      </c>
      <c r="AP303" s="213">
        <f>+K301-AN303</f>
        <v>3</v>
      </c>
      <c r="AQ303" s="213">
        <f>+M301-AO303</f>
        <v>3</v>
      </c>
      <c r="AR303" s="356"/>
      <c r="AS303" s="356"/>
      <c r="AT303" s="356"/>
      <c r="AU303" s="356"/>
      <c r="AV303" s="461"/>
      <c r="AW303" s="458"/>
      <c r="AX303" s="458"/>
      <c r="AY303" s="458"/>
      <c r="AZ303" s="458"/>
      <c r="BA303" s="458"/>
      <c r="BB303" s="458"/>
      <c r="BC303" s="458"/>
      <c r="BD303" s="458"/>
      <c r="BE303" s="458"/>
      <c r="BF303" s="458"/>
      <c r="BG303" s="458"/>
    </row>
    <row r="304" spans="1:59" ht="29.25" customHeight="1" x14ac:dyDescent="0.25">
      <c r="A304" s="360"/>
      <c r="B304" s="407"/>
      <c r="C304" s="364"/>
      <c r="D304" s="367"/>
      <c r="E304" s="219"/>
      <c r="F304" s="219"/>
      <c r="G304" s="220"/>
      <c r="H304" s="217"/>
      <c r="I304" s="217"/>
      <c r="J304" s="399"/>
      <c r="K304" s="394"/>
      <c r="L304" s="402"/>
      <c r="M304" s="394"/>
      <c r="N304" s="397"/>
      <c r="O304" s="214" t="s">
        <v>497</v>
      </c>
      <c r="P304" s="232"/>
      <c r="Q304" s="232"/>
      <c r="R304" s="232"/>
      <c r="S304" s="209" t="str">
        <f t="shared" si="171"/>
        <v/>
      </c>
      <c r="T304" s="232"/>
      <c r="U304" s="209" t="str">
        <f t="shared" si="172"/>
        <v/>
      </c>
      <c r="V304" s="208"/>
      <c r="W304" s="209" t="str">
        <f t="shared" si="173"/>
        <v/>
      </c>
      <c r="X304" s="208"/>
      <c r="Y304" s="209" t="str">
        <f t="shared" si="174"/>
        <v/>
      </c>
      <c r="Z304" s="208"/>
      <c r="AA304" s="209" t="str">
        <f t="shared" si="175"/>
        <v/>
      </c>
      <c r="AB304" s="208"/>
      <c r="AC304" s="209" t="str">
        <f t="shared" si="176"/>
        <v/>
      </c>
      <c r="AD304" s="208"/>
      <c r="AE304" s="209" t="str">
        <f t="shared" si="177"/>
        <v/>
      </c>
      <c r="AF304" s="278" t="str">
        <f t="shared" si="178"/>
        <v/>
      </c>
      <c r="AG304" s="278" t="str">
        <f t="shared" si="179"/>
        <v/>
      </c>
      <c r="AH304" s="210"/>
      <c r="AI304" s="211" t="str">
        <f t="shared" si="180"/>
        <v>Débil</v>
      </c>
      <c r="AJ304" s="212" t="str">
        <f>IFERROR(VLOOKUP((CONCATENATE(AG304,AI304)),Listados!$U$3:$V$11,2,FALSE),"")</f>
        <v/>
      </c>
      <c r="AK304" s="278">
        <f t="shared" si="181"/>
        <v>100</v>
      </c>
      <c r="AL304" s="370"/>
      <c r="AM304" s="372"/>
      <c r="AN304" s="277">
        <f>+IF(AND(Q304="Preventivo",AM301="Fuerte"),2,IF(AND(Q304="Preventivo",AM301="Moderado"),1,0))</f>
        <v>0</v>
      </c>
      <c r="AO304" s="277">
        <f t="shared" ref="AO304:AO324" si="182">+IF(AND(Q304="Detectivo",$AM$7="Fuerte"),2,IF(AND(Q304="Detectivo",$AM$7="Moderado"),1,IF(AND(Q304="Preventivo",$AM$7="Fuerte"),1,0)))</f>
        <v>0</v>
      </c>
      <c r="AP304" s="213">
        <f>+K301-AN304</f>
        <v>3</v>
      </c>
      <c r="AQ304" s="213">
        <f>+M301-AO304</f>
        <v>3</v>
      </c>
      <c r="AR304" s="356"/>
      <c r="AS304" s="356"/>
      <c r="AT304" s="356"/>
      <c r="AU304" s="356"/>
      <c r="AV304" s="461"/>
      <c r="AW304" s="458"/>
      <c r="AX304" s="458"/>
      <c r="AY304" s="458"/>
      <c r="AZ304" s="458"/>
      <c r="BA304" s="458"/>
      <c r="BB304" s="458"/>
      <c r="BC304" s="458"/>
      <c r="BD304" s="458"/>
      <c r="BE304" s="458"/>
      <c r="BF304" s="458"/>
      <c r="BG304" s="458"/>
    </row>
    <row r="305" spans="1:59" ht="29.25" customHeight="1" x14ac:dyDescent="0.25">
      <c r="A305" s="360"/>
      <c r="B305" s="407"/>
      <c r="C305" s="364"/>
      <c r="D305" s="367"/>
      <c r="E305" s="221"/>
      <c r="F305" s="221"/>
      <c r="G305" s="222"/>
      <c r="H305" s="223"/>
      <c r="I305" s="217"/>
      <c r="J305" s="399"/>
      <c r="K305" s="394"/>
      <c r="L305" s="402"/>
      <c r="M305" s="394"/>
      <c r="N305" s="397"/>
      <c r="O305" s="214" t="s">
        <v>497</v>
      </c>
      <c r="P305" s="232"/>
      <c r="Q305" s="232"/>
      <c r="R305" s="232"/>
      <c r="S305" s="209" t="str">
        <f t="shared" si="171"/>
        <v/>
      </c>
      <c r="T305" s="232"/>
      <c r="U305" s="209" t="str">
        <f t="shared" si="172"/>
        <v/>
      </c>
      <c r="V305" s="208"/>
      <c r="W305" s="209" t="str">
        <f t="shared" si="173"/>
        <v/>
      </c>
      <c r="X305" s="208"/>
      <c r="Y305" s="209" t="str">
        <f t="shared" si="174"/>
        <v/>
      </c>
      <c r="Z305" s="208"/>
      <c r="AA305" s="209" t="str">
        <f t="shared" si="175"/>
        <v/>
      </c>
      <c r="AB305" s="208"/>
      <c r="AC305" s="209" t="str">
        <f t="shared" si="176"/>
        <v/>
      </c>
      <c r="AD305" s="208"/>
      <c r="AE305" s="209" t="str">
        <f t="shared" si="177"/>
        <v/>
      </c>
      <c r="AF305" s="278" t="str">
        <f t="shared" si="178"/>
        <v/>
      </c>
      <c r="AG305" s="278" t="str">
        <f t="shared" si="179"/>
        <v/>
      </c>
      <c r="AH305" s="210"/>
      <c r="AI305" s="211" t="str">
        <f t="shared" si="180"/>
        <v>Débil</v>
      </c>
      <c r="AJ305" s="212" t="str">
        <f>IFERROR(VLOOKUP((CONCATENATE(AG305,AI305)),Listados!$U$3:$V$11,2,FALSE),"")</f>
        <v/>
      </c>
      <c r="AK305" s="278">
        <f t="shared" si="181"/>
        <v>100</v>
      </c>
      <c r="AL305" s="370"/>
      <c r="AM305" s="372"/>
      <c r="AN305" s="277">
        <f>+IF(AND(Q305="Preventivo",AM301="Fuerte"),2,IF(AND(Q305="Preventivo",AM301="Moderado"),1,0))</f>
        <v>0</v>
      </c>
      <c r="AO305" s="277">
        <f t="shared" si="182"/>
        <v>0</v>
      </c>
      <c r="AP305" s="213">
        <f>+K301-AN305</f>
        <v>3</v>
      </c>
      <c r="AQ305" s="213">
        <f>+M301-AO305</f>
        <v>3</v>
      </c>
      <c r="AR305" s="356"/>
      <c r="AS305" s="356"/>
      <c r="AT305" s="356"/>
      <c r="AU305" s="356"/>
      <c r="AV305" s="461"/>
      <c r="AW305" s="458"/>
      <c r="AX305" s="458"/>
      <c r="AY305" s="458"/>
      <c r="AZ305" s="458"/>
      <c r="BA305" s="458"/>
      <c r="BB305" s="458"/>
      <c r="BC305" s="458"/>
      <c r="BD305" s="458"/>
      <c r="BE305" s="458"/>
      <c r="BF305" s="458"/>
      <c r="BG305" s="458"/>
    </row>
    <row r="306" spans="1:59" ht="29.25" customHeight="1" thickBot="1" x14ac:dyDescent="0.3">
      <c r="A306" s="361"/>
      <c r="B306" s="407"/>
      <c r="C306" s="365"/>
      <c r="D306" s="368"/>
      <c r="E306" s="224"/>
      <c r="F306" s="224"/>
      <c r="G306" s="225"/>
      <c r="H306" s="269"/>
      <c r="I306" s="269"/>
      <c r="J306" s="400"/>
      <c r="K306" s="395"/>
      <c r="L306" s="403"/>
      <c r="M306" s="395"/>
      <c r="N306" s="408"/>
      <c r="O306" s="214" t="s">
        <v>497</v>
      </c>
      <c r="P306" s="232"/>
      <c r="Q306" s="232"/>
      <c r="R306" s="232"/>
      <c r="S306" s="209" t="str">
        <f t="shared" si="171"/>
        <v/>
      </c>
      <c r="T306" s="232"/>
      <c r="U306" s="209" t="str">
        <f t="shared" si="172"/>
        <v/>
      </c>
      <c r="V306" s="208"/>
      <c r="W306" s="209" t="str">
        <f t="shared" si="173"/>
        <v/>
      </c>
      <c r="X306" s="208"/>
      <c r="Y306" s="209" t="str">
        <f t="shared" si="174"/>
        <v/>
      </c>
      <c r="Z306" s="208"/>
      <c r="AA306" s="209" t="str">
        <f t="shared" si="175"/>
        <v/>
      </c>
      <c r="AB306" s="208"/>
      <c r="AC306" s="209" t="str">
        <f t="shared" si="176"/>
        <v/>
      </c>
      <c r="AD306" s="208"/>
      <c r="AE306" s="209" t="str">
        <f t="shared" si="177"/>
        <v/>
      </c>
      <c r="AF306" s="278" t="str">
        <f t="shared" si="178"/>
        <v/>
      </c>
      <c r="AG306" s="278" t="str">
        <f t="shared" si="179"/>
        <v/>
      </c>
      <c r="AH306" s="210"/>
      <c r="AI306" s="211" t="str">
        <f t="shared" si="180"/>
        <v>Débil</v>
      </c>
      <c r="AJ306" s="212" t="str">
        <f>IFERROR(VLOOKUP((CONCATENATE(AG306,AI306)),Listados!$U$3:$V$11,2,FALSE),"")</f>
        <v/>
      </c>
      <c r="AK306" s="278">
        <f t="shared" si="181"/>
        <v>100</v>
      </c>
      <c r="AL306" s="371"/>
      <c r="AM306" s="372"/>
      <c r="AN306" s="277">
        <f>+IF(AND(Q306="Preventivo",AM301="Fuerte"),2,IF(AND(Q306="Preventivo",AM301="Moderado"),1,0))</f>
        <v>0</v>
      </c>
      <c r="AO306" s="277">
        <f t="shared" si="182"/>
        <v>0</v>
      </c>
      <c r="AP306" s="213">
        <f>+K301-AN306</f>
        <v>3</v>
      </c>
      <c r="AQ306" s="213">
        <f>+M301-AO306</f>
        <v>3</v>
      </c>
      <c r="AR306" s="357"/>
      <c r="AS306" s="357"/>
      <c r="AT306" s="357"/>
      <c r="AU306" s="357"/>
      <c r="AV306" s="462"/>
      <c r="AW306" s="459"/>
      <c r="AX306" s="459"/>
      <c r="AY306" s="459"/>
      <c r="AZ306" s="459"/>
      <c r="BA306" s="459"/>
      <c r="BB306" s="459"/>
      <c r="BC306" s="459"/>
      <c r="BD306" s="459"/>
      <c r="BE306" s="459"/>
      <c r="BF306" s="459"/>
      <c r="BG306" s="459"/>
    </row>
    <row r="307" spans="1:59" ht="188.1" customHeight="1" x14ac:dyDescent="0.25">
      <c r="A307" s="359">
        <v>52</v>
      </c>
      <c r="B307" s="406" t="s">
        <v>79</v>
      </c>
      <c r="C307" s="363" t="str">
        <f>IFERROR(VLOOKUP(B307,Listados!B$3:C$20,2,FALSE),"")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307" s="366" t="s">
        <v>1380</v>
      </c>
      <c r="E307" s="248" t="s">
        <v>15</v>
      </c>
      <c r="F307" s="248" t="s">
        <v>177</v>
      </c>
      <c r="G307" s="230" t="s">
        <v>1103</v>
      </c>
      <c r="H307" s="230" t="s">
        <v>16</v>
      </c>
      <c r="I307" s="230" t="s">
        <v>1104</v>
      </c>
      <c r="J307" s="404" t="s">
        <v>31</v>
      </c>
      <c r="K307" s="393">
        <f>+VLOOKUP(J307,Listados!$K$8:$L$12,2,0)</f>
        <v>2</v>
      </c>
      <c r="L307" s="405" t="s">
        <v>36</v>
      </c>
      <c r="M307" s="393">
        <f>+VLOOKUP(L307,Listados!$K$13:$L$17,2,0)</f>
        <v>3</v>
      </c>
      <c r="N307" s="396" t="str">
        <f>IF(AND(J307&lt;&gt;"",L307&lt;&gt;""),VLOOKUP(J307&amp;L307,Listados!$M$3:$N$27,2,FALSE),"")</f>
        <v>Moderado</v>
      </c>
      <c r="O307" s="214" t="s">
        <v>1278</v>
      </c>
      <c r="P307" s="139" t="s">
        <v>1103</v>
      </c>
      <c r="Q307" s="232" t="s">
        <v>20</v>
      </c>
      <c r="R307" s="232" t="s">
        <v>116</v>
      </c>
      <c r="S307" s="209">
        <f t="shared" si="171"/>
        <v>15</v>
      </c>
      <c r="T307" s="232" t="s">
        <v>266</v>
      </c>
      <c r="U307" s="209">
        <f t="shared" si="172"/>
        <v>15</v>
      </c>
      <c r="V307" s="208" t="s">
        <v>266</v>
      </c>
      <c r="W307" s="209">
        <f t="shared" si="173"/>
        <v>15</v>
      </c>
      <c r="X307" s="208" t="s">
        <v>20</v>
      </c>
      <c r="Y307" s="209">
        <f t="shared" si="174"/>
        <v>15</v>
      </c>
      <c r="Z307" s="208" t="s">
        <v>266</v>
      </c>
      <c r="AA307" s="209">
        <f t="shared" si="175"/>
        <v>15</v>
      </c>
      <c r="AB307" s="208" t="s">
        <v>266</v>
      </c>
      <c r="AC307" s="209">
        <f t="shared" si="176"/>
        <v>15</v>
      </c>
      <c r="AD307" s="208" t="s">
        <v>117</v>
      </c>
      <c r="AE307" s="209">
        <f t="shared" si="177"/>
        <v>10</v>
      </c>
      <c r="AF307" s="278">
        <f t="shared" si="178"/>
        <v>100</v>
      </c>
      <c r="AG307" s="278" t="str">
        <f t="shared" si="179"/>
        <v>Fuerte</v>
      </c>
      <c r="AH307" s="210" t="s">
        <v>118</v>
      </c>
      <c r="AI307" s="211" t="str">
        <f t="shared" si="180"/>
        <v>Fuerte</v>
      </c>
      <c r="AJ307" s="212" t="str">
        <f>IFERROR(VLOOKUP((CONCATENATE(AG307,AI307)),Listados!$U$3:$V$11,2,FALSE),"")</f>
        <v>Fuerte</v>
      </c>
      <c r="AK307" s="278">
        <f t="shared" si="181"/>
        <v>100</v>
      </c>
      <c r="AL307" s="369">
        <f>AVERAGE(AK307:AK312)</f>
        <v>100</v>
      </c>
      <c r="AM307" s="371" t="str">
        <f>IF(AL307&lt;=50, "Débil", IF(AL307&lt;=99,"Moderado","Fuerte"))</f>
        <v>Fuerte</v>
      </c>
      <c r="AN307" s="277">
        <f>+IF(AND(Q307="Preventivo",AM307="Fuerte"),2,IF(AND(Q307="Preventivo",AM307="Moderado"),1,0))</f>
        <v>2</v>
      </c>
      <c r="AO307" s="277">
        <f t="shared" si="182"/>
        <v>0</v>
      </c>
      <c r="AP307" s="213">
        <f>+K307-AN307</f>
        <v>0</v>
      </c>
      <c r="AQ307" s="213">
        <f>+M307-AO307</f>
        <v>3</v>
      </c>
      <c r="AR307" s="358" t="str">
        <f>+VLOOKUP(MIN(AP307,AP308,AP309,AP310,AP311,AP312),Listados!$J$18:$K$24,2,TRUE)</f>
        <v>Rara Vez</v>
      </c>
      <c r="AS307" s="358" t="str">
        <f>+VLOOKUP(MIN(AQ307,AQ308,AQ309,AQ310,AQ311,AQ312),Listados!$J$27:$K$32,2,TRUE)</f>
        <v>Moderado</v>
      </c>
      <c r="AT307" s="358" t="str">
        <f>IF(AND(AR307&lt;&gt;"",AS307&lt;&gt;""),VLOOKUP(AR307&amp;AS307,Listados!$M$3:$N$27,2,FALSE),"")</f>
        <v>Moderado</v>
      </c>
      <c r="AU307" s="358" t="str">
        <f>+VLOOKUP(AT307,Listados!$P$3:$Q$6,2,FALSE)</f>
        <v xml:space="preserve"> Reducir el riesgo</v>
      </c>
      <c r="AV307" s="476" t="s">
        <v>1279</v>
      </c>
      <c r="AW307" s="476" t="s">
        <v>1280</v>
      </c>
      <c r="AX307" s="477">
        <v>44562</v>
      </c>
      <c r="AY307" s="477">
        <v>44926</v>
      </c>
      <c r="AZ307" s="476" t="s">
        <v>1256</v>
      </c>
      <c r="BA307" s="476" t="s">
        <v>1257</v>
      </c>
      <c r="BB307" s="476"/>
      <c r="BC307" s="495"/>
      <c r="BD307" s="495"/>
      <c r="BE307" s="476"/>
      <c r="BF307" s="476"/>
      <c r="BG307" s="476"/>
    </row>
    <row r="308" spans="1:59" ht="90" customHeight="1" x14ac:dyDescent="0.25">
      <c r="A308" s="360"/>
      <c r="B308" s="407"/>
      <c r="C308" s="364"/>
      <c r="D308" s="367"/>
      <c r="E308" s="253"/>
      <c r="F308" s="253"/>
      <c r="G308" s="230"/>
      <c r="H308" s="231"/>
      <c r="I308" s="231"/>
      <c r="J308" s="399"/>
      <c r="K308" s="394"/>
      <c r="L308" s="402"/>
      <c r="M308" s="394"/>
      <c r="N308" s="397"/>
      <c r="O308" s="214"/>
      <c r="P308" s="232"/>
      <c r="Q308" s="232"/>
      <c r="R308" s="232"/>
      <c r="S308" s="209" t="str">
        <f t="shared" si="171"/>
        <v/>
      </c>
      <c r="T308" s="232"/>
      <c r="U308" s="209" t="str">
        <f t="shared" si="172"/>
        <v/>
      </c>
      <c r="V308" s="208"/>
      <c r="W308" s="209" t="str">
        <f t="shared" si="173"/>
        <v/>
      </c>
      <c r="X308" s="208"/>
      <c r="Y308" s="209" t="str">
        <f t="shared" si="174"/>
        <v/>
      </c>
      <c r="Z308" s="208"/>
      <c r="AA308" s="209" t="str">
        <f t="shared" si="175"/>
        <v/>
      </c>
      <c r="AB308" s="208"/>
      <c r="AC308" s="209" t="str">
        <f t="shared" si="176"/>
        <v/>
      </c>
      <c r="AD308" s="208"/>
      <c r="AE308" s="209" t="str">
        <f t="shared" si="177"/>
        <v/>
      </c>
      <c r="AF308" s="278" t="str">
        <f t="shared" si="178"/>
        <v/>
      </c>
      <c r="AG308" s="278" t="str">
        <f t="shared" si="179"/>
        <v/>
      </c>
      <c r="AH308" s="210"/>
      <c r="AI308" s="211" t="str">
        <f t="shared" si="180"/>
        <v>Débil</v>
      </c>
      <c r="AJ308" s="212" t="str">
        <f>IFERROR(VLOOKUP((CONCATENATE(AG308,AI308)),Listados!$U$3:$V$11,2,FALSE),"")</f>
        <v/>
      </c>
      <c r="AK308" s="278">
        <f t="shared" si="181"/>
        <v>100</v>
      </c>
      <c r="AL308" s="370"/>
      <c r="AM308" s="372"/>
      <c r="AN308" s="277">
        <f>+IF(AND(Q308="Preventivo",AM307="Fuerte"),2,IF(AND(Q308="Preventivo",AM307="Moderado"),1,0))</f>
        <v>0</v>
      </c>
      <c r="AO308" s="277">
        <f t="shared" si="182"/>
        <v>0</v>
      </c>
      <c r="AP308" s="213">
        <f>+K307-AN308</f>
        <v>2</v>
      </c>
      <c r="AQ308" s="213">
        <f>+M307-AO308</f>
        <v>3</v>
      </c>
      <c r="AR308" s="356"/>
      <c r="AS308" s="356"/>
      <c r="AT308" s="356"/>
      <c r="AU308" s="356"/>
      <c r="AV308" s="458"/>
      <c r="AW308" s="458"/>
      <c r="AX308" s="478"/>
      <c r="AY308" s="478"/>
      <c r="AZ308" s="458"/>
      <c r="BA308" s="458"/>
      <c r="BB308" s="458"/>
      <c r="BC308" s="458"/>
      <c r="BD308" s="458"/>
      <c r="BE308" s="458"/>
      <c r="BF308" s="458"/>
      <c r="BG308" s="458"/>
    </row>
    <row r="309" spans="1:59" ht="90" customHeight="1" x14ac:dyDescent="0.25">
      <c r="A309" s="360"/>
      <c r="B309" s="407"/>
      <c r="C309" s="364"/>
      <c r="D309" s="367"/>
      <c r="E309" s="253"/>
      <c r="F309" s="253"/>
      <c r="G309" s="230"/>
      <c r="H309" s="231"/>
      <c r="I309" s="231"/>
      <c r="J309" s="399"/>
      <c r="K309" s="394"/>
      <c r="L309" s="402"/>
      <c r="M309" s="394"/>
      <c r="N309" s="397"/>
      <c r="O309" s="214"/>
      <c r="P309" s="232"/>
      <c r="Q309" s="232"/>
      <c r="R309" s="232"/>
      <c r="S309" s="209" t="str">
        <f t="shared" si="171"/>
        <v/>
      </c>
      <c r="T309" s="232"/>
      <c r="U309" s="209" t="str">
        <f t="shared" si="172"/>
        <v/>
      </c>
      <c r="V309" s="208"/>
      <c r="W309" s="209" t="str">
        <f t="shared" si="173"/>
        <v/>
      </c>
      <c r="X309" s="208"/>
      <c r="Y309" s="209" t="str">
        <f t="shared" si="174"/>
        <v/>
      </c>
      <c r="Z309" s="208"/>
      <c r="AA309" s="209" t="str">
        <f t="shared" si="175"/>
        <v/>
      </c>
      <c r="AB309" s="208"/>
      <c r="AC309" s="209" t="str">
        <f t="shared" si="176"/>
        <v/>
      </c>
      <c r="AD309" s="208"/>
      <c r="AE309" s="209" t="str">
        <f t="shared" si="177"/>
        <v/>
      </c>
      <c r="AF309" s="278" t="str">
        <f t="shared" si="178"/>
        <v/>
      </c>
      <c r="AG309" s="278" t="str">
        <f t="shared" si="179"/>
        <v/>
      </c>
      <c r="AH309" s="210"/>
      <c r="AI309" s="211" t="str">
        <f t="shared" si="180"/>
        <v>Débil</v>
      </c>
      <c r="AJ309" s="212" t="str">
        <f>IFERROR(VLOOKUP((CONCATENATE(AG309,AI309)),Listados!$U$3:$V$11,2,FALSE),"")</f>
        <v/>
      </c>
      <c r="AK309" s="278">
        <f t="shared" si="181"/>
        <v>100</v>
      </c>
      <c r="AL309" s="370"/>
      <c r="AM309" s="372"/>
      <c r="AN309" s="277">
        <f>+IF(AND(Q309="Preventivo",AM307="Fuerte"),2,IF(AND(Q309="Preventivo",AM307="Moderado"),1,0))</f>
        <v>0</v>
      </c>
      <c r="AO309" s="277">
        <f t="shared" si="182"/>
        <v>0</v>
      </c>
      <c r="AP309" s="213">
        <f>+K307-AN309</f>
        <v>2</v>
      </c>
      <c r="AQ309" s="213">
        <f>+M307-AO309</f>
        <v>3</v>
      </c>
      <c r="AR309" s="356"/>
      <c r="AS309" s="356"/>
      <c r="AT309" s="356"/>
      <c r="AU309" s="356"/>
      <c r="AV309" s="458"/>
      <c r="AW309" s="458"/>
      <c r="AX309" s="478"/>
      <c r="AY309" s="478"/>
      <c r="AZ309" s="458"/>
      <c r="BA309" s="458"/>
      <c r="BB309" s="458"/>
      <c r="BC309" s="458"/>
      <c r="BD309" s="458"/>
      <c r="BE309" s="458"/>
      <c r="BF309" s="458"/>
      <c r="BG309" s="458"/>
    </row>
    <row r="310" spans="1:59" ht="90" customHeight="1" x14ac:dyDescent="0.25">
      <c r="A310" s="360"/>
      <c r="B310" s="407"/>
      <c r="C310" s="364"/>
      <c r="D310" s="367"/>
      <c r="E310" s="253"/>
      <c r="F310" s="253"/>
      <c r="G310" s="254"/>
      <c r="H310" s="231"/>
      <c r="I310" s="231"/>
      <c r="J310" s="399"/>
      <c r="K310" s="394"/>
      <c r="L310" s="402"/>
      <c r="M310" s="394"/>
      <c r="N310" s="397"/>
      <c r="O310" s="214"/>
      <c r="P310" s="232"/>
      <c r="Q310" s="232"/>
      <c r="R310" s="232"/>
      <c r="S310" s="209" t="str">
        <f t="shared" si="171"/>
        <v/>
      </c>
      <c r="T310" s="232"/>
      <c r="U310" s="209" t="str">
        <f t="shared" si="172"/>
        <v/>
      </c>
      <c r="V310" s="208"/>
      <c r="W310" s="209" t="str">
        <f t="shared" si="173"/>
        <v/>
      </c>
      <c r="X310" s="208"/>
      <c r="Y310" s="209" t="str">
        <f t="shared" si="174"/>
        <v/>
      </c>
      <c r="Z310" s="208"/>
      <c r="AA310" s="209" t="str">
        <f t="shared" si="175"/>
        <v/>
      </c>
      <c r="AB310" s="208"/>
      <c r="AC310" s="209" t="str">
        <f t="shared" si="176"/>
        <v/>
      </c>
      <c r="AD310" s="208"/>
      <c r="AE310" s="209" t="str">
        <f t="shared" si="177"/>
        <v/>
      </c>
      <c r="AF310" s="278" t="str">
        <f t="shared" si="178"/>
        <v/>
      </c>
      <c r="AG310" s="278" t="str">
        <f t="shared" si="179"/>
        <v/>
      </c>
      <c r="AH310" s="210"/>
      <c r="AI310" s="211" t="str">
        <f t="shared" si="180"/>
        <v>Débil</v>
      </c>
      <c r="AJ310" s="212" t="str">
        <f>IFERROR(VLOOKUP((CONCATENATE(AG310,AI310)),Listados!$U$3:$V$11,2,FALSE),"")</f>
        <v/>
      </c>
      <c r="AK310" s="278">
        <f t="shared" si="181"/>
        <v>100</v>
      </c>
      <c r="AL310" s="370"/>
      <c r="AM310" s="372"/>
      <c r="AN310" s="277">
        <f>+IF(AND(Q310="Preventivo",AM307="Fuerte"),2,IF(AND(Q310="Preventivo",AM307="Moderado"),1,0))</f>
        <v>0</v>
      </c>
      <c r="AO310" s="277">
        <f t="shared" si="182"/>
        <v>0</v>
      </c>
      <c r="AP310" s="213">
        <f>+K307-AN310</f>
        <v>2</v>
      </c>
      <c r="AQ310" s="213">
        <f>+M307-AO310</f>
        <v>3</v>
      </c>
      <c r="AR310" s="356"/>
      <c r="AS310" s="356"/>
      <c r="AT310" s="356"/>
      <c r="AU310" s="356"/>
      <c r="AV310" s="458"/>
      <c r="AW310" s="458"/>
      <c r="AX310" s="478"/>
      <c r="AY310" s="478"/>
      <c r="AZ310" s="458"/>
      <c r="BA310" s="458"/>
      <c r="BB310" s="458"/>
      <c r="BC310" s="458"/>
      <c r="BD310" s="458"/>
      <c r="BE310" s="458"/>
      <c r="BF310" s="458"/>
      <c r="BG310" s="458"/>
    </row>
    <row r="311" spans="1:59" ht="90" customHeight="1" x14ac:dyDescent="0.25">
      <c r="A311" s="360"/>
      <c r="B311" s="407"/>
      <c r="C311" s="364"/>
      <c r="D311" s="367"/>
      <c r="E311" s="221"/>
      <c r="F311" s="221"/>
      <c r="G311" s="222"/>
      <c r="H311" s="223"/>
      <c r="I311" s="231"/>
      <c r="J311" s="399"/>
      <c r="K311" s="394"/>
      <c r="L311" s="402"/>
      <c r="M311" s="394"/>
      <c r="N311" s="397"/>
      <c r="O311" s="214"/>
      <c r="P311" s="232"/>
      <c r="Q311" s="232"/>
      <c r="R311" s="232"/>
      <c r="S311" s="209" t="str">
        <f t="shared" si="171"/>
        <v/>
      </c>
      <c r="T311" s="232"/>
      <c r="U311" s="209" t="str">
        <f t="shared" si="172"/>
        <v/>
      </c>
      <c r="V311" s="208"/>
      <c r="W311" s="209" t="str">
        <f t="shared" si="173"/>
        <v/>
      </c>
      <c r="X311" s="208"/>
      <c r="Y311" s="209" t="str">
        <f t="shared" si="174"/>
        <v/>
      </c>
      <c r="Z311" s="208"/>
      <c r="AA311" s="209" t="str">
        <f t="shared" si="175"/>
        <v/>
      </c>
      <c r="AB311" s="208"/>
      <c r="AC311" s="209" t="str">
        <f t="shared" si="176"/>
        <v/>
      </c>
      <c r="AD311" s="208"/>
      <c r="AE311" s="209" t="str">
        <f t="shared" si="177"/>
        <v/>
      </c>
      <c r="AF311" s="278" t="str">
        <f t="shared" si="178"/>
        <v/>
      </c>
      <c r="AG311" s="278" t="str">
        <f t="shared" si="179"/>
        <v/>
      </c>
      <c r="AH311" s="210"/>
      <c r="AI311" s="211" t="str">
        <f t="shared" si="180"/>
        <v>Débil</v>
      </c>
      <c r="AJ311" s="212" t="str">
        <f>IFERROR(VLOOKUP((CONCATENATE(AG311,AI311)),Listados!$U$3:$V$11,2,FALSE),"")</f>
        <v/>
      </c>
      <c r="AK311" s="278">
        <f t="shared" si="181"/>
        <v>100</v>
      </c>
      <c r="AL311" s="370"/>
      <c r="AM311" s="372"/>
      <c r="AN311" s="277">
        <f>+IF(AND(Q311="Preventivo",AM307="Fuerte"),2,IF(AND(Q311="Preventivo",AM307="Moderado"),1,0))</f>
        <v>0</v>
      </c>
      <c r="AO311" s="277">
        <f t="shared" si="182"/>
        <v>0</v>
      </c>
      <c r="AP311" s="213">
        <f>+K307-AN311</f>
        <v>2</v>
      </c>
      <c r="AQ311" s="213">
        <f>+M307-AO311</f>
        <v>3</v>
      </c>
      <c r="AR311" s="356"/>
      <c r="AS311" s="356"/>
      <c r="AT311" s="356"/>
      <c r="AU311" s="356"/>
      <c r="AV311" s="458"/>
      <c r="AW311" s="458"/>
      <c r="AX311" s="478"/>
      <c r="AY311" s="478"/>
      <c r="AZ311" s="458"/>
      <c r="BA311" s="458"/>
      <c r="BB311" s="458"/>
      <c r="BC311" s="458"/>
      <c r="BD311" s="458"/>
      <c r="BE311" s="458"/>
      <c r="BF311" s="458"/>
      <c r="BG311" s="458"/>
    </row>
    <row r="312" spans="1:59" ht="15.75" thickBot="1" x14ac:dyDescent="0.3">
      <c r="A312" s="361"/>
      <c r="B312" s="407"/>
      <c r="C312" s="365"/>
      <c r="D312" s="368"/>
      <c r="E312" s="224"/>
      <c r="F312" s="224"/>
      <c r="G312" s="225"/>
      <c r="H312" s="226"/>
      <c r="I312" s="231"/>
      <c r="J312" s="399"/>
      <c r="K312" s="395"/>
      <c r="L312" s="402"/>
      <c r="M312" s="395"/>
      <c r="N312" s="397"/>
      <c r="O312" s="214"/>
      <c r="P312" s="232"/>
      <c r="Q312" s="232"/>
      <c r="R312" s="232"/>
      <c r="S312" s="209" t="str">
        <f t="shared" si="171"/>
        <v/>
      </c>
      <c r="T312" s="232"/>
      <c r="U312" s="209" t="str">
        <f t="shared" si="172"/>
        <v/>
      </c>
      <c r="V312" s="208"/>
      <c r="W312" s="209" t="str">
        <f t="shared" si="173"/>
        <v/>
      </c>
      <c r="X312" s="208"/>
      <c r="Y312" s="209" t="str">
        <f t="shared" si="174"/>
        <v/>
      </c>
      <c r="Z312" s="208"/>
      <c r="AA312" s="209" t="str">
        <f t="shared" si="175"/>
        <v/>
      </c>
      <c r="AB312" s="208"/>
      <c r="AC312" s="209" t="str">
        <f t="shared" si="176"/>
        <v/>
      </c>
      <c r="AD312" s="208"/>
      <c r="AE312" s="209" t="str">
        <f t="shared" si="177"/>
        <v/>
      </c>
      <c r="AF312" s="278" t="str">
        <f t="shared" si="178"/>
        <v/>
      </c>
      <c r="AG312" s="278" t="str">
        <f t="shared" si="179"/>
        <v/>
      </c>
      <c r="AH312" s="210"/>
      <c r="AI312" s="211" t="str">
        <f t="shared" si="180"/>
        <v>Débil</v>
      </c>
      <c r="AJ312" s="212" t="str">
        <f>IFERROR(VLOOKUP((CONCATENATE(AG312,AI312)),Listados!$U$3:$V$11,2,FALSE),"")</f>
        <v/>
      </c>
      <c r="AK312" s="278">
        <f t="shared" si="181"/>
        <v>100</v>
      </c>
      <c r="AL312" s="371"/>
      <c r="AM312" s="372"/>
      <c r="AN312" s="277">
        <f>+IF(AND(Q312="Preventivo",AM307="Fuerte"),2,IF(AND(Q312="Preventivo",AM307="Moderado"),1,0))</f>
        <v>0</v>
      </c>
      <c r="AO312" s="277">
        <f t="shared" si="182"/>
        <v>0</v>
      </c>
      <c r="AP312" s="213">
        <f>+K307-AN312</f>
        <v>2</v>
      </c>
      <c r="AQ312" s="213">
        <f>+M307-AO312</f>
        <v>3</v>
      </c>
      <c r="AR312" s="357"/>
      <c r="AS312" s="357"/>
      <c r="AT312" s="357"/>
      <c r="AU312" s="357"/>
      <c r="AV312" s="459"/>
      <c r="AW312" s="459"/>
      <c r="AX312" s="479"/>
      <c r="AY312" s="479"/>
      <c r="AZ312" s="459"/>
      <c r="BA312" s="459"/>
      <c r="BB312" s="459"/>
      <c r="BC312" s="459"/>
      <c r="BD312" s="459"/>
      <c r="BE312" s="459"/>
      <c r="BF312" s="459"/>
      <c r="BG312" s="459"/>
    </row>
    <row r="313" spans="1:59" ht="199.5" customHeight="1" x14ac:dyDescent="0.25">
      <c r="A313" s="359">
        <v>53</v>
      </c>
      <c r="B313" s="362" t="s">
        <v>68</v>
      </c>
      <c r="C313" s="363" t="str">
        <f>IFERROR(VLOOKUP(B313,Listados!B$3:C$20,2,FALSE),"")</f>
        <v>Gestión contra la Criminalidad y la Reincidencia</v>
      </c>
      <c r="D313" s="366" t="s">
        <v>1449</v>
      </c>
      <c r="E313" s="227" t="s">
        <v>41</v>
      </c>
      <c r="F313" s="227" t="s">
        <v>288</v>
      </c>
      <c r="G313" s="229" t="s">
        <v>1243</v>
      </c>
      <c r="H313" s="228" t="s">
        <v>16</v>
      </c>
      <c r="I313" s="228" t="s">
        <v>1245</v>
      </c>
      <c r="J313" s="398" t="s">
        <v>44</v>
      </c>
      <c r="K313" s="393">
        <f>+VLOOKUP(J313,Listados!$K$8:$L$12,2,0)</f>
        <v>3</v>
      </c>
      <c r="L313" s="401" t="s">
        <v>54</v>
      </c>
      <c r="M313" s="393">
        <f>+VLOOKUP(L313,Listados!$K$13:$L$17,2,0)</f>
        <v>4</v>
      </c>
      <c r="N313" s="357" t="str">
        <f>IF(AND(J313&lt;&gt;"",L313&lt;&gt;""),VLOOKUP(J313&amp;L313,Listados!$M$3:$N$27,2,FALSE),"")</f>
        <v>Extremo</v>
      </c>
      <c r="O313" s="214" t="s">
        <v>1248</v>
      </c>
      <c r="P313" s="258" t="s">
        <v>1243</v>
      </c>
      <c r="Q313" s="232" t="s">
        <v>123</v>
      </c>
      <c r="R313" s="232" t="s">
        <v>116</v>
      </c>
      <c r="S313" s="209">
        <f t="shared" si="171"/>
        <v>15</v>
      </c>
      <c r="T313" s="232" t="s">
        <v>116</v>
      </c>
      <c r="U313" s="209">
        <f t="shared" si="172"/>
        <v>15</v>
      </c>
      <c r="V313" s="208" t="s">
        <v>266</v>
      </c>
      <c r="W313" s="209">
        <f t="shared" si="173"/>
        <v>15</v>
      </c>
      <c r="X313" s="208" t="s">
        <v>20</v>
      </c>
      <c r="Y313" s="209">
        <f t="shared" si="174"/>
        <v>15</v>
      </c>
      <c r="Z313" s="208" t="s">
        <v>266</v>
      </c>
      <c r="AA313" s="209">
        <f t="shared" si="175"/>
        <v>15</v>
      </c>
      <c r="AB313" s="208" t="s">
        <v>266</v>
      </c>
      <c r="AC313" s="209">
        <f t="shared" si="176"/>
        <v>15</v>
      </c>
      <c r="AD313" s="208" t="s">
        <v>117</v>
      </c>
      <c r="AE313" s="209">
        <f t="shared" si="177"/>
        <v>10</v>
      </c>
      <c r="AF313" s="278">
        <f t="shared" si="178"/>
        <v>100</v>
      </c>
      <c r="AG313" s="278" t="str">
        <f t="shared" si="179"/>
        <v>Fuerte</v>
      </c>
      <c r="AH313" s="210" t="s">
        <v>118</v>
      </c>
      <c r="AI313" s="211" t="str">
        <f t="shared" si="180"/>
        <v>Fuerte</v>
      </c>
      <c r="AJ313" s="212" t="str">
        <f>IFERROR(VLOOKUP((CONCATENATE(AG313,AI313)),Listados!$U$3:$V$11,2,FALSE),"")</f>
        <v>Fuerte</v>
      </c>
      <c r="AK313" s="278">
        <f t="shared" si="181"/>
        <v>100</v>
      </c>
      <c r="AL313" s="369">
        <f>AVERAGE(AK313:AK318)</f>
        <v>100</v>
      </c>
      <c r="AM313" s="371" t="str">
        <f>IF(AL313&lt;=50, "Débil", IF(AL313&lt;=99,"Moderado","Fuerte"))</f>
        <v>Fuerte</v>
      </c>
      <c r="AN313" s="277">
        <f>+IF(AND(Q313="Preventivo",AM313="Fuerte"),2,IF(AND(Q313="Preventivo",AM313="Moderado"),1,0))</f>
        <v>0</v>
      </c>
      <c r="AO313" s="277">
        <f t="shared" si="182"/>
        <v>0</v>
      </c>
      <c r="AP313" s="213">
        <f>+K313-AN313</f>
        <v>3</v>
      </c>
      <c r="AQ313" s="213">
        <f>+M313-AO313</f>
        <v>4</v>
      </c>
      <c r="AR313" s="396" t="str">
        <f>+VLOOKUP(MIN(AP313,AP314,AP315,AP316,AP317,AP318),Listados!$J$18:$K$24,2,TRUE)</f>
        <v>Rara Vez</v>
      </c>
      <c r="AS313" s="396" t="str">
        <f>+VLOOKUP(MIN(AQ313,AQ314,AQ315,AQ316,AQ317,AQ318),Listados!$J$27:$K$32,2,TRUE)</f>
        <v>Mayor</v>
      </c>
      <c r="AT313" s="396" t="str">
        <f>IF(AND(AR313&lt;&gt;"",AS313&lt;&gt;""),VLOOKUP(AR313&amp;AS313,Listados!$M$3:$N$27,2,FALSE),"")</f>
        <v>Alto</v>
      </c>
      <c r="AU313" s="396" t="str">
        <f>+VLOOKUP(AT313,Listados!$P$3:$Q$6,2,FALSE)</f>
        <v>Reducir el riesgo</v>
      </c>
      <c r="AV313" s="203" t="s">
        <v>1284</v>
      </c>
      <c r="AW313" s="203" t="s">
        <v>1123</v>
      </c>
      <c r="AX313" s="255">
        <v>44562</v>
      </c>
      <c r="AY313" s="255">
        <v>44926</v>
      </c>
      <c r="AZ313" s="203" t="s">
        <v>1285</v>
      </c>
      <c r="BA313" s="203" t="s">
        <v>1286</v>
      </c>
      <c r="BB313" s="203"/>
      <c r="BC313" s="203"/>
      <c r="BD313" s="311"/>
      <c r="BE313" s="476"/>
      <c r="BF313" s="476"/>
      <c r="BG313" s="476"/>
    </row>
    <row r="314" spans="1:59" ht="120" x14ac:dyDescent="0.25">
      <c r="A314" s="360"/>
      <c r="B314" s="362"/>
      <c r="C314" s="364"/>
      <c r="D314" s="367"/>
      <c r="E314" s="219"/>
      <c r="F314" s="219"/>
      <c r="G314" s="137" t="s">
        <v>1249</v>
      </c>
      <c r="H314" s="217" t="s">
        <v>16</v>
      </c>
      <c r="I314" s="217" t="s">
        <v>1246</v>
      </c>
      <c r="J314" s="399"/>
      <c r="K314" s="394"/>
      <c r="L314" s="402"/>
      <c r="M314" s="394"/>
      <c r="N314" s="397"/>
      <c r="O314" s="214" t="s">
        <v>1251</v>
      </c>
      <c r="P314" s="267" t="s">
        <v>1249</v>
      </c>
      <c r="Q314" s="232" t="s">
        <v>20</v>
      </c>
      <c r="R314" s="232" t="s">
        <v>116</v>
      </c>
      <c r="S314" s="209">
        <f t="shared" si="171"/>
        <v>15</v>
      </c>
      <c r="T314" s="232" t="s">
        <v>266</v>
      </c>
      <c r="U314" s="209">
        <f t="shared" si="172"/>
        <v>15</v>
      </c>
      <c r="V314" s="208" t="s">
        <v>266</v>
      </c>
      <c r="W314" s="209">
        <f t="shared" si="173"/>
        <v>15</v>
      </c>
      <c r="X314" s="208" t="s">
        <v>20</v>
      </c>
      <c r="Y314" s="209">
        <f t="shared" si="174"/>
        <v>15</v>
      </c>
      <c r="Z314" s="208" t="s">
        <v>266</v>
      </c>
      <c r="AA314" s="209">
        <f t="shared" si="175"/>
        <v>15</v>
      </c>
      <c r="AB314" s="208" t="s">
        <v>266</v>
      </c>
      <c r="AC314" s="209">
        <f t="shared" si="176"/>
        <v>15</v>
      </c>
      <c r="AD314" s="208" t="s">
        <v>117</v>
      </c>
      <c r="AE314" s="209">
        <f t="shared" si="177"/>
        <v>10</v>
      </c>
      <c r="AF314" s="278">
        <f t="shared" si="178"/>
        <v>100</v>
      </c>
      <c r="AG314" s="278" t="str">
        <f t="shared" si="179"/>
        <v>Fuerte</v>
      </c>
      <c r="AH314" s="210" t="s">
        <v>118</v>
      </c>
      <c r="AI314" s="211" t="str">
        <f t="shared" si="180"/>
        <v>Fuerte</v>
      </c>
      <c r="AJ314" s="212" t="str">
        <f>IFERROR(VLOOKUP((CONCATENATE(AG314,AI314)),Listados!$U$3:$V$11,2,FALSE),"")</f>
        <v>Fuerte</v>
      </c>
      <c r="AK314" s="278">
        <f t="shared" si="181"/>
        <v>100</v>
      </c>
      <c r="AL314" s="370"/>
      <c r="AM314" s="372"/>
      <c r="AN314" s="277">
        <f>+IF(AND(Q314="Preventivo",AM313="Fuerte"),2,IF(AND(Q314="Preventivo",AM313="Moderado"),1,0))</f>
        <v>2</v>
      </c>
      <c r="AO314" s="277">
        <f t="shared" si="182"/>
        <v>0</v>
      </c>
      <c r="AP314" s="213">
        <f>+K313-AN314</f>
        <v>1</v>
      </c>
      <c r="AQ314" s="213">
        <f>+M313-AO314</f>
        <v>4</v>
      </c>
      <c r="AR314" s="356"/>
      <c r="AS314" s="356"/>
      <c r="AT314" s="356"/>
      <c r="AU314" s="356"/>
      <c r="AV314" s="373" t="s">
        <v>1287</v>
      </c>
      <c r="AW314" s="373" t="s">
        <v>1123</v>
      </c>
      <c r="AX314" s="491">
        <v>44562</v>
      </c>
      <c r="AY314" s="491">
        <v>44926</v>
      </c>
      <c r="AZ314" s="373" t="s">
        <v>1288</v>
      </c>
      <c r="BA314" s="373" t="s">
        <v>1289</v>
      </c>
      <c r="BB314" s="373"/>
      <c r="BC314" s="373"/>
      <c r="BD314" s="496"/>
      <c r="BE314" s="458"/>
      <c r="BF314" s="458"/>
      <c r="BG314" s="458"/>
    </row>
    <row r="315" spans="1:59" ht="90" x14ac:dyDescent="0.25">
      <c r="A315" s="360"/>
      <c r="B315" s="362"/>
      <c r="C315" s="364"/>
      <c r="D315" s="367"/>
      <c r="E315" s="219"/>
      <c r="F315" s="219"/>
      <c r="G315" s="137" t="s">
        <v>1244</v>
      </c>
      <c r="H315" s="217" t="s">
        <v>16</v>
      </c>
      <c r="I315" s="217" t="s">
        <v>1247</v>
      </c>
      <c r="J315" s="399"/>
      <c r="K315" s="394"/>
      <c r="L315" s="402"/>
      <c r="M315" s="394"/>
      <c r="N315" s="397"/>
      <c r="O315" s="214" t="s">
        <v>1250</v>
      </c>
      <c r="P315" s="139" t="s">
        <v>1244</v>
      </c>
      <c r="Q315" s="232" t="s">
        <v>20</v>
      </c>
      <c r="R315" s="232" t="s">
        <v>116</v>
      </c>
      <c r="S315" s="209">
        <f t="shared" si="171"/>
        <v>15</v>
      </c>
      <c r="T315" s="232" t="s">
        <v>266</v>
      </c>
      <c r="U315" s="209">
        <f t="shared" si="172"/>
        <v>15</v>
      </c>
      <c r="V315" s="208" t="s">
        <v>266</v>
      </c>
      <c r="W315" s="209">
        <f t="shared" si="173"/>
        <v>15</v>
      </c>
      <c r="X315" s="208" t="s">
        <v>20</v>
      </c>
      <c r="Y315" s="209">
        <f t="shared" si="174"/>
        <v>15</v>
      </c>
      <c r="Z315" s="208" t="s">
        <v>266</v>
      </c>
      <c r="AA315" s="209">
        <f t="shared" si="175"/>
        <v>15</v>
      </c>
      <c r="AB315" s="208" t="s">
        <v>266</v>
      </c>
      <c r="AC315" s="209">
        <f t="shared" si="176"/>
        <v>15</v>
      </c>
      <c r="AD315" s="208" t="s">
        <v>117</v>
      </c>
      <c r="AE315" s="209">
        <f t="shared" si="177"/>
        <v>10</v>
      </c>
      <c r="AF315" s="278">
        <f t="shared" si="178"/>
        <v>100</v>
      </c>
      <c r="AG315" s="278" t="str">
        <f t="shared" si="179"/>
        <v>Fuerte</v>
      </c>
      <c r="AH315" s="210" t="s">
        <v>118</v>
      </c>
      <c r="AI315" s="211" t="str">
        <f t="shared" si="180"/>
        <v>Fuerte</v>
      </c>
      <c r="AJ315" s="212" t="str">
        <f>IFERROR(VLOOKUP((CONCATENATE(AG315,AI315)),Listados!$U$3:$V$11,2,FALSE),"")</f>
        <v>Fuerte</v>
      </c>
      <c r="AK315" s="278">
        <f t="shared" si="181"/>
        <v>100</v>
      </c>
      <c r="AL315" s="370"/>
      <c r="AM315" s="372"/>
      <c r="AN315" s="277">
        <f>+IF(AND(Q315="Preventivo",AM313="Fuerte"),2,IF(AND(Q315="Preventivo",AM313="Moderado"),1,0))</f>
        <v>2</v>
      </c>
      <c r="AO315" s="277">
        <f t="shared" si="182"/>
        <v>0</v>
      </c>
      <c r="AP315" s="213">
        <f>+K313-AN315</f>
        <v>1</v>
      </c>
      <c r="AQ315" s="213">
        <f>+M313-AO315</f>
        <v>4</v>
      </c>
      <c r="AR315" s="356"/>
      <c r="AS315" s="356"/>
      <c r="AT315" s="356"/>
      <c r="AU315" s="356"/>
      <c r="AV315" s="374"/>
      <c r="AW315" s="374"/>
      <c r="AX315" s="492"/>
      <c r="AY315" s="492"/>
      <c r="AZ315" s="374"/>
      <c r="BA315" s="374"/>
      <c r="BB315" s="374"/>
      <c r="BC315" s="374"/>
      <c r="BD315" s="497"/>
      <c r="BE315" s="458"/>
      <c r="BF315" s="458"/>
      <c r="BG315" s="458"/>
    </row>
    <row r="316" spans="1:59" x14ac:dyDescent="0.25">
      <c r="A316" s="360"/>
      <c r="B316" s="362"/>
      <c r="C316" s="364"/>
      <c r="D316" s="367"/>
      <c r="E316" s="219"/>
      <c r="F316" s="219"/>
      <c r="G316" s="220"/>
      <c r="H316" s="217"/>
      <c r="I316" s="217"/>
      <c r="J316" s="399"/>
      <c r="K316" s="394"/>
      <c r="L316" s="402"/>
      <c r="M316" s="394"/>
      <c r="N316" s="397"/>
      <c r="O316" s="214" t="s">
        <v>497</v>
      </c>
      <c r="P316" s="232"/>
      <c r="Q316" s="232"/>
      <c r="R316" s="232"/>
      <c r="S316" s="209" t="str">
        <f t="shared" si="171"/>
        <v/>
      </c>
      <c r="T316" s="232"/>
      <c r="U316" s="209" t="str">
        <f t="shared" si="172"/>
        <v/>
      </c>
      <c r="V316" s="208"/>
      <c r="W316" s="209" t="str">
        <f t="shared" si="173"/>
        <v/>
      </c>
      <c r="X316" s="208"/>
      <c r="Y316" s="209" t="str">
        <f t="shared" si="174"/>
        <v/>
      </c>
      <c r="Z316" s="208"/>
      <c r="AA316" s="209" t="str">
        <f t="shared" si="175"/>
        <v/>
      </c>
      <c r="AB316" s="208"/>
      <c r="AC316" s="209" t="str">
        <f t="shared" si="176"/>
        <v/>
      </c>
      <c r="AD316" s="208"/>
      <c r="AE316" s="209" t="str">
        <f t="shared" si="177"/>
        <v/>
      </c>
      <c r="AF316" s="278" t="str">
        <f t="shared" si="178"/>
        <v/>
      </c>
      <c r="AG316" s="278" t="str">
        <f t="shared" si="179"/>
        <v/>
      </c>
      <c r="AH316" s="210"/>
      <c r="AI316" s="211" t="str">
        <f t="shared" si="180"/>
        <v>Débil</v>
      </c>
      <c r="AJ316" s="212" t="str">
        <f>IFERROR(VLOOKUP((CONCATENATE(AG316,AI316)),Listados!$U$3:$V$11,2,FALSE),"")</f>
        <v/>
      </c>
      <c r="AK316" s="278">
        <f t="shared" si="181"/>
        <v>100</v>
      </c>
      <c r="AL316" s="370"/>
      <c r="AM316" s="372"/>
      <c r="AN316" s="277">
        <f>+IF(AND(Q316="Preventivo",AM313="Fuerte"),2,IF(AND(Q316="Preventivo",AM313="Moderado"),1,0))</f>
        <v>0</v>
      </c>
      <c r="AO316" s="277">
        <f t="shared" si="182"/>
        <v>0</v>
      </c>
      <c r="AP316" s="213">
        <f>+K313-AN316</f>
        <v>3</v>
      </c>
      <c r="AQ316" s="213">
        <f>+M313-AO316</f>
        <v>4</v>
      </c>
      <c r="AR316" s="356"/>
      <c r="AS316" s="356"/>
      <c r="AT316" s="356"/>
      <c r="AU316" s="356"/>
      <c r="AV316" s="374"/>
      <c r="AW316" s="374"/>
      <c r="AX316" s="492"/>
      <c r="AY316" s="492"/>
      <c r="AZ316" s="374"/>
      <c r="BA316" s="374"/>
      <c r="BB316" s="374"/>
      <c r="BC316" s="374"/>
      <c r="BD316" s="497"/>
      <c r="BE316" s="458"/>
      <c r="BF316" s="458"/>
      <c r="BG316" s="458"/>
    </row>
    <row r="317" spans="1:59" x14ac:dyDescent="0.25">
      <c r="A317" s="360"/>
      <c r="B317" s="362"/>
      <c r="C317" s="364"/>
      <c r="D317" s="367"/>
      <c r="E317" s="221"/>
      <c r="F317" s="221"/>
      <c r="G317" s="222"/>
      <c r="H317" s="223"/>
      <c r="I317" s="217"/>
      <c r="J317" s="399"/>
      <c r="K317" s="394"/>
      <c r="L317" s="402"/>
      <c r="M317" s="394"/>
      <c r="N317" s="397"/>
      <c r="O317" s="214" t="s">
        <v>497</v>
      </c>
      <c r="P317" s="232"/>
      <c r="Q317" s="232"/>
      <c r="R317" s="232"/>
      <c r="S317" s="209" t="str">
        <f t="shared" si="171"/>
        <v/>
      </c>
      <c r="T317" s="232"/>
      <c r="U317" s="209" t="str">
        <f t="shared" si="172"/>
        <v/>
      </c>
      <c r="V317" s="208"/>
      <c r="W317" s="209" t="str">
        <f t="shared" si="173"/>
        <v/>
      </c>
      <c r="X317" s="208"/>
      <c r="Y317" s="209" t="str">
        <f t="shared" si="174"/>
        <v/>
      </c>
      <c r="Z317" s="208"/>
      <c r="AA317" s="209" t="str">
        <f t="shared" si="175"/>
        <v/>
      </c>
      <c r="AB317" s="208"/>
      <c r="AC317" s="209" t="str">
        <f t="shared" si="176"/>
        <v/>
      </c>
      <c r="AD317" s="208"/>
      <c r="AE317" s="209" t="str">
        <f t="shared" si="177"/>
        <v/>
      </c>
      <c r="AF317" s="278" t="str">
        <f t="shared" si="178"/>
        <v/>
      </c>
      <c r="AG317" s="278" t="str">
        <f t="shared" si="179"/>
        <v/>
      </c>
      <c r="AH317" s="210"/>
      <c r="AI317" s="211" t="str">
        <f t="shared" si="180"/>
        <v>Débil</v>
      </c>
      <c r="AJ317" s="212" t="str">
        <f>IFERROR(VLOOKUP((CONCATENATE(AG317,AI317)),Listados!$U$3:$V$11,2,FALSE),"")</f>
        <v/>
      </c>
      <c r="AK317" s="278">
        <f t="shared" si="181"/>
        <v>100</v>
      </c>
      <c r="AL317" s="370"/>
      <c r="AM317" s="372"/>
      <c r="AN317" s="277">
        <f>+IF(AND(Q317="Preventivo",AM313="Fuerte"),2,IF(AND(Q317="Preventivo",AM313="Moderado"),1,0))</f>
        <v>0</v>
      </c>
      <c r="AO317" s="277">
        <f t="shared" si="182"/>
        <v>0</v>
      </c>
      <c r="AP317" s="213">
        <f>+K313-AN317</f>
        <v>3</v>
      </c>
      <c r="AQ317" s="213">
        <f>+M313-AO317</f>
        <v>4</v>
      </c>
      <c r="AR317" s="356"/>
      <c r="AS317" s="356"/>
      <c r="AT317" s="356"/>
      <c r="AU317" s="356"/>
      <c r="AV317" s="374"/>
      <c r="AW317" s="374"/>
      <c r="AX317" s="492"/>
      <c r="AY317" s="492"/>
      <c r="AZ317" s="374"/>
      <c r="BA317" s="374"/>
      <c r="BB317" s="374"/>
      <c r="BC317" s="374"/>
      <c r="BD317" s="497"/>
      <c r="BE317" s="458"/>
      <c r="BF317" s="458"/>
      <c r="BG317" s="458"/>
    </row>
    <row r="318" spans="1:59" ht="15.75" thickBot="1" x14ac:dyDescent="0.3">
      <c r="A318" s="361"/>
      <c r="B318" s="362"/>
      <c r="C318" s="365"/>
      <c r="D318" s="368"/>
      <c r="E318" s="224"/>
      <c r="F318" s="224"/>
      <c r="G318" s="225"/>
      <c r="H318" s="269"/>
      <c r="I318" s="269"/>
      <c r="J318" s="400"/>
      <c r="K318" s="395"/>
      <c r="L318" s="403"/>
      <c r="M318" s="395"/>
      <c r="N318" s="397"/>
      <c r="O318" s="214" t="s">
        <v>497</v>
      </c>
      <c r="P318" s="232"/>
      <c r="Q318" s="232"/>
      <c r="R318" s="232"/>
      <c r="S318" s="209" t="str">
        <f t="shared" si="171"/>
        <v/>
      </c>
      <c r="T318" s="232"/>
      <c r="U318" s="209" t="str">
        <f t="shared" si="172"/>
        <v/>
      </c>
      <c r="V318" s="208"/>
      <c r="W318" s="209" t="str">
        <f t="shared" si="173"/>
        <v/>
      </c>
      <c r="X318" s="208"/>
      <c r="Y318" s="209" t="str">
        <f t="shared" si="174"/>
        <v/>
      </c>
      <c r="Z318" s="208"/>
      <c r="AA318" s="209" t="str">
        <f t="shared" si="175"/>
        <v/>
      </c>
      <c r="AB318" s="208"/>
      <c r="AC318" s="209" t="str">
        <f t="shared" si="176"/>
        <v/>
      </c>
      <c r="AD318" s="208"/>
      <c r="AE318" s="209" t="str">
        <f t="shared" si="177"/>
        <v/>
      </c>
      <c r="AF318" s="278" t="str">
        <f t="shared" si="178"/>
        <v/>
      </c>
      <c r="AG318" s="278" t="str">
        <f t="shared" si="179"/>
        <v/>
      </c>
      <c r="AH318" s="210"/>
      <c r="AI318" s="211" t="str">
        <f t="shared" si="180"/>
        <v>Débil</v>
      </c>
      <c r="AJ318" s="212" t="str">
        <f>IFERROR(VLOOKUP((CONCATENATE(AG318,AI318)),Listados!$U$3:$V$11,2,FALSE),"")</f>
        <v/>
      </c>
      <c r="AK318" s="278">
        <f t="shared" si="181"/>
        <v>100</v>
      </c>
      <c r="AL318" s="371"/>
      <c r="AM318" s="372"/>
      <c r="AN318" s="277">
        <f>+IF(AND(Q318="Preventivo",AM313="Fuerte"),2,IF(AND(Q318="Preventivo",AM313="Moderado"),1,0))</f>
        <v>0</v>
      </c>
      <c r="AO318" s="277">
        <f t="shared" si="182"/>
        <v>0</v>
      </c>
      <c r="AP318" s="213">
        <f>+K313-AN318</f>
        <v>3</v>
      </c>
      <c r="AQ318" s="213">
        <f>+M313-AO318</f>
        <v>4</v>
      </c>
      <c r="AR318" s="357"/>
      <c r="AS318" s="357"/>
      <c r="AT318" s="357"/>
      <c r="AU318" s="357"/>
      <c r="AV318" s="375"/>
      <c r="AW318" s="375"/>
      <c r="AX318" s="493"/>
      <c r="AY318" s="493"/>
      <c r="AZ318" s="375"/>
      <c r="BA318" s="375"/>
      <c r="BB318" s="375"/>
      <c r="BC318" s="375"/>
      <c r="BD318" s="498"/>
      <c r="BE318" s="459"/>
      <c r="BF318" s="459"/>
      <c r="BG318" s="459"/>
    </row>
    <row r="319" spans="1:59" ht="103.5" customHeight="1" x14ac:dyDescent="0.25">
      <c r="A319" s="359">
        <v>54</v>
      </c>
      <c r="B319" s="363" t="s">
        <v>14</v>
      </c>
      <c r="C319" s="363" t="str">
        <f>IFERROR(VLOOKUP(B319,Listados!B$3:C$20,2,FALSE),"")</f>
        <v xml:space="preserve">Gestión del Conocimiento </v>
      </c>
      <c r="D319" s="366" t="s">
        <v>1450</v>
      </c>
      <c r="E319" s="227" t="s">
        <v>15</v>
      </c>
      <c r="F319" s="227" t="s">
        <v>191</v>
      </c>
      <c r="G319" s="230" t="s">
        <v>1361</v>
      </c>
      <c r="H319" s="230" t="s">
        <v>16</v>
      </c>
      <c r="I319" s="230" t="s">
        <v>1362</v>
      </c>
      <c r="J319" s="404" t="s">
        <v>44</v>
      </c>
      <c r="K319" s="393">
        <f>+VLOOKUP(J319,Listados!$K$8:$L$12,2,0)</f>
        <v>3</v>
      </c>
      <c r="L319" s="405" t="s">
        <v>36</v>
      </c>
      <c r="M319" s="393">
        <f>+VLOOKUP(L319,Listados!$K$13:$L$17,2,0)</f>
        <v>3</v>
      </c>
      <c r="N319" s="357" t="str">
        <f>IF(AND(J319&lt;&gt;"",L319&lt;&gt;""),VLOOKUP(J319&amp;L319,Listados!$M$3:$N$27,2,FALSE),"")</f>
        <v>Alto</v>
      </c>
      <c r="O319" s="230" t="s">
        <v>1365</v>
      </c>
      <c r="P319" s="139" t="s">
        <v>1361</v>
      </c>
      <c r="Q319" s="232" t="s">
        <v>20</v>
      </c>
      <c r="R319" s="232" t="s">
        <v>116</v>
      </c>
      <c r="S319" s="209">
        <f t="shared" si="171"/>
        <v>15</v>
      </c>
      <c r="T319" s="232" t="s">
        <v>116</v>
      </c>
      <c r="U319" s="209">
        <f t="shared" si="172"/>
        <v>15</v>
      </c>
      <c r="V319" s="208" t="s">
        <v>116</v>
      </c>
      <c r="W319" s="209">
        <f t="shared" si="173"/>
        <v>15</v>
      </c>
      <c r="X319" s="208" t="s">
        <v>20</v>
      </c>
      <c r="Y319" s="209">
        <f t="shared" si="174"/>
        <v>15</v>
      </c>
      <c r="Z319" s="208" t="s">
        <v>116</v>
      </c>
      <c r="AA319" s="209">
        <f t="shared" si="175"/>
        <v>15</v>
      </c>
      <c r="AB319" s="208" t="s">
        <v>116</v>
      </c>
      <c r="AC319" s="209">
        <f t="shared" si="176"/>
        <v>15</v>
      </c>
      <c r="AD319" s="208" t="s">
        <v>117</v>
      </c>
      <c r="AE319" s="209">
        <f t="shared" si="177"/>
        <v>10</v>
      </c>
      <c r="AF319" s="278">
        <f t="shared" si="178"/>
        <v>100</v>
      </c>
      <c r="AG319" s="278" t="str">
        <f t="shared" si="179"/>
        <v>Fuerte</v>
      </c>
      <c r="AH319" s="210" t="s">
        <v>118</v>
      </c>
      <c r="AI319" s="211" t="str">
        <f t="shared" si="180"/>
        <v>Fuerte</v>
      </c>
      <c r="AJ319" s="212" t="str">
        <f>IFERROR(VLOOKUP((CONCATENATE(AG319,AI319)),Listados!$U$3:$V$11,2,FALSE),"")</f>
        <v>Fuerte</v>
      </c>
      <c r="AK319" s="278">
        <f t="shared" si="181"/>
        <v>100</v>
      </c>
      <c r="AL319" s="369">
        <f>AVERAGE(AK319:AK324)</f>
        <v>100</v>
      </c>
      <c r="AM319" s="371" t="str">
        <f>IF(AL319&lt;=50, "Débil", IF(AL319&lt;=99,"Moderado","Fuerte"))</f>
        <v>Fuerte</v>
      </c>
      <c r="AN319" s="277">
        <f>+IF(AND(Q319="Preventivo",AM319="Fuerte"),2,IF(AND(Q319="Preventivo",AM319="Moderado"),1,0))</f>
        <v>2</v>
      </c>
      <c r="AO319" s="277">
        <f t="shared" si="182"/>
        <v>0</v>
      </c>
      <c r="AP319" s="213">
        <f>+K319-AN319</f>
        <v>1</v>
      </c>
      <c r="AQ319" s="213">
        <f>+M319-AO319</f>
        <v>3</v>
      </c>
      <c r="AR319" s="358" t="str">
        <f>+VLOOKUP(MIN(AP319,AP320,AP321,AP322,AP323,AP324),Listados!$J$18:$K$24,2,TRUE)</f>
        <v>Rara Vez</v>
      </c>
      <c r="AS319" s="358" t="str">
        <f>+VLOOKUP(MIN(AQ319,AQ320,AQ321,AQ322,AQ323,AQ324),Listados!$J$27:$K$32,2,TRUE)</f>
        <v>Moderado</v>
      </c>
      <c r="AT319" s="355" t="str">
        <f>IF(AND(AR319&lt;&gt;"",AS319&lt;&gt;""),VLOOKUP(AR319&amp;AS319,Listados!$M$3:$N$27,2,FALSE),"")</f>
        <v>Moderado</v>
      </c>
      <c r="AU319" s="358" t="str">
        <f>+VLOOKUP(AT319,Listados!$P$3:$Q$6,2,FALSE)</f>
        <v xml:space="preserve"> Reducir el riesgo</v>
      </c>
      <c r="AV319" s="235" t="s">
        <v>1367</v>
      </c>
      <c r="AW319" s="236" t="s">
        <v>1213</v>
      </c>
      <c r="AX319" s="244">
        <v>44805</v>
      </c>
      <c r="AY319" s="244">
        <v>44926</v>
      </c>
      <c r="AZ319" s="235" t="s">
        <v>1368</v>
      </c>
      <c r="BA319" s="236" t="s">
        <v>1366</v>
      </c>
      <c r="BB319" s="293"/>
      <c r="BC319" s="203"/>
      <c r="BD319" s="203"/>
      <c r="BE319" s="373"/>
      <c r="BF319" s="373"/>
      <c r="BG319" s="373"/>
    </row>
    <row r="320" spans="1:59" ht="75" x14ac:dyDescent="0.25">
      <c r="A320" s="360"/>
      <c r="B320" s="364"/>
      <c r="C320" s="364"/>
      <c r="D320" s="367"/>
      <c r="E320" s="219"/>
      <c r="F320" s="219"/>
      <c r="G320" s="230" t="s">
        <v>1363</v>
      </c>
      <c r="H320" s="230" t="s">
        <v>16</v>
      </c>
      <c r="I320" s="230" t="s">
        <v>1362</v>
      </c>
      <c r="J320" s="399"/>
      <c r="K320" s="394"/>
      <c r="L320" s="402"/>
      <c r="M320" s="394"/>
      <c r="N320" s="397"/>
      <c r="O320" s="214" t="s">
        <v>1451</v>
      </c>
      <c r="P320" s="139" t="s">
        <v>1361</v>
      </c>
      <c r="Q320" s="232" t="s">
        <v>20</v>
      </c>
      <c r="R320" s="232" t="s">
        <v>116</v>
      </c>
      <c r="S320" s="209">
        <f t="shared" ref="S320" si="183">+IF(R320="si",15,"")</f>
        <v>15</v>
      </c>
      <c r="T320" s="232" t="s">
        <v>116</v>
      </c>
      <c r="U320" s="209">
        <f t="shared" ref="U320" si="184">+IF(T320="si",15,"")</f>
        <v>15</v>
      </c>
      <c r="V320" s="208" t="s">
        <v>116</v>
      </c>
      <c r="W320" s="209">
        <f t="shared" ref="W320" si="185">+IF(V320="si",15,"")</f>
        <v>15</v>
      </c>
      <c r="X320" s="208" t="s">
        <v>20</v>
      </c>
      <c r="Y320" s="209">
        <f t="shared" ref="Y320" si="186">+IF(X320="Preventivo",15,IF(X320="Detectivo",10,""))</f>
        <v>15</v>
      </c>
      <c r="Z320" s="208" t="s">
        <v>116</v>
      </c>
      <c r="AA320" s="209">
        <f t="shared" ref="AA320" si="187">+IF(Z320="si",15,"")</f>
        <v>15</v>
      </c>
      <c r="AB320" s="208" t="s">
        <v>116</v>
      </c>
      <c r="AC320" s="209">
        <f t="shared" ref="AC320" si="188">+IF(AB320="si",15,"")</f>
        <v>15</v>
      </c>
      <c r="AD320" s="208" t="s">
        <v>117</v>
      </c>
      <c r="AE320" s="209">
        <f t="shared" si="177"/>
        <v>10</v>
      </c>
      <c r="AF320" s="278">
        <f t="shared" si="178"/>
        <v>100</v>
      </c>
      <c r="AG320" s="278" t="str">
        <f t="shared" si="179"/>
        <v>Fuerte</v>
      </c>
      <c r="AH320" s="210" t="s">
        <v>118</v>
      </c>
      <c r="AI320" s="211" t="str">
        <f t="shared" si="180"/>
        <v>Fuerte</v>
      </c>
      <c r="AJ320" s="212" t="str">
        <f>IFERROR(VLOOKUP((CONCATENATE(AG320,AI320)),Listados!$U$3:$V$11,2,FALSE),"")</f>
        <v>Fuerte</v>
      </c>
      <c r="AK320" s="278">
        <f t="shared" si="181"/>
        <v>100</v>
      </c>
      <c r="AL320" s="370"/>
      <c r="AM320" s="372"/>
      <c r="AN320" s="277">
        <f>+IF(AND(Q320="Preventivo",AM319="Fuerte"),2,IF(AND(Q320="Preventivo",AM319="Moderado"),1,0))</f>
        <v>2</v>
      </c>
      <c r="AO320" s="277">
        <f t="shared" si="182"/>
        <v>0</v>
      </c>
      <c r="AP320" s="213">
        <f>+K319-AN320</f>
        <v>1</v>
      </c>
      <c r="AQ320" s="213">
        <f>+M319-AO320</f>
        <v>3</v>
      </c>
      <c r="AR320" s="356"/>
      <c r="AS320" s="356"/>
      <c r="AT320" s="356"/>
      <c r="AU320" s="356"/>
      <c r="AV320" s="476" t="s">
        <v>1369</v>
      </c>
      <c r="AW320" s="476" t="s">
        <v>1346</v>
      </c>
      <c r="AX320" s="477">
        <v>44986</v>
      </c>
      <c r="AY320" s="477">
        <v>45291</v>
      </c>
      <c r="AZ320" s="476" t="s">
        <v>1370</v>
      </c>
      <c r="BA320" s="476" t="s">
        <v>1371</v>
      </c>
      <c r="BB320" s="476"/>
      <c r="BC320" s="476"/>
      <c r="BD320" s="476"/>
      <c r="BE320" s="374"/>
      <c r="BF320" s="374"/>
      <c r="BG320" s="374"/>
    </row>
    <row r="321" spans="1:59" ht="31.5" customHeight="1" x14ac:dyDescent="0.25">
      <c r="A321" s="360"/>
      <c r="B321" s="364"/>
      <c r="C321" s="364"/>
      <c r="D321" s="367"/>
      <c r="E321" s="219"/>
      <c r="F321" s="219"/>
      <c r="G321" s="230" t="s">
        <v>1364</v>
      </c>
      <c r="H321" s="230" t="s">
        <v>30</v>
      </c>
      <c r="I321" s="230" t="s">
        <v>1362</v>
      </c>
      <c r="J321" s="399"/>
      <c r="K321" s="394"/>
      <c r="L321" s="402"/>
      <c r="M321" s="394"/>
      <c r="N321" s="397"/>
      <c r="O321" s="214"/>
      <c r="P321" s="232"/>
      <c r="Q321" s="232"/>
      <c r="R321" s="232"/>
      <c r="S321" s="209" t="str">
        <f t="shared" si="171"/>
        <v/>
      </c>
      <c r="T321" s="232"/>
      <c r="U321" s="209" t="str">
        <f t="shared" si="172"/>
        <v/>
      </c>
      <c r="V321" s="208"/>
      <c r="W321" s="209" t="str">
        <f t="shared" si="173"/>
        <v/>
      </c>
      <c r="X321" s="208"/>
      <c r="Y321" s="209" t="str">
        <f t="shared" si="174"/>
        <v/>
      </c>
      <c r="Z321" s="208"/>
      <c r="AA321" s="209" t="str">
        <f t="shared" si="175"/>
        <v/>
      </c>
      <c r="AB321" s="208"/>
      <c r="AC321" s="209" t="str">
        <f t="shared" si="176"/>
        <v/>
      </c>
      <c r="AD321" s="208"/>
      <c r="AE321" s="209" t="str">
        <f t="shared" si="177"/>
        <v/>
      </c>
      <c r="AF321" s="278" t="str">
        <f t="shared" si="178"/>
        <v/>
      </c>
      <c r="AG321" s="278" t="str">
        <f t="shared" si="179"/>
        <v/>
      </c>
      <c r="AH321" s="210"/>
      <c r="AI321" s="211" t="str">
        <f t="shared" si="180"/>
        <v>Débil</v>
      </c>
      <c r="AJ321" s="212" t="str">
        <f>IFERROR(VLOOKUP((CONCATENATE(AG321,AI321)),Listados!$U$3:$V$11,2,FALSE),"")</f>
        <v/>
      </c>
      <c r="AK321" s="278">
        <f t="shared" si="181"/>
        <v>100</v>
      </c>
      <c r="AL321" s="370"/>
      <c r="AM321" s="372"/>
      <c r="AN321" s="277">
        <f>+IF(AND(Q321="Preventivo",AM319="Fuerte"),2,IF(AND(Q321="Preventivo",AM319="Moderado"),1,0))</f>
        <v>0</v>
      </c>
      <c r="AO321" s="277">
        <f t="shared" si="182"/>
        <v>0</v>
      </c>
      <c r="AP321" s="213">
        <f>+K319-AN321</f>
        <v>3</v>
      </c>
      <c r="AQ321" s="213">
        <f>+M319-AO321</f>
        <v>3</v>
      </c>
      <c r="AR321" s="356"/>
      <c r="AS321" s="356"/>
      <c r="AT321" s="356"/>
      <c r="AU321" s="356"/>
      <c r="AV321" s="458"/>
      <c r="AW321" s="458"/>
      <c r="AX321" s="478"/>
      <c r="AY321" s="478"/>
      <c r="AZ321" s="458"/>
      <c r="BA321" s="458"/>
      <c r="BB321" s="458"/>
      <c r="BC321" s="458"/>
      <c r="BD321" s="458"/>
      <c r="BE321" s="374"/>
      <c r="BF321" s="374"/>
      <c r="BG321" s="374"/>
    </row>
    <row r="322" spans="1:59" ht="31.5" customHeight="1" x14ac:dyDescent="0.25">
      <c r="A322" s="360"/>
      <c r="B322" s="364"/>
      <c r="C322" s="364"/>
      <c r="D322" s="367"/>
      <c r="E322" s="219"/>
      <c r="F322" s="219"/>
      <c r="G322" s="220"/>
      <c r="H322" s="217"/>
      <c r="I322" s="217"/>
      <c r="J322" s="399"/>
      <c r="K322" s="394"/>
      <c r="L322" s="402"/>
      <c r="M322" s="394"/>
      <c r="N322" s="397"/>
      <c r="O322" s="214"/>
      <c r="P322" s="232"/>
      <c r="Q322" s="232"/>
      <c r="R322" s="232"/>
      <c r="S322" s="209" t="str">
        <f t="shared" si="171"/>
        <v/>
      </c>
      <c r="T322" s="232"/>
      <c r="U322" s="209" t="str">
        <f t="shared" si="172"/>
        <v/>
      </c>
      <c r="V322" s="208"/>
      <c r="W322" s="209" t="str">
        <f t="shared" si="173"/>
        <v/>
      </c>
      <c r="X322" s="208"/>
      <c r="Y322" s="209" t="str">
        <f t="shared" si="174"/>
        <v/>
      </c>
      <c r="Z322" s="208"/>
      <c r="AA322" s="209" t="str">
        <f t="shared" si="175"/>
        <v/>
      </c>
      <c r="AB322" s="208"/>
      <c r="AC322" s="209" t="str">
        <f t="shared" si="176"/>
        <v/>
      </c>
      <c r="AD322" s="208"/>
      <c r="AE322" s="209" t="str">
        <f t="shared" si="177"/>
        <v/>
      </c>
      <c r="AF322" s="278" t="str">
        <f t="shared" si="178"/>
        <v/>
      </c>
      <c r="AG322" s="278" t="str">
        <f t="shared" si="179"/>
        <v/>
      </c>
      <c r="AH322" s="210"/>
      <c r="AI322" s="211" t="str">
        <f t="shared" si="180"/>
        <v>Débil</v>
      </c>
      <c r="AJ322" s="212" t="str">
        <f>IFERROR(VLOOKUP((CONCATENATE(AG322,AI322)),Listados!$U$3:$V$11,2,FALSE),"")</f>
        <v/>
      </c>
      <c r="AK322" s="278">
        <f t="shared" si="181"/>
        <v>100</v>
      </c>
      <c r="AL322" s="370"/>
      <c r="AM322" s="372"/>
      <c r="AN322" s="277">
        <f>+IF(AND(Q322="Preventivo",AM319="Fuerte"),2,IF(AND(Q322="Preventivo",AM319="Moderado"),1,0))</f>
        <v>0</v>
      </c>
      <c r="AO322" s="277">
        <f t="shared" si="182"/>
        <v>0</v>
      </c>
      <c r="AP322" s="213">
        <f>+K319-AN322</f>
        <v>3</v>
      </c>
      <c r="AQ322" s="213">
        <f>+M319-AO322</f>
        <v>3</v>
      </c>
      <c r="AR322" s="356"/>
      <c r="AS322" s="356"/>
      <c r="AT322" s="356"/>
      <c r="AU322" s="356"/>
      <c r="AV322" s="458"/>
      <c r="AW322" s="458"/>
      <c r="AX322" s="478"/>
      <c r="AY322" s="478"/>
      <c r="AZ322" s="458"/>
      <c r="BA322" s="458"/>
      <c r="BB322" s="458"/>
      <c r="BC322" s="458"/>
      <c r="BD322" s="458"/>
      <c r="BE322" s="374"/>
      <c r="BF322" s="374"/>
      <c r="BG322" s="374"/>
    </row>
    <row r="323" spans="1:59" ht="31.5" customHeight="1" x14ac:dyDescent="0.25">
      <c r="A323" s="360"/>
      <c r="B323" s="364"/>
      <c r="C323" s="364"/>
      <c r="D323" s="367"/>
      <c r="E323" s="221"/>
      <c r="F323" s="221"/>
      <c r="G323" s="222"/>
      <c r="H323" s="223"/>
      <c r="I323" s="217"/>
      <c r="J323" s="399"/>
      <c r="K323" s="394"/>
      <c r="L323" s="402"/>
      <c r="M323" s="394"/>
      <c r="N323" s="397"/>
      <c r="O323" s="214"/>
      <c r="P323" s="232"/>
      <c r="Q323" s="232"/>
      <c r="R323" s="232"/>
      <c r="S323" s="209" t="str">
        <f t="shared" si="171"/>
        <v/>
      </c>
      <c r="T323" s="232"/>
      <c r="U323" s="209" t="str">
        <f t="shared" si="172"/>
        <v/>
      </c>
      <c r="V323" s="208"/>
      <c r="W323" s="209" t="str">
        <f t="shared" si="173"/>
        <v/>
      </c>
      <c r="X323" s="208"/>
      <c r="Y323" s="209" t="str">
        <f t="shared" si="174"/>
        <v/>
      </c>
      <c r="Z323" s="208"/>
      <c r="AA323" s="209" t="str">
        <f t="shared" si="175"/>
        <v/>
      </c>
      <c r="AB323" s="208"/>
      <c r="AC323" s="209" t="str">
        <f t="shared" si="176"/>
        <v/>
      </c>
      <c r="AD323" s="208"/>
      <c r="AE323" s="209" t="str">
        <f t="shared" si="177"/>
        <v/>
      </c>
      <c r="AF323" s="278" t="str">
        <f t="shared" si="178"/>
        <v/>
      </c>
      <c r="AG323" s="278" t="str">
        <f t="shared" si="179"/>
        <v/>
      </c>
      <c r="AH323" s="210"/>
      <c r="AI323" s="211" t="str">
        <f t="shared" si="180"/>
        <v>Débil</v>
      </c>
      <c r="AJ323" s="212" t="str">
        <f>IFERROR(VLOOKUP((CONCATENATE(AG323,AI323)),Listados!$U$3:$V$11,2,FALSE),"")</f>
        <v/>
      </c>
      <c r="AK323" s="278">
        <f t="shared" si="181"/>
        <v>100</v>
      </c>
      <c r="AL323" s="370"/>
      <c r="AM323" s="372"/>
      <c r="AN323" s="277">
        <f>+IF(AND(Q323="Preventivo",AM319="Fuerte"),2,IF(AND(Q323="Preventivo",AM319="Moderado"),1,0))</f>
        <v>0</v>
      </c>
      <c r="AO323" s="277">
        <f t="shared" si="182"/>
        <v>0</v>
      </c>
      <c r="AP323" s="213">
        <f>+K319-AN323</f>
        <v>3</v>
      </c>
      <c r="AQ323" s="213">
        <f>+M319-AO323</f>
        <v>3</v>
      </c>
      <c r="AR323" s="356"/>
      <c r="AS323" s="356"/>
      <c r="AT323" s="356"/>
      <c r="AU323" s="356"/>
      <c r="AV323" s="458"/>
      <c r="AW323" s="458"/>
      <c r="AX323" s="478"/>
      <c r="AY323" s="478"/>
      <c r="AZ323" s="458"/>
      <c r="BA323" s="458"/>
      <c r="BB323" s="458"/>
      <c r="BC323" s="458"/>
      <c r="BD323" s="458"/>
      <c r="BE323" s="374"/>
      <c r="BF323" s="374"/>
      <c r="BG323" s="374"/>
    </row>
    <row r="324" spans="1:59" ht="31.5" customHeight="1" thickBot="1" x14ac:dyDescent="0.3">
      <c r="A324" s="361"/>
      <c r="B324" s="365"/>
      <c r="C324" s="365"/>
      <c r="D324" s="368"/>
      <c r="E324" s="224"/>
      <c r="F324" s="224"/>
      <c r="G324" s="225"/>
      <c r="H324" s="226"/>
      <c r="I324" s="217"/>
      <c r="J324" s="399"/>
      <c r="K324" s="395"/>
      <c r="L324" s="402"/>
      <c r="M324" s="395"/>
      <c r="N324" s="397"/>
      <c r="O324" s="214"/>
      <c r="P324" s="232"/>
      <c r="Q324" s="232"/>
      <c r="R324" s="232"/>
      <c r="S324" s="209" t="str">
        <f t="shared" si="171"/>
        <v/>
      </c>
      <c r="T324" s="232"/>
      <c r="U324" s="209" t="str">
        <f t="shared" si="172"/>
        <v/>
      </c>
      <c r="V324" s="208"/>
      <c r="W324" s="209" t="str">
        <f t="shared" si="173"/>
        <v/>
      </c>
      <c r="X324" s="208"/>
      <c r="Y324" s="209" t="str">
        <f t="shared" si="174"/>
        <v/>
      </c>
      <c r="Z324" s="208"/>
      <c r="AA324" s="209" t="str">
        <f t="shared" si="175"/>
        <v/>
      </c>
      <c r="AB324" s="208"/>
      <c r="AC324" s="209" t="str">
        <f t="shared" si="176"/>
        <v/>
      </c>
      <c r="AD324" s="208"/>
      <c r="AE324" s="209" t="str">
        <f t="shared" si="177"/>
        <v/>
      </c>
      <c r="AF324" s="278" t="str">
        <f t="shared" si="178"/>
        <v/>
      </c>
      <c r="AG324" s="278" t="str">
        <f t="shared" si="179"/>
        <v/>
      </c>
      <c r="AH324" s="210"/>
      <c r="AI324" s="211" t="str">
        <f t="shared" si="180"/>
        <v>Débil</v>
      </c>
      <c r="AJ324" s="212" t="str">
        <f>IFERROR(VLOOKUP((CONCATENATE(AG324,AI324)),Listados!$U$3:$V$11,2,FALSE),"")</f>
        <v/>
      </c>
      <c r="AK324" s="278">
        <f t="shared" si="181"/>
        <v>100</v>
      </c>
      <c r="AL324" s="371"/>
      <c r="AM324" s="372"/>
      <c r="AN324" s="277">
        <f>+IF(AND(Q324="Preventivo",AM319="Fuerte"),2,IF(AND(Q324="Preventivo",AM319="Moderado"),1,0))</f>
        <v>0</v>
      </c>
      <c r="AO324" s="277">
        <f t="shared" si="182"/>
        <v>0</v>
      </c>
      <c r="AP324" s="213">
        <f>+K319-AN324</f>
        <v>3</v>
      </c>
      <c r="AQ324" s="213">
        <f>+M319-AO324</f>
        <v>3</v>
      </c>
      <c r="AR324" s="357"/>
      <c r="AS324" s="357"/>
      <c r="AT324" s="357"/>
      <c r="AU324" s="357"/>
      <c r="AV324" s="459"/>
      <c r="AW324" s="459"/>
      <c r="AX324" s="479"/>
      <c r="AY324" s="479"/>
      <c r="AZ324" s="459"/>
      <c r="BA324" s="459"/>
      <c r="BB324" s="459"/>
      <c r="BC324" s="459"/>
      <c r="BD324" s="459"/>
      <c r="BE324" s="375"/>
      <c r="BF324" s="375"/>
      <c r="BG324" s="375"/>
    </row>
    <row r="325" spans="1:59" x14ac:dyDescent="0.25">
      <c r="AK325" s="233"/>
      <c r="AL325" s="233"/>
      <c r="AM325" s="233"/>
      <c r="AN325" s="233"/>
      <c r="AO325" s="233"/>
      <c r="BB325" s="306"/>
      <c r="BC325" s="306"/>
      <c r="BD325" s="306"/>
      <c r="BE325" s="306"/>
      <c r="BF325" s="306"/>
      <c r="BG325" s="306"/>
    </row>
    <row r="326" spans="1:59" x14ac:dyDescent="0.25">
      <c r="AK326" s="233"/>
      <c r="AL326" s="233"/>
      <c r="AM326" s="233"/>
      <c r="AN326" s="233"/>
      <c r="AO326" s="233"/>
    </row>
  </sheetData>
  <sheetProtection selectLockedCells="1"/>
  <autoFilter ref="A6:AU324" xr:uid="{00000000-0009-0000-0000-000001000000}"/>
  <mergeCells count="1312">
    <mergeCell ref="BE313:BE318"/>
    <mergeCell ref="BF313:BF318"/>
    <mergeCell ref="BG313:BG318"/>
    <mergeCell ref="AV320:AV324"/>
    <mergeCell ref="AW320:AW324"/>
    <mergeCell ref="AX320:AX324"/>
    <mergeCell ref="AY320:AY324"/>
    <mergeCell ref="AZ320:AZ324"/>
    <mergeCell ref="BA320:BA324"/>
    <mergeCell ref="BB320:BB324"/>
    <mergeCell ref="BC320:BC324"/>
    <mergeCell ref="BD320:BD324"/>
    <mergeCell ref="BE319:BE324"/>
    <mergeCell ref="BF319:BF324"/>
    <mergeCell ref="BG319:BG324"/>
    <mergeCell ref="AV314:AV318"/>
    <mergeCell ref="AW314:AW318"/>
    <mergeCell ref="AX314:AX318"/>
    <mergeCell ref="AY314:AY318"/>
    <mergeCell ref="AZ314:AZ318"/>
    <mergeCell ref="BA314:BA318"/>
    <mergeCell ref="BB314:BB318"/>
    <mergeCell ref="BC314:BC318"/>
    <mergeCell ref="BD314:BD318"/>
    <mergeCell ref="BE301:BE306"/>
    <mergeCell ref="BF301:BF306"/>
    <mergeCell ref="BG301:BG306"/>
    <mergeCell ref="AV307:AV312"/>
    <mergeCell ref="AW307:AW312"/>
    <mergeCell ref="AX307:AX312"/>
    <mergeCell ref="AY307:AY312"/>
    <mergeCell ref="AZ307:AZ312"/>
    <mergeCell ref="BA307:BA312"/>
    <mergeCell ref="BB307:BB312"/>
    <mergeCell ref="BC307:BC312"/>
    <mergeCell ref="BD307:BD312"/>
    <mergeCell ref="BE307:BE312"/>
    <mergeCell ref="BF307:BF312"/>
    <mergeCell ref="BG307:BG312"/>
    <mergeCell ref="AV301:AV306"/>
    <mergeCell ref="AW301:AW306"/>
    <mergeCell ref="AX301:AX306"/>
    <mergeCell ref="AY301:AY306"/>
    <mergeCell ref="AZ301:AZ306"/>
    <mergeCell ref="BA301:BA306"/>
    <mergeCell ref="BB301:BB306"/>
    <mergeCell ref="BC301:BC306"/>
    <mergeCell ref="BD301:BD306"/>
    <mergeCell ref="AW278:AW279"/>
    <mergeCell ref="AX278:AX279"/>
    <mergeCell ref="BE295:BE300"/>
    <mergeCell ref="BF295:BF300"/>
    <mergeCell ref="BG295:BG300"/>
    <mergeCell ref="AV296:AV300"/>
    <mergeCell ref="AW296:AW300"/>
    <mergeCell ref="AX296:AX300"/>
    <mergeCell ref="AY296:AY300"/>
    <mergeCell ref="AZ296:AZ300"/>
    <mergeCell ref="BA296:BA300"/>
    <mergeCell ref="BB296:BB300"/>
    <mergeCell ref="BC296:BC300"/>
    <mergeCell ref="BE283:BE288"/>
    <mergeCell ref="BF283:BF288"/>
    <mergeCell ref="BG283:BG288"/>
    <mergeCell ref="AV289:AV294"/>
    <mergeCell ref="AW289:AW294"/>
    <mergeCell ref="AX289:AX294"/>
    <mergeCell ref="AY289:AY294"/>
    <mergeCell ref="AZ289:AZ294"/>
    <mergeCell ref="BA289:BA294"/>
    <mergeCell ref="BB289:BB294"/>
    <mergeCell ref="BC289:BC294"/>
    <mergeCell ref="BD289:BD294"/>
    <mergeCell ref="BE289:BE294"/>
    <mergeCell ref="BF289:BF294"/>
    <mergeCell ref="BG289:BG294"/>
    <mergeCell ref="BB283:BB288"/>
    <mergeCell ref="BC283:BC288"/>
    <mergeCell ref="BD283:BD288"/>
    <mergeCell ref="BE271:BE276"/>
    <mergeCell ref="BF271:BF276"/>
    <mergeCell ref="BG271:BG276"/>
    <mergeCell ref="BB277:BB282"/>
    <mergeCell ref="BC277:BC282"/>
    <mergeCell ref="BD277:BD282"/>
    <mergeCell ref="BE277:BE282"/>
    <mergeCell ref="BF277:BF282"/>
    <mergeCell ref="BG277:BG282"/>
    <mergeCell ref="BB271:BB276"/>
    <mergeCell ref="BC271:BC276"/>
    <mergeCell ref="BD271:BD276"/>
    <mergeCell ref="AZ272:AZ273"/>
    <mergeCell ref="BA272:BA273"/>
    <mergeCell ref="BE253:BE258"/>
    <mergeCell ref="BF253:BF258"/>
    <mergeCell ref="BG253:BG258"/>
    <mergeCell ref="BE259:BE264"/>
    <mergeCell ref="BF259:BF264"/>
    <mergeCell ref="BG259:BG264"/>
    <mergeCell ref="AV265:AV270"/>
    <mergeCell ref="AW265:AW270"/>
    <mergeCell ref="AX265:AX270"/>
    <mergeCell ref="AY265:AY270"/>
    <mergeCell ref="AZ265:AZ270"/>
    <mergeCell ref="BA265:BA270"/>
    <mergeCell ref="BB265:BB270"/>
    <mergeCell ref="BC265:BC270"/>
    <mergeCell ref="BD265:BD270"/>
    <mergeCell ref="BE265:BE270"/>
    <mergeCell ref="BF265:BF270"/>
    <mergeCell ref="BG265:BG270"/>
    <mergeCell ref="AV253:AV258"/>
    <mergeCell ref="AW253:AW258"/>
    <mergeCell ref="AX253:AX258"/>
    <mergeCell ref="AY253:AY258"/>
    <mergeCell ref="AZ253:AZ258"/>
    <mergeCell ref="BA253:BA258"/>
    <mergeCell ref="BB253:BB258"/>
    <mergeCell ref="BC253:BC258"/>
    <mergeCell ref="BD253:BD258"/>
    <mergeCell ref="BE241:BE246"/>
    <mergeCell ref="BF241:BF246"/>
    <mergeCell ref="BG241:BG246"/>
    <mergeCell ref="AV247:AV252"/>
    <mergeCell ref="AW247:AW252"/>
    <mergeCell ref="AX247:AX252"/>
    <mergeCell ref="AY247:AY252"/>
    <mergeCell ref="AZ247:AZ252"/>
    <mergeCell ref="BA247:BA252"/>
    <mergeCell ref="BB247:BB252"/>
    <mergeCell ref="BC247:BC252"/>
    <mergeCell ref="BD247:BD252"/>
    <mergeCell ref="BE247:BE252"/>
    <mergeCell ref="BF247:BF252"/>
    <mergeCell ref="BG247:BG252"/>
    <mergeCell ref="AV241:AV246"/>
    <mergeCell ref="AW241:AW246"/>
    <mergeCell ref="AX241:AX246"/>
    <mergeCell ref="AY241:AY246"/>
    <mergeCell ref="AZ241:AZ246"/>
    <mergeCell ref="BA241:BA246"/>
    <mergeCell ref="BB241:BB246"/>
    <mergeCell ref="BC241:BC246"/>
    <mergeCell ref="BD241:BD246"/>
    <mergeCell ref="BE223:BE228"/>
    <mergeCell ref="BF223:BF228"/>
    <mergeCell ref="BG223:BG228"/>
    <mergeCell ref="BE229:BE234"/>
    <mergeCell ref="BF229:BF234"/>
    <mergeCell ref="BG229:BG234"/>
    <mergeCell ref="BE235:BE240"/>
    <mergeCell ref="BF235:BF240"/>
    <mergeCell ref="BG235:BG240"/>
    <mergeCell ref="AV223:AV228"/>
    <mergeCell ref="AW223:AW228"/>
    <mergeCell ref="AX223:AX228"/>
    <mergeCell ref="AY223:AY228"/>
    <mergeCell ref="AZ223:AZ228"/>
    <mergeCell ref="BA223:BA228"/>
    <mergeCell ref="BB223:BB228"/>
    <mergeCell ref="BC223:BC228"/>
    <mergeCell ref="BD223:BD228"/>
    <mergeCell ref="BE211:BE216"/>
    <mergeCell ref="BF211:BF216"/>
    <mergeCell ref="BG211:BG216"/>
    <mergeCell ref="AV217:AV222"/>
    <mergeCell ref="AW217:AW222"/>
    <mergeCell ref="AX217:AX222"/>
    <mergeCell ref="AY217:AY222"/>
    <mergeCell ref="AZ217:AZ222"/>
    <mergeCell ref="BA217:BA222"/>
    <mergeCell ref="BB217:BB222"/>
    <mergeCell ref="BC217:BC222"/>
    <mergeCell ref="BD217:BD222"/>
    <mergeCell ref="BE217:BE222"/>
    <mergeCell ref="BF217:BF222"/>
    <mergeCell ref="BG217:BG222"/>
    <mergeCell ref="AV211:AV216"/>
    <mergeCell ref="AW211:AW216"/>
    <mergeCell ref="AX211:AX216"/>
    <mergeCell ref="AY211:AY216"/>
    <mergeCell ref="AZ211:AZ216"/>
    <mergeCell ref="BA211:BA216"/>
    <mergeCell ref="BB211:BB216"/>
    <mergeCell ref="BC211:BC216"/>
    <mergeCell ref="BD211:BD216"/>
    <mergeCell ref="BE199:BE204"/>
    <mergeCell ref="BF199:BF204"/>
    <mergeCell ref="BG199:BG204"/>
    <mergeCell ref="AV205:AV210"/>
    <mergeCell ref="AW205:AW210"/>
    <mergeCell ref="AX205:AX210"/>
    <mergeCell ref="AY205:AY210"/>
    <mergeCell ref="AZ205:AZ210"/>
    <mergeCell ref="BA205:BA210"/>
    <mergeCell ref="BB205:BB210"/>
    <mergeCell ref="BC205:BC210"/>
    <mergeCell ref="BD205:BD210"/>
    <mergeCell ref="BE205:BE210"/>
    <mergeCell ref="BF205:BF210"/>
    <mergeCell ref="BG205:BG210"/>
    <mergeCell ref="AV199:AV204"/>
    <mergeCell ref="AW199:AW204"/>
    <mergeCell ref="AX199:AX204"/>
    <mergeCell ref="AY199:AY204"/>
    <mergeCell ref="AZ199:AZ204"/>
    <mergeCell ref="BA199:BA204"/>
    <mergeCell ref="BB199:BB204"/>
    <mergeCell ref="BC199:BC204"/>
    <mergeCell ref="BD199:BD204"/>
    <mergeCell ref="BE187:BE192"/>
    <mergeCell ref="BF187:BF192"/>
    <mergeCell ref="BG187:BG192"/>
    <mergeCell ref="AV193:AV198"/>
    <mergeCell ref="AW193:AW198"/>
    <mergeCell ref="AX193:AX198"/>
    <mergeCell ref="AY193:AY198"/>
    <mergeCell ref="AZ193:AZ198"/>
    <mergeCell ref="BA193:BA198"/>
    <mergeCell ref="BB193:BB198"/>
    <mergeCell ref="BC193:BC198"/>
    <mergeCell ref="BD193:BD198"/>
    <mergeCell ref="BE193:BE198"/>
    <mergeCell ref="BF193:BF198"/>
    <mergeCell ref="BG193:BG198"/>
    <mergeCell ref="AV187:AV192"/>
    <mergeCell ref="AW187:AW192"/>
    <mergeCell ref="AX187:AX192"/>
    <mergeCell ref="AY187:AY192"/>
    <mergeCell ref="AZ187:AZ192"/>
    <mergeCell ref="BA187:BA192"/>
    <mergeCell ref="BB187:BB192"/>
    <mergeCell ref="BC187:BC192"/>
    <mergeCell ref="BD187:BD192"/>
    <mergeCell ref="BE175:BE180"/>
    <mergeCell ref="BF175:BF180"/>
    <mergeCell ref="BG175:BG180"/>
    <mergeCell ref="AV181:AV186"/>
    <mergeCell ref="AW181:AW186"/>
    <mergeCell ref="AX181:AX186"/>
    <mergeCell ref="AY181:AY186"/>
    <mergeCell ref="AZ181:AZ186"/>
    <mergeCell ref="BA181:BA186"/>
    <mergeCell ref="BB181:BB186"/>
    <mergeCell ref="BC181:BC186"/>
    <mergeCell ref="BD181:BD186"/>
    <mergeCell ref="BE181:BE186"/>
    <mergeCell ref="BF181:BF186"/>
    <mergeCell ref="BG181:BG186"/>
    <mergeCell ref="BE157:BE162"/>
    <mergeCell ref="BF157:BF162"/>
    <mergeCell ref="BG157:BG162"/>
    <mergeCell ref="BE163:BE168"/>
    <mergeCell ref="BF163:BF168"/>
    <mergeCell ref="BG163:BG168"/>
    <mergeCell ref="BE169:BE174"/>
    <mergeCell ref="BF169:BF174"/>
    <mergeCell ref="BG169:BG174"/>
    <mergeCell ref="BE145:BE150"/>
    <mergeCell ref="BF145:BF150"/>
    <mergeCell ref="BG145:BG150"/>
    <mergeCell ref="AV151:AV156"/>
    <mergeCell ref="AW151:AW156"/>
    <mergeCell ref="AX151:AX156"/>
    <mergeCell ref="AY151:AY156"/>
    <mergeCell ref="AZ151:AZ156"/>
    <mergeCell ref="BA151:BA156"/>
    <mergeCell ref="BB151:BB156"/>
    <mergeCell ref="BC151:BC156"/>
    <mergeCell ref="BD151:BD156"/>
    <mergeCell ref="BE151:BE156"/>
    <mergeCell ref="BF151:BF156"/>
    <mergeCell ref="BG151:BG156"/>
    <mergeCell ref="AV145:AV150"/>
    <mergeCell ref="AW145:AW150"/>
    <mergeCell ref="AX145:AX150"/>
    <mergeCell ref="AY145:AY150"/>
    <mergeCell ref="AZ145:AZ150"/>
    <mergeCell ref="BA145:BA150"/>
    <mergeCell ref="BB145:BB150"/>
    <mergeCell ref="BC145:BC150"/>
    <mergeCell ref="BD145:BD150"/>
    <mergeCell ref="BE133:BE138"/>
    <mergeCell ref="BF133:BF138"/>
    <mergeCell ref="BG133:BG138"/>
    <mergeCell ref="AV139:AV144"/>
    <mergeCell ref="AW139:AW144"/>
    <mergeCell ref="AX139:AX144"/>
    <mergeCell ref="AY139:AY144"/>
    <mergeCell ref="AZ139:AZ144"/>
    <mergeCell ref="BA139:BA144"/>
    <mergeCell ref="BB139:BB144"/>
    <mergeCell ref="BC139:BC144"/>
    <mergeCell ref="BD139:BD144"/>
    <mergeCell ref="BE139:BE144"/>
    <mergeCell ref="BF139:BF144"/>
    <mergeCell ref="BG139:BG144"/>
    <mergeCell ref="AV133:AV138"/>
    <mergeCell ref="AW133:AW138"/>
    <mergeCell ref="AX133:AX138"/>
    <mergeCell ref="AY133:AY138"/>
    <mergeCell ref="AZ133:AZ138"/>
    <mergeCell ref="BA133:BA138"/>
    <mergeCell ref="BB133:BB138"/>
    <mergeCell ref="BC133:BC138"/>
    <mergeCell ref="BD133:BD138"/>
    <mergeCell ref="BE121:BE126"/>
    <mergeCell ref="BF121:BF126"/>
    <mergeCell ref="BG121:BG126"/>
    <mergeCell ref="AV127:AV132"/>
    <mergeCell ref="AW127:AW132"/>
    <mergeCell ref="AX127:AX132"/>
    <mergeCell ref="AY127:AY132"/>
    <mergeCell ref="AZ127:AZ132"/>
    <mergeCell ref="BA127:BA132"/>
    <mergeCell ref="BB127:BB132"/>
    <mergeCell ref="BC127:BC132"/>
    <mergeCell ref="BD127:BD132"/>
    <mergeCell ref="BE127:BE132"/>
    <mergeCell ref="BF127:BF132"/>
    <mergeCell ref="BG127:BG132"/>
    <mergeCell ref="AV121:AV126"/>
    <mergeCell ref="AW121:AW126"/>
    <mergeCell ref="AX121:AX126"/>
    <mergeCell ref="AY121:AY126"/>
    <mergeCell ref="AZ121:AZ126"/>
    <mergeCell ref="BA121:BA126"/>
    <mergeCell ref="BB121:BB126"/>
    <mergeCell ref="BC121:BC126"/>
    <mergeCell ref="BD121:BD126"/>
    <mergeCell ref="BE109:BE114"/>
    <mergeCell ref="BF109:BF114"/>
    <mergeCell ref="BG109:BG114"/>
    <mergeCell ref="AV115:AV120"/>
    <mergeCell ref="AW115:AW120"/>
    <mergeCell ref="AX115:AX120"/>
    <mergeCell ref="AY115:AY120"/>
    <mergeCell ref="AZ115:AZ120"/>
    <mergeCell ref="BA115:BA120"/>
    <mergeCell ref="BB115:BB120"/>
    <mergeCell ref="BC115:BC120"/>
    <mergeCell ref="BD115:BD120"/>
    <mergeCell ref="BE115:BE120"/>
    <mergeCell ref="BF115:BF120"/>
    <mergeCell ref="BG115:BG120"/>
    <mergeCell ref="AV109:AV114"/>
    <mergeCell ref="AW109:AW114"/>
    <mergeCell ref="AX109:AX114"/>
    <mergeCell ref="AY109:AY114"/>
    <mergeCell ref="AZ109:AZ114"/>
    <mergeCell ref="BA109:BA114"/>
    <mergeCell ref="BB109:BB114"/>
    <mergeCell ref="BC109:BC114"/>
    <mergeCell ref="BD109:BD114"/>
    <mergeCell ref="BC80:BC84"/>
    <mergeCell ref="BE79:BE84"/>
    <mergeCell ref="BE91:BE96"/>
    <mergeCell ref="BF91:BF96"/>
    <mergeCell ref="BG91:BG96"/>
    <mergeCell ref="BE97:BE102"/>
    <mergeCell ref="BF97:BF102"/>
    <mergeCell ref="BG97:BG102"/>
    <mergeCell ref="BE103:BE108"/>
    <mergeCell ref="BF103:BF108"/>
    <mergeCell ref="BG103:BG108"/>
    <mergeCell ref="AV91:AV96"/>
    <mergeCell ref="AW91:AW96"/>
    <mergeCell ref="AX91:AX96"/>
    <mergeCell ref="AY91:AY96"/>
    <mergeCell ref="AZ91:AZ96"/>
    <mergeCell ref="BA91:BA96"/>
    <mergeCell ref="BB91:BB96"/>
    <mergeCell ref="BC91:BC96"/>
    <mergeCell ref="BD91:BD96"/>
    <mergeCell ref="BD97:BD102"/>
    <mergeCell ref="BD103:BD108"/>
    <mergeCell ref="AV73:AV78"/>
    <mergeCell ref="AW73:AW78"/>
    <mergeCell ref="AX73:AX78"/>
    <mergeCell ref="AY73:AY78"/>
    <mergeCell ref="AZ73:AZ78"/>
    <mergeCell ref="BA73:BA78"/>
    <mergeCell ref="BB73:BB78"/>
    <mergeCell ref="BC73:BC78"/>
    <mergeCell ref="BD73:BD78"/>
    <mergeCell ref="BE73:BE78"/>
    <mergeCell ref="BF73:BF78"/>
    <mergeCell ref="BG73:BG78"/>
    <mergeCell ref="BF79:BF84"/>
    <mergeCell ref="BG79:BG84"/>
    <mergeCell ref="AV86:AV90"/>
    <mergeCell ref="AW86:AW90"/>
    <mergeCell ref="AX86:AX90"/>
    <mergeCell ref="AY86:AY90"/>
    <mergeCell ref="AZ86:AZ90"/>
    <mergeCell ref="BA86:BA90"/>
    <mergeCell ref="BB86:BB90"/>
    <mergeCell ref="BC86:BC90"/>
    <mergeCell ref="BE85:BE90"/>
    <mergeCell ref="BF85:BF90"/>
    <mergeCell ref="BG85:BG90"/>
    <mergeCell ref="AV80:AV84"/>
    <mergeCell ref="AW80:AW84"/>
    <mergeCell ref="AX80:AX84"/>
    <mergeCell ref="AY80:AY84"/>
    <mergeCell ref="AZ80:AZ84"/>
    <mergeCell ref="BA80:BA84"/>
    <mergeCell ref="BB80:BB84"/>
    <mergeCell ref="BE61:BE66"/>
    <mergeCell ref="BF61:BF66"/>
    <mergeCell ref="BG61:BG66"/>
    <mergeCell ref="AV67:AV72"/>
    <mergeCell ref="AW67:AW72"/>
    <mergeCell ref="AX67:AX72"/>
    <mergeCell ref="AY67:AY72"/>
    <mergeCell ref="AZ67:AZ72"/>
    <mergeCell ref="BA67:BA72"/>
    <mergeCell ref="BB67:BB72"/>
    <mergeCell ref="BC67:BC72"/>
    <mergeCell ref="BD67:BD72"/>
    <mergeCell ref="BE67:BE72"/>
    <mergeCell ref="BF67:BF72"/>
    <mergeCell ref="BG67:BG72"/>
    <mergeCell ref="AV61:AV66"/>
    <mergeCell ref="AW61:AW66"/>
    <mergeCell ref="AX61:AX66"/>
    <mergeCell ref="AY61:AY66"/>
    <mergeCell ref="AZ61:AZ66"/>
    <mergeCell ref="BA61:BA66"/>
    <mergeCell ref="BB61:BB66"/>
    <mergeCell ref="BC61:BC66"/>
    <mergeCell ref="BD61:BD66"/>
    <mergeCell ref="BE43:BE48"/>
    <mergeCell ref="BF43:BF48"/>
    <mergeCell ref="BG43:BG48"/>
    <mergeCell ref="BE49:BE54"/>
    <mergeCell ref="BF49:BF54"/>
    <mergeCell ref="BG49:BG54"/>
    <mergeCell ref="BE55:BE60"/>
    <mergeCell ref="BF55:BF60"/>
    <mergeCell ref="BG55:BG60"/>
    <mergeCell ref="BE25:BE30"/>
    <mergeCell ref="BF25:BF30"/>
    <mergeCell ref="BG25:BG30"/>
    <mergeCell ref="BE31:BE36"/>
    <mergeCell ref="BF31:BF36"/>
    <mergeCell ref="BG31:BG36"/>
    <mergeCell ref="BE37:BE42"/>
    <mergeCell ref="BF37:BF42"/>
    <mergeCell ref="BG37:BG42"/>
    <mergeCell ref="BB13:BB18"/>
    <mergeCell ref="BC13:BC18"/>
    <mergeCell ref="BE13:BE18"/>
    <mergeCell ref="BF13:BF18"/>
    <mergeCell ref="BG13:BG18"/>
    <mergeCell ref="AV20:AV24"/>
    <mergeCell ref="AW20:AW24"/>
    <mergeCell ref="AX20:AX24"/>
    <mergeCell ref="AY20:AY24"/>
    <mergeCell ref="AZ20:AZ24"/>
    <mergeCell ref="BA20:BA24"/>
    <mergeCell ref="BB20:BB24"/>
    <mergeCell ref="BC20:BC24"/>
    <mergeCell ref="BD20:BD24"/>
    <mergeCell ref="BE19:BE24"/>
    <mergeCell ref="BF19:BF24"/>
    <mergeCell ref="BG19:BG24"/>
    <mergeCell ref="BE4:BG5"/>
    <mergeCell ref="AV4:BA5"/>
    <mergeCell ref="BB4:BD5"/>
    <mergeCell ref="AU4:AU5"/>
    <mergeCell ref="J5:N5"/>
    <mergeCell ref="O5:Q5"/>
    <mergeCell ref="R5:AG5"/>
    <mergeCell ref="AH5:AI5"/>
    <mergeCell ref="AJ5:AK5"/>
    <mergeCell ref="G1:AU2"/>
    <mergeCell ref="G3:H3"/>
    <mergeCell ref="J3:AU3"/>
    <mergeCell ref="AL5:AM5"/>
    <mergeCell ref="AR5:AT5"/>
    <mergeCell ref="A7:A12"/>
    <mergeCell ref="B7:B12"/>
    <mergeCell ref="C7:C12"/>
    <mergeCell ref="D7:D12"/>
    <mergeCell ref="A4:I5"/>
    <mergeCell ref="J4:N4"/>
    <mergeCell ref="O4:AT4"/>
    <mergeCell ref="A1:F3"/>
    <mergeCell ref="BE7:BE12"/>
    <mergeCell ref="BF7:BF12"/>
    <mergeCell ref="BG7:BG12"/>
    <mergeCell ref="AV7:AV12"/>
    <mergeCell ref="AW7:AW12"/>
    <mergeCell ref="AX7:AX12"/>
    <mergeCell ref="AY7:AY12"/>
    <mergeCell ref="AZ7:AZ12"/>
    <mergeCell ref="BA7:BA12"/>
    <mergeCell ref="BB7:BB12"/>
    <mergeCell ref="K25:K30"/>
    <mergeCell ref="L25:L30"/>
    <mergeCell ref="M25:M30"/>
    <mergeCell ref="N25:N30"/>
    <mergeCell ref="A13:A18"/>
    <mergeCell ref="B13:B18"/>
    <mergeCell ref="C13:C18"/>
    <mergeCell ref="D13:D18"/>
    <mergeCell ref="AR7:AR12"/>
    <mergeCell ref="AS7:AS12"/>
    <mergeCell ref="AT7:AT12"/>
    <mergeCell ref="AU7:AU12"/>
    <mergeCell ref="K7:K12"/>
    <mergeCell ref="L7:L12"/>
    <mergeCell ref="M7:M12"/>
    <mergeCell ref="N7:N12"/>
    <mergeCell ref="AL7:AL12"/>
    <mergeCell ref="AM7:AM12"/>
    <mergeCell ref="J7:J12"/>
    <mergeCell ref="AR13:AR18"/>
    <mergeCell ref="AS13:AS18"/>
    <mergeCell ref="AT13:AT18"/>
    <mergeCell ref="AU13:AU18"/>
    <mergeCell ref="M13:M18"/>
    <mergeCell ref="N13:N18"/>
    <mergeCell ref="AL13:AL18"/>
    <mergeCell ref="AM13:AM18"/>
    <mergeCell ref="J13:J18"/>
    <mergeCell ref="K13:K18"/>
    <mergeCell ref="L13:L18"/>
    <mergeCell ref="AS37:AS42"/>
    <mergeCell ref="J37:J42"/>
    <mergeCell ref="K37:K42"/>
    <mergeCell ref="L37:L42"/>
    <mergeCell ref="M37:M42"/>
    <mergeCell ref="N37:N42"/>
    <mergeCell ref="AT19:AT24"/>
    <mergeCell ref="AU19:AU24"/>
    <mergeCell ref="A25:A30"/>
    <mergeCell ref="B25:B30"/>
    <mergeCell ref="C25:C30"/>
    <mergeCell ref="D25:D30"/>
    <mergeCell ref="AL19:AL24"/>
    <mergeCell ref="AM19:AM24"/>
    <mergeCell ref="AR19:AR24"/>
    <mergeCell ref="AS19:AS24"/>
    <mergeCell ref="J19:J24"/>
    <mergeCell ref="K19:K24"/>
    <mergeCell ref="L19:L24"/>
    <mergeCell ref="M19:M24"/>
    <mergeCell ref="N19:N24"/>
    <mergeCell ref="A19:A24"/>
    <mergeCell ref="B19:B24"/>
    <mergeCell ref="C19:C24"/>
    <mergeCell ref="D19:D24"/>
    <mergeCell ref="AT25:AT30"/>
    <mergeCell ref="AU25:AU30"/>
    <mergeCell ref="AL25:AL30"/>
    <mergeCell ref="AM25:AM30"/>
    <mergeCell ref="AR25:AR30"/>
    <mergeCell ref="AS25:AS30"/>
    <mergeCell ref="J25:J30"/>
    <mergeCell ref="AS49:AS54"/>
    <mergeCell ref="J49:J54"/>
    <mergeCell ref="K49:K54"/>
    <mergeCell ref="L49:L54"/>
    <mergeCell ref="M49:M54"/>
    <mergeCell ref="N49:N54"/>
    <mergeCell ref="C43:C48"/>
    <mergeCell ref="D43:D48"/>
    <mergeCell ref="AT31:AT36"/>
    <mergeCell ref="AU31:AU36"/>
    <mergeCell ref="A37:A42"/>
    <mergeCell ref="B37:B42"/>
    <mergeCell ref="C37:C42"/>
    <mergeCell ref="D37:D42"/>
    <mergeCell ref="AL31:AL36"/>
    <mergeCell ref="AM31:AM36"/>
    <mergeCell ref="AR31:AR36"/>
    <mergeCell ref="AS31:AS36"/>
    <mergeCell ref="J31:J36"/>
    <mergeCell ref="K31:K36"/>
    <mergeCell ref="L31:L36"/>
    <mergeCell ref="M31:M36"/>
    <mergeCell ref="N31:N36"/>
    <mergeCell ref="AT37:AT42"/>
    <mergeCell ref="AU37:AU42"/>
    <mergeCell ref="A31:A36"/>
    <mergeCell ref="B31:B36"/>
    <mergeCell ref="C31:C36"/>
    <mergeCell ref="D31:D36"/>
    <mergeCell ref="AL37:AL42"/>
    <mergeCell ref="AM37:AM42"/>
    <mergeCell ref="AR37:AR42"/>
    <mergeCell ref="AL49:AL54"/>
    <mergeCell ref="AM49:AM54"/>
    <mergeCell ref="AR49:AR54"/>
    <mergeCell ref="AT55:AT60"/>
    <mergeCell ref="AU55:AU60"/>
    <mergeCell ref="AL55:AL60"/>
    <mergeCell ref="AM55:AM60"/>
    <mergeCell ref="AR55:AR60"/>
    <mergeCell ref="AS55:AS60"/>
    <mergeCell ref="AT43:AT48"/>
    <mergeCell ref="AU43:AU48"/>
    <mergeCell ref="A61:A66"/>
    <mergeCell ref="B61:B66"/>
    <mergeCell ref="C61:C66"/>
    <mergeCell ref="D61:D66"/>
    <mergeCell ref="A49:A54"/>
    <mergeCell ref="B49:B54"/>
    <mergeCell ref="C49:C54"/>
    <mergeCell ref="D49:D54"/>
    <mergeCell ref="AL43:AL48"/>
    <mergeCell ref="AM43:AM48"/>
    <mergeCell ref="AR43:AR48"/>
    <mergeCell ref="AS43:AS48"/>
    <mergeCell ref="J43:J48"/>
    <mergeCell ref="K43:K48"/>
    <mergeCell ref="L43:L48"/>
    <mergeCell ref="M43:M48"/>
    <mergeCell ref="N43:N48"/>
    <mergeCell ref="AT49:AT54"/>
    <mergeCell ref="AU49:AU54"/>
    <mergeCell ref="A43:A48"/>
    <mergeCell ref="B43:B48"/>
    <mergeCell ref="J67:J72"/>
    <mergeCell ref="K67:K72"/>
    <mergeCell ref="L67:L72"/>
    <mergeCell ref="M67:M72"/>
    <mergeCell ref="N67:N72"/>
    <mergeCell ref="A55:A60"/>
    <mergeCell ref="B55:B60"/>
    <mergeCell ref="C55:C60"/>
    <mergeCell ref="D55:D60"/>
    <mergeCell ref="A73:A78"/>
    <mergeCell ref="B73:B78"/>
    <mergeCell ref="C73:C78"/>
    <mergeCell ref="D73:D78"/>
    <mergeCell ref="J55:J60"/>
    <mergeCell ref="K55:K60"/>
    <mergeCell ref="L55:L60"/>
    <mergeCell ref="M55:M60"/>
    <mergeCell ref="N55:N60"/>
    <mergeCell ref="AT73:AT78"/>
    <mergeCell ref="AU73:AU78"/>
    <mergeCell ref="AL73:AL78"/>
    <mergeCell ref="AM73:AM78"/>
    <mergeCell ref="AR73:AR78"/>
    <mergeCell ref="AS73:AS78"/>
    <mergeCell ref="J73:J78"/>
    <mergeCell ref="K73:K78"/>
    <mergeCell ref="L73:L78"/>
    <mergeCell ref="M73:M78"/>
    <mergeCell ref="N73:N78"/>
    <mergeCell ref="AT61:AT66"/>
    <mergeCell ref="AU61:AU66"/>
    <mergeCell ref="A67:A72"/>
    <mergeCell ref="B67:B72"/>
    <mergeCell ref="C67:C72"/>
    <mergeCell ref="D67:D72"/>
    <mergeCell ref="AL61:AL66"/>
    <mergeCell ref="AM61:AM66"/>
    <mergeCell ref="AR61:AR66"/>
    <mergeCell ref="AS61:AS66"/>
    <mergeCell ref="J61:J66"/>
    <mergeCell ref="K61:K66"/>
    <mergeCell ref="L61:L66"/>
    <mergeCell ref="M61:M66"/>
    <mergeCell ref="N61:N66"/>
    <mergeCell ref="AT67:AT72"/>
    <mergeCell ref="AU67:AU72"/>
    <mergeCell ref="AL67:AL72"/>
    <mergeCell ref="AM67:AM72"/>
    <mergeCell ref="AR67:AR72"/>
    <mergeCell ref="AS67:AS72"/>
    <mergeCell ref="AT79:AT84"/>
    <mergeCell ref="AU79:AU84"/>
    <mergeCell ref="A85:A90"/>
    <mergeCell ref="B85:B90"/>
    <mergeCell ref="C85:C90"/>
    <mergeCell ref="D85:D90"/>
    <mergeCell ref="AL79:AL84"/>
    <mergeCell ref="AM79:AM84"/>
    <mergeCell ref="AR79:AR84"/>
    <mergeCell ref="AS79:AS84"/>
    <mergeCell ref="J79:J84"/>
    <mergeCell ref="K79:K84"/>
    <mergeCell ref="L79:L84"/>
    <mergeCell ref="M79:M84"/>
    <mergeCell ref="N79:N84"/>
    <mergeCell ref="AT85:AT90"/>
    <mergeCell ref="AU85:AU90"/>
    <mergeCell ref="A79:A84"/>
    <mergeCell ref="B79:B84"/>
    <mergeCell ref="C79:C84"/>
    <mergeCell ref="D79:D84"/>
    <mergeCell ref="AL85:AL90"/>
    <mergeCell ref="AM85:AM90"/>
    <mergeCell ref="AR85:AR90"/>
    <mergeCell ref="AS85:AS90"/>
    <mergeCell ref="J85:J90"/>
    <mergeCell ref="K85:K90"/>
    <mergeCell ref="L85:L90"/>
    <mergeCell ref="M85:M90"/>
    <mergeCell ref="N85:N90"/>
    <mergeCell ref="AT91:AT96"/>
    <mergeCell ref="AU91:AU96"/>
    <mergeCell ref="A97:A102"/>
    <mergeCell ref="B97:B102"/>
    <mergeCell ref="C97:C102"/>
    <mergeCell ref="D97:D102"/>
    <mergeCell ref="AL91:AL96"/>
    <mergeCell ref="AM91:AM96"/>
    <mergeCell ref="AR91:AR96"/>
    <mergeCell ref="AS91:AS96"/>
    <mergeCell ref="J91:J96"/>
    <mergeCell ref="K91:K96"/>
    <mergeCell ref="L91:L96"/>
    <mergeCell ref="M91:M96"/>
    <mergeCell ref="N91:N96"/>
    <mergeCell ref="AT97:AT102"/>
    <mergeCell ref="AU97:AU102"/>
    <mergeCell ref="A91:A96"/>
    <mergeCell ref="B91:B96"/>
    <mergeCell ref="C91:C96"/>
    <mergeCell ref="D91:D96"/>
    <mergeCell ref="AL97:AL102"/>
    <mergeCell ref="AM97:AM102"/>
    <mergeCell ref="AR97:AR102"/>
    <mergeCell ref="AS97:AS102"/>
    <mergeCell ref="J97:J102"/>
    <mergeCell ref="K97:K102"/>
    <mergeCell ref="L97:L102"/>
    <mergeCell ref="M97:M102"/>
    <mergeCell ref="N97:N102"/>
    <mergeCell ref="AT103:AT108"/>
    <mergeCell ref="AU103:AU108"/>
    <mergeCell ref="A109:A114"/>
    <mergeCell ref="B109:B114"/>
    <mergeCell ref="C109:C114"/>
    <mergeCell ref="D109:D114"/>
    <mergeCell ref="AL103:AL108"/>
    <mergeCell ref="AM103:AM108"/>
    <mergeCell ref="AR103:AR108"/>
    <mergeCell ref="AS103:AS108"/>
    <mergeCell ref="J103:J108"/>
    <mergeCell ref="K103:K108"/>
    <mergeCell ref="L103:L108"/>
    <mergeCell ref="M103:M108"/>
    <mergeCell ref="N103:N108"/>
    <mergeCell ref="AT109:AT114"/>
    <mergeCell ref="AU109:AU114"/>
    <mergeCell ref="A103:A108"/>
    <mergeCell ref="B103:B108"/>
    <mergeCell ref="C103:C108"/>
    <mergeCell ref="D103:D108"/>
    <mergeCell ref="AL109:AL114"/>
    <mergeCell ref="AM109:AM114"/>
    <mergeCell ref="AR109:AR114"/>
    <mergeCell ref="AS109:AS114"/>
    <mergeCell ref="J109:J114"/>
    <mergeCell ref="K109:K114"/>
    <mergeCell ref="L109:L114"/>
    <mergeCell ref="M109:M114"/>
    <mergeCell ref="N109:N114"/>
    <mergeCell ref="AT115:AT120"/>
    <mergeCell ref="AU115:AU120"/>
    <mergeCell ref="A121:A126"/>
    <mergeCell ref="B121:B126"/>
    <mergeCell ref="C121:C126"/>
    <mergeCell ref="D121:D126"/>
    <mergeCell ref="AL115:AL120"/>
    <mergeCell ref="AM115:AM120"/>
    <mergeCell ref="AR115:AR120"/>
    <mergeCell ref="AS115:AS120"/>
    <mergeCell ref="J115:J120"/>
    <mergeCell ref="K115:K120"/>
    <mergeCell ref="L115:L120"/>
    <mergeCell ref="M115:M120"/>
    <mergeCell ref="N115:N120"/>
    <mergeCell ref="AT121:AT126"/>
    <mergeCell ref="AU121:AU126"/>
    <mergeCell ref="A115:A120"/>
    <mergeCell ref="B115:B120"/>
    <mergeCell ref="C115:C120"/>
    <mergeCell ref="D115:D120"/>
    <mergeCell ref="AL121:AL126"/>
    <mergeCell ref="AM121:AM126"/>
    <mergeCell ref="AR121:AR126"/>
    <mergeCell ref="AS121:AS126"/>
    <mergeCell ref="J121:J126"/>
    <mergeCell ref="K121:K126"/>
    <mergeCell ref="L121:L126"/>
    <mergeCell ref="M121:M126"/>
    <mergeCell ref="N121:N126"/>
    <mergeCell ref="AT127:AT132"/>
    <mergeCell ref="AU127:AU132"/>
    <mergeCell ref="A133:A138"/>
    <mergeCell ref="B133:B138"/>
    <mergeCell ref="C133:C138"/>
    <mergeCell ref="D133:D138"/>
    <mergeCell ref="AL127:AL132"/>
    <mergeCell ref="AM127:AM132"/>
    <mergeCell ref="AR127:AR132"/>
    <mergeCell ref="AS127:AS132"/>
    <mergeCell ref="J127:J132"/>
    <mergeCell ref="K127:K132"/>
    <mergeCell ref="L127:L132"/>
    <mergeCell ref="M127:M132"/>
    <mergeCell ref="N127:N132"/>
    <mergeCell ref="AT133:AT138"/>
    <mergeCell ref="AU133:AU138"/>
    <mergeCell ref="A127:A132"/>
    <mergeCell ref="B127:B132"/>
    <mergeCell ref="C127:C132"/>
    <mergeCell ref="D127:D132"/>
    <mergeCell ref="AL133:AL138"/>
    <mergeCell ref="AM133:AM138"/>
    <mergeCell ref="AR133:AR138"/>
    <mergeCell ref="AS133:AS138"/>
    <mergeCell ref="J133:J138"/>
    <mergeCell ref="K133:K138"/>
    <mergeCell ref="L133:L138"/>
    <mergeCell ref="M133:M138"/>
    <mergeCell ref="N133:N138"/>
    <mergeCell ref="AT139:AT144"/>
    <mergeCell ref="AU139:AU144"/>
    <mergeCell ref="A145:A150"/>
    <mergeCell ref="B145:B150"/>
    <mergeCell ref="C145:C150"/>
    <mergeCell ref="D145:D150"/>
    <mergeCell ref="AL139:AL144"/>
    <mergeCell ref="AM139:AM144"/>
    <mergeCell ref="AR139:AR144"/>
    <mergeCell ref="AS139:AS144"/>
    <mergeCell ref="J139:J144"/>
    <mergeCell ref="K139:K144"/>
    <mergeCell ref="L139:L144"/>
    <mergeCell ref="M139:M144"/>
    <mergeCell ref="N139:N144"/>
    <mergeCell ref="AT145:AT150"/>
    <mergeCell ref="AU145:AU150"/>
    <mergeCell ref="A139:A144"/>
    <mergeCell ref="B139:B144"/>
    <mergeCell ref="C139:C144"/>
    <mergeCell ref="D139:D144"/>
    <mergeCell ref="AL145:AL150"/>
    <mergeCell ref="AM145:AM150"/>
    <mergeCell ref="AR145:AR150"/>
    <mergeCell ref="AS145:AS150"/>
    <mergeCell ref="J145:J150"/>
    <mergeCell ref="K145:K150"/>
    <mergeCell ref="L145:L150"/>
    <mergeCell ref="M145:M150"/>
    <mergeCell ref="N145:N150"/>
    <mergeCell ref="AT151:AT156"/>
    <mergeCell ref="AU151:AU156"/>
    <mergeCell ref="A157:A162"/>
    <mergeCell ref="B157:B162"/>
    <mergeCell ref="C157:C162"/>
    <mergeCell ref="D157:D162"/>
    <mergeCell ref="AL151:AL156"/>
    <mergeCell ref="AM151:AM156"/>
    <mergeCell ref="AR151:AR156"/>
    <mergeCell ref="AS151:AS156"/>
    <mergeCell ref="J151:J156"/>
    <mergeCell ref="K151:K156"/>
    <mergeCell ref="L151:L156"/>
    <mergeCell ref="M151:M156"/>
    <mergeCell ref="N151:N156"/>
    <mergeCell ref="AT157:AT162"/>
    <mergeCell ref="AU157:AU162"/>
    <mergeCell ref="A151:A156"/>
    <mergeCell ref="B151:B156"/>
    <mergeCell ref="C151:C156"/>
    <mergeCell ref="D151:D156"/>
    <mergeCell ref="AL157:AL162"/>
    <mergeCell ref="AM157:AM162"/>
    <mergeCell ref="AR157:AR162"/>
    <mergeCell ref="AS157:AS162"/>
    <mergeCell ref="J157:J162"/>
    <mergeCell ref="K157:K162"/>
    <mergeCell ref="L157:L162"/>
    <mergeCell ref="M157:M162"/>
    <mergeCell ref="N157:N162"/>
    <mergeCell ref="AT163:AT168"/>
    <mergeCell ref="AU163:AU168"/>
    <mergeCell ref="A169:A174"/>
    <mergeCell ref="B169:B174"/>
    <mergeCell ref="C169:C174"/>
    <mergeCell ref="D169:D174"/>
    <mergeCell ref="AL163:AL168"/>
    <mergeCell ref="AM163:AM168"/>
    <mergeCell ref="AR163:AR168"/>
    <mergeCell ref="AS163:AS168"/>
    <mergeCell ref="J163:J168"/>
    <mergeCell ref="K163:K168"/>
    <mergeCell ref="L163:L168"/>
    <mergeCell ref="M163:M168"/>
    <mergeCell ref="N163:N168"/>
    <mergeCell ref="AT169:AT174"/>
    <mergeCell ref="AU169:AU174"/>
    <mergeCell ref="A163:A168"/>
    <mergeCell ref="B163:B168"/>
    <mergeCell ref="C163:C168"/>
    <mergeCell ref="D163:D168"/>
    <mergeCell ref="AL169:AL174"/>
    <mergeCell ref="AM169:AM174"/>
    <mergeCell ref="AR169:AR174"/>
    <mergeCell ref="AS169:AS174"/>
    <mergeCell ref="J169:J174"/>
    <mergeCell ref="K169:K174"/>
    <mergeCell ref="L169:L174"/>
    <mergeCell ref="M169:M174"/>
    <mergeCell ref="N169:N174"/>
    <mergeCell ref="AT175:AT180"/>
    <mergeCell ref="AU175:AU180"/>
    <mergeCell ref="A181:A186"/>
    <mergeCell ref="B181:B186"/>
    <mergeCell ref="C181:C186"/>
    <mergeCell ref="D181:D186"/>
    <mergeCell ref="AL175:AL180"/>
    <mergeCell ref="AM175:AM180"/>
    <mergeCell ref="AR175:AR180"/>
    <mergeCell ref="AS175:AS180"/>
    <mergeCell ref="J175:J180"/>
    <mergeCell ref="K175:K180"/>
    <mergeCell ref="L175:L180"/>
    <mergeCell ref="M175:M180"/>
    <mergeCell ref="N175:N180"/>
    <mergeCell ref="AT181:AT186"/>
    <mergeCell ref="AU181:AU186"/>
    <mergeCell ref="A175:A180"/>
    <mergeCell ref="B175:B180"/>
    <mergeCell ref="C175:C180"/>
    <mergeCell ref="D175:D180"/>
    <mergeCell ref="AL181:AL186"/>
    <mergeCell ref="AM181:AM186"/>
    <mergeCell ref="AR181:AR186"/>
    <mergeCell ref="AS181:AS186"/>
    <mergeCell ref="J181:J186"/>
    <mergeCell ref="K181:K186"/>
    <mergeCell ref="L181:L186"/>
    <mergeCell ref="M181:M186"/>
    <mergeCell ref="N181:N186"/>
    <mergeCell ref="AT187:AT192"/>
    <mergeCell ref="AU187:AU192"/>
    <mergeCell ref="A193:A198"/>
    <mergeCell ref="B193:B198"/>
    <mergeCell ref="C193:C198"/>
    <mergeCell ref="D193:D198"/>
    <mergeCell ref="AL187:AL192"/>
    <mergeCell ref="AM187:AM192"/>
    <mergeCell ref="AR187:AR192"/>
    <mergeCell ref="AS187:AS192"/>
    <mergeCell ref="J187:J192"/>
    <mergeCell ref="K187:K192"/>
    <mergeCell ref="L187:L192"/>
    <mergeCell ref="M187:M192"/>
    <mergeCell ref="N187:N192"/>
    <mergeCell ref="AT193:AT198"/>
    <mergeCell ref="AU193:AU198"/>
    <mergeCell ref="A187:A192"/>
    <mergeCell ref="B187:B192"/>
    <mergeCell ref="C187:C192"/>
    <mergeCell ref="D187:D192"/>
    <mergeCell ref="AL193:AL198"/>
    <mergeCell ref="AM193:AM198"/>
    <mergeCell ref="AR193:AR198"/>
    <mergeCell ref="AS193:AS198"/>
    <mergeCell ref="J193:J198"/>
    <mergeCell ref="K193:K198"/>
    <mergeCell ref="L193:L198"/>
    <mergeCell ref="M193:M198"/>
    <mergeCell ref="N193:N198"/>
    <mergeCell ref="AT199:AT204"/>
    <mergeCell ref="AU199:AU204"/>
    <mergeCell ref="A205:A210"/>
    <mergeCell ref="B205:B210"/>
    <mergeCell ref="C205:C210"/>
    <mergeCell ref="D205:D210"/>
    <mergeCell ref="AL199:AL204"/>
    <mergeCell ref="AM199:AM204"/>
    <mergeCell ref="AR199:AR204"/>
    <mergeCell ref="AS199:AS204"/>
    <mergeCell ref="J199:J204"/>
    <mergeCell ref="K199:K204"/>
    <mergeCell ref="L199:L204"/>
    <mergeCell ref="M199:M204"/>
    <mergeCell ref="N199:N204"/>
    <mergeCell ref="AT205:AT210"/>
    <mergeCell ref="AU205:AU210"/>
    <mergeCell ref="A199:A204"/>
    <mergeCell ref="B199:B204"/>
    <mergeCell ref="C199:C204"/>
    <mergeCell ref="D199:D204"/>
    <mergeCell ref="AL205:AL210"/>
    <mergeCell ref="AM205:AM210"/>
    <mergeCell ref="AR205:AR210"/>
    <mergeCell ref="AS205:AS210"/>
    <mergeCell ref="J205:J210"/>
    <mergeCell ref="K205:K210"/>
    <mergeCell ref="L205:L210"/>
    <mergeCell ref="M205:M210"/>
    <mergeCell ref="N205:N210"/>
    <mergeCell ref="AT211:AT216"/>
    <mergeCell ref="AU211:AU216"/>
    <mergeCell ref="A217:A222"/>
    <mergeCell ref="B217:B222"/>
    <mergeCell ref="C217:C222"/>
    <mergeCell ref="D217:D222"/>
    <mergeCell ref="AL211:AL216"/>
    <mergeCell ref="AM211:AM216"/>
    <mergeCell ref="AR211:AR216"/>
    <mergeCell ref="AS211:AS216"/>
    <mergeCell ref="J211:J216"/>
    <mergeCell ref="K211:K216"/>
    <mergeCell ref="L211:L216"/>
    <mergeCell ref="M211:M216"/>
    <mergeCell ref="N211:N216"/>
    <mergeCell ref="AT217:AT222"/>
    <mergeCell ref="AU217:AU222"/>
    <mergeCell ref="A211:A216"/>
    <mergeCell ref="B211:B216"/>
    <mergeCell ref="C211:C216"/>
    <mergeCell ref="D211:D216"/>
    <mergeCell ref="AL217:AL222"/>
    <mergeCell ref="AM217:AM222"/>
    <mergeCell ref="AR217:AR222"/>
    <mergeCell ref="AS217:AS222"/>
    <mergeCell ref="J217:J222"/>
    <mergeCell ref="K217:K222"/>
    <mergeCell ref="L217:L222"/>
    <mergeCell ref="M217:M222"/>
    <mergeCell ref="N217:N222"/>
    <mergeCell ref="A223:A228"/>
    <mergeCell ref="B223:B228"/>
    <mergeCell ref="C223:C228"/>
    <mergeCell ref="D223:D228"/>
    <mergeCell ref="AT223:AT228"/>
    <mergeCell ref="AU223:AU228"/>
    <mergeCell ref="AL223:AL228"/>
    <mergeCell ref="AM223:AM228"/>
    <mergeCell ref="AR223:AR228"/>
    <mergeCell ref="AS223:AS228"/>
    <mergeCell ref="J223:J228"/>
    <mergeCell ref="K223:K228"/>
    <mergeCell ref="L223:L228"/>
    <mergeCell ref="M223:M228"/>
    <mergeCell ref="N223:N228"/>
    <mergeCell ref="AT229:AT234"/>
    <mergeCell ref="AU229:AU234"/>
    <mergeCell ref="A235:A240"/>
    <mergeCell ref="B235:B240"/>
    <mergeCell ref="C235:C240"/>
    <mergeCell ref="D235:D240"/>
    <mergeCell ref="AL229:AL234"/>
    <mergeCell ref="AM229:AM234"/>
    <mergeCell ref="AR229:AR234"/>
    <mergeCell ref="AS229:AS234"/>
    <mergeCell ref="J229:J234"/>
    <mergeCell ref="K229:K234"/>
    <mergeCell ref="L229:L234"/>
    <mergeCell ref="M229:M234"/>
    <mergeCell ref="N229:N234"/>
    <mergeCell ref="AT235:AT240"/>
    <mergeCell ref="AU235:AU240"/>
    <mergeCell ref="A229:A234"/>
    <mergeCell ref="B229:B234"/>
    <mergeCell ref="C229:C234"/>
    <mergeCell ref="D229:D234"/>
    <mergeCell ref="AL235:AL240"/>
    <mergeCell ref="AM235:AM240"/>
    <mergeCell ref="AR235:AR240"/>
    <mergeCell ref="AS235:AS240"/>
    <mergeCell ref="J235:J240"/>
    <mergeCell ref="K235:K240"/>
    <mergeCell ref="L235:L240"/>
    <mergeCell ref="M235:M240"/>
    <mergeCell ref="N235:N240"/>
    <mergeCell ref="AT241:AT246"/>
    <mergeCell ref="AU241:AU246"/>
    <mergeCell ref="A247:A252"/>
    <mergeCell ref="B247:B252"/>
    <mergeCell ref="C247:C252"/>
    <mergeCell ref="D247:D252"/>
    <mergeCell ref="AL241:AL246"/>
    <mergeCell ref="AM241:AM246"/>
    <mergeCell ref="AR241:AR246"/>
    <mergeCell ref="AS241:AS246"/>
    <mergeCell ref="J241:J246"/>
    <mergeCell ref="K241:K246"/>
    <mergeCell ref="L241:L246"/>
    <mergeCell ref="M241:M246"/>
    <mergeCell ref="N241:N246"/>
    <mergeCell ref="AT247:AT252"/>
    <mergeCell ref="AU247:AU252"/>
    <mergeCell ref="A241:A246"/>
    <mergeCell ref="B241:B246"/>
    <mergeCell ref="C241:C246"/>
    <mergeCell ref="D241:D246"/>
    <mergeCell ref="AL247:AL252"/>
    <mergeCell ref="AM247:AM252"/>
    <mergeCell ref="AR247:AR252"/>
    <mergeCell ref="AS247:AS252"/>
    <mergeCell ref="J247:J252"/>
    <mergeCell ref="K247:K252"/>
    <mergeCell ref="L247:L252"/>
    <mergeCell ref="M247:M252"/>
    <mergeCell ref="N247:N252"/>
    <mergeCell ref="AT253:AT258"/>
    <mergeCell ref="AU253:AU258"/>
    <mergeCell ref="A259:A264"/>
    <mergeCell ref="B259:B264"/>
    <mergeCell ref="C259:C264"/>
    <mergeCell ref="D259:D264"/>
    <mergeCell ref="AL253:AL258"/>
    <mergeCell ref="AM253:AM258"/>
    <mergeCell ref="AR253:AR258"/>
    <mergeCell ref="AS253:AS258"/>
    <mergeCell ref="J253:J258"/>
    <mergeCell ref="K253:K258"/>
    <mergeCell ref="L253:L258"/>
    <mergeCell ref="M253:M258"/>
    <mergeCell ref="N253:N258"/>
    <mergeCell ref="AT259:AT264"/>
    <mergeCell ref="AU259:AU264"/>
    <mergeCell ref="A253:A258"/>
    <mergeCell ref="B253:B258"/>
    <mergeCell ref="C253:C258"/>
    <mergeCell ref="D253:D258"/>
    <mergeCell ref="AL259:AL264"/>
    <mergeCell ref="AM259:AM264"/>
    <mergeCell ref="AR259:AR264"/>
    <mergeCell ref="AS259:AS264"/>
    <mergeCell ref="J259:J264"/>
    <mergeCell ref="K259:K264"/>
    <mergeCell ref="L259:L264"/>
    <mergeCell ref="M259:M264"/>
    <mergeCell ref="N259:N264"/>
    <mergeCell ref="AT265:AT270"/>
    <mergeCell ref="AU265:AU270"/>
    <mergeCell ref="A271:A276"/>
    <mergeCell ref="B271:B276"/>
    <mergeCell ref="C271:C276"/>
    <mergeCell ref="D271:D276"/>
    <mergeCell ref="AL265:AL270"/>
    <mergeCell ref="AM265:AM270"/>
    <mergeCell ref="AR265:AR270"/>
    <mergeCell ref="AS265:AS270"/>
    <mergeCell ref="J265:J270"/>
    <mergeCell ref="K265:K270"/>
    <mergeCell ref="L265:L270"/>
    <mergeCell ref="M265:M270"/>
    <mergeCell ref="N265:N270"/>
    <mergeCell ref="AT271:AT276"/>
    <mergeCell ref="AU271:AU276"/>
    <mergeCell ref="A265:A270"/>
    <mergeCell ref="B265:B270"/>
    <mergeCell ref="C265:C270"/>
    <mergeCell ref="D265:D270"/>
    <mergeCell ref="AL271:AL276"/>
    <mergeCell ref="AM271:AM276"/>
    <mergeCell ref="AR271:AR276"/>
    <mergeCell ref="AS271:AS276"/>
    <mergeCell ref="J271:J276"/>
    <mergeCell ref="K271:K276"/>
    <mergeCell ref="L271:L276"/>
    <mergeCell ref="M271:M276"/>
    <mergeCell ref="N271:N276"/>
    <mergeCell ref="AT277:AT282"/>
    <mergeCell ref="AU277:AU282"/>
    <mergeCell ref="A283:A288"/>
    <mergeCell ref="B283:B288"/>
    <mergeCell ref="C283:C288"/>
    <mergeCell ref="D283:D288"/>
    <mergeCell ref="AL277:AL282"/>
    <mergeCell ref="AM277:AM282"/>
    <mergeCell ref="AR277:AR282"/>
    <mergeCell ref="AS277:AS282"/>
    <mergeCell ref="J277:J282"/>
    <mergeCell ref="K277:K282"/>
    <mergeCell ref="L277:L282"/>
    <mergeCell ref="M277:M282"/>
    <mergeCell ref="N277:N282"/>
    <mergeCell ref="AT283:AT288"/>
    <mergeCell ref="AU283:AU288"/>
    <mergeCell ref="A277:A282"/>
    <mergeCell ref="B277:B282"/>
    <mergeCell ref="C277:C282"/>
    <mergeCell ref="D277:D282"/>
    <mergeCell ref="AL283:AL288"/>
    <mergeCell ref="AM283:AM288"/>
    <mergeCell ref="AR283:AR288"/>
    <mergeCell ref="AS283:AS288"/>
    <mergeCell ref="J283:J288"/>
    <mergeCell ref="K283:K288"/>
    <mergeCell ref="L283:L288"/>
    <mergeCell ref="M283:M288"/>
    <mergeCell ref="N283:N288"/>
    <mergeCell ref="AT289:AT294"/>
    <mergeCell ref="AU289:AU294"/>
    <mergeCell ref="A295:A300"/>
    <mergeCell ref="B295:B300"/>
    <mergeCell ref="C295:C300"/>
    <mergeCell ref="D295:D300"/>
    <mergeCell ref="AL289:AL294"/>
    <mergeCell ref="AM289:AM294"/>
    <mergeCell ref="AR289:AR294"/>
    <mergeCell ref="AS289:AS294"/>
    <mergeCell ref="J289:J294"/>
    <mergeCell ref="K289:K294"/>
    <mergeCell ref="L289:L294"/>
    <mergeCell ref="M289:M294"/>
    <mergeCell ref="N289:N294"/>
    <mergeCell ref="AT295:AT300"/>
    <mergeCell ref="AU295:AU300"/>
    <mergeCell ref="A289:A294"/>
    <mergeCell ref="B289:B294"/>
    <mergeCell ref="C289:C294"/>
    <mergeCell ref="D289:D294"/>
    <mergeCell ref="AL295:AL300"/>
    <mergeCell ref="AM295:AM300"/>
    <mergeCell ref="AR295:AR300"/>
    <mergeCell ref="AS295:AS300"/>
    <mergeCell ref="J295:J300"/>
    <mergeCell ref="K295:K300"/>
    <mergeCell ref="L295:L300"/>
    <mergeCell ref="M295:M300"/>
    <mergeCell ref="N295:N300"/>
    <mergeCell ref="AT301:AT306"/>
    <mergeCell ref="AU301:AU306"/>
    <mergeCell ref="A307:A312"/>
    <mergeCell ref="B307:B312"/>
    <mergeCell ref="C307:C312"/>
    <mergeCell ref="D307:D312"/>
    <mergeCell ref="AL301:AL306"/>
    <mergeCell ref="AM301:AM306"/>
    <mergeCell ref="AR301:AR306"/>
    <mergeCell ref="AS301:AS306"/>
    <mergeCell ref="J301:J306"/>
    <mergeCell ref="K301:K306"/>
    <mergeCell ref="L301:L306"/>
    <mergeCell ref="M301:M306"/>
    <mergeCell ref="N301:N306"/>
    <mergeCell ref="AT307:AT312"/>
    <mergeCell ref="AU307:AU312"/>
    <mergeCell ref="A301:A306"/>
    <mergeCell ref="B301:B306"/>
    <mergeCell ref="C301:C306"/>
    <mergeCell ref="D301:D306"/>
    <mergeCell ref="AR307:AR312"/>
    <mergeCell ref="AS307:AS312"/>
    <mergeCell ref="J307:J312"/>
    <mergeCell ref="K307:K312"/>
    <mergeCell ref="L307:L312"/>
    <mergeCell ref="AT313:AT318"/>
    <mergeCell ref="AU313:AU318"/>
    <mergeCell ref="AL313:AL318"/>
    <mergeCell ref="AM313:AM318"/>
    <mergeCell ref="AR313:AR318"/>
    <mergeCell ref="AS313:AS318"/>
    <mergeCell ref="J313:J318"/>
    <mergeCell ref="K313:K318"/>
    <mergeCell ref="L313:L318"/>
    <mergeCell ref="M313:M318"/>
    <mergeCell ref="N313:N318"/>
    <mergeCell ref="N319:N324"/>
    <mergeCell ref="AL319:AL324"/>
    <mergeCell ref="AM319:AM324"/>
    <mergeCell ref="A319:A324"/>
    <mergeCell ref="B319:B324"/>
    <mergeCell ref="C319:C324"/>
    <mergeCell ref="D319:D324"/>
    <mergeCell ref="AR319:AR324"/>
    <mergeCell ref="AS319:AS324"/>
    <mergeCell ref="J319:J324"/>
    <mergeCell ref="K319:K324"/>
    <mergeCell ref="L319:L324"/>
    <mergeCell ref="M319:M324"/>
    <mergeCell ref="AY278:AY279"/>
    <mergeCell ref="BA278:BA279"/>
    <mergeCell ref="BC7:BC12"/>
    <mergeCell ref="BD7:BD12"/>
    <mergeCell ref="BD295:BD300"/>
    <mergeCell ref="BD79:BD84"/>
    <mergeCell ref="BD85:BD90"/>
    <mergeCell ref="BD229:BD234"/>
    <mergeCell ref="BD235:BD240"/>
    <mergeCell ref="AT319:AT324"/>
    <mergeCell ref="AU319:AU324"/>
    <mergeCell ref="A313:A318"/>
    <mergeCell ref="B313:B318"/>
    <mergeCell ref="C313:C318"/>
    <mergeCell ref="D313:D318"/>
    <mergeCell ref="AL307:AL312"/>
    <mergeCell ref="AM307:AM312"/>
    <mergeCell ref="AV14:AV18"/>
    <mergeCell ref="AW14:AW18"/>
    <mergeCell ref="AX14:AX18"/>
    <mergeCell ref="AZ14:AZ18"/>
    <mergeCell ref="BA14:BA18"/>
    <mergeCell ref="AY14:AY18"/>
    <mergeCell ref="BD14:BD18"/>
    <mergeCell ref="I272:I273"/>
    <mergeCell ref="O272:O273"/>
    <mergeCell ref="AV272:AV273"/>
    <mergeCell ref="AW272:AW273"/>
    <mergeCell ref="AX272:AX273"/>
    <mergeCell ref="AY272:AY273"/>
    <mergeCell ref="M307:M312"/>
    <mergeCell ref="N307:N312"/>
  </mergeCells>
  <conditionalFormatting sqref="N7 N73 AT73">
    <cfRule type="cellIs" dxfId="108" priority="93" operator="equal">
      <formula>"Extremo"</formula>
    </cfRule>
    <cfRule type="cellIs" dxfId="107" priority="94" operator="equal">
      <formula>"Alto"</formula>
    </cfRule>
    <cfRule type="cellIs" dxfId="106" priority="95" operator="equal">
      <formula>"Moderado"</formula>
    </cfRule>
    <cfRule type="cellIs" dxfId="105" priority="96" operator="equal">
      <formula>"Bajo"</formula>
    </cfRule>
  </conditionalFormatting>
  <conditionalFormatting sqref="AT7">
    <cfRule type="cellIs" dxfId="104" priority="89" operator="equal">
      <formula>"Extremo"</formula>
    </cfRule>
    <cfRule type="cellIs" dxfId="103" priority="90" operator="equal">
      <formula>"Alto"</formula>
    </cfRule>
    <cfRule type="cellIs" dxfId="102" priority="91" operator="equal">
      <formula>"Moderado"</formula>
    </cfRule>
    <cfRule type="cellIs" dxfId="101" priority="92" operator="equal">
      <formula>"Bajo"</formula>
    </cfRule>
  </conditionalFormatting>
  <conditionalFormatting sqref="N13 N19 N25 N31 N37 N43 N49 N55 N61 N67 N79 N85 N91 N97 N103 N109 N115 N121 N127 N133 N139 N145 N151 N157 N163 N169 N175 N181 N187 N193 N199 N205 N211 N217 N223 N229 N235 N241 N247 N253 N259 N265 N271 N277 N283 N289 N295 N301 N307 N313 N319">
    <cfRule type="cellIs" dxfId="100" priority="85" operator="equal">
      <formula>"Extremo"</formula>
    </cfRule>
    <cfRule type="cellIs" dxfId="99" priority="86" operator="equal">
      <formula>"Alto"</formula>
    </cfRule>
    <cfRule type="cellIs" dxfId="98" priority="87" operator="equal">
      <formula>"Moderado"</formula>
    </cfRule>
    <cfRule type="cellIs" dxfId="97" priority="88" operator="equal">
      <formula>"Bajo"</formula>
    </cfRule>
  </conditionalFormatting>
  <conditionalFormatting sqref="AT13 AT19 AT25 AT31 AT37 AT43 AT49 AT55 AT61 AT67 AT79 AT85 AT91 AT97 AT103 AT109 AT115 AT121 AT127 AT133 AT139 AT145 AT151 AT157 AT163 AT169 AT175 AT181 AT187 AT193 AT199 AT205 AT211 AT217 AT223 AT229 AT235 AT241 AT247 AT253 AT259 AT265 AT271 AT277 AT283 AT289 AT295 AT301 AT307 AT313 AT319">
    <cfRule type="cellIs" dxfId="96" priority="81" operator="equal">
      <formula>"Extremo"</formula>
    </cfRule>
    <cfRule type="cellIs" dxfId="95" priority="82" operator="equal">
      <formula>"Alto"</formula>
    </cfRule>
    <cfRule type="cellIs" dxfId="94" priority="83" operator="equal">
      <formula>"Moderado"</formula>
    </cfRule>
    <cfRule type="cellIs" dxfId="93" priority="84" operator="equal">
      <formula>"Bajo"</formula>
    </cfRule>
  </conditionalFormatting>
  <conditionalFormatting sqref="AZ272">
    <cfRule type="cellIs" dxfId="92" priority="53" operator="equal">
      <formula>"Extremo"</formula>
    </cfRule>
    <cfRule type="cellIs" dxfId="91" priority="54" operator="equal">
      <formula>"Alto"</formula>
    </cfRule>
    <cfRule type="cellIs" dxfId="90" priority="55" operator="equal">
      <formula>"Moderado"</formula>
    </cfRule>
    <cfRule type="cellIs" dxfId="89" priority="56" operator="equal">
      <formula>"Bajo"</formula>
    </cfRule>
  </conditionalFormatting>
  <conditionalFormatting sqref="AV271">
    <cfRule type="cellIs" dxfId="88" priority="49" operator="equal">
      <formula>"Extremo"</formula>
    </cfRule>
    <cfRule type="cellIs" dxfId="87" priority="50" operator="equal">
      <formula>"Alto"</formula>
    </cfRule>
    <cfRule type="cellIs" dxfId="86" priority="51" operator="equal">
      <formula>"Moderado"</formula>
    </cfRule>
    <cfRule type="cellIs" dxfId="85" priority="52" operator="equal">
      <formula>"Bajo"</formula>
    </cfRule>
  </conditionalFormatting>
  <conditionalFormatting sqref="AV272">
    <cfRule type="cellIs" dxfId="84" priority="45" operator="equal">
      <formula>"Extremo"</formula>
    </cfRule>
    <cfRule type="cellIs" dxfId="83" priority="46" operator="equal">
      <formula>"Alto"</formula>
    </cfRule>
    <cfRule type="cellIs" dxfId="82" priority="47" operator="equal">
      <formula>"Moderado"</formula>
    </cfRule>
    <cfRule type="cellIs" dxfId="81" priority="48" operator="equal">
      <formula>"Bajo"</formula>
    </cfRule>
  </conditionalFormatting>
  <conditionalFormatting sqref="AW271">
    <cfRule type="cellIs" dxfId="80" priority="41" operator="equal">
      <formula>"Extremo"</formula>
    </cfRule>
    <cfRule type="cellIs" dxfId="79" priority="42" operator="equal">
      <formula>"Alto"</formula>
    </cfRule>
    <cfRule type="cellIs" dxfId="78" priority="43" operator="equal">
      <formula>"Moderado"</formula>
    </cfRule>
    <cfRule type="cellIs" dxfId="77" priority="44" operator="equal">
      <formula>"Bajo"</formula>
    </cfRule>
  </conditionalFormatting>
  <conditionalFormatting sqref="AW272">
    <cfRule type="cellIs" dxfId="76" priority="37" operator="equal">
      <formula>"Extremo"</formula>
    </cfRule>
    <cfRule type="cellIs" dxfId="75" priority="38" operator="equal">
      <formula>"Alto"</formula>
    </cfRule>
    <cfRule type="cellIs" dxfId="74" priority="39" operator="equal">
      <formula>"Moderado"</formula>
    </cfRule>
    <cfRule type="cellIs" dxfId="73" priority="40" operator="equal">
      <formula>"Bajo"</formula>
    </cfRule>
  </conditionalFormatting>
  <conditionalFormatting sqref="AX271">
    <cfRule type="cellIs" dxfId="72" priority="33" operator="equal">
      <formula>"Extremo"</formula>
    </cfRule>
    <cfRule type="cellIs" dxfId="71" priority="34" operator="equal">
      <formula>"Alto"</formula>
    </cfRule>
    <cfRule type="cellIs" dxfId="70" priority="35" operator="equal">
      <formula>"Moderado"</formula>
    </cfRule>
    <cfRule type="cellIs" dxfId="69" priority="36" operator="equal">
      <formula>"Bajo"</formula>
    </cfRule>
  </conditionalFormatting>
  <conditionalFormatting sqref="AX272">
    <cfRule type="cellIs" dxfId="68" priority="29" operator="equal">
      <formula>"Extremo"</formula>
    </cfRule>
    <cfRule type="cellIs" dxfId="67" priority="30" operator="equal">
      <formula>"Alto"</formula>
    </cfRule>
    <cfRule type="cellIs" dxfId="66" priority="31" operator="equal">
      <formula>"Moderado"</formula>
    </cfRule>
    <cfRule type="cellIs" dxfId="65" priority="32" operator="equal">
      <formula>"Bajo"</formula>
    </cfRule>
  </conditionalFormatting>
  <conditionalFormatting sqref="AY271">
    <cfRule type="cellIs" dxfId="64" priority="25" operator="equal">
      <formula>"Extremo"</formula>
    </cfRule>
    <cfRule type="cellIs" dxfId="63" priority="26" operator="equal">
      <formula>"Alto"</formula>
    </cfRule>
    <cfRule type="cellIs" dxfId="62" priority="27" operator="equal">
      <formula>"Moderado"</formula>
    </cfRule>
    <cfRule type="cellIs" dxfId="61" priority="28" operator="equal">
      <formula>"Bajo"</formula>
    </cfRule>
  </conditionalFormatting>
  <conditionalFormatting sqref="AY272">
    <cfRule type="cellIs" dxfId="60" priority="21" operator="equal">
      <formula>"Extremo"</formula>
    </cfRule>
    <cfRule type="cellIs" dxfId="59" priority="22" operator="equal">
      <formula>"Alto"</formula>
    </cfRule>
    <cfRule type="cellIs" dxfId="58" priority="23" operator="equal">
      <formula>"Moderado"</formula>
    </cfRule>
    <cfRule type="cellIs" dxfId="57" priority="24" operator="equal">
      <formula>"Bajo"</formula>
    </cfRule>
  </conditionalFormatting>
  <conditionalFormatting sqref="AZ271">
    <cfRule type="cellIs" dxfId="56" priority="17" operator="equal">
      <formula>"Extremo"</formula>
    </cfRule>
    <cfRule type="cellIs" dxfId="55" priority="18" operator="equal">
      <formula>"Alto"</formula>
    </cfRule>
    <cfRule type="cellIs" dxfId="54" priority="19" operator="equal">
      <formula>"Moderado"</formula>
    </cfRule>
    <cfRule type="cellIs" dxfId="53" priority="20" operator="equal">
      <formula>"Bajo"</formula>
    </cfRule>
  </conditionalFormatting>
  <conditionalFormatting sqref="BA271">
    <cfRule type="cellIs" dxfId="52" priority="13" operator="equal">
      <formula>"Extremo"</formula>
    </cfRule>
    <cfRule type="cellIs" dxfId="51" priority="14" operator="equal">
      <formula>"Alto"</formula>
    </cfRule>
    <cfRule type="cellIs" dxfId="50" priority="15" operator="equal">
      <formula>"Moderado"</formula>
    </cfRule>
    <cfRule type="cellIs" dxfId="49" priority="16" operator="equal">
      <formula>"Bajo"</formula>
    </cfRule>
  </conditionalFormatting>
  <conditionalFormatting sqref="BA272">
    <cfRule type="cellIs" dxfId="48" priority="9" operator="equal">
      <formula>"Extremo"</formula>
    </cfRule>
    <cfRule type="cellIs" dxfId="47" priority="10" operator="equal">
      <formula>"Alto"</formula>
    </cfRule>
    <cfRule type="cellIs" dxfId="46" priority="11" operator="equal">
      <formula>"Moderado"</formula>
    </cfRule>
    <cfRule type="cellIs" dxfId="45" priority="12" operator="equal">
      <formula>"Bajo"</formula>
    </cfRule>
  </conditionalFormatting>
  <conditionalFormatting sqref="AV278">
    <cfRule type="cellIs" dxfId="44" priority="5" operator="equal">
      <formula>"Extremo"</formula>
    </cfRule>
    <cfRule type="cellIs" dxfId="43" priority="6" operator="equal">
      <formula>"Alto"</formula>
    </cfRule>
    <cfRule type="cellIs" dxfId="42" priority="7" operator="equal">
      <formula>"Moderado"</formula>
    </cfRule>
    <cfRule type="cellIs" dxfId="41" priority="8" operator="equal">
      <formula>"Bajo"</formula>
    </cfRule>
  </conditionalFormatting>
  <conditionalFormatting sqref="AV279">
    <cfRule type="cellIs" dxfId="40" priority="1" operator="equal">
      <formula>"Extremo"</formula>
    </cfRule>
    <cfRule type="cellIs" dxfId="39" priority="2" operator="equal">
      <formula>"Alto"</formula>
    </cfRule>
    <cfRule type="cellIs" dxfId="38" priority="3" operator="equal">
      <formula>"Moderado"</formula>
    </cfRule>
    <cfRule type="cellIs" dxfId="37" priority="4" operator="equal">
      <formula>"Bajo"</formula>
    </cfRule>
  </conditionalFormatting>
  <dataValidations count="58">
    <dataValidation type="list" allowBlank="1" showInputMessage="1" showErrorMessage="1" sqref="P182:P186" xr:uid="{00000000-0002-0000-0100-000001000000}">
      <formula1>$G$181:$G$186</formula1>
    </dataValidation>
    <dataValidation type="list" allowBlank="1" showInputMessage="1" showErrorMessage="1" sqref="P178:P180" xr:uid="{00000000-0002-0000-0100-000002000000}">
      <formula1>$G$175:$G$180</formula1>
    </dataValidation>
    <dataValidation type="list" allowBlank="1" showInputMessage="1" showErrorMessage="1" sqref="P171:P174" xr:uid="{00000000-0002-0000-0100-000003000000}">
      <formula1>$G$169:$G$174</formula1>
    </dataValidation>
    <dataValidation type="list" allowBlank="1" showInputMessage="1" showErrorMessage="1" sqref="P165:P168" xr:uid="{00000000-0002-0000-0100-000004000000}">
      <formula1>$G$163:$G$168</formula1>
    </dataValidation>
    <dataValidation type="list" allowBlank="1" showInputMessage="1" showErrorMessage="1" sqref="P161:P162" xr:uid="{00000000-0002-0000-0100-000005000000}">
      <formula1>$G$157:$G$162</formula1>
    </dataValidation>
    <dataValidation type="list" allowBlank="1" showInputMessage="1" showErrorMessage="1" sqref="P154:P156" xr:uid="{00000000-0002-0000-0100-000006000000}">
      <formula1>$G$151:$G$156</formula1>
    </dataValidation>
    <dataValidation type="list" allowBlank="1" showInputMessage="1" showErrorMessage="1" sqref="P149:P150" xr:uid="{00000000-0002-0000-0100-000007000000}">
      <formula1>$G$145:$G$150</formula1>
    </dataValidation>
    <dataValidation type="list" allowBlank="1" showInputMessage="1" showErrorMessage="1" sqref="P142:P144" xr:uid="{00000000-0002-0000-0100-000008000000}">
      <formula1>$G$139:$G$144</formula1>
    </dataValidation>
    <dataValidation type="list" allowBlank="1" showInputMessage="1" showErrorMessage="1" sqref="P136:P138" xr:uid="{00000000-0002-0000-0100-000009000000}">
      <formula1>$G$133:$G$138</formula1>
    </dataValidation>
    <dataValidation type="list" allowBlank="1" showInputMessage="1" showErrorMessage="1" sqref="P131:P132" xr:uid="{00000000-0002-0000-0100-00000A000000}">
      <formula1>$G$127:$G$132</formula1>
    </dataValidation>
    <dataValidation type="list" allowBlank="1" showInputMessage="1" showErrorMessage="1" sqref="P124:P126" xr:uid="{00000000-0002-0000-0100-00000B000000}">
      <formula1>$G$121:$G$126</formula1>
    </dataValidation>
    <dataValidation type="list" allowBlank="1" showInputMessage="1" showErrorMessage="1" sqref="P119:P120" xr:uid="{00000000-0002-0000-0100-00000C000000}">
      <formula1>$G$115:$G$120</formula1>
    </dataValidation>
    <dataValidation type="list" allowBlank="1" showInputMessage="1" showErrorMessage="1" sqref="P112:P114" xr:uid="{00000000-0002-0000-0100-00000D000000}">
      <formula1>$G$109:$G$114</formula1>
    </dataValidation>
    <dataValidation type="list" allowBlank="1" showInputMessage="1" showErrorMessage="1" sqref="P106:P108" xr:uid="{00000000-0002-0000-0100-00000E000000}">
      <formula1>$G$103:$G$108</formula1>
    </dataValidation>
    <dataValidation type="list" allowBlank="1" showInputMessage="1" showErrorMessage="1" sqref="P100:P102" xr:uid="{00000000-0002-0000-0100-00000F000000}">
      <formula1>$G$97:$G$102</formula1>
    </dataValidation>
    <dataValidation type="list" allowBlank="1" showInputMessage="1" showErrorMessage="1" sqref="P94:P96" xr:uid="{00000000-0002-0000-0100-000010000000}">
      <formula1>$G$91:$G$96</formula1>
    </dataValidation>
    <dataValidation type="list" allowBlank="1" showInputMessage="1" showErrorMessage="1" sqref="P88:P90" xr:uid="{00000000-0002-0000-0100-000011000000}">
      <formula1>$G$85:$G$90</formula1>
    </dataValidation>
    <dataValidation type="list" allowBlank="1" showInputMessage="1" showErrorMessage="1" sqref="P82:P84" xr:uid="{00000000-0002-0000-0100-000012000000}">
      <formula1>$G$79:$G$84</formula1>
    </dataValidation>
    <dataValidation type="list" allowBlank="1" showInputMessage="1" showErrorMessage="1" sqref="P75:P78" xr:uid="{00000000-0002-0000-0100-000013000000}">
      <formula1>$G$73:$G$78</formula1>
    </dataValidation>
    <dataValidation type="list" allowBlank="1" showInputMessage="1" showErrorMessage="1" sqref="P70:P72" xr:uid="{00000000-0002-0000-0100-000015000000}">
      <formula1>$G$67:$G$72</formula1>
    </dataValidation>
    <dataValidation type="list" allowBlank="1" showInputMessage="1" showErrorMessage="1" sqref="P65:P66" xr:uid="{00000000-0002-0000-0100-000016000000}">
      <formula1>$G$61:$G$66</formula1>
    </dataValidation>
    <dataValidation type="list" allowBlank="1" showInputMessage="1" showErrorMessage="1" sqref="P51:P54" xr:uid="{00000000-0002-0000-0100-000018000000}">
      <formula1>$G$49:$G$54</formula1>
    </dataValidation>
    <dataValidation type="list" allowBlank="1" showInputMessage="1" showErrorMessage="1" sqref="P47:P48" xr:uid="{00000000-0002-0000-0100-000019000000}">
      <formula1>$G$43:$G$48</formula1>
    </dataValidation>
    <dataValidation type="list" allowBlank="1" showInputMessage="1" showErrorMessage="1" sqref="P42 P217:P218" xr:uid="{00000000-0002-0000-0100-00001A000000}">
      <formula1>$G$37:$G$42</formula1>
    </dataValidation>
    <dataValidation type="list" allowBlank="1" showInputMessage="1" showErrorMessage="1" sqref="P36 P181 P211:P212" xr:uid="{00000000-0002-0000-0100-00001B000000}">
      <formula1>$G$31:$G$36</formula1>
    </dataValidation>
    <dataValidation type="list" allowBlank="1" showInputMessage="1" showErrorMessage="1" sqref="P29:P30 P73:P74 P175:P177 P205:P208" xr:uid="{00000000-0002-0000-0100-00001C000000}">
      <formula1>$G$25:$G$30</formula1>
    </dataValidation>
    <dataValidation type="list" allowBlank="1" showInputMessage="1" showErrorMessage="1" sqref="P21:P24 P253:P254 P199 P169" xr:uid="{00000000-0002-0000-0100-00001D000000}">
      <formula1>$G$19:$G$24</formula1>
    </dataValidation>
    <dataValidation type="list" allowBlank="1" showInputMessage="1" showErrorMessage="1" sqref="P17:P20 P37:P41 P49:P50 P67:P69 P151:P153 P163 P193:P196 P223:P224 P241:P243" xr:uid="{00000000-0002-0000-0100-00001E000000}">
      <formula1>$G$13:$G$18</formula1>
    </dataValidation>
    <dataValidation type="list" allowBlank="1" showInputMessage="1" showErrorMessage="1" sqref="P145:P148 P25:P28 P31:P35 P43:P46 P259:P261 P55:P58 P91:P93 P97:P99 P103:P105 P109:P111 P158:P160 P61 P187:P190 P229:P232 P200:P201 P213:P214 P247:P248 P64 P7:P16" xr:uid="{00000000-0002-0000-0100-000020000000}">
      <formula1>$G$7:$G$12</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xr:uid="{00000000-0002-0000-0100-000021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6:M6" xr:uid="{00000000-0002-0000-0100-000022000000}"/>
    <dataValidation allowBlank="1" showInputMessage="1" showErrorMessage="1" prompt="Si el resultado de las calificaciones del control o promedio en el diseño de los controles, está por debajo de 96%, se debe establecer un plan de acción que permita tener un control bien diseñado" sqref="AF6" xr:uid="{00000000-0002-0000-0100-000023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J6" xr:uid="{00000000-0002-0000-0100-000024000000}"/>
    <dataValidation allowBlank="1" showInputMessage="1" showErrorMessage="1" prompt="Promedio entre el diseño Total de Control y Total Solidez Individual " sqref="AL6" xr:uid="{00000000-0002-0000-0100-000025000000}"/>
    <dataValidation allowBlank="1" showInputMessage="1" showErrorMessage="1" prompt="- Adecuado (15)_x000a__x000a_- Inadecuado (0)_x000a_" sqref="T6:U6" xr:uid="{00000000-0002-0000-0100-000026000000}"/>
    <dataValidation allowBlank="1" showInputMessage="1" showErrorMessage="1" prompt="- Se investigan y se resuelven Oportunamente (15)_x000a__x000a_- No se investigan y resuelven Oportunamente (0)_x000a_" sqref="AB6:AC6" xr:uid="{00000000-0002-0000-0100-000027000000}"/>
    <dataValidation allowBlank="1" showInputMessage="1" showErrorMessage="1" prompt="Completa (10)_x000a__x000a_Incompleta (5)_x000a__x000a_No esxiste (0)" sqref="AD6:AE6" xr:uid="{00000000-0002-0000-0100-000028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6" xr:uid="{00000000-0002-0000-0100-000029000000}"/>
    <dataValidation allowBlank="1" showInputMessage="1" showErrorMessage="1" prompt="- Asignado (15)_x000a__x000a_- No Asignado (0)" sqref="R6:S6" xr:uid="{00000000-0002-0000-0100-00002A000000}"/>
    <dataValidation allowBlank="1" showInputMessage="1" showErrorMessage="1" prompt="- Oportuna (15)_x000a__x000a_- Inoportuna (0)_x000a_" sqref="V6:W6" xr:uid="{00000000-0002-0000-0100-00002B000000}"/>
    <dataValidation allowBlank="1" showInputMessage="1" showErrorMessage="1" prompt="- Prevenir (15)_x000a__x000a_- Detectar (10)_x000a__x000a_- No es un Control (0)" sqref="X6:Y6" xr:uid="{00000000-0002-0000-0100-00002C000000}"/>
    <dataValidation allowBlank="1" showInputMessage="1" showErrorMessage="1" prompt="- Confiable (15)_x000a__x000a_- No Confiable (0)_x000a_" sqref="Z6:AA6" xr:uid="{00000000-0002-0000-0100-00002D000000}"/>
    <dataValidation allowBlank="1" showInputMessage="1" showErrorMessage="1" prompt="Fuerte: Calificación entre 96 y 100_x000a__x000a_Moderado: Calificación entre 86 y 95_x000a__x000a_Débil: Calificación entre 0 y 85" sqref="AG6" xr:uid="{00000000-0002-0000-0100-00002E000000}"/>
    <dataValidation allowBlank="1" showInputMessage="1" showErrorMessage="1" prompt="Fuerte: Siempre se ejecuta_x000a__x000a_Moderado: Algunas veces_x000a__x000a_Débil: No se ejecuta " sqref="AH6:AI6" xr:uid="{00000000-0002-0000-0100-00002F000000}"/>
    <dataValidation allowBlank="1" showInputMessage="1" showErrorMessage="1" prompt="Fuerte: 100_x000a__x000a_Moderado: 50_x000a__x000a_Débil: 0" sqref="AK6" xr:uid="{00000000-0002-0000-0100-000030000000}"/>
    <dataValidation allowBlank="1" showInputMessage="1" showErrorMessage="1" prompt="Fuerte: 100_x000a__x000a_Moderado: Entre 50 y 99_x000a__x000a_Débil: Menor a 50" sqref="AM6" xr:uid="{00000000-0002-0000-0100-000031000000}"/>
    <dataValidation type="list" allowBlank="1" showInputMessage="1" showErrorMessage="1" sqref="P80:P81" xr:uid="{00000000-0002-0000-0100-000032000000}">
      <formula1>$F$7:$F$9</formula1>
    </dataValidation>
    <dataValidation type="list" allowBlank="1" showInputMessage="1" showErrorMessage="1" sqref="P85:P87" xr:uid="{00000000-0002-0000-0100-000033000000}">
      <formula1>$F$10:$F$13</formula1>
    </dataValidation>
    <dataValidation type="list" allowBlank="1" showInputMessage="1" showErrorMessage="1" sqref="P115:P118" xr:uid="{00000000-0002-0000-0100-000034000000}">
      <formula1>$F$7:$F$12</formula1>
    </dataValidation>
    <dataValidation type="list" allowBlank="1" showInputMessage="1" showErrorMessage="1" sqref="P121:P123 P235:P238" xr:uid="{00000000-0002-0000-0100-000035000000}">
      <formula1>$F$13:$F$16</formula1>
    </dataValidation>
    <dataValidation type="list" allowBlank="1" showInputMessage="1" showErrorMessage="1" sqref="P127:P130" xr:uid="{00000000-0002-0000-0100-000036000000}">
      <formula1>$F$17:$F$20</formula1>
    </dataValidation>
    <dataValidation type="list" allowBlank="1" showInputMessage="1" showErrorMessage="1" sqref="P133:P135" xr:uid="{00000000-0002-0000-0100-000037000000}">
      <formula1>$F$21:$F$23</formula1>
    </dataValidation>
    <dataValidation type="list" allowBlank="1" showInputMessage="1" showErrorMessage="1" sqref="P139:P141" xr:uid="{00000000-0002-0000-0100-000038000000}">
      <formula1>$F$24:$F$29</formula1>
    </dataValidation>
    <dataValidation type="list" allowBlank="1" showInputMessage="1" showErrorMessage="1" sqref="P271:P272" xr:uid="{00000000-0002-0000-0100-000039000000}">
      <formula1>$F$7:$F$10</formula1>
    </dataValidation>
    <dataValidation type="list" allowBlank="1" showInputMessage="1" showErrorMessage="1" sqref="P277:P279" xr:uid="{00000000-0002-0000-0100-00003A000000}">
      <formula1>$F$11:$F$16</formula1>
    </dataValidation>
    <dataValidation type="list" allowBlank="1" showInputMessage="1" showErrorMessage="1" sqref="P283:P285" xr:uid="{00000000-0002-0000-0100-00003B000000}">
      <formula1>$F$17:$F$22</formula1>
    </dataValidation>
    <dataValidation type="list" allowBlank="1" showInputMessage="1" showErrorMessage="1" sqref="P197:P198 P191:P192 P291:P324 P280:P282 P273:P276 P266:P270 P262:P264 P255:P258 P249:P252 P244:P246 P239:P240 P233:P234 P215:P216 P219:P222 P209:P210 P225:P228 P202:P204 P288" xr:uid="{00000000-0002-0000-0100-00001F000000}">
      <formula1>$G$13:$G$324</formula1>
    </dataValidation>
    <dataValidation type="list" allowBlank="1" showInputMessage="1" showErrorMessage="1" sqref="P286" xr:uid="{8FB1B729-9FDA-42A6-8009-1CA1947E420B}">
      <formula1>$G$13:$G$284</formula1>
    </dataValidation>
  </dataValidations>
  <hyperlinks>
    <hyperlink ref="BA164" r:id="rId1" display="https://www.minjusticia.gov.co/programas-co/control-para-el-manejo-sustancias-quimicas_x000a__x000a_" xr:uid="{764397CD-F583-498F-B179-1AA7A26850AE}"/>
  </hyperlinks>
  <printOptions horizontalCentered="1"/>
  <pageMargins left="0" right="0" top="0.35433070866141736" bottom="0.35433070866141736" header="0.31496062992125984" footer="0.31496062992125984"/>
  <pageSetup paperSize="5" scale="50" pageOrder="overThenDown" orientation="portrait" r:id="rId2"/>
  <headerFooter>
    <oddFooter>&amp;CPág. &amp;P de &amp;N</oddFooter>
  </headerFooter>
  <drawing r:id="rId3"/>
  <legacyDrawing r:id="rId4"/>
  <extLst>
    <ext xmlns:x14="http://schemas.microsoft.com/office/spreadsheetml/2009/9/main" uri="{CCE6A557-97BC-4b89-ADB6-D9C93CAAB3DF}">
      <x14:dataValidations xmlns:xm="http://schemas.microsoft.com/office/excel/2006/main" count="41">
        <x14:dataValidation type="list" allowBlank="1" showInputMessage="1" showErrorMessage="1" xr:uid="{00000000-0002-0000-0100-00003C000000}">
          <x14:formula1>
            <xm:f>Listados!$E$3:$E$4</xm:f>
          </x14:formula1>
          <xm:sqref>H7:H12 H17:H18 H322:H1048576 H29:H30 H35:H36 H42 H47:H48 H51:H54 H60 H251:H258 H313:H318 H268:H270 H263:H264 H239:H240 H244:H246 H94:H96 H101:H102 H106:H108 H112:H114 H118:H120 H124:H126 H131:H132 H136:H138 H141:H144 H148:H150 H155:H156 H160:H162 H166:H168 H172:H174 H177:H180 H182:H186 H191:H192 H197:H198 H202:H204 H226:H228 H209:H210 H219:H222 H215:H216 H233:H234 H274:H282 H286:H306</xm:sqref>
        </x14:dataValidation>
        <x14:dataValidation type="list" allowBlank="1" showInputMessage="1" showErrorMessage="1" xr:uid="{00000000-0002-0000-0100-00003D000000}">
          <x14:formula1>
            <xm:f>Listados!$E$26:$E$28</xm:f>
          </x14:formula1>
          <xm:sqref>AH82:AH324 AH7:AH78</xm:sqref>
        </x14:dataValidation>
        <x14:dataValidation type="list" allowBlank="1" showInputMessage="1" showErrorMessage="1" xr:uid="{00000000-0002-0000-0100-00003E000000}">
          <x14:formula1>
            <xm:f>Listados!$C$26:$C$28</xm:f>
          </x14:formula1>
          <xm:sqref>AD7:AD12 AD14:AD78 AD82:AD324</xm:sqref>
        </x14:dataValidation>
        <x14:dataValidation type="list" allowBlank="1" showInputMessage="1" showErrorMessage="1" xr:uid="{00000000-0002-0000-0100-00003F000000}">
          <x14:formula1>
            <xm:f>Listados!$G$26:$G$27</xm:f>
          </x14:formula1>
          <xm:sqref>Q17:Q24 Q29:Q30 Q35:Q36 Q42 Q47:Q48 Q51:Q54 Q60 Q65:Q66 Q70:Q72 Q75:Q78 Q82:Q84 Q88:Q102 Q106:Q108 Q112:Q114 Q119:Q120 Q124:Q126 Q131:Q132 Q136:Q138 Q142:Q144 Q149:Q150 Q154:Q156 Q159:Q162 Q164:Q168 Q171:Q180 Q191:Q192 Q197:Q198 Q202:Q204 Q225:Q228 Q209:Q210 Q219:Q222 Q215:Q216 Q233:Q234 Q239:Q246 Q7:Q12 Q249:Q258 Q262:Q270 X14:X78 X82:X84 X7:X12 Q182:Q186 Q273:Q324 X89:X324</xm:sqref>
        </x14:dataValidation>
        <x14:dataValidation type="list" allowBlank="1" showInputMessage="1" showErrorMessage="1" xr:uid="{00000000-0002-0000-0100-000040000000}">
          <x14:formula1>
            <xm:f>Listados!$B$3:$B$20</xm:f>
          </x14:formula1>
          <xm:sqref>B7:B12 B319 B283 B307 B301 B295 B289 B199 B265 B271 B253 B79 B259 B85 B97 B247 B109 B115 B121 B127 B133 B217 B139 B241 B157 B193 B163 B169 B175 B181 B211 B187 B205 B235 B229 B277 B313</xm:sqref>
        </x14:dataValidation>
        <x14:dataValidation type="list" allowBlank="1" showInputMessage="1" showErrorMessage="1" xr:uid="{00000000-0002-0000-0100-000041000000}">
          <x14:formula1>
            <xm:f>Corrupción!$J$3:$J$7</xm:f>
          </x14:formula1>
          <xm:sqref>J7:J12 J79:J102 J121:J144 J235:J240 J265:J324</xm:sqref>
        </x14:dataValidation>
        <x14:dataValidation type="list" allowBlank="1" showInputMessage="1" showErrorMessage="1" xr:uid="{00000000-0002-0000-0100-000042000000}">
          <x14:formula1>
            <xm:f>Listados!$B$26:$B$27</xm:f>
          </x14:formula1>
          <xm:sqref>V82:V84 AB82:AB84 Z82:Z84 R82:R84 T82:T84 Z7:Z12 R7:R12 V7:V12 T7:T12 AB7:AB12 AB14:AB78 T14:T78 V14:V78 R14:R78 Z14:Z78 T89:T1048576 R89:R324 Z89:Z324 AB89:AB324 V89:V324</xm:sqref>
        </x14:dataValidation>
        <x14:dataValidation type="list" allowBlank="1" showInputMessage="1" showErrorMessage="1" xr:uid="{00000000-0002-0000-0100-000043000000}">
          <x14:formula1>
            <xm:f>Listados!$G$3:$G$7</xm:f>
          </x14:formula1>
          <xm:sqref>L7:L12 L79:L102 L121:L150 L235:L240 L259:L324</xm:sqref>
        </x14:dataValidation>
        <x14:dataValidation type="list" allowBlank="1" showInputMessage="1" showErrorMessage="1" xr:uid="{00000000-0002-0000-0100-000044000000}">
          <x14:formula1>
            <xm:f>Listados!$D$3:$D$8</xm:f>
          </x14:formula1>
          <xm:sqref>E7:E12 E14:E18 E26:E30 E35:E36 E42 E47:E48 E51:E54 E56:E60 E313:E324 E92:E96 E98:E108 E110:E144 E146:E150 E152:E156 E160:E162 E166:E168 E172:E174 E177:E180 E182:E186 E188:E192 E197:E198 E202:E204 E226:E228 E209:E210 E219:E222 E213:E216 E230:E234 E236:E240 E242:E246 E251:E252 E254:E258 E263:E264 E266:E306</xm:sqref>
        </x14:dataValidation>
        <x14:dataValidation type="list" allowBlank="1" showInputMessage="1" showErrorMessage="1" xr:uid="{00000000-0002-0000-0100-000045000000}">
          <x14:formula1>
            <xm:f>Listados!$W$3:$W$7</xm:f>
          </x14:formula1>
          <xm:sqref>F242:F246 F27:F31 F35:F37 F42:F60 F313:F324 F112:F144 F254:F258 F251:F252 F95:F102 F106:F108 F182:F192 F148:F150 F155:F156 F160:F162 F166:F168 F172:F174 F177:F180 F197:F198 F202:F204 F219:F223 F209:F210 F213:F216 F226:F240 F7:F24 F263:F306</xm:sqref>
        </x14:dataValidation>
        <x14:dataValidation type="list" allowBlank="1" showInputMessage="1" showErrorMessage="1" xr:uid="{00000000-0002-0000-0100-000046000000}">
          <x14:formula1>
            <xm:f>'C:\Users\dpyate\Downloads\[MC-FO-07 MAPA DE RIEGOS DEL PROCESO (1).xlsm]Listados'!#REF!</xm:f>
          </x14:formula1>
          <xm:sqref>Q31:Q34 Q37:Q41 H31:H34 H37:H41 F38:F41 F103 B25:B37 Q25:Q28 L25:L42 H25:H28 F25:F26 E25 E37:E41 E31:E34 F32:F34</xm:sqref>
        </x14:dataValidation>
        <x14:dataValidation type="list" allowBlank="1" showInputMessage="1" showErrorMessage="1" xr:uid="{00000000-0002-0000-0100-000047000000}">
          <x14:formula1>
            <xm:f>'C:\Users\dpyate\Downloads\[MC-FO-07 MAPA DE RIEGOS DEL PROCESO (1).xlsm]Corrupción'!#REF!</xm:f>
          </x14:formula1>
          <xm:sqref>J25:J42</xm:sqref>
        </x14:dataValidation>
        <x14:dataValidation type="list" allowBlank="1" showInputMessage="1" showErrorMessage="1" xr:uid="{00000000-0002-0000-0100-000048000000}">
          <x14:formula1>
            <xm:f>'C:\Users\ana sofia\Downloads\[RIESGO GRUPO GESTIÓN DOCUMENTAL (1).xlsx]Listados'!#REF!</xm:f>
          </x14:formula1>
          <xm:sqref>B43:B49 Q43:Q46 Q49:Q50 L43:L54 E43:E46 E49:E50</xm:sqref>
        </x14:dataValidation>
        <x14:dataValidation type="list" allowBlank="1" showInputMessage="1" showErrorMessage="1" xr:uid="{00000000-0002-0000-0100-000049000000}">
          <x14:formula1>
            <xm:f>'C:\Users\ana sofia\Downloads\[RIESGO GRUPO GESTIÓN DOCUMENTAL (1).xlsx]Corrupción'!#REF!</xm:f>
          </x14:formula1>
          <xm:sqref>J43:J54</xm:sqref>
        </x14:dataValidation>
        <x14:dataValidation type="list" allowBlank="1" showInputMessage="1" showErrorMessage="1" xr:uid="{00000000-0002-0000-0100-00004A000000}">
          <x14:formula1>
            <xm:f>'C:\Users\Miguelito\Downloads\[Matriz de riesgos_Proceso GG_23062020.xlsx]Listados'!#REF!</xm:f>
          </x14:formula1>
          <xm:sqref>B55:B60 Q55:Q59 L55:L60 H55:H59 E55</xm:sqref>
        </x14:dataValidation>
        <x14:dataValidation type="list" allowBlank="1" showInputMessage="1" showErrorMessage="1" xr:uid="{00000000-0002-0000-0100-00004B000000}">
          <x14:formula1>
            <xm:f>'C:\Users\Miguelito\Downloads\[Matriz de riesgos_Proceso GG_23062020.xlsx]Corrupción'!#REF!</xm:f>
          </x14:formula1>
          <xm:sqref>J55:J60</xm:sqref>
        </x14:dataValidation>
        <x14:dataValidation type="list" allowBlank="1" showInputMessage="1" showErrorMessage="1" xr:uid="{00000000-0002-0000-0100-00004C000000}">
          <x14:formula1>
            <xm:f>'C:\Users\Miguelito\Downloads\[DDDOJ 190820 Formato de Riesgos VF1 (2).xlsx]Listados'!#REF!</xm:f>
          </x14:formula1>
          <xm:sqref>Q67:Q69 Q61:Q64 B61:B78 L61:L78 Q73:Q74</xm:sqref>
        </x14:dataValidation>
        <x14:dataValidation type="list" allowBlank="1" showInputMessage="1" showErrorMessage="1" xr:uid="{00000000-0002-0000-0100-00004E000000}">
          <x14:formula1>
            <xm:f>'C:\Users\Miguelito\Downloads\[Mapa de Riesgos_PROCESO SEGUIMIENTO Y EVALUACIÓN (1) (1).xlsx]Listados'!#REF!</xm:f>
          </x14:formula1>
          <xm:sqref>Q85:Q87 Q79:Q81</xm:sqref>
        </x14:dataValidation>
        <x14:dataValidation type="list" allowBlank="1" showInputMessage="1" showErrorMessage="1" xr:uid="{00000000-0002-0000-0100-000050000000}">
          <x14:formula1>
            <xm:f>'C:\Users\Miguelito\Downloads\[Riesgos de Formulación (1).xlsx]Listados'!#REF!</xm:f>
          </x14:formula1>
          <xm:sqref>B91:B96 H91:H93 E91 F91:F94</xm:sqref>
        </x14:dataValidation>
        <x14:dataValidation type="list" allowBlank="1" showInputMessage="1" showErrorMessage="1" xr:uid="{00000000-0002-0000-0100-000052000000}">
          <x14:formula1>
            <xm:f>'C:\Users\Miguelito\Downloads\[Riesgos Contractual (1).xlsx]Listados'!#REF!</xm:f>
          </x14:formula1>
          <xm:sqref>E97 H97:H100</xm:sqref>
        </x14:dataValidation>
        <x14:dataValidation type="list" allowBlank="1" showInputMessage="1" showErrorMessage="1" xr:uid="{00000000-0002-0000-0100-000054000000}">
          <x14:formula1>
            <xm:f>'C:\Users\Miguelito\Downloads\[Riesgos Prensa (1).xlsx]Listados'!#REF!</xm:f>
          </x14:formula1>
          <xm:sqref>B103:B108 Q103:Q105 L103:L108 H103:H105 F104:F105</xm:sqref>
        </x14:dataValidation>
        <x14:dataValidation type="list" allowBlank="1" showInputMessage="1" showErrorMessage="1" xr:uid="{00000000-0002-0000-0100-000055000000}">
          <x14:formula1>
            <xm:f>'C:\Users\Miguelito\Downloads\[Riesgos Prensa (1).xlsx]Corrupción'!#REF!</xm:f>
          </x14:formula1>
          <xm:sqref>J103:J108</xm:sqref>
        </x14:dataValidation>
        <x14:dataValidation type="list" allowBlank="1" showInputMessage="1" showErrorMessage="1" xr:uid="{00000000-0002-0000-0100-000056000000}">
          <x14:formula1>
            <xm:f>'C:\Users\Miguelito\Downloads\[Riesgos Proyectos Normativos (1).xlsx]Listados'!#REF!</xm:f>
          </x14:formula1>
          <xm:sqref>E109 Q109:Q111 L109:L114 H109:H111 F109:F111</xm:sqref>
        </x14:dataValidation>
        <x14:dataValidation type="list" allowBlank="1" showInputMessage="1" showErrorMessage="1" xr:uid="{00000000-0002-0000-0100-000057000000}">
          <x14:formula1>
            <xm:f>'C:\Users\Miguelito\Downloads\[Riesgos Proyectos Normativos (1).xlsx]Corrupción'!#REF!</xm:f>
          </x14:formula1>
          <xm:sqref>J109:J114</xm:sqref>
        </x14:dataValidation>
        <x14:dataValidation type="list" allowBlank="1" showInputMessage="1" showErrorMessage="1" xr:uid="{00000000-0002-0000-0100-000058000000}">
          <x14:formula1>
            <xm:f>'C:\Users\Miguelito\Downloads\[10. Mapa de Riesgos Gestión Juridica.xlsx]Listados'!#REF!</xm:f>
          </x14:formula1>
          <xm:sqref>H139:H140 Q115:Q118 Q121:Q123 Q127:Q130 Q133:Q135 Q139:Q141 H127:H130 Q151:Q153 L115:L120 H115:H117 H121:H123 H133:H135 Q145:Q148</xm:sqref>
        </x14:dataValidation>
        <x14:dataValidation type="list" allowBlank="1" showInputMessage="1" showErrorMessage="1" xr:uid="{00000000-0002-0000-0100-000059000000}">
          <x14:formula1>
            <xm:f>'C:\Users\Miguelito\Downloads\[10. Mapa de Riesgos Gestión Juridica.xlsx]Corrupción'!#REF!</xm:f>
          </x14:formula1>
          <xm:sqref>J115:J120</xm:sqref>
        </x14:dataValidation>
        <x14:dataValidation type="list" allowBlank="1" showInputMessage="1" showErrorMessage="1" xr:uid="{00000000-0002-0000-0100-00005A000000}">
          <x14:formula1>
            <xm:f>'C:\Users\Miguelito\Downloads\[Gestión contra la criminalidad_SRPA-SPenintenciarioC.xlsx]Listados'!#REF!</xm:f>
          </x14:formula1>
          <xm:sqref>B145:B156 E151 H145:H147 H151:H154 F145:F147 F151:F154 E145 L151:L156</xm:sqref>
        </x14:dataValidation>
        <x14:dataValidation type="list" allowBlank="1" showInputMessage="1" showErrorMessage="1" xr:uid="{00000000-0002-0000-0100-00005B000000}">
          <x14:formula1>
            <xm:f>'C:\Users\Miguelito\Downloads\[Gestión contra la criminalidad_SRPA-SPenintenciarioC.xlsx]Corrupción'!#REF!</xm:f>
          </x14:formula1>
          <xm:sqref>J145:J156</xm:sqref>
        </x14:dataValidation>
        <x14:dataValidation type="list" allowBlank="1" showInputMessage="1" showErrorMessage="1" xr:uid="{00000000-0002-0000-0100-00005C000000}">
          <x14:formula1>
            <xm:f>'C:\Users\Miguelito\Downloads\[Riesgos Drogas_1 (1).xlsx]Listados'!#REF!</xm:f>
          </x14:formula1>
          <xm:sqref>Q157:Q158 Q163 E181:F181 Q181 L157:L186 H157:H159 H163:H165 H169:H171 H175:H176 H181 E157:F159 E163:F165 E169:F171 Q169:Q170 E175:F176</xm:sqref>
        </x14:dataValidation>
        <x14:dataValidation type="list" allowBlank="1" showInputMessage="1" showErrorMessage="1" xr:uid="{00000000-0002-0000-0100-00005D000000}">
          <x14:formula1>
            <xm:f>'C:\Users\Miguelito\Downloads\[Riesgos Drogas_1 (1).xlsx]Corrupción'!#REF!</xm:f>
          </x14:formula1>
          <xm:sqref>J157:J186</xm:sqref>
        </x14:dataValidation>
        <x14:dataValidation type="list" allowBlank="1" showInputMessage="1" showErrorMessage="1" xr:uid="{00000000-0002-0000-0100-000060000000}">
          <x14:formula1>
            <xm:f>'C:\Users\Miguelito\Downloads\[Riesgos Gestión Humana (1).xlsx]Listados'!#REF!</xm:f>
          </x14:formula1>
          <xm:sqref>E187 E193:F196 Q187:Q190 Q193:Q196 L187:L198 H187:H190 H193:H196</xm:sqref>
        </x14:dataValidation>
        <x14:dataValidation type="list" allowBlank="1" showInputMessage="1" showErrorMessage="1" xr:uid="{00000000-0002-0000-0100-000061000000}">
          <x14:formula1>
            <xm:f>'C:\Users\Miguelito\Downloads\[Riesgos Gestión Humana (1).xlsx]Corrupción'!#REF!</xm:f>
          </x14:formula1>
          <xm:sqref>J187:J198</xm:sqref>
        </x14:dataValidation>
        <x14:dataValidation type="list" allowBlank="1" showInputMessage="1" showErrorMessage="1" xr:uid="{00000000-0002-0000-0100-000062000000}">
          <x14:formula1>
            <xm:f>'C:\Users\Miguelito\Downloads\[Formato matriz de riesgos_Gestión Mejora Institucional_071020.xlsx]Listados'!#REF!</xm:f>
          </x14:formula1>
          <xm:sqref>Q223:Q224 Q200:Q201 H223:H225 E200:E201 F199:F201 B223:B228 H201 L223:L228 E223:E225 F224:F225</xm:sqref>
        </x14:dataValidation>
        <x14:dataValidation type="list" allowBlank="1" showInputMessage="1" showErrorMessage="1" xr:uid="{00000000-0002-0000-0100-000064000000}">
          <x14:formula1>
            <xm:f>'C:\Users\Miguelito\Downloads\[PLANES Formato de Riesgos VF1.xlsx]Listados'!#REF!</xm:f>
          </x14:formula1>
          <xm:sqref>E229 H232 Q229:Q232 L229:L234 H213:H214 Q213:Q214</xm:sqref>
        </x14:dataValidation>
        <x14:dataValidation type="list" allowBlank="1" showInputMessage="1" showErrorMessage="1" xr:uid="{00000000-0002-0000-0100-000065000000}">
          <x14:formula1>
            <xm:f>'C:\Users\Miguelito\Downloads\[PLANES Formato de Riesgos VF1.xlsx]Corrupción'!#REF!</xm:f>
          </x14:formula1>
          <xm:sqref>J229:J234</xm:sqref>
        </x14:dataValidation>
        <x14:dataValidation type="list" allowBlank="1" showInputMessage="1" showErrorMessage="1" xr:uid="{00000000-0002-0000-0100-000066000000}">
          <x14:formula1>
            <xm:f>'C:\Users\Miguelito\Downloads\[Riesgos Gestión Humana oct 2020 (1).xlsx]Listados'!#REF!</xm:f>
          </x14:formula1>
          <xm:sqref>E199 E205:F208 E211:F212 E217:F218 Q199 Q205:Q208 Q217:Q218 L199:L222 H199:H200 H205:H208 H211:H212 H217:H218 Q211:Q212</xm:sqref>
        </x14:dataValidation>
        <x14:dataValidation type="list" allowBlank="1" showInputMessage="1" showErrorMessage="1" xr:uid="{00000000-0002-0000-0100-000067000000}">
          <x14:formula1>
            <xm:f>'C:\Users\Miguelito\Downloads\[Riesgos Gestión Humana oct 2020 (1).xlsx]Corrupción'!#REF!</xm:f>
          </x14:formula1>
          <xm:sqref>J199:J222</xm:sqref>
        </x14:dataValidation>
        <x14:dataValidation type="list" allowBlank="1" showInputMessage="1" showErrorMessage="1" xr:uid="{00000000-0002-0000-0100-000068000000}">
          <x14:formula1>
            <xm:f>'https://minjusticiagovco-my.sharepoint.com/personal/mjrodriguez_minjusticia_gov_co/Documents/MATRIZ DE RIESGOS/VIGENCIA 2021/SEGUNDO CUATRIMESTRE/SEGUIMIENTO MATRIZ DE RIESGO/[Riesgos OAP (1).xlsx]Listados'!#REF!</xm:f>
          </x14:formula1>
          <xm:sqref>E235</xm:sqref>
        </x14:dataValidation>
        <x14:dataValidation type="list" allowBlank="1" showInputMessage="1" showErrorMessage="1" xr:uid="{00000000-0002-0000-0100-000069000000}">
          <x14:formula1>
            <xm:f>'https://minjusticiagovco-my.sharepoint.com/personal/mjrodriguez_minjusticia_gov_co/Documents/MATRIZ DE RIESGOS/VIGENCIA 2021/SEGUNDO CUATRIMESTRE/SEGUIMIENTO MATRIZ DE RIESGO/[Mapa de Riesgos DIRECCIONAMIENTO (3).xlsx]Listados'!#REF!</xm:f>
          </x14:formula1>
          <xm:sqref>H229:H231 H235:H238 Q235:Q238</xm:sqref>
        </x14:dataValidation>
        <x14:dataValidation type="list" allowBlank="1" showInputMessage="1" showErrorMessage="1" xr:uid="{00000000-0002-0000-0100-000063000000}">
          <x14:formula1>
            <xm:f>'C:\Users\Miguelito\Downloads\[Formato matriz de riesgos_Gestión Mejora Institucional_071020.xlsx]Corrupción'!#REF!</xm:f>
          </x14:formula1>
          <xm:sqref>J223:J228</xm:sqref>
        </x14:dataValidation>
        <x14:dataValidation type="list" allowBlank="1" showInputMessage="1" showErrorMessage="1" xr:uid="{00000000-0002-0000-0100-00004D000000}">
          <x14:formula1>
            <xm:f>'C:\Users\Miguelito\Downloads\[DDDOJ 190820 Formato de Riesgos VF1 (2).xlsx]Corrupción'!#REF!</xm:f>
          </x14:formula1>
          <xm:sqref>J61:J78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366"/>
  <sheetViews>
    <sheetView showGridLines="0" topLeftCell="Y88" zoomScale="80" zoomScaleNormal="80" zoomScaleSheetLayoutView="50" workbookViewId="0">
      <selection activeCell="AG93" sqref="AG93"/>
    </sheetView>
  </sheetViews>
  <sheetFormatPr baseColWidth="10" defaultColWidth="11.42578125" defaultRowHeight="15" x14ac:dyDescent="0.25"/>
  <cols>
    <col min="1" max="1" width="4.85546875" style="19" customWidth="1"/>
    <col min="2" max="2" width="33.5703125" style="195" customWidth="1"/>
    <col min="3" max="3" width="38.28515625" style="15" customWidth="1"/>
    <col min="4" max="4" width="28.85546875" style="20" customWidth="1"/>
    <col min="5" max="5" width="25.5703125" style="20" customWidth="1"/>
    <col min="6" max="6" width="27.28515625" style="20" customWidth="1"/>
    <col min="7" max="7" width="27.7109375" style="15" customWidth="1"/>
    <col min="8" max="8" width="16.140625" style="15" customWidth="1"/>
    <col min="9" max="9" width="17" style="15" customWidth="1"/>
    <col min="10" max="10" width="15.5703125" style="15" customWidth="1"/>
    <col min="11" max="11" width="17.28515625" style="15" customWidth="1"/>
    <col min="12" max="12" width="14.42578125" style="15" customWidth="1"/>
    <col min="13" max="13" width="16.85546875" style="15" customWidth="1"/>
    <col min="14" max="14" width="15" style="15" customWidth="1"/>
    <col min="15" max="15" width="24.85546875" style="15" customWidth="1"/>
    <col min="16" max="16" width="13.7109375" style="15" customWidth="1"/>
    <col min="17" max="17" width="15.140625" style="15" customWidth="1"/>
    <col min="18" max="18" width="19.5703125" style="15" customWidth="1"/>
    <col min="19" max="19" width="17.85546875" style="15" customWidth="1"/>
    <col min="20" max="20" width="13" style="15" customWidth="1"/>
    <col min="21" max="21" width="13.28515625" style="15" customWidth="1"/>
    <col min="22" max="22" width="16" style="15" customWidth="1"/>
    <col min="23" max="23" width="14.42578125" style="15" customWidth="1"/>
    <col min="24" max="24" width="13" style="15" customWidth="1"/>
    <col min="25" max="25" width="13.7109375" style="15" customWidth="1"/>
    <col min="26" max="26" width="13.28515625" style="15" customWidth="1"/>
    <col min="27" max="27" width="16" style="15" customWidth="1"/>
    <col min="28" max="28" width="9.28515625" style="21" customWidth="1"/>
    <col min="29" max="29" width="10.42578125" style="21" hidden="1" customWidth="1"/>
    <col min="30" max="30" width="12.42578125" style="21" customWidth="1"/>
    <col min="31" max="31" width="10.42578125" style="21" hidden="1" customWidth="1"/>
    <col min="32" max="32" width="10.140625" style="21" customWidth="1"/>
    <col min="33" max="33" width="91.5703125" style="15" customWidth="1"/>
    <col min="34" max="34" width="52.7109375" style="15" customWidth="1"/>
    <col min="35" max="35" width="16.42578125" style="15" customWidth="1"/>
    <col min="36" max="36" width="20" style="15" customWidth="1"/>
    <col min="37" max="37" width="20" style="15" hidden="1" customWidth="1"/>
    <col min="38" max="38" width="22.85546875" style="15" customWidth="1"/>
    <col min="39" max="39" width="22.85546875" style="15" hidden="1" customWidth="1"/>
    <col min="40" max="40" width="28.140625" style="15" bestFit="1" customWidth="1"/>
    <col min="41" max="41" width="28.140625" style="15" hidden="1" customWidth="1"/>
    <col min="42" max="42" width="34.7109375" style="15" bestFit="1" customWidth="1"/>
    <col min="43" max="43" width="34.7109375" style="15" hidden="1" customWidth="1"/>
    <col min="44" max="44" width="24.140625" style="15" bestFit="1" customWidth="1"/>
    <col min="45" max="45" width="24.140625" style="15" hidden="1" customWidth="1"/>
    <col min="46" max="46" width="27.85546875" style="15" bestFit="1" customWidth="1"/>
    <col min="47" max="47" width="27.85546875" style="15" hidden="1" customWidth="1"/>
    <col min="48" max="48" width="23.85546875" style="15" bestFit="1" customWidth="1"/>
    <col min="49" max="49" width="23.85546875" style="15" hidden="1" customWidth="1"/>
    <col min="50" max="50" width="15.85546875" style="15" customWidth="1"/>
    <col min="51" max="51" width="18.5703125" style="15" customWidth="1"/>
    <col min="52" max="53" width="20.5703125" style="15" customWidth="1"/>
    <col min="54" max="56" width="15.5703125" style="15" customWidth="1"/>
    <col min="57" max="57" width="18.85546875" style="15" customWidth="1"/>
    <col min="58" max="58" width="15.5703125" style="15" customWidth="1"/>
    <col min="59" max="59" width="15.5703125" style="15" hidden="1" customWidth="1"/>
    <col min="60" max="60" width="22.28515625" style="21" customWidth="1"/>
    <col min="61" max="61" width="11.85546875" style="21" customWidth="1"/>
    <col min="62" max="62" width="19.42578125" style="15" customWidth="1"/>
    <col min="63" max="63" width="17.140625" style="15" customWidth="1"/>
  </cols>
  <sheetData>
    <row r="1" spans="1:72" ht="45.75" customHeight="1" thickTop="1" x14ac:dyDescent="0.25">
      <c r="A1" s="531" t="s">
        <v>128</v>
      </c>
      <c r="B1" s="532"/>
      <c r="C1" s="532"/>
      <c r="D1" s="532"/>
      <c r="E1" s="537" t="s">
        <v>498</v>
      </c>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c r="BE1" s="537"/>
      <c r="BF1" s="537"/>
      <c r="BG1" s="537"/>
      <c r="BH1" s="537"/>
      <c r="BI1" s="537"/>
      <c r="BJ1" s="537"/>
      <c r="BK1" s="537"/>
    </row>
    <row r="2" spans="1:72" ht="45.75" customHeight="1" x14ac:dyDescent="0.25">
      <c r="A2" s="533"/>
      <c r="B2" s="534"/>
      <c r="C2" s="534"/>
      <c r="D2" s="534"/>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537"/>
      <c r="AZ2" s="537"/>
      <c r="BA2" s="537"/>
      <c r="BB2" s="537"/>
      <c r="BC2" s="537"/>
      <c r="BD2" s="537"/>
      <c r="BE2" s="537"/>
      <c r="BF2" s="537"/>
      <c r="BG2" s="537"/>
      <c r="BH2" s="537"/>
      <c r="BI2" s="537"/>
      <c r="BJ2" s="537"/>
      <c r="BK2" s="537"/>
    </row>
    <row r="3" spans="1:72" ht="33.75" customHeight="1" thickBot="1" x14ac:dyDescent="0.3">
      <c r="A3" s="535"/>
      <c r="B3" s="536"/>
      <c r="C3" s="536"/>
      <c r="D3" s="536"/>
      <c r="E3" s="538" t="s">
        <v>130</v>
      </c>
      <c r="F3" s="538"/>
      <c r="G3" s="163">
        <v>2020</v>
      </c>
      <c r="H3" s="539"/>
      <c r="I3" s="539"/>
      <c r="J3" s="539"/>
      <c r="K3" s="539"/>
      <c r="L3" s="540"/>
      <c r="M3" s="540"/>
      <c r="N3" s="540"/>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1"/>
      <c r="AZ3" s="541"/>
      <c r="BA3" s="541"/>
      <c r="BB3" s="541"/>
      <c r="BC3" s="541"/>
      <c r="BD3" s="541"/>
      <c r="BE3" s="541"/>
      <c r="BF3" s="541"/>
      <c r="BG3" s="541"/>
      <c r="BH3" s="541"/>
      <c r="BI3" s="541"/>
      <c r="BJ3" s="541"/>
      <c r="BK3" s="541"/>
    </row>
    <row r="4" spans="1:72" ht="29.25" customHeight="1" thickBot="1" x14ac:dyDescent="0.3">
      <c r="A4" s="524" t="s">
        <v>131</v>
      </c>
      <c r="B4" s="525"/>
      <c r="C4" s="525"/>
      <c r="D4" s="525"/>
      <c r="E4" s="525"/>
      <c r="F4" s="525"/>
      <c r="G4" s="525"/>
      <c r="H4" s="528" t="s">
        <v>499</v>
      </c>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9" t="s">
        <v>134</v>
      </c>
    </row>
    <row r="5" spans="1:72" ht="40.5" customHeight="1" thickBot="1" x14ac:dyDescent="0.3">
      <c r="A5" s="526"/>
      <c r="B5" s="527"/>
      <c r="C5" s="527"/>
      <c r="D5" s="527"/>
      <c r="E5" s="527"/>
      <c r="F5" s="527"/>
      <c r="G5" s="527"/>
      <c r="H5" s="528" t="s">
        <v>500</v>
      </c>
      <c r="I5" s="528"/>
      <c r="J5" s="528"/>
      <c r="K5" s="528"/>
      <c r="L5" s="528"/>
      <c r="M5" s="528"/>
      <c r="N5" s="528"/>
      <c r="O5" s="528"/>
      <c r="P5" s="528"/>
      <c r="Q5" s="528"/>
      <c r="R5" s="528"/>
      <c r="S5" s="528"/>
      <c r="T5" s="528"/>
      <c r="U5" s="528"/>
      <c r="V5" s="528"/>
      <c r="W5" s="528"/>
      <c r="X5" s="528"/>
      <c r="Y5" s="528"/>
      <c r="Z5" s="528"/>
      <c r="AA5" s="528"/>
      <c r="AB5" s="529" t="s">
        <v>135</v>
      </c>
      <c r="AC5" s="529"/>
      <c r="AD5" s="529"/>
      <c r="AE5" s="529"/>
      <c r="AF5" s="529"/>
      <c r="AG5" s="576" t="s">
        <v>136</v>
      </c>
      <c r="AH5" s="577"/>
      <c r="AI5" s="578"/>
      <c r="AJ5" s="576" t="s">
        <v>137</v>
      </c>
      <c r="AK5" s="577"/>
      <c r="AL5" s="577"/>
      <c r="AM5" s="577"/>
      <c r="AN5" s="577"/>
      <c r="AO5" s="577"/>
      <c r="AP5" s="577"/>
      <c r="AQ5" s="577"/>
      <c r="AR5" s="577"/>
      <c r="AS5" s="577"/>
      <c r="AT5" s="577"/>
      <c r="AU5" s="577"/>
      <c r="AV5" s="577"/>
      <c r="AW5" s="577"/>
      <c r="AX5" s="577"/>
      <c r="AY5" s="578"/>
      <c r="AZ5" s="530" t="s">
        <v>113</v>
      </c>
      <c r="BA5" s="579"/>
      <c r="BB5" s="530" t="s">
        <v>138</v>
      </c>
      <c r="BC5" s="575"/>
      <c r="BD5" s="530" t="s">
        <v>139</v>
      </c>
      <c r="BE5" s="575"/>
      <c r="BF5" s="134"/>
      <c r="BG5" s="134"/>
      <c r="BH5" s="529" t="s">
        <v>140</v>
      </c>
      <c r="BI5" s="529"/>
      <c r="BJ5" s="529"/>
      <c r="BK5" s="530"/>
      <c r="BL5" s="580" t="s">
        <v>141</v>
      </c>
      <c r="BM5" s="581"/>
      <c r="BN5" s="582"/>
      <c r="BO5" s="580" t="s">
        <v>142</v>
      </c>
      <c r="BP5" s="581"/>
      <c r="BQ5" s="582"/>
      <c r="BR5" s="580" t="s">
        <v>143</v>
      </c>
      <c r="BS5" s="581"/>
      <c r="BT5" s="582"/>
    </row>
    <row r="6" spans="1:72" ht="127.5" customHeight="1" thickBot="1" x14ac:dyDescent="0.3">
      <c r="A6" s="16" t="s">
        <v>144</v>
      </c>
      <c r="B6" s="17" t="s">
        <v>145</v>
      </c>
      <c r="C6" s="17" t="s">
        <v>146</v>
      </c>
      <c r="D6" s="17" t="s">
        <v>147</v>
      </c>
      <c r="E6" s="17" t="s">
        <v>150</v>
      </c>
      <c r="F6" s="17" t="s">
        <v>151</v>
      </c>
      <c r="G6" s="17" t="s">
        <v>152</v>
      </c>
      <c r="H6" s="136" t="s">
        <v>501</v>
      </c>
      <c r="I6" s="136" t="s">
        <v>502</v>
      </c>
      <c r="J6" s="136" t="s">
        <v>503</v>
      </c>
      <c r="K6" s="136" t="s">
        <v>504</v>
      </c>
      <c r="L6" s="136" t="s">
        <v>505</v>
      </c>
      <c r="M6" s="136" t="s">
        <v>506</v>
      </c>
      <c r="N6" s="136" t="s">
        <v>507</v>
      </c>
      <c r="O6" s="136" t="s">
        <v>508</v>
      </c>
      <c r="P6" s="136" t="s">
        <v>509</v>
      </c>
      <c r="Q6" s="136" t="s">
        <v>510</v>
      </c>
      <c r="R6" s="136" t="s">
        <v>511</v>
      </c>
      <c r="S6" s="136" t="s">
        <v>512</v>
      </c>
      <c r="T6" s="136" t="s">
        <v>513</v>
      </c>
      <c r="U6" s="136" t="s">
        <v>514</v>
      </c>
      <c r="V6" s="136" t="s">
        <v>515</v>
      </c>
      <c r="W6" s="136" t="s">
        <v>516</v>
      </c>
      <c r="X6" s="136" t="s">
        <v>517</v>
      </c>
      <c r="Y6" s="136" t="s">
        <v>518</v>
      </c>
      <c r="Z6" s="136" t="s">
        <v>519</v>
      </c>
      <c r="AA6" s="136" t="s">
        <v>520</v>
      </c>
      <c r="AB6" s="135" t="s">
        <v>153</v>
      </c>
      <c r="AC6" s="135"/>
      <c r="AD6" s="135" t="s">
        <v>154</v>
      </c>
      <c r="AE6" s="135"/>
      <c r="AF6" s="135" t="s">
        <v>155</v>
      </c>
      <c r="AG6" s="136" t="s">
        <v>156</v>
      </c>
      <c r="AH6" s="136" t="s">
        <v>157</v>
      </c>
      <c r="AI6" s="136" t="s">
        <v>158</v>
      </c>
      <c r="AJ6" s="136" t="s">
        <v>159</v>
      </c>
      <c r="AK6" s="136"/>
      <c r="AL6" s="136" t="s">
        <v>160</v>
      </c>
      <c r="AM6" s="136"/>
      <c r="AN6" s="136" t="s">
        <v>161</v>
      </c>
      <c r="AO6" s="136"/>
      <c r="AP6" s="136" t="s">
        <v>162</v>
      </c>
      <c r="AQ6" s="136"/>
      <c r="AR6" s="136" t="s">
        <v>163</v>
      </c>
      <c r="AS6" s="136"/>
      <c r="AT6" s="136" t="s">
        <v>164</v>
      </c>
      <c r="AU6" s="136"/>
      <c r="AV6" s="136" t="s">
        <v>165</v>
      </c>
      <c r="AW6" s="136"/>
      <c r="AX6" s="136" t="s">
        <v>166</v>
      </c>
      <c r="AY6" s="136" t="s">
        <v>167</v>
      </c>
      <c r="AZ6" s="136" t="s">
        <v>168</v>
      </c>
      <c r="BA6" s="136" t="s">
        <v>169</v>
      </c>
      <c r="BB6" s="136" t="s">
        <v>170</v>
      </c>
      <c r="BC6" s="136" t="s">
        <v>171</v>
      </c>
      <c r="BD6" s="136" t="s">
        <v>172</v>
      </c>
      <c r="BE6" s="136" t="s">
        <v>173</v>
      </c>
      <c r="BF6" s="136" t="s">
        <v>174</v>
      </c>
      <c r="BG6" s="136"/>
      <c r="BH6" s="136" t="s">
        <v>153</v>
      </c>
      <c r="BI6" s="136" t="s">
        <v>154</v>
      </c>
      <c r="BJ6" s="136" t="s">
        <v>155</v>
      </c>
      <c r="BK6" s="164" t="s">
        <v>176</v>
      </c>
      <c r="BL6" s="583"/>
      <c r="BM6" s="584"/>
      <c r="BN6" s="585"/>
      <c r="BO6" s="583"/>
      <c r="BP6" s="584"/>
      <c r="BQ6" s="585"/>
      <c r="BR6" s="583"/>
      <c r="BS6" s="584"/>
      <c r="BT6" s="585"/>
    </row>
    <row r="7" spans="1:72" ht="60.75" customHeight="1" thickBot="1" x14ac:dyDescent="0.3">
      <c r="A7" s="510">
        <v>1</v>
      </c>
      <c r="B7" s="513" t="s">
        <v>68</v>
      </c>
      <c r="C7" s="516" t="str">
        <f>IFERROR(VLOOKUP(B7,Listados!B$3:C$20,2,FALSE),"")</f>
        <v>Gestión contra la Criminalidad y la Reincidencia</v>
      </c>
      <c r="D7" s="519" t="s">
        <v>521</v>
      </c>
      <c r="E7" s="105"/>
      <c r="F7" s="109"/>
      <c r="G7" s="522" t="s">
        <v>522</v>
      </c>
      <c r="H7" s="550" t="s">
        <v>116</v>
      </c>
      <c r="I7" s="550" t="s">
        <v>116</v>
      </c>
      <c r="J7" s="550" t="s">
        <v>116</v>
      </c>
      <c r="K7" s="550" t="s">
        <v>116</v>
      </c>
      <c r="L7" s="550" t="s">
        <v>116</v>
      </c>
      <c r="M7" s="550" t="s">
        <v>120</v>
      </c>
      <c r="N7" s="550" t="s">
        <v>116</v>
      </c>
      <c r="O7" s="550" t="s">
        <v>120</v>
      </c>
      <c r="P7" s="550" t="s">
        <v>120</v>
      </c>
      <c r="Q7" s="550" t="s">
        <v>116</v>
      </c>
      <c r="R7" s="550" t="s">
        <v>116</v>
      </c>
      <c r="S7" s="550" t="s">
        <v>116</v>
      </c>
      <c r="T7" s="550" t="s">
        <v>120</v>
      </c>
      <c r="U7" s="550" t="s">
        <v>116</v>
      </c>
      <c r="V7" s="550" t="s">
        <v>116</v>
      </c>
      <c r="W7" s="550" t="s">
        <v>120</v>
      </c>
      <c r="X7" s="550" t="s">
        <v>120</v>
      </c>
      <c r="Y7" s="550" t="s">
        <v>116</v>
      </c>
      <c r="Z7" s="549" t="s">
        <v>120</v>
      </c>
      <c r="AA7" s="508">
        <f>COUNTIF(H7:Z12, "SI")</f>
        <v>12</v>
      </c>
      <c r="AB7" s="549" t="s">
        <v>21</v>
      </c>
      <c r="AC7" s="506">
        <f>+VLOOKUP(AB7,Listados!$K$8:$L$12,2,0)</f>
        <v>1</v>
      </c>
      <c r="AD7" s="508" t="str">
        <f>+IF(OR(AA7=1,AA7&lt;=5),"Moderado",IF(OR(AA7=6,AA7&lt;=11),"Mayor","Catastrófico"))</f>
        <v>Catastrófico</v>
      </c>
      <c r="AE7" s="506">
        <f>+VLOOKUP(AD7,Listados!K13:L17,2,0)</f>
        <v>5</v>
      </c>
      <c r="AF7" s="501" t="str">
        <f>IF(AND(AB7&lt;&gt;"",AD7&lt;&gt;""),VLOOKUP(AB7&amp;AD7,Listados!$M$3:$N$27,2,FALSE),"")</f>
        <v>Extremo</v>
      </c>
      <c r="AG7" s="52"/>
      <c r="AH7" s="165"/>
      <c r="AI7" s="143"/>
      <c r="AJ7" s="140"/>
      <c r="AK7" s="28" t="str">
        <f>+IF(AJ7="si",15,"")</f>
        <v/>
      </c>
      <c r="AL7" s="140"/>
      <c r="AM7" s="28" t="str">
        <f>+IF(AL7="si",15,"")</f>
        <v/>
      </c>
      <c r="AN7" s="140"/>
      <c r="AO7" s="28" t="str">
        <f>+IF(AN7="si",15,"")</f>
        <v/>
      </c>
      <c r="AP7" s="140"/>
      <c r="AQ7" s="28" t="str">
        <f>+IF(AP7="Preventivo",15,IF(AP7="Detectivo",10,""))</f>
        <v/>
      </c>
      <c r="AR7" s="140"/>
      <c r="AS7" s="28" t="str">
        <f>+IF(AR7="si",15,"")</f>
        <v/>
      </c>
      <c r="AT7" s="140"/>
      <c r="AU7" s="28" t="str">
        <f>+IF(AT7="si",15,"")</f>
        <v/>
      </c>
      <c r="AV7" s="140"/>
      <c r="AW7" s="28" t="str">
        <f>+IF(AV7="Completa",10,IF(AV7="Incompleta",5,""))</f>
        <v/>
      </c>
      <c r="AX7" s="111" t="str">
        <f>IF((SUM(AK7,AM7,AO7,AQ7,AS7,AU7,AW7)=0),"",(SUM(AK7,AM7,AO7,AQ7,AS7,AU7,AW7)))</f>
        <v/>
      </c>
      <c r="AY7" s="111" t="str">
        <f>IF(AX7&lt;=85,"Débil",IF(AX7&lt;=95,"Moderado",IF(AX7=100,"Fuerte","")))</f>
        <v/>
      </c>
      <c r="AZ7" s="141"/>
      <c r="BA7" s="154" t="str">
        <f>+IF(AZ7="siempre","Fuerte",IF(AZ7="Algunas veces","Moderado","Débil"))</f>
        <v>Débil</v>
      </c>
      <c r="BB7" s="22" t="str">
        <f>IFERROR(VLOOKUP((CONCATENATE(AY7,BA7)),Listados!$U$3:$V$11,2,FALSE),"")</f>
        <v/>
      </c>
      <c r="BC7" s="111">
        <f>IF(ISBLANK(BB7),"",IF(BB7="Débil", 0, IF(BB7="Moderado",50,100)))</f>
        <v>100</v>
      </c>
      <c r="BD7" s="503">
        <f>AVERAGE(BC7:BC12)</f>
        <v>100</v>
      </c>
      <c r="BE7" s="505" t="str">
        <f>IF(BD7&lt;=50, "Débil", IF(BD7&lt;=99,"Moderado","Fuerte"))</f>
        <v>Fuerte</v>
      </c>
      <c r="BF7" s="503">
        <f>+IF(BE7="Fuerte",2,IF(BE7="Moderado",1,0))</f>
        <v>2</v>
      </c>
      <c r="BG7" s="503">
        <f>+AC7-BF7</f>
        <v>-1</v>
      </c>
      <c r="BH7" s="499" t="str">
        <f>+VLOOKUP(BG7,Listados!$J$18:$K$24,2,TRUE)</f>
        <v>Rara Vez</v>
      </c>
      <c r="BI7" s="501" t="str">
        <f>IF(ISBLANK(AD7),"",AD7)</f>
        <v>Catastrófico</v>
      </c>
      <c r="BJ7" s="499" t="str">
        <f>IF(AND(BH7&lt;&gt;"",BI7&lt;&gt;""),VLOOKUP(BH7&amp;BI7,Listados!$M$3:$N$27,2,FALSE),"")</f>
        <v>Extremo</v>
      </c>
      <c r="BK7" s="499" t="str">
        <f>+VLOOKUP(BJ7,Listados!$P$3:$Q$6,2,FALSE)</f>
        <v>Evitar el riesgo</v>
      </c>
      <c r="BL7" s="586"/>
      <c r="BM7" s="587"/>
      <c r="BN7" s="588"/>
      <c r="BO7" s="586"/>
      <c r="BP7" s="587"/>
      <c r="BQ7" s="588"/>
      <c r="BR7" s="586"/>
      <c r="BS7" s="587"/>
      <c r="BT7" s="588"/>
    </row>
    <row r="8" spans="1:72" ht="135.75" thickBot="1" x14ac:dyDescent="0.3">
      <c r="A8" s="511"/>
      <c r="B8" s="514"/>
      <c r="C8" s="517"/>
      <c r="D8" s="520"/>
      <c r="E8" s="162" t="s">
        <v>523</v>
      </c>
      <c r="F8" s="161" t="s">
        <v>16</v>
      </c>
      <c r="G8" s="523"/>
      <c r="H8" s="551"/>
      <c r="I8" s="551"/>
      <c r="J8" s="551"/>
      <c r="K8" s="551"/>
      <c r="L8" s="551"/>
      <c r="M8" s="551"/>
      <c r="N8" s="551"/>
      <c r="O8" s="551"/>
      <c r="P8" s="551"/>
      <c r="Q8" s="551"/>
      <c r="R8" s="551"/>
      <c r="S8" s="551"/>
      <c r="T8" s="551"/>
      <c r="U8" s="551"/>
      <c r="V8" s="551"/>
      <c r="W8" s="551"/>
      <c r="X8" s="551"/>
      <c r="Y8" s="551"/>
      <c r="Z8" s="514"/>
      <c r="AA8" s="509"/>
      <c r="AB8" s="514"/>
      <c r="AC8" s="507"/>
      <c r="AD8" s="509" t="str">
        <f>+IF(OR(AB8=1,AB8&lt;=5),"Moderado",IF(OR(AB8=6,AB8&lt;=11),"Mayor","Catastrófico"))</f>
        <v>Moderado</v>
      </c>
      <c r="AE8" s="507"/>
      <c r="AF8" s="502"/>
      <c r="AG8" s="104" t="s">
        <v>524</v>
      </c>
      <c r="AH8" s="165" t="s">
        <v>523</v>
      </c>
      <c r="AI8" s="143" t="s">
        <v>20</v>
      </c>
      <c r="AJ8" s="140"/>
      <c r="AK8" s="28" t="str">
        <f t="shared" ref="AK8:AK71" si="0">+IF(AJ8="si",15,"")</f>
        <v/>
      </c>
      <c r="AL8" s="140"/>
      <c r="AM8" s="28" t="str">
        <f t="shared" ref="AM8:AM71" si="1">+IF(AL8="si",15,"")</f>
        <v/>
      </c>
      <c r="AN8" s="140"/>
      <c r="AO8" s="28" t="str">
        <f t="shared" ref="AO8:AO71" si="2">+IF(AN8="si",15,"")</f>
        <v/>
      </c>
      <c r="AP8" s="140"/>
      <c r="AQ8" s="28" t="str">
        <f t="shared" ref="AQ8:AQ71" si="3">+IF(AP8="Preventivo",15,IF(AP8="Detectivo",10,""))</f>
        <v/>
      </c>
      <c r="AR8" s="140"/>
      <c r="AS8" s="28" t="str">
        <f t="shared" ref="AS8:AS71" si="4">+IF(AR8="si",15,"")</f>
        <v/>
      </c>
      <c r="AT8" s="140"/>
      <c r="AU8" s="28" t="str">
        <f t="shared" ref="AU8:AU71" si="5">+IF(AT8="si",15,"")</f>
        <v/>
      </c>
      <c r="AV8" s="140"/>
      <c r="AW8" s="28" t="str">
        <f t="shared" ref="AW8:AW71" si="6">+IF(AV8="Completa",10,IF(AV8="Incompleta",5,""))</f>
        <v/>
      </c>
      <c r="AX8" s="111" t="str">
        <f t="shared" ref="AX8:AX71" si="7">IF((SUM(AK8,AM8,AO8,AQ8,AS8,AU8,AW8)=0),"",(SUM(AK8,AM8,AO8,AQ8,AS8,AU8,AW8)))</f>
        <v/>
      </c>
      <c r="AY8" s="111" t="str">
        <f t="shared" ref="AY8:AY71" si="8">IF(AX8&lt;=85,"Débil",IF(AX8&lt;=95,"Moderado",IF(AX8=100,"Fuerte","")))</f>
        <v/>
      </c>
      <c r="AZ8" s="141"/>
      <c r="BA8" s="154" t="str">
        <f>+IF(AZ8="siempre","Fuerte",IF(AZ8="Algunas veces","Moderado","Débil"))</f>
        <v>Débil</v>
      </c>
      <c r="BB8" s="22" t="str">
        <f>IFERROR(VLOOKUP((CONCATENATE(AY8,BA8)),Listados!$U$3:$V$11,2,FALSE),"")</f>
        <v/>
      </c>
      <c r="BC8" s="111">
        <f>IF(ISBLANK(BB8),"",IF(BB8="Débil", 0, IF(BB8="Moderado",50,100)))</f>
        <v>100</v>
      </c>
      <c r="BD8" s="504"/>
      <c r="BE8" s="548"/>
      <c r="BF8" s="504"/>
      <c r="BG8" s="504"/>
      <c r="BH8" s="500"/>
      <c r="BI8" s="502"/>
      <c r="BJ8" s="500"/>
      <c r="BK8" s="500"/>
      <c r="BL8" s="586"/>
      <c r="BM8" s="587"/>
      <c r="BN8" s="588"/>
      <c r="BO8" s="586"/>
      <c r="BP8" s="587"/>
      <c r="BQ8" s="588"/>
      <c r="BR8" s="586"/>
      <c r="BS8" s="587"/>
      <c r="BT8" s="588"/>
    </row>
    <row r="9" spans="1:72" ht="35.25" customHeight="1" thickBot="1" x14ac:dyDescent="0.3">
      <c r="A9" s="511"/>
      <c r="B9" s="514"/>
      <c r="C9" s="517"/>
      <c r="D9" s="520"/>
      <c r="E9" s="162"/>
      <c r="F9" s="161"/>
      <c r="G9" s="523"/>
      <c r="H9" s="551"/>
      <c r="I9" s="551"/>
      <c r="J9" s="551"/>
      <c r="K9" s="551"/>
      <c r="L9" s="551"/>
      <c r="M9" s="551"/>
      <c r="N9" s="551"/>
      <c r="O9" s="551"/>
      <c r="P9" s="551"/>
      <c r="Q9" s="551"/>
      <c r="R9" s="551"/>
      <c r="S9" s="551"/>
      <c r="T9" s="551"/>
      <c r="U9" s="551"/>
      <c r="V9" s="551"/>
      <c r="W9" s="551"/>
      <c r="X9" s="551"/>
      <c r="Y9" s="551"/>
      <c r="Z9" s="514"/>
      <c r="AA9" s="509"/>
      <c r="AB9" s="514"/>
      <c r="AC9" s="507"/>
      <c r="AD9" s="509" t="str">
        <f>+IF(OR(AB9=1,AB9&lt;=5),"Moderado",IF(OR(AB9=6,AB9&lt;=11),"Mayor","Catastrófico"))</f>
        <v>Moderado</v>
      </c>
      <c r="AE9" s="507"/>
      <c r="AF9" s="502"/>
      <c r="AG9" s="52"/>
      <c r="AH9" s="165"/>
      <c r="AI9" s="143"/>
      <c r="AJ9" s="140"/>
      <c r="AK9" s="28" t="str">
        <f t="shared" si="0"/>
        <v/>
      </c>
      <c r="AL9" s="140"/>
      <c r="AM9" s="28" t="str">
        <f t="shared" si="1"/>
        <v/>
      </c>
      <c r="AN9" s="140"/>
      <c r="AO9" s="28" t="str">
        <f t="shared" si="2"/>
        <v/>
      </c>
      <c r="AP9" s="140"/>
      <c r="AQ9" s="28" t="str">
        <f t="shared" si="3"/>
        <v/>
      </c>
      <c r="AR9" s="140"/>
      <c r="AS9" s="28" t="str">
        <f t="shared" si="4"/>
        <v/>
      </c>
      <c r="AT9" s="140"/>
      <c r="AU9" s="28" t="str">
        <f t="shared" si="5"/>
        <v/>
      </c>
      <c r="AV9" s="140"/>
      <c r="AW9" s="28" t="str">
        <f t="shared" si="6"/>
        <v/>
      </c>
      <c r="AX9" s="111" t="str">
        <f>IF((SUM(AK9,AM9,AO9,AQ9,AS9,AU9,AW9)=0),"",(SUM(AK9,AM9,AO9,AQ9,AS9,AU9,AW9)))</f>
        <v/>
      </c>
      <c r="AY9" s="111" t="str">
        <f t="shared" si="8"/>
        <v/>
      </c>
      <c r="AZ9" s="141"/>
      <c r="BA9" s="154" t="str">
        <f t="shared" ref="BA9:BA71" si="9">+IF(AZ9="siempre","Fuerte",IF(AZ9="Algunas veces","Moderado","Débil"))</f>
        <v>Débil</v>
      </c>
      <c r="BB9" s="22" t="str">
        <f>IFERROR(VLOOKUP((CONCATENATE(AY9,BA9)),Listados!$U$3:$V$11,2,FALSE),"")</f>
        <v/>
      </c>
      <c r="BC9" s="111">
        <f t="shared" ref="BC9:BC71" si="10">IF(ISBLANK(BB9),"",IF(BB9="Débil", 0, IF(BB9="Moderado",50,100)))</f>
        <v>100</v>
      </c>
      <c r="BD9" s="504"/>
      <c r="BE9" s="548"/>
      <c r="BF9" s="504"/>
      <c r="BG9" s="504"/>
      <c r="BH9" s="500"/>
      <c r="BI9" s="502"/>
      <c r="BJ9" s="500"/>
      <c r="BK9" s="500"/>
      <c r="BL9" s="586"/>
      <c r="BM9" s="587"/>
      <c r="BN9" s="588"/>
      <c r="BO9" s="586"/>
      <c r="BP9" s="587"/>
      <c r="BQ9" s="588"/>
      <c r="BR9" s="586"/>
      <c r="BS9" s="587"/>
      <c r="BT9" s="588"/>
    </row>
    <row r="10" spans="1:72" ht="78.75" customHeight="1" thickBot="1" x14ac:dyDescent="0.3">
      <c r="A10" s="511"/>
      <c r="B10" s="514"/>
      <c r="C10" s="517"/>
      <c r="D10" s="520"/>
      <c r="E10" s="542"/>
      <c r="F10" s="545"/>
      <c r="G10" s="523"/>
      <c r="H10" s="551"/>
      <c r="I10" s="551"/>
      <c r="J10" s="551"/>
      <c r="K10" s="551"/>
      <c r="L10" s="551"/>
      <c r="M10" s="551"/>
      <c r="N10" s="551"/>
      <c r="O10" s="551"/>
      <c r="P10" s="551"/>
      <c r="Q10" s="551"/>
      <c r="R10" s="551"/>
      <c r="S10" s="551"/>
      <c r="T10" s="551"/>
      <c r="U10" s="551"/>
      <c r="V10" s="551"/>
      <c r="W10" s="551"/>
      <c r="X10" s="551"/>
      <c r="Y10" s="551"/>
      <c r="Z10" s="514"/>
      <c r="AA10" s="509"/>
      <c r="AB10" s="514"/>
      <c r="AC10" s="507"/>
      <c r="AD10" s="509" t="str">
        <f>+IF(OR(AB10=1,AB10&lt;=5),"Moderado",IF(OR(AB10=6,AB10&lt;=11),"Mayor","Catastrófico"))</f>
        <v>Moderado</v>
      </c>
      <c r="AE10" s="507"/>
      <c r="AF10" s="502"/>
      <c r="AG10" s="52"/>
      <c r="AH10" s="165"/>
      <c r="AI10" s="143"/>
      <c r="AJ10" s="140"/>
      <c r="AK10" s="28" t="str">
        <f t="shared" si="0"/>
        <v/>
      </c>
      <c r="AL10" s="140"/>
      <c r="AM10" s="28" t="str">
        <f t="shared" si="1"/>
        <v/>
      </c>
      <c r="AN10" s="140"/>
      <c r="AO10" s="28" t="str">
        <f t="shared" si="2"/>
        <v/>
      </c>
      <c r="AP10" s="140"/>
      <c r="AQ10" s="28" t="str">
        <f t="shared" si="3"/>
        <v/>
      </c>
      <c r="AR10" s="140"/>
      <c r="AS10" s="28" t="str">
        <f t="shared" si="4"/>
        <v/>
      </c>
      <c r="AT10" s="140"/>
      <c r="AU10" s="28" t="str">
        <f t="shared" si="5"/>
        <v/>
      </c>
      <c r="AV10" s="140"/>
      <c r="AW10" s="28" t="str">
        <f t="shared" si="6"/>
        <v/>
      </c>
      <c r="AX10" s="111" t="str">
        <f t="shared" si="7"/>
        <v/>
      </c>
      <c r="AY10" s="111" t="str">
        <f t="shared" si="8"/>
        <v/>
      </c>
      <c r="AZ10" s="141"/>
      <c r="BA10" s="154" t="str">
        <f t="shared" si="9"/>
        <v>Débil</v>
      </c>
      <c r="BB10" s="22" t="str">
        <f>IFERROR(VLOOKUP((CONCATENATE(AY10,BA10)),Listados!$U$3:$V$11,2,FALSE),"")</f>
        <v/>
      </c>
      <c r="BC10" s="111">
        <f t="shared" si="10"/>
        <v>100</v>
      </c>
      <c r="BD10" s="504"/>
      <c r="BE10" s="548"/>
      <c r="BF10" s="504"/>
      <c r="BG10" s="504"/>
      <c r="BH10" s="500"/>
      <c r="BI10" s="502"/>
      <c r="BJ10" s="500"/>
      <c r="BK10" s="500"/>
      <c r="BL10" s="586"/>
      <c r="BM10" s="587"/>
      <c r="BN10" s="588"/>
      <c r="BO10" s="586"/>
      <c r="BP10" s="587"/>
      <c r="BQ10" s="588"/>
      <c r="BR10" s="586"/>
      <c r="BS10" s="587"/>
      <c r="BT10" s="588"/>
    </row>
    <row r="11" spans="1:72" ht="26.25" customHeight="1" thickBot="1" x14ac:dyDescent="0.3">
      <c r="A11" s="511"/>
      <c r="B11" s="514"/>
      <c r="C11" s="517"/>
      <c r="D11" s="520"/>
      <c r="E11" s="543"/>
      <c r="F11" s="546"/>
      <c r="G11" s="523"/>
      <c r="H11" s="551"/>
      <c r="I11" s="551"/>
      <c r="J11" s="551"/>
      <c r="K11" s="551"/>
      <c r="L11" s="551"/>
      <c r="M11" s="551"/>
      <c r="N11" s="551"/>
      <c r="O11" s="551"/>
      <c r="P11" s="551"/>
      <c r="Q11" s="551"/>
      <c r="R11" s="551"/>
      <c r="S11" s="551"/>
      <c r="T11" s="551"/>
      <c r="U11" s="551"/>
      <c r="V11" s="551"/>
      <c r="W11" s="551"/>
      <c r="X11" s="551"/>
      <c r="Y11" s="551"/>
      <c r="Z11" s="514"/>
      <c r="AA11" s="509"/>
      <c r="AB11" s="514"/>
      <c r="AC11" s="507"/>
      <c r="AD11" s="509" t="str">
        <f>+IF(OR(AB11=1,AB11&lt;=5),"Moderado",IF(OR(AB11=6,AB11&lt;=11),"Mayor","Catastrófico"))</f>
        <v>Moderado</v>
      </c>
      <c r="AE11" s="507"/>
      <c r="AF11" s="502"/>
      <c r="AG11" s="52"/>
      <c r="AH11" s="165"/>
      <c r="AI11" s="143"/>
      <c r="AJ11" s="140"/>
      <c r="AK11" s="28" t="str">
        <f t="shared" si="0"/>
        <v/>
      </c>
      <c r="AL11" s="140"/>
      <c r="AM11" s="28" t="str">
        <f t="shared" si="1"/>
        <v/>
      </c>
      <c r="AN11" s="140"/>
      <c r="AO11" s="28" t="str">
        <f t="shared" si="2"/>
        <v/>
      </c>
      <c r="AP11" s="140"/>
      <c r="AQ11" s="28" t="str">
        <f t="shared" si="3"/>
        <v/>
      </c>
      <c r="AR11" s="140"/>
      <c r="AS11" s="28" t="str">
        <f t="shared" si="4"/>
        <v/>
      </c>
      <c r="AT11" s="140"/>
      <c r="AU11" s="28" t="str">
        <f t="shared" si="5"/>
        <v/>
      </c>
      <c r="AV11" s="140"/>
      <c r="AW11" s="28" t="str">
        <f t="shared" si="6"/>
        <v/>
      </c>
      <c r="AX11" s="111" t="str">
        <f t="shared" si="7"/>
        <v/>
      </c>
      <c r="AY11" s="111" t="str">
        <f t="shared" si="8"/>
        <v/>
      </c>
      <c r="AZ11" s="141"/>
      <c r="BA11" s="154" t="str">
        <f t="shared" si="9"/>
        <v>Débil</v>
      </c>
      <c r="BB11" s="22" t="str">
        <f>IFERROR(VLOOKUP((CONCATENATE(AY11,BA11)),Listados!$U$3:$V$11,2,FALSE),"")</f>
        <v/>
      </c>
      <c r="BC11" s="111">
        <f t="shared" si="10"/>
        <v>100</v>
      </c>
      <c r="BD11" s="504"/>
      <c r="BE11" s="548"/>
      <c r="BF11" s="504"/>
      <c r="BG11" s="504"/>
      <c r="BH11" s="500"/>
      <c r="BI11" s="502"/>
      <c r="BJ11" s="500"/>
      <c r="BK11" s="500"/>
      <c r="BL11" s="586"/>
      <c r="BM11" s="587"/>
      <c r="BN11" s="588"/>
      <c r="BO11" s="586"/>
      <c r="BP11" s="587"/>
      <c r="BQ11" s="588"/>
      <c r="BR11" s="586"/>
      <c r="BS11" s="587"/>
      <c r="BT11" s="588"/>
    </row>
    <row r="12" spans="1:72" ht="33.75" customHeight="1" thickBot="1" x14ac:dyDescent="0.3">
      <c r="A12" s="512"/>
      <c r="B12" s="515"/>
      <c r="C12" s="518"/>
      <c r="D12" s="521"/>
      <c r="E12" s="544"/>
      <c r="F12" s="547"/>
      <c r="G12" s="523"/>
      <c r="H12" s="551"/>
      <c r="I12" s="551"/>
      <c r="J12" s="551"/>
      <c r="K12" s="551"/>
      <c r="L12" s="551"/>
      <c r="M12" s="551"/>
      <c r="N12" s="551"/>
      <c r="O12" s="551"/>
      <c r="P12" s="551"/>
      <c r="Q12" s="551"/>
      <c r="R12" s="551"/>
      <c r="S12" s="551"/>
      <c r="T12" s="551"/>
      <c r="U12" s="551"/>
      <c r="V12" s="551"/>
      <c r="W12" s="551"/>
      <c r="X12" s="551"/>
      <c r="Y12" s="551"/>
      <c r="Z12" s="514"/>
      <c r="AA12" s="509"/>
      <c r="AB12" s="514"/>
      <c r="AC12" s="508"/>
      <c r="AD12" s="509" t="str">
        <f>+IF(OR(AB12=1,AB12&lt;=5),"Moderado",IF(OR(AB12=6,AB12&lt;=11),"Mayor","Catastrófico"))</f>
        <v>Moderado</v>
      </c>
      <c r="AE12" s="508"/>
      <c r="AF12" s="502"/>
      <c r="AG12" s="52"/>
      <c r="AH12" s="165"/>
      <c r="AI12" s="143"/>
      <c r="AJ12" s="140"/>
      <c r="AK12" s="28" t="str">
        <f t="shared" si="0"/>
        <v/>
      </c>
      <c r="AL12" s="140"/>
      <c r="AM12" s="28" t="str">
        <f t="shared" si="1"/>
        <v/>
      </c>
      <c r="AN12" s="140"/>
      <c r="AO12" s="28" t="str">
        <f t="shared" si="2"/>
        <v/>
      </c>
      <c r="AP12" s="140"/>
      <c r="AQ12" s="28" t="str">
        <f t="shared" si="3"/>
        <v/>
      </c>
      <c r="AR12" s="140"/>
      <c r="AS12" s="28" t="str">
        <f t="shared" si="4"/>
        <v/>
      </c>
      <c r="AT12" s="140"/>
      <c r="AU12" s="28" t="str">
        <f t="shared" si="5"/>
        <v/>
      </c>
      <c r="AV12" s="140"/>
      <c r="AW12" s="28" t="str">
        <f t="shared" si="6"/>
        <v/>
      </c>
      <c r="AX12" s="111" t="str">
        <f t="shared" si="7"/>
        <v/>
      </c>
      <c r="AY12" s="111" t="str">
        <f t="shared" si="8"/>
        <v/>
      </c>
      <c r="AZ12" s="141"/>
      <c r="BA12" s="154" t="str">
        <f t="shared" si="9"/>
        <v>Débil</v>
      </c>
      <c r="BB12" s="22" t="str">
        <f>IFERROR(VLOOKUP((CONCATENATE(AY12,BA12)),Listados!$U$3:$V$11,2,FALSE),"")</f>
        <v/>
      </c>
      <c r="BC12" s="111">
        <f t="shared" si="10"/>
        <v>100</v>
      </c>
      <c r="BD12" s="505"/>
      <c r="BE12" s="548"/>
      <c r="BF12" s="505"/>
      <c r="BG12" s="505"/>
      <c r="BH12" s="501"/>
      <c r="BI12" s="502"/>
      <c r="BJ12" s="501"/>
      <c r="BK12" s="501"/>
      <c r="BL12" s="586"/>
      <c r="BM12" s="587"/>
      <c r="BN12" s="588"/>
      <c r="BO12" s="586"/>
      <c r="BP12" s="587"/>
      <c r="BQ12" s="588"/>
      <c r="BR12" s="586"/>
      <c r="BS12" s="587"/>
      <c r="BT12" s="588"/>
    </row>
    <row r="13" spans="1:72" ht="25.5" customHeight="1" thickBot="1" x14ac:dyDescent="0.3">
      <c r="A13" s="510">
        <v>2</v>
      </c>
      <c r="B13" s="513" t="s">
        <v>86</v>
      </c>
      <c r="C13" s="516"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519" t="s">
        <v>525</v>
      </c>
      <c r="E13" s="105"/>
      <c r="F13" s="18"/>
      <c r="G13" s="522" t="s">
        <v>526</v>
      </c>
      <c r="H13" s="550" t="s">
        <v>116</v>
      </c>
      <c r="I13" s="550" t="s">
        <v>116</v>
      </c>
      <c r="J13" s="550" t="s">
        <v>116</v>
      </c>
      <c r="K13" s="550" t="s">
        <v>120</v>
      </c>
      <c r="L13" s="550" t="s">
        <v>116</v>
      </c>
      <c r="M13" s="550" t="s">
        <v>120</v>
      </c>
      <c r="N13" s="550" t="s">
        <v>116</v>
      </c>
      <c r="O13" s="550" t="s">
        <v>120</v>
      </c>
      <c r="P13" s="550" t="s">
        <v>120</v>
      </c>
      <c r="Q13" s="550" t="s">
        <v>116</v>
      </c>
      <c r="R13" s="550" t="s">
        <v>116</v>
      </c>
      <c r="S13" s="550" t="s">
        <v>116</v>
      </c>
      <c r="T13" s="550" t="s">
        <v>116</v>
      </c>
      <c r="U13" s="550" t="s">
        <v>116</v>
      </c>
      <c r="V13" s="550" t="s">
        <v>120</v>
      </c>
      <c r="W13" s="550" t="s">
        <v>120</v>
      </c>
      <c r="X13" s="550" t="s">
        <v>120</v>
      </c>
      <c r="Y13" s="550" t="s">
        <v>120</v>
      </c>
      <c r="Z13" s="549" t="s">
        <v>120</v>
      </c>
      <c r="AA13" s="508">
        <f>COUNTIF(H13:Z18, "SI")</f>
        <v>10</v>
      </c>
      <c r="AB13" s="549" t="s">
        <v>21</v>
      </c>
      <c r="AC13" s="506">
        <f>+VLOOKUP(AB13,Listados!$K$8:$L$12,2,0)</f>
        <v>1</v>
      </c>
      <c r="AD13" s="508" t="str">
        <f>+IF(OR(AA13=1,AA13&lt;=5),"Moderado",IF(OR(AA13=6,AA13&lt;=11),"Mayor","Catastrófico"))</f>
        <v>Mayor</v>
      </c>
      <c r="AE13" s="506" t="e">
        <f>+VLOOKUP(AD13,Listados!K19:L23,2,0)</f>
        <v>#N/A</v>
      </c>
      <c r="AF13" s="501" t="str">
        <f>IF(AND(AB13&lt;&gt;"",AD13&lt;&gt;""),VLOOKUP(AB13&amp;AD13,Listados!$M$3:$N$27,2,FALSE),"")</f>
        <v>Alto</v>
      </c>
      <c r="AG13" s="106"/>
      <c r="AH13" s="145"/>
      <c r="AI13" s="145"/>
      <c r="AJ13" s="145"/>
      <c r="AK13" s="28" t="str">
        <f t="shared" si="0"/>
        <v/>
      </c>
      <c r="AL13" s="145"/>
      <c r="AM13" s="28" t="str">
        <f t="shared" si="1"/>
        <v/>
      </c>
      <c r="AN13" s="140"/>
      <c r="AO13" s="28" t="str">
        <f t="shared" si="2"/>
        <v/>
      </c>
      <c r="AP13" s="140"/>
      <c r="AQ13" s="28" t="str">
        <f t="shared" si="3"/>
        <v/>
      </c>
      <c r="AR13" s="140"/>
      <c r="AS13" s="28" t="str">
        <f t="shared" si="4"/>
        <v/>
      </c>
      <c r="AT13" s="140"/>
      <c r="AU13" s="28" t="str">
        <f t="shared" si="5"/>
        <v/>
      </c>
      <c r="AV13" s="140"/>
      <c r="AW13" s="28" t="str">
        <f t="shared" si="6"/>
        <v/>
      </c>
      <c r="AX13" s="111" t="str">
        <f t="shared" si="7"/>
        <v/>
      </c>
      <c r="AY13" s="111" t="str">
        <f t="shared" si="8"/>
        <v/>
      </c>
      <c r="AZ13" s="141"/>
      <c r="BA13" s="154" t="str">
        <f t="shared" si="9"/>
        <v>Débil</v>
      </c>
      <c r="BB13" s="22" t="str">
        <f>IFERROR(VLOOKUP((CONCATENATE(AY13,BA13)),Listados!$U$3:$V$11,2,FALSE),"")</f>
        <v/>
      </c>
      <c r="BC13" s="111">
        <f t="shared" si="10"/>
        <v>100</v>
      </c>
      <c r="BD13" s="503">
        <f>AVERAGE(BC13:BC18)</f>
        <v>100</v>
      </c>
      <c r="BE13" s="505" t="str">
        <f>IF(BD13&lt;=50, "Débil", IF(BD13&lt;=99,"Moderado","Fuerte"))</f>
        <v>Fuerte</v>
      </c>
      <c r="BF13" s="503">
        <f>+IF(BE13="Fuerte",2,IF(BE13="Moderado",1,0))</f>
        <v>2</v>
      </c>
      <c r="BG13" s="503">
        <f>+AC13-BF13</f>
        <v>-1</v>
      </c>
      <c r="BH13" s="499" t="str">
        <f>+VLOOKUP(BG13,Listados!$J$18:$K$24,2,TRUE)</f>
        <v>Rara Vez</v>
      </c>
      <c r="BI13" s="501" t="str">
        <f>IF(ISBLANK(AD13),"",AD13)</f>
        <v>Mayor</v>
      </c>
      <c r="BJ13" s="499" t="str">
        <f>IF(AND(BH13&lt;&gt;"",BI13&lt;&gt;""),VLOOKUP(BH13&amp;BI13,Listados!$M$3:$N$27,2,FALSE),"")</f>
        <v>Alto</v>
      </c>
      <c r="BK13" s="499" t="str">
        <f>+VLOOKUP(BJ13,Listados!$P$3:$Q$6,2,FALSE)</f>
        <v>Reducir el riesgo</v>
      </c>
      <c r="BL13" s="586"/>
      <c r="BM13" s="587"/>
      <c r="BN13" s="588"/>
      <c r="BO13" s="586"/>
      <c r="BP13" s="587"/>
      <c r="BQ13" s="588"/>
      <c r="BR13" s="586"/>
      <c r="BS13" s="587"/>
      <c r="BT13" s="588"/>
    </row>
    <row r="14" spans="1:72" ht="120.75" thickBot="1" x14ac:dyDescent="0.3">
      <c r="A14" s="511"/>
      <c r="B14" s="514"/>
      <c r="C14" s="517"/>
      <c r="D14" s="520"/>
      <c r="E14" s="162" t="s">
        <v>527</v>
      </c>
      <c r="F14" s="161" t="s">
        <v>16</v>
      </c>
      <c r="G14" s="523"/>
      <c r="H14" s="551"/>
      <c r="I14" s="551"/>
      <c r="J14" s="551"/>
      <c r="K14" s="551"/>
      <c r="L14" s="551"/>
      <c r="M14" s="551"/>
      <c r="N14" s="551"/>
      <c r="O14" s="551"/>
      <c r="P14" s="551"/>
      <c r="Q14" s="551"/>
      <c r="R14" s="551"/>
      <c r="S14" s="551"/>
      <c r="T14" s="551"/>
      <c r="U14" s="551"/>
      <c r="V14" s="551"/>
      <c r="W14" s="551"/>
      <c r="X14" s="551"/>
      <c r="Y14" s="551"/>
      <c r="Z14" s="514"/>
      <c r="AA14" s="509"/>
      <c r="AB14" s="514"/>
      <c r="AC14" s="507"/>
      <c r="AD14" s="509" t="str">
        <f>+IF(OR(AB14=1,AB14&lt;=5),"Moderado",IF(OR(AB14=6,AB14&lt;=11),"Mayor","Catastrófico"))</f>
        <v>Moderado</v>
      </c>
      <c r="AE14" s="507"/>
      <c r="AF14" s="502"/>
      <c r="AG14" s="166" t="s">
        <v>528</v>
      </c>
      <c r="AH14" s="165" t="s">
        <v>527</v>
      </c>
      <c r="AI14" s="143" t="s">
        <v>20</v>
      </c>
      <c r="AJ14" s="145"/>
      <c r="AK14" s="28" t="str">
        <f t="shared" si="0"/>
        <v/>
      </c>
      <c r="AL14" s="145"/>
      <c r="AM14" s="28" t="str">
        <f t="shared" si="1"/>
        <v/>
      </c>
      <c r="AN14" s="140"/>
      <c r="AO14" s="28" t="str">
        <f t="shared" si="2"/>
        <v/>
      </c>
      <c r="AP14" s="140"/>
      <c r="AQ14" s="28" t="str">
        <f t="shared" si="3"/>
        <v/>
      </c>
      <c r="AR14" s="140"/>
      <c r="AS14" s="28" t="str">
        <f t="shared" si="4"/>
        <v/>
      </c>
      <c r="AT14" s="140"/>
      <c r="AU14" s="28" t="str">
        <f t="shared" si="5"/>
        <v/>
      </c>
      <c r="AV14" s="140"/>
      <c r="AW14" s="28" t="str">
        <f t="shared" si="6"/>
        <v/>
      </c>
      <c r="AX14" s="111" t="str">
        <f t="shared" si="7"/>
        <v/>
      </c>
      <c r="AY14" s="111" t="str">
        <f t="shared" si="8"/>
        <v/>
      </c>
      <c r="AZ14" s="141"/>
      <c r="BA14" s="154" t="str">
        <f t="shared" si="9"/>
        <v>Débil</v>
      </c>
      <c r="BB14" s="22" t="str">
        <f>IFERROR(VLOOKUP((CONCATENATE(AY14,BA14)),Listados!$U$3:$V$11,2,FALSE),"")</f>
        <v/>
      </c>
      <c r="BC14" s="111">
        <f t="shared" si="10"/>
        <v>100</v>
      </c>
      <c r="BD14" s="504"/>
      <c r="BE14" s="548"/>
      <c r="BF14" s="504"/>
      <c r="BG14" s="504"/>
      <c r="BH14" s="500"/>
      <c r="BI14" s="502"/>
      <c r="BJ14" s="500"/>
      <c r="BK14" s="500"/>
      <c r="BL14" s="586"/>
      <c r="BM14" s="587"/>
      <c r="BN14" s="588"/>
      <c r="BO14" s="586"/>
      <c r="BP14" s="587"/>
      <c r="BQ14" s="588"/>
      <c r="BR14" s="586"/>
      <c r="BS14" s="587"/>
      <c r="BT14" s="588"/>
    </row>
    <row r="15" spans="1:72" ht="165.75" thickBot="1" x14ac:dyDescent="0.3">
      <c r="A15" s="511"/>
      <c r="B15" s="514"/>
      <c r="C15" s="517"/>
      <c r="D15" s="520"/>
      <c r="E15" s="162" t="s">
        <v>529</v>
      </c>
      <c r="F15" s="161" t="s">
        <v>16</v>
      </c>
      <c r="G15" s="523"/>
      <c r="H15" s="551"/>
      <c r="I15" s="551"/>
      <c r="J15" s="551"/>
      <c r="K15" s="551"/>
      <c r="L15" s="551"/>
      <c r="M15" s="551"/>
      <c r="N15" s="551"/>
      <c r="O15" s="551"/>
      <c r="P15" s="551"/>
      <c r="Q15" s="551"/>
      <c r="R15" s="551"/>
      <c r="S15" s="551"/>
      <c r="T15" s="551"/>
      <c r="U15" s="551"/>
      <c r="V15" s="551"/>
      <c r="W15" s="551"/>
      <c r="X15" s="551"/>
      <c r="Y15" s="551"/>
      <c r="Z15" s="514"/>
      <c r="AA15" s="509"/>
      <c r="AB15" s="514"/>
      <c r="AC15" s="507"/>
      <c r="AD15" s="509" t="str">
        <f>+IF(OR(AB15=1,AB15&lt;=5),"Moderado",IF(OR(AB15=6,AB15&lt;=11),"Mayor","Catastrófico"))</f>
        <v>Moderado</v>
      </c>
      <c r="AE15" s="507"/>
      <c r="AF15" s="502"/>
      <c r="AG15" s="166" t="s">
        <v>530</v>
      </c>
      <c r="AH15" s="165" t="s">
        <v>529</v>
      </c>
      <c r="AI15" s="143" t="s">
        <v>123</v>
      </c>
      <c r="AJ15" s="145"/>
      <c r="AK15" s="28" t="str">
        <f t="shared" si="0"/>
        <v/>
      </c>
      <c r="AL15" s="145"/>
      <c r="AM15" s="28" t="str">
        <f t="shared" si="1"/>
        <v/>
      </c>
      <c r="AN15" s="140"/>
      <c r="AO15" s="28" t="str">
        <f t="shared" si="2"/>
        <v/>
      </c>
      <c r="AP15" s="140"/>
      <c r="AQ15" s="28" t="str">
        <f t="shared" si="3"/>
        <v/>
      </c>
      <c r="AR15" s="140"/>
      <c r="AS15" s="28" t="str">
        <f t="shared" si="4"/>
        <v/>
      </c>
      <c r="AT15" s="140"/>
      <c r="AU15" s="28" t="str">
        <f t="shared" si="5"/>
        <v/>
      </c>
      <c r="AV15" s="140"/>
      <c r="AW15" s="28" t="str">
        <f t="shared" si="6"/>
        <v/>
      </c>
      <c r="AX15" s="111" t="str">
        <f t="shared" si="7"/>
        <v/>
      </c>
      <c r="AY15" s="111" t="str">
        <f t="shared" si="8"/>
        <v/>
      </c>
      <c r="AZ15" s="141"/>
      <c r="BA15" s="154" t="str">
        <f t="shared" si="9"/>
        <v>Débil</v>
      </c>
      <c r="BB15" s="22" t="str">
        <f>IFERROR(VLOOKUP((CONCATENATE(AY15,BA15)),Listados!$U$3:$V$11,2,FALSE),"")</f>
        <v/>
      </c>
      <c r="BC15" s="111">
        <f t="shared" si="10"/>
        <v>100</v>
      </c>
      <c r="BD15" s="504"/>
      <c r="BE15" s="548"/>
      <c r="BF15" s="504"/>
      <c r="BG15" s="504"/>
      <c r="BH15" s="500"/>
      <c r="BI15" s="502"/>
      <c r="BJ15" s="500"/>
      <c r="BK15" s="500"/>
      <c r="BL15" s="586"/>
      <c r="BM15" s="587"/>
      <c r="BN15" s="588"/>
      <c r="BO15" s="586"/>
      <c r="BP15" s="587"/>
      <c r="BQ15" s="588"/>
      <c r="BR15" s="586"/>
      <c r="BS15" s="587"/>
      <c r="BT15" s="588"/>
    </row>
    <row r="16" spans="1:72" ht="15.75" thickBot="1" x14ac:dyDescent="0.3">
      <c r="A16" s="511"/>
      <c r="B16" s="514"/>
      <c r="C16" s="517"/>
      <c r="D16" s="520"/>
      <c r="E16" s="542"/>
      <c r="F16" s="556"/>
      <c r="G16" s="523"/>
      <c r="H16" s="551"/>
      <c r="I16" s="551"/>
      <c r="J16" s="551"/>
      <c r="K16" s="551"/>
      <c r="L16" s="551"/>
      <c r="M16" s="551"/>
      <c r="N16" s="551"/>
      <c r="O16" s="551"/>
      <c r="P16" s="551"/>
      <c r="Q16" s="551"/>
      <c r="R16" s="551"/>
      <c r="S16" s="551"/>
      <c r="T16" s="551"/>
      <c r="U16" s="551"/>
      <c r="V16" s="551"/>
      <c r="W16" s="551"/>
      <c r="X16" s="551"/>
      <c r="Y16" s="551"/>
      <c r="Z16" s="514"/>
      <c r="AA16" s="509"/>
      <c r="AB16" s="514"/>
      <c r="AC16" s="507"/>
      <c r="AD16" s="509" t="str">
        <f>+IF(OR(AB16=1,AB16&lt;=5),"Moderado",IF(OR(AB16=6,AB16&lt;=11),"Mayor","Catastrófico"))</f>
        <v>Moderado</v>
      </c>
      <c r="AE16" s="507"/>
      <c r="AF16" s="502"/>
      <c r="AG16" s="52"/>
      <c r="AH16" s="145"/>
      <c r="AI16" s="145"/>
      <c r="AJ16" s="145"/>
      <c r="AK16" s="28" t="str">
        <f t="shared" si="0"/>
        <v/>
      </c>
      <c r="AL16" s="145"/>
      <c r="AM16" s="28" t="str">
        <f t="shared" si="1"/>
        <v/>
      </c>
      <c r="AN16" s="140"/>
      <c r="AO16" s="28" t="str">
        <f t="shared" si="2"/>
        <v/>
      </c>
      <c r="AP16" s="140"/>
      <c r="AQ16" s="28" t="str">
        <f t="shared" si="3"/>
        <v/>
      </c>
      <c r="AR16" s="140"/>
      <c r="AS16" s="28" t="str">
        <f t="shared" si="4"/>
        <v/>
      </c>
      <c r="AT16" s="140"/>
      <c r="AU16" s="28" t="str">
        <f t="shared" si="5"/>
        <v/>
      </c>
      <c r="AV16" s="140"/>
      <c r="AW16" s="28" t="str">
        <f t="shared" si="6"/>
        <v/>
      </c>
      <c r="AX16" s="111" t="str">
        <f t="shared" si="7"/>
        <v/>
      </c>
      <c r="AY16" s="111" t="str">
        <f t="shared" si="8"/>
        <v/>
      </c>
      <c r="AZ16" s="141"/>
      <c r="BA16" s="154" t="str">
        <f t="shared" si="9"/>
        <v>Débil</v>
      </c>
      <c r="BB16" s="22" t="str">
        <f>IFERROR(VLOOKUP((CONCATENATE(AY16,BA16)),Listados!$U$3:$V$11,2,FALSE),"")</f>
        <v/>
      </c>
      <c r="BC16" s="111">
        <f t="shared" si="10"/>
        <v>100</v>
      </c>
      <c r="BD16" s="504"/>
      <c r="BE16" s="548"/>
      <c r="BF16" s="504"/>
      <c r="BG16" s="504"/>
      <c r="BH16" s="500"/>
      <c r="BI16" s="502"/>
      <c r="BJ16" s="500"/>
      <c r="BK16" s="500"/>
      <c r="BL16" s="586"/>
      <c r="BM16" s="587"/>
      <c r="BN16" s="588"/>
      <c r="BO16" s="586"/>
      <c r="BP16" s="587"/>
      <c r="BQ16" s="588"/>
      <c r="BR16" s="586"/>
      <c r="BS16" s="587"/>
      <c r="BT16" s="588"/>
    </row>
    <row r="17" spans="1:72" ht="15.75" thickBot="1" x14ac:dyDescent="0.3">
      <c r="A17" s="511"/>
      <c r="B17" s="514"/>
      <c r="C17" s="517"/>
      <c r="D17" s="520"/>
      <c r="E17" s="543"/>
      <c r="F17" s="557"/>
      <c r="G17" s="523"/>
      <c r="H17" s="551"/>
      <c r="I17" s="551"/>
      <c r="J17" s="551"/>
      <c r="K17" s="551"/>
      <c r="L17" s="551"/>
      <c r="M17" s="551"/>
      <c r="N17" s="551"/>
      <c r="O17" s="551"/>
      <c r="P17" s="551"/>
      <c r="Q17" s="551"/>
      <c r="R17" s="551"/>
      <c r="S17" s="551"/>
      <c r="T17" s="551"/>
      <c r="U17" s="551"/>
      <c r="V17" s="551"/>
      <c r="W17" s="551"/>
      <c r="X17" s="551"/>
      <c r="Y17" s="551"/>
      <c r="Z17" s="514"/>
      <c r="AA17" s="509"/>
      <c r="AB17" s="514"/>
      <c r="AC17" s="507"/>
      <c r="AD17" s="509" t="str">
        <f>+IF(OR(AB17=1,AB17&lt;=5),"Moderado",IF(OR(AB17=6,AB17&lt;=11),"Mayor","Catastrófico"))</f>
        <v>Moderado</v>
      </c>
      <c r="AE17" s="507"/>
      <c r="AF17" s="502"/>
      <c r="AG17" s="52"/>
      <c r="AH17" s="145"/>
      <c r="AI17" s="145"/>
      <c r="AJ17" s="145"/>
      <c r="AK17" s="28" t="str">
        <f t="shared" si="0"/>
        <v/>
      </c>
      <c r="AL17" s="145"/>
      <c r="AM17" s="28" t="str">
        <f t="shared" si="1"/>
        <v/>
      </c>
      <c r="AN17" s="140"/>
      <c r="AO17" s="28" t="str">
        <f t="shared" si="2"/>
        <v/>
      </c>
      <c r="AP17" s="140"/>
      <c r="AQ17" s="28" t="str">
        <f t="shared" si="3"/>
        <v/>
      </c>
      <c r="AR17" s="140"/>
      <c r="AS17" s="28" t="str">
        <f t="shared" si="4"/>
        <v/>
      </c>
      <c r="AT17" s="140"/>
      <c r="AU17" s="28" t="str">
        <f t="shared" si="5"/>
        <v/>
      </c>
      <c r="AV17" s="140"/>
      <c r="AW17" s="28" t="str">
        <f t="shared" si="6"/>
        <v/>
      </c>
      <c r="AX17" s="111" t="str">
        <f t="shared" si="7"/>
        <v/>
      </c>
      <c r="AY17" s="111" t="str">
        <f t="shared" si="8"/>
        <v/>
      </c>
      <c r="AZ17" s="141"/>
      <c r="BA17" s="154" t="str">
        <f t="shared" si="9"/>
        <v>Débil</v>
      </c>
      <c r="BB17" s="22" t="str">
        <f>IFERROR(VLOOKUP((CONCATENATE(AY17,BA17)),Listados!$U$3:$V$11,2,FALSE),"")</f>
        <v/>
      </c>
      <c r="BC17" s="111">
        <f t="shared" si="10"/>
        <v>100</v>
      </c>
      <c r="BD17" s="504"/>
      <c r="BE17" s="548"/>
      <c r="BF17" s="504"/>
      <c r="BG17" s="504"/>
      <c r="BH17" s="500"/>
      <c r="BI17" s="502"/>
      <c r="BJ17" s="500"/>
      <c r="BK17" s="500"/>
      <c r="BL17" s="586"/>
      <c r="BM17" s="587"/>
      <c r="BN17" s="588"/>
      <c r="BO17" s="586"/>
      <c r="BP17" s="587"/>
      <c r="BQ17" s="588"/>
      <c r="BR17" s="586"/>
      <c r="BS17" s="587"/>
      <c r="BT17" s="588"/>
    </row>
    <row r="18" spans="1:72" ht="15.75" thickBot="1" x14ac:dyDescent="0.3">
      <c r="A18" s="512"/>
      <c r="B18" s="515"/>
      <c r="C18" s="518"/>
      <c r="D18" s="521"/>
      <c r="E18" s="544"/>
      <c r="F18" s="558"/>
      <c r="G18" s="523"/>
      <c r="H18" s="551"/>
      <c r="I18" s="551"/>
      <c r="J18" s="551"/>
      <c r="K18" s="551"/>
      <c r="L18" s="551"/>
      <c r="M18" s="551"/>
      <c r="N18" s="551"/>
      <c r="O18" s="551"/>
      <c r="P18" s="551"/>
      <c r="Q18" s="551"/>
      <c r="R18" s="551"/>
      <c r="S18" s="551"/>
      <c r="T18" s="551"/>
      <c r="U18" s="551"/>
      <c r="V18" s="551"/>
      <c r="W18" s="551"/>
      <c r="X18" s="551"/>
      <c r="Y18" s="551"/>
      <c r="Z18" s="514"/>
      <c r="AA18" s="509"/>
      <c r="AB18" s="514"/>
      <c r="AC18" s="508"/>
      <c r="AD18" s="509" t="str">
        <f>+IF(OR(AB18=1,AB18&lt;=5),"Moderado",IF(OR(AB18=6,AB18&lt;=11),"Mayor","Catastrófico"))</f>
        <v>Moderado</v>
      </c>
      <c r="AE18" s="508"/>
      <c r="AF18" s="502"/>
      <c r="AG18" s="106"/>
      <c r="AH18" s="145"/>
      <c r="AI18" s="145"/>
      <c r="AJ18" s="145"/>
      <c r="AK18" s="28" t="str">
        <f t="shared" si="0"/>
        <v/>
      </c>
      <c r="AL18" s="145"/>
      <c r="AM18" s="28" t="str">
        <f t="shared" si="1"/>
        <v/>
      </c>
      <c r="AN18" s="140"/>
      <c r="AO18" s="28" t="str">
        <f t="shared" si="2"/>
        <v/>
      </c>
      <c r="AP18" s="140"/>
      <c r="AQ18" s="28" t="str">
        <f t="shared" si="3"/>
        <v/>
      </c>
      <c r="AR18" s="140"/>
      <c r="AS18" s="28" t="str">
        <f t="shared" si="4"/>
        <v/>
      </c>
      <c r="AT18" s="140"/>
      <c r="AU18" s="28" t="str">
        <f t="shared" si="5"/>
        <v/>
      </c>
      <c r="AV18" s="140"/>
      <c r="AW18" s="28" t="str">
        <f t="shared" si="6"/>
        <v/>
      </c>
      <c r="AX18" s="111" t="str">
        <f t="shared" si="7"/>
        <v/>
      </c>
      <c r="AY18" s="111" t="str">
        <f t="shared" si="8"/>
        <v/>
      </c>
      <c r="AZ18" s="141"/>
      <c r="BA18" s="154" t="str">
        <f t="shared" si="9"/>
        <v>Débil</v>
      </c>
      <c r="BB18" s="22" t="str">
        <f>IFERROR(VLOOKUP((CONCATENATE(AY18,BA18)),Listados!$U$3:$V$11,2,FALSE),"")</f>
        <v/>
      </c>
      <c r="BC18" s="111">
        <f t="shared" si="10"/>
        <v>100</v>
      </c>
      <c r="BD18" s="505"/>
      <c r="BE18" s="548"/>
      <c r="BF18" s="505"/>
      <c r="BG18" s="505"/>
      <c r="BH18" s="501"/>
      <c r="BI18" s="502"/>
      <c r="BJ18" s="501"/>
      <c r="BK18" s="501"/>
      <c r="BL18" s="586"/>
      <c r="BM18" s="587"/>
      <c r="BN18" s="588"/>
      <c r="BO18" s="586"/>
      <c r="BP18" s="587"/>
      <c r="BQ18" s="588"/>
      <c r="BR18" s="586"/>
      <c r="BS18" s="587"/>
      <c r="BT18" s="588"/>
    </row>
    <row r="19" spans="1:72" ht="180.75" thickBot="1" x14ac:dyDescent="0.3">
      <c r="A19" s="510">
        <v>3</v>
      </c>
      <c r="B19" s="513" t="s">
        <v>27</v>
      </c>
      <c r="C19" s="516" t="str">
        <f>IFERROR(VLOOKUP(B19,Listados!B$3:C$20,2,FALSE),"")</f>
        <v>Proveer información oportuna, confiable, veraz y accesible a clientes internos y externos del Ministerio de Justicia y del Derecho.</v>
      </c>
      <c r="D19" s="519" t="s">
        <v>531</v>
      </c>
      <c r="E19" s="114"/>
      <c r="F19" s="114"/>
      <c r="G19" s="570" t="s">
        <v>532</v>
      </c>
      <c r="H19" s="550" t="s">
        <v>116</v>
      </c>
      <c r="I19" s="550" t="s">
        <v>116</v>
      </c>
      <c r="J19" s="550" t="s">
        <v>116</v>
      </c>
      <c r="K19" s="552" t="s">
        <v>120</v>
      </c>
      <c r="L19" s="552" t="s">
        <v>116</v>
      </c>
      <c r="M19" s="552" t="s">
        <v>120</v>
      </c>
      <c r="N19" s="550" t="s">
        <v>120</v>
      </c>
      <c r="O19" s="550" t="s">
        <v>120</v>
      </c>
      <c r="P19" s="550" t="s">
        <v>116</v>
      </c>
      <c r="Q19" s="550" t="s">
        <v>116</v>
      </c>
      <c r="R19" s="550" t="s">
        <v>116</v>
      </c>
      <c r="S19" s="550" t="s">
        <v>116</v>
      </c>
      <c r="T19" s="550" t="s">
        <v>120</v>
      </c>
      <c r="U19" s="550" t="s">
        <v>120</v>
      </c>
      <c r="V19" s="550" t="s">
        <v>116</v>
      </c>
      <c r="W19" s="550" t="s">
        <v>120</v>
      </c>
      <c r="X19" s="550" t="s">
        <v>120</v>
      </c>
      <c r="Y19" s="550" t="s">
        <v>120</v>
      </c>
      <c r="Z19" s="549" t="s">
        <v>120</v>
      </c>
      <c r="AA19" s="508">
        <f>COUNTIF(H19:Z24, "SI")</f>
        <v>9</v>
      </c>
      <c r="AB19" s="549" t="s">
        <v>31</v>
      </c>
      <c r="AC19" s="506">
        <f>+VLOOKUP(AB19,Listados!$K$8:$L$12,2,0)</f>
        <v>2</v>
      </c>
      <c r="AD19" s="508" t="str">
        <f>+IF(OR(AA19=1,AA19&lt;=5),"Moderado",IF(OR(AA19=6,AA19&lt;=11),"Mayor","Catastrófico"))</f>
        <v>Mayor</v>
      </c>
      <c r="AE19" s="506" t="e">
        <f>+VLOOKUP(AD19,Listados!K25:L29,2,0)</f>
        <v>#N/A</v>
      </c>
      <c r="AF19" s="501" t="str">
        <f>IF(AND(AB19&lt;&gt;"",AD19&lt;&gt;""),VLOOKUP(AB19&amp;AD19,Listados!$M$3:$N$27,2,FALSE),"")</f>
        <v>Alto</v>
      </c>
      <c r="AG19" s="167" t="s">
        <v>533</v>
      </c>
      <c r="AH19" s="165" t="s">
        <v>534</v>
      </c>
      <c r="AI19" s="145" t="s">
        <v>123</v>
      </c>
      <c r="AJ19" s="145"/>
      <c r="AK19" s="28" t="str">
        <f t="shared" si="0"/>
        <v/>
      </c>
      <c r="AL19" s="145"/>
      <c r="AM19" s="28" t="str">
        <f t="shared" si="1"/>
        <v/>
      </c>
      <c r="AN19" s="140"/>
      <c r="AO19" s="28" t="str">
        <f t="shared" si="2"/>
        <v/>
      </c>
      <c r="AP19" s="140"/>
      <c r="AQ19" s="28" t="str">
        <f t="shared" si="3"/>
        <v/>
      </c>
      <c r="AR19" s="140"/>
      <c r="AS19" s="28" t="str">
        <f t="shared" si="4"/>
        <v/>
      </c>
      <c r="AT19" s="140"/>
      <c r="AU19" s="28" t="str">
        <f t="shared" si="5"/>
        <v/>
      </c>
      <c r="AV19" s="140"/>
      <c r="AW19" s="28" t="str">
        <f t="shared" si="6"/>
        <v/>
      </c>
      <c r="AX19" s="111" t="str">
        <f t="shared" si="7"/>
        <v/>
      </c>
      <c r="AY19" s="111" t="str">
        <f t="shared" si="8"/>
        <v/>
      </c>
      <c r="AZ19" s="141"/>
      <c r="BA19" s="154" t="str">
        <f t="shared" si="9"/>
        <v>Débil</v>
      </c>
      <c r="BB19" s="22" t="str">
        <f>IFERROR(VLOOKUP((CONCATENATE(AY19,BA19)),Listados!$U$3:$V$11,2,FALSE),"")</f>
        <v/>
      </c>
      <c r="BC19" s="111">
        <f t="shared" si="10"/>
        <v>100</v>
      </c>
      <c r="BD19" s="503">
        <f>AVERAGE(BC19:BC24)</f>
        <v>100</v>
      </c>
      <c r="BE19" s="505" t="str">
        <f>IF(BD19&lt;=50, "Débil", IF(BD19&lt;=99,"Moderado","Fuerte"))</f>
        <v>Fuerte</v>
      </c>
      <c r="BF19" s="503">
        <f>+IF(BE19="Fuerte",2,IF(BE19="Moderado",1,0))</f>
        <v>2</v>
      </c>
      <c r="BG19" s="503">
        <f>+AC19-BF19</f>
        <v>0</v>
      </c>
      <c r="BH19" s="499" t="str">
        <f>+VLOOKUP(BG19,Listados!$J$18:$K$24,2,TRUE)</f>
        <v>Rara Vez</v>
      </c>
      <c r="BI19" s="501" t="str">
        <f>IF(ISBLANK(AD19),"",AD19)</f>
        <v>Mayor</v>
      </c>
      <c r="BJ19" s="499" t="str">
        <f>IF(AND(BH19&lt;&gt;"",BI19&lt;&gt;""),VLOOKUP(BH19&amp;BI19,Listados!$M$3:$N$27,2,FALSE),"")</f>
        <v>Alto</v>
      </c>
      <c r="BK19" s="499" t="str">
        <f>+VLOOKUP(BJ19,Listados!$P$3:$Q$6,2,FALSE)</f>
        <v>Reducir el riesgo</v>
      </c>
      <c r="BL19" s="586"/>
      <c r="BM19" s="587"/>
      <c r="BN19" s="588"/>
      <c r="BO19" s="586"/>
      <c r="BP19" s="587"/>
      <c r="BQ19" s="588"/>
      <c r="BR19" s="586"/>
      <c r="BS19" s="587"/>
      <c r="BT19" s="588"/>
    </row>
    <row r="20" spans="1:72" ht="195.75" thickBot="1" x14ac:dyDescent="0.3">
      <c r="A20" s="511"/>
      <c r="B20" s="514"/>
      <c r="C20" s="517"/>
      <c r="D20" s="520"/>
      <c r="E20" s="107" t="s">
        <v>534</v>
      </c>
      <c r="F20" s="161" t="s">
        <v>16</v>
      </c>
      <c r="G20" s="571"/>
      <c r="H20" s="551"/>
      <c r="I20" s="551"/>
      <c r="J20" s="551"/>
      <c r="K20" s="553"/>
      <c r="L20" s="553"/>
      <c r="M20" s="553"/>
      <c r="N20" s="551"/>
      <c r="O20" s="551"/>
      <c r="P20" s="551"/>
      <c r="Q20" s="551"/>
      <c r="R20" s="551"/>
      <c r="S20" s="551"/>
      <c r="T20" s="551"/>
      <c r="U20" s="551"/>
      <c r="V20" s="551"/>
      <c r="W20" s="551"/>
      <c r="X20" s="551"/>
      <c r="Y20" s="551"/>
      <c r="Z20" s="514"/>
      <c r="AA20" s="509"/>
      <c r="AB20" s="514"/>
      <c r="AC20" s="507"/>
      <c r="AD20" s="509" t="str">
        <f>+IF(OR(AB20=1,AB20&lt;=5),"Moderado",IF(OR(AB20=6,AB20&lt;=11),"Mayor","Catastrófico"))</f>
        <v>Moderado</v>
      </c>
      <c r="AE20" s="507"/>
      <c r="AF20" s="502"/>
      <c r="AG20" s="167" t="s">
        <v>535</v>
      </c>
      <c r="AH20" s="165" t="s">
        <v>536</v>
      </c>
      <c r="AI20" s="145" t="s">
        <v>123</v>
      </c>
      <c r="AJ20" s="145"/>
      <c r="AK20" s="28" t="str">
        <f t="shared" si="0"/>
        <v/>
      </c>
      <c r="AL20" s="145"/>
      <c r="AM20" s="28" t="str">
        <f t="shared" si="1"/>
        <v/>
      </c>
      <c r="AN20" s="140"/>
      <c r="AO20" s="28" t="str">
        <f t="shared" si="2"/>
        <v/>
      </c>
      <c r="AP20" s="140"/>
      <c r="AQ20" s="28" t="str">
        <f t="shared" si="3"/>
        <v/>
      </c>
      <c r="AR20" s="140"/>
      <c r="AS20" s="28" t="str">
        <f t="shared" si="4"/>
        <v/>
      </c>
      <c r="AT20" s="140"/>
      <c r="AU20" s="28" t="str">
        <f t="shared" si="5"/>
        <v/>
      </c>
      <c r="AV20" s="140"/>
      <c r="AW20" s="28" t="str">
        <f t="shared" si="6"/>
        <v/>
      </c>
      <c r="AX20" s="111" t="str">
        <f t="shared" si="7"/>
        <v/>
      </c>
      <c r="AY20" s="111" t="str">
        <f t="shared" si="8"/>
        <v/>
      </c>
      <c r="AZ20" s="141"/>
      <c r="BA20" s="154" t="str">
        <f t="shared" si="9"/>
        <v>Débil</v>
      </c>
      <c r="BB20" s="22" t="str">
        <f>IFERROR(VLOOKUP((CONCATENATE(AY20,BA20)),Listados!$U$3:$V$11,2,FALSE),"")</f>
        <v/>
      </c>
      <c r="BC20" s="111">
        <f t="shared" si="10"/>
        <v>100</v>
      </c>
      <c r="BD20" s="504"/>
      <c r="BE20" s="548"/>
      <c r="BF20" s="504"/>
      <c r="BG20" s="504"/>
      <c r="BH20" s="500"/>
      <c r="BI20" s="502"/>
      <c r="BJ20" s="500"/>
      <c r="BK20" s="500"/>
      <c r="BL20" s="586"/>
      <c r="BM20" s="587"/>
      <c r="BN20" s="588"/>
      <c r="BO20" s="586"/>
      <c r="BP20" s="587"/>
      <c r="BQ20" s="588"/>
      <c r="BR20" s="586"/>
      <c r="BS20" s="587"/>
      <c r="BT20" s="588"/>
    </row>
    <row r="21" spans="1:72" ht="39" thickBot="1" x14ac:dyDescent="0.3">
      <c r="A21" s="511"/>
      <c r="B21" s="514"/>
      <c r="C21" s="517"/>
      <c r="D21" s="520"/>
      <c r="E21" s="162" t="s">
        <v>536</v>
      </c>
      <c r="F21" s="161" t="s">
        <v>16</v>
      </c>
      <c r="G21" s="571"/>
      <c r="H21" s="551"/>
      <c r="I21" s="551"/>
      <c r="J21" s="551"/>
      <c r="K21" s="553"/>
      <c r="L21" s="553"/>
      <c r="M21" s="553"/>
      <c r="N21" s="551"/>
      <c r="O21" s="551"/>
      <c r="P21" s="551"/>
      <c r="Q21" s="551"/>
      <c r="R21" s="551"/>
      <c r="S21" s="551"/>
      <c r="T21" s="551"/>
      <c r="U21" s="551"/>
      <c r="V21" s="551"/>
      <c r="W21" s="551"/>
      <c r="X21" s="551"/>
      <c r="Y21" s="551"/>
      <c r="Z21" s="514"/>
      <c r="AA21" s="509"/>
      <c r="AB21" s="514"/>
      <c r="AC21" s="507"/>
      <c r="AD21" s="509" t="str">
        <f>+IF(OR(AB21=1,AB21&lt;=5),"Moderado",IF(OR(AB21=6,AB21&lt;=11),"Mayor","Catastrófico"))</f>
        <v>Moderado</v>
      </c>
      <c r="AE21" s="507"/>
      <c r="AF21" s="502"/>
      <c r="AG21" s="52"/>
      <c r="AH21" s="145"/>
      <c r="AI21" s="145"/>
      <c r="AJ21" s="145"/>
      <c r="AK21" s="28" t="str">
        <f t="shared" si="0"/>
        <v/>
      </c>
      <c r="AL21" s="145"/>
      <c r="AM21" s="28" t="str">
        <f t="shared" si="1"/>
        <v/>
      </c>
      <c r="AN21" s="140"/>
      <c r="AO21" s="28" t="str">
        <f t="shared" si="2"/>
        <v/>
      </c>
      <c r="AP21" s="140"/>
      <c r="AQ21" s="28" t="str">
        <f t="shared" si="3"/>
        <v/>
      </c>
      <c r="AR21" s="140"/>
      <c r="AS21" s="28" t="str">
        <f t="shared" si="4"/>
        <v/>
      </c>
      <c r="AT21" s="140"/>
      <c r="AU21" s="28" t="str">
        <f t="shared" si="5"/>
        <v/>
      </c>
      <c r="AV21" s="140"/>
      <c r="AW21" s="28" t="str">
        <f t="shared" si="6"/>
        <v/>
      </c>
      <c r="AX21" s="111" t="str">
        <f t="shared" si="7"/>
        <v/>
      </c>
      <c r="AY21" s="111" t="str">
        <f t="shared" si="8"/>
        <v/>
      </c>
      <c r="AZ21" s="141"/>
      <c r="BA21" s="154" t="str">
        <f t="shared" si="9"/>
        <v>Débil</v>
      </c>
      <c r="BB21" s="22" t="str">
        <f>IFERROR(VLOOKUP((CONCATENATE(AY21,BA21)),Listados!$U$3:$V$11,2,FALSE),"")</f>
        <v/>
      </c>
      <c r="BC21" s="111">
        <f t="shared" si="10"/>
        <v>100</v>
      </c>
      <c r="BD21" s="504"/>
      <c r="BE21" s="548"/>
      <c r="BF21" s="504"/>
      <c r="BG21" s="504"/>
      <c r="BH21" s="500"/>
      <c r="BI21" s="502"/>
      <c r="BJ21" s="500"/>
      <c r="BK21" s="500"/>
      <c r="BL21" s="586"/>
      <c r="BM21" s="587"/>
      <c r="BN21" s="588"/>
      <c r="BO21" s="586"/>
      <c r="BP21" s="587"/>
      <c r="BQ21" s="588"/>
      <c r="BR21" s="586"/>
      <c r="BS21" s="587"/>
      <c r="BT21" s="588"/>
    </row>
    <row r="22" spans="1:72" ht="15.75" thickBot="1" x14ac:dyDescent="0.3">
      <c r="A22" s="511"/>
      <c r="B22" s="514"/>
      <c r="C22" s="517"/>
      <c r="D22" s="520"/>
      <c r="E22" s="542"/>
      <c r="F22" s="556"/>
      <c r="G22" s="571"/>
      <c r="H22" s="551"/>
      <c r="I22" s="551"/>
      <c r="J22" s="551"/>
      <c r="K22" s="553"/>
      <c r="L22" s="553"/>
      <c r="M22" s="553"/>
      <c r="N22" s="551"/>
      <c r="O22" s="551"/>
      <c r="P22" s="551"/>
      <c r="Q22" s="551"/>
      <c r="R22" s="551"/>
      <c r="S22" s="551"/>
      <c r="T22" s="551"/>
      <c r="U22" s="551"/>
      <c r="V22" s="551"/>
      <c r="W22" s="551"/>
      <c r="X22" s="551"/>
      <c r="Y22" s="551"/>
      <c r="Z22" s="514"/>
      <c r="AA22" s="509"/>
      <c r="AB22" s="514"/>
      <c r="AC22" s="507"/>
      <c r="AD22" s="509" t="str">
        <f>+IF(OR(AB22=1,AB22&lt;=5),"Moderado",IF(OR(AB22=6,AB22&lt;=11),"Mayor","Catastrófico"))</f>
        <v>Moderado</v>
      </c>
      <c r="AE22" s="507"/>
      <c r="AF22" s="502"/>
      <c r="AG22" s="52"/>
      <c r="AH22" s="145"/>
      <c r="AI22" s="145"/>
      <c r="AJ22" s="145"/>
      <c r="AK22" s="28" t="str">
        <f t="shared" si="0"/>
        <v/>
      </c>
      <c r="AL22" s="145"/>
      <c r="AM22" s="28" t="str">
        <f t="shared" si="1"/>
        <v/>
      </c>
      <c r="AN22" s="140"/>
      <c r="AO22" s="28" t="str">
        <f t="shared" si="2"/>
        <v/>
      </c>
      <c r="AP22" s="140"/>
      <c r="AQ22" s="28" t="str">
        <f t="shared" si="3"/>
        <v/>
      </c>
      <c r="AR22" s="140"/>
      <c r="AS22" s="28" t="str">
        <f t="shared" si="4"/>
        <v/>
      </c>
      <c r="AT22" s="140"/>
      <c r="AU22" s="28" t="str">
        <f t="shared" si="5"/>
        <v/>
      </c>
      <c r="AV22" s="140"/>
      <c r="AW22" s="28" t="str">
        <f t="shared" si="6"/>
        <v/>
      </c>
      <c r="AX22" s="111" t="str">
        <f t="shared" si="7"/>
        <v/>
      </c>
      <c r="AY22" s="111" t="str">
        <f t="shared" si="8"/>
        <v/>
      </c>
      <c r="AZ22" s="141"/>
      <c r="BA22" s="154" t="str">
        <f t="shared" si="9"/>
        <v>Débil</v>
      </c>
      <c r="BB22" s="22" t="str">
        <f>IFERROR(VLOOKUP((CONCATENATE(AY22,BA22)),Listados!$U$3:$V$11,2,FALSE),"")</f>
        <v/>
      </c>
      <c r="BC22" s="111">
        <f t="shared" si="10"/>
        <v>100</v>
      </c>
      <c r="BD22" s="504"/>
      <c r="BE22" s="548"/>
      <c r="BF22" s="504"/>
      <c r="BG22" s="504"/>
      <c r="BH22" s="500"/>
      <c r="BI22" s="502"/>
      <c r="BJ22" s="500"/>
      <c r="BK22" s="500"/>
      <c r="BL22" s="586"/>
      <c r="BM22" s="587"/>
      <c r="BN22" s="588"/>
      <c r="BO22" s="586"/>
      <c r="BP22" s="587"/>
      <c r="BQ22" s="588"/>
      <c r="BR22" s="586"/>
      <c r="BS22" s="587"/>
      <c r="BT22" s="588"/>
    </row>
    <row r="23" spans="1:72" ht="15.75" thickBot="1" x14ac:dyDescent="0.3">
      <c r="A23" s="511"/>
      <c r="B23" s="514"/>
      <c r="C23" s="517"/>
      <c r="D23" s="520"/>
      <c r="E23" s="543"/>
      <c r="F23" s="557"/>
      <c r="G23" s="571"/>
      <c r="H23" s="551"/>
      <c r="I23" s="551"/>
      <c r="J23" s="551"/>
      <c r="K23" s="553"/>
      <c r="L23" s="553"/>
      <c r="M23" s="553"/>
      <c r="N23" s="551"/>
      <c r="O23" s="551"/>
      <c r="P23" s="551"/>
      <c r="Q23" s="551"/>
      <c r="R23" s="551"/>
      <c r="S23" s="551"/>
      <c r="T23" s="551"/>
      <c r="U23" s="551"/>
      <c r="V23" s="551"/>
      <c r="W23" s="551"/>
      <c r="X23" s="551"/>
      <c r="Y23" s="551"/>
      <c r="Z23" s="514"/>
      <c r="AA23" s="509"/>
      <c r="AB23" s="514"/>
      <c r="AC23" s="507"/>
      <c r="AD23" s="509" t="str">
        <f>+IF(OR(AB23=1,AB23&lt;=5),"Moderado",IF(OR(AB23=6,AB23&lt;=11),"Mayor","Catastrófico"))</f>
        <v>Moderado</v>
      </c>
      <c r="AE23" s="507"/>
      <c r="AF23" s="502"/>
      <c r="AG23" s="52"/>
      <c r="AH23" s="145"/>
      <c r="AI23" s="145"/>
      <c r="AJ23" s="145"/>
      <c r="AK23" s="28" t="str">
        <f t="shared" si="0"/>
        <v/>
      </c>
      <c r="AL23" s="145"/>
      <c r="AM23" s="28" t="str">
        <f t="shared" si="1"/>
        <v/>
      </c>
      <c r="AN23" s="140"/>
      <c r="AO23" s="28" t="str">
        <f t="shared" si="2"/>
        <v/>
      </c>
      <c r="AP23" s="140"/>
      <c r="AQ23" s="28" t="str">
        <f t="shared" si="3"/>
        <v/>
      </c>
      <c r="AR23" s="140"/>
      <c r="AS23" s="28" t="str">
        <f t="shared" si="4"/>
        <v/>
      </c>
      <c r="AT23" s="140"/>
      <c r="AU23" s="28" t="str">
        <f t="shared" si="5"/>
        <v/>
      </c>
      <c r="AV23" s="140"/>
      <c r="AW23" s="28" t="str">
        <f t="shared" si="6"/>
        <v/>
      </c>
      <c r="AX23" s="111" t="str">
        <f t="shared" si="7"/>
        <v/>
      </c>
      <c r="AY23" s="111" t="str">
        <f t="shared" si="8"/>
        <v/>
      </c>
      <c r="AZ23" s="141"/>
      <c r="BA23" s="154" t="str">
        <f t="shared" si="9"/>
        <v>Débil</v>
      </c>
      <c r="BB23" s="22" t="str">
        <f>IFERROR(VLOOKUP((CONCATENATE(AY23,BA23)),Listados!$U$3:$V$11,2,FALSE),"")</f>
        <v/>
      </c>
      <c r="BC23" s="111">
        <f t="shared" si="10"/>
        <v>100</v>
      </c>
      <c r="BD23" s="504"/>
      <c r="BE23" s="548"/>
      <c r="BF23" s="504"/>
      <c r="BG23" s="504"/>
      <c r="BH23" s="500"/>
      <c r="BI23" s="502"/>
      <c r="BJ23" s="500"/>
      <c r="BK23" s="500"/>
      <c r="BL23" s="586"/>
      <c r="BM23" s="587"/>
      <c r="BN23" s="588"/>
      <c r="BO23" s="586"/>
      <c r="BP23" s="587"/>
      <c r="BQ23" s="588"/>
      <c r="BR23" s="586"/>
      <c r="BS23" s="587"/>
      <c r="BT23" s="588"/>
    </row>
    <row r="24" spans="1:72" ht="15.75" thickBot="1" x14ac:dyDescent="0.3">
      <c r="A24" s="512"/>
      <c r="B24" s="515"/>
      <c r="C24" s="518"/>
      <c r="D24" s="521"/>
      <c r="E24" s="544"/>
      <c r="F24" s="558"/>
      <c r="G24" s="572"/>
      <c r="H24" s="551"/>
      <c r="I24" s="551"/>
      <c r="J24" s="551"/>
      <c r="K24" s="550"/>
      <c r="L24" s="550"/>
      <c r="M24" s="550"/>
      <c r="N24" s="551"/>
      <c r="O24" s="551"/>
      <c r="P24" s="551"/>
      <c r="Q24" s="551"/>
      <c r="R24" s="551"/>
      <c r="S24" s="551"/>
      <c r="T24" s="551"/>
      <c r="U24" s="551"/>
      <c r="V24" s="551"/>
      <c r="W24" s="551"/>
      <c r="X24" s="551"/>
      <c r="Y24" s="551"/>
      <c r="Z24" s="514"/>
      <c r="AA24" s="509"/>
      <c r="AB24" s="514"/>
      <c r="AC24" s="508"/>
      <c r="AD24" s="509" t="str">
        <f>+IF(OR(AB24=1,AB24&lt;=5),"Moderado",IF(OR(AB24=6,AB24&lt;=11),"Mayor","Catastrófico"))</f>
        <v>Moderado</v>
      </c>
      <c r="AE24" s="508"/>
      <c r="AF24" s="502"/>
      <c r="AG24" s="52"/>
      <c r="AH24" s="145"/>
      <c r="AI24" s="145"/>
      <c r="AJ24" s="145"/>
      <c r="AK24" s="28" t="str">
        <f t="shared" si="0"/>
        <v/>
      </c>
      <c r="AL24" s="145"/>
      <c r="AM24" s="28" t="str">
        <f t="shared" si="1"/>
        <v/>
      </c>
      <c r="AN24" s="140"/>
      <c r="AO24" s="28" t="str">
        <f t="shared" si="2"/>
        <v/>
      </c>
      <c r="AP24" s="140"/>
      <c r="AQ24" s="28" t="str">
        <f t="shared" si="3"/>
        <v/>
      </c>
      <c r="AR24" s="140"/>
      <c r="AS24" s="28" t="str">
        <f t="shared" si="4"/>
        <v/>
      </c>
      <c r="AT24" s="140"/>
      <c r="AU24" s="28" t="str">
        <f t="shared" si="5"/>
        <v/>
      </c>
      <c r="AV24" s="140"/>
      <c r="AW24" s="28" t="str">
        <f t="shared" si="6"/>
        <v/>
      </c>
      <c r="AX24" s="111" t="str">
        <f t="shared" si="7"/>
        <v/>
      </c>
      <c r="AY24" s="111" t="str">
        <f t="shared" si="8"/>
        <v/>
      </c>
      <c r="AZ24" s="141"/>
      <c r="BA24" s="154" t="str">
        <f t="shared" si="9"/>
        <v>Débil</v>
      </c>
      <c r="BB24" s="22" t="str">
        <f>IFERROR(VLOOKUP((CONCATENATE(AY24,BA24)),Listados!$U$3:$V$11,2,FALSE),"")</f>
        <v/>
      </c>
      <c r="BC24" s="111">
        <f t="shared" si="10"/>
        <v>100</v>
      </c>
      <c r="BD24" s="505"/>
      <c r="BE24" s="548"/>
      <c r="BF24" s="505"/>
      <c r="BG24" s="505"/>
      <c r="BH24" s="501"/>
      <c r="BI24" s="502"/>
      <c r="BJ24" s="501"/>
      <c r="BK24" s="501"/>
      <c r="BL24" s="586"/>
      <c r="BM24" s="587"/>
      <c r="BN24" s="588"/>
      <c r="BO24" s="586"/>
      <c r="BP24" s="587"/>
      <c r="BQ24" s="588"/>
      <c r="BR24" s="586"/>
      <c r="BS24" s="587"/>
      <c r="BT24" s="588"/>
    </row>
    <row r="25" spans="1:72" ht="77.25" thickBot="1" x14ac:dyDescent="0.3">
      <c r="A25" s="510">
        <v>4</v>
      </c>
      <c r="B25" s="513" t="s">
        <v>98</v>
      </c>
      <c r="C25" s="516" t="str">
        <f>IFERROR(VLOOKUP(B25,Listados!B$3:C$20,2,FALSE),"")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25" s="519" t="s">
        <v>537</v>
      </c>
      <c r="E25" s="105" t="s">
        <v>538</v>
      </c>
      <c r="F25" s="109" t="s">
        <v>16</v>
      </c>
      <c r="G25" s="522" t="s">
        <v>539</v>
      </c>
      <c r="H25" s="550" t="s">
        <v>116</v>
      </c>
      <c r="I25" s="550" t="s">
        <v>116</v>
      </c>
      <c r="J25" s="550" t="s">
        <v>116</v>
      </c>
      <c r="K25" s="550" t="s">
        <v>116</v>
      </c>
      <c r="L25" s="550" t="s">
        <v>116</v>
      </c>
      <c r="M25" s="550" t="s">
        <v>120</v>
      </c>
      <c r="N25" s="550" t="s">
        <v>116</v>
      </c>
      <c r="O25" s="550" t="s">
        <v>120</v>
      </c>
      <c r="P25" s="550" t="s">
        <v>116</v>
      </c>
      <c r="Q25" s="550" t="s">
        <v>116</v>
      </c>
      <c r="R25" s="550" t="s">
        <v>120</v>
      </c>
      <c r="S25" s="550" t="s">
        <v>116</v>
      </c>
      <c r="T25" s="550" t="s">
        <v>120</v>
      </c>
      <c r="U25" s="550" t="s">
        <v>116</v>
      </c>
      <c r="V25" s="550" t="s">
        <v>116</v>
      </c>
      <c r="W25" s="550" t="s">
        <v>120</v>
      </c>
      <c r="X25" s="550" t="s">
        <v>116</v>
      </c>
      <c r="Y25" s="550" t="s">
        <v>116</v>
      </c>
      <c r="Z25" s="549" t="s">
        <v>120</v>
      </c>
      <c r="AA25" s="508">
        <f>COUNTIF(H25:Z30, "SI")</f>
        <v>13</v>
      </c>
      <c r="AB25" s="549" t="s">
        <v>21</v>
      </c>
      <c r="AC25" s="506">
        <f>+VLOOKUP(AB25,Listados!$K$8:$L$12,2,0)</f>
        <v>1</v>
      </c>
      <c r="AD25" s="508" t="str">
        <f>+IF(OR(AA25=1,AA25&lt;=5),"Moderado",IF(OR(AA25=6,AA25&lt;=11),"Mayor","Catastrófico"))</f>
        <v>Catastrófico</v>
      </c>
      <c r="AE25" s="506">
        <f>+VLOOKUP(AD25,Listados!K31:L35,2,0)</f>
        <v>0</v>
      </c>
      <c r="AF25" s="501" t="str">
        <f>IF(AND(AB25&lt;&gt;"",AD25&lt;&gt;""),VLOOKUP(AB25&amp;AD25,Listados!$M$3:$N$27,2,FALSE),"")</f>
        <v>Extremo</v>
      </c>
      <c r="AG25" s="52" t="s">
        <v>540</v>
      </c>
      <c r="AH25" s="165" t="s">
        <v>541</v>
      </c>
      <c r="AI25" s="143" t="s">
        <v>123</v>
      </c>
      <c r="AJ25" s="140" t="s">
        <v>116</v>
      </c>
      <c r="AK25" s="28">
        <f>+IF(AJ25="si",15,"")</f>
        <v>15</v>
      </c>
      <c r="AL25" s="140" t="s">
        <v>116</v>
      </c>
      <c r="AM25" s="28">
        <f>+IF(AL25="si",15,"")</f>
        <v>15</v>
      </c>
      <c r="AN25" s="140" t="s">
        <v>116</v>
      </c>
      <c r="AO25" s="28">
        <f>+IF(AN25="si",15,"")</f>
        <v>15</v>
      </c>
      <c r="AP25" s="140" t="s">
        <v>116</v>
      </c>
      <c r="AQ25" s="28" t="str">
        <f t="shared" si="3"/>
        <v/>
      </c>
      <c r="AR25" s="140" t="s">
        <v>116</v>
      </c>
      <c r="AS25" s="28">
        <f>+IF(AR25="si",15,"")</f>
        <v>15</v>
      </c>
      <c r="AT25" s="140" t="s">
        <v>116</v>
      </c>
      <c r="AU25" s="28">
        <f>+IF(AT25="si",15,"")</f>
        <v>15</v>
      </c>
      <c r="AV25" s="140" t="s">
        <v>117</v>
      </c>
      <c r="AW25" s="28">
        <f t="shared" si="6"/>
        <v>10</v>
      </c>
      <c r="AX25" s="111">
        <f t="shared" si="7"/>
        <v>85</v>
      </c>
      <c r="AY25" s="111" t="str">
        <f t="shared" si="8"/>
        <v>Débil</v>
      </c>
      <c r="AZ25" s="141" t="s">
        <v>118</v>
      </c>
      <c r="BA25" s="154" t="str">
        <f t="shared" ref="BA25:BA30" si="11">+IF(AZ25="siempre","Fuerte",IF(AZ25="Algunas veces","Moderado","Débil"))</f>
        <v>Fuerte</v>
      </c>
      <c r="BB25" s="22" t="str">
        <f>IFERROR(VLOOKUP((CONCATENATE(AY25,BA25)),[5]Listados!$U$3:$V$11,2,FALSE),"")</f>
        <v>Débil</v>
      </c>
      <c r="BC25" s="111">
        <f t="shared" ref="BC25:BC30" si="12">IF(ISBLANK(BB25),"",IF(BB25="Débil", 0, IF(BB25="Moderado",50,100)))</f>
        <v>0</v>
      </c>
      <c r="BD25" s="503">
        <f>AVERAGE(BC25:BC30)</f>
        <v>83.333333333333329</v>
      </c>
      <c r="BE25" s="505" t="str">
        <f>IF(BD25&lt;=50, "Débil", IF(BD25&lt;=99,"Moderado","Fuerte"))</f>
        <v>Moderado</v>
      </c>
      <c r="BF25" s="503">
        <f>+IF(BE25="Fuerte",2,IF(BE25="Moderado",1,0))</f>
        <v>1</v>
      </c>
      <c r="BG25" s="503">
        <f>+AC25-BF25</f>
        <v>0</v>
      </c>
      <c r="BH25" s="499" t="str">
        <f>+VLOOKUP(BG25,[5]Listados!$J$18:$K$24,2,TRUE)</f>
        <v>Rara Vez</v>
      </c>
      <c r="BI25" s="501" t="str">
        <f>IF(ISBLANK(AD25),"",AD25)</f>
        <v>Catastrófico</v>
      </c>
      <c r="BJ25" s="499" t="str">
        <f>IF(AND(BH25&lt;&gt;"",BI25&lt;&gt;""),VLOOKUP(BH25&amp;BI25,[5]Listados!$M$3:$N$27,2,FALSE),"")</f>
        <v>Extremo</v>
      </c>
      <c r="BK25" s="499" t="str">
        <f>+VLOOKUP(BJ25,[5]Listados!$P$3:$Q$6,2,FALSE)</f>
        <v>Evitar el riesgo</v>
      </c>
      <c r="BL25" s="586"/>
      <c r="BM25" s="587"/>
      <c r="BN25" s="588"/>
      <c r="BO25" s="586"/>
      <c r="BP25" s="587"/>
      <c r="BQ25" s="588"/>
      <c r="BR25" s="586"/>
      <c r="BS25" s="587"/>
      <c r="BT25" s="588"/>
    </row>
    <row r="26" spans="1:72" ht="26.25" thickBot="1" x14ac:dyDescent="0.3">
      <c r="A26" s="511"/>
      <c r="B26" s="514"/>
      <c r="C26" s="517"/>
      <c r="D26" s="520"/>
      <c r="E26" s="162" t="s">
        <v>542</v>
      </c>
      <c r="F26" s="109" t="s">
        <v>16</v>
      </c>
      <c r="G26" s="523"/>
      <c r="H26" s="551"/>
      <c r="I26" s="551"/>
      <c r="J26" s="551"/>
      <c r="K26" s="551"/>
      <c r="L26" s="551"/>
      <c r="M26" s="551"/>
      <c r="N26" s="551"/>
      <c r="O26" s="551"/>
      <c r="P26" s="551"/>
      <c r="Q26" s="551"/>
      <c r="R26" s="551"/>
      <c r="S26" s="551"/>
      <c r="T26" s="551"/>
      <c r="U26" s="551"/>
      <c r="V26" s="551"/>
      <c r="W26" s="551"/>
      <c r="X26" s="551"/>
      <c r="Y26" s="551"/>
      <c r="Z26" s="514"/>
      <c r="AA26" s="509"/>
      <c r="AB26" s="514"/>
      <c r="AC26" s="507"/>
      <c r="AD26" s="509" t="str">
        <f>+IF(OR(AB26=1,AB26&lt;=5),"Moderado",IF(OR(AB26=6,AB26&lt;=11),"Mayor","Catastrófico"))</f>
        <v>Moderado</v>
      </c>
      <c r="AE26" s="507"/>
      <c r="AF26" s="502"/>
      <c r="AG26" s="52"/>
      <c r="AH26" s="145"/>
      <c r="AI26" s="145"/>
      <c r="AJ26" s="145"/>
      <c r="AK26" s="28" t="str">
        <f t="shared" si="0"/>
        <v/>
      </c>
      <c r="AL26" s="145"/>
      <c r="AM26" s="28" t="str">
        <f t="shared" si="1"/>
        <v/>
      </c>
      <c r="AN26" s="140"/>
      <c r="AO26" s="28" t="str">
        <f t="shared" si="2"/>
        <v/>
      </c>
      <c r="AP26" s="140"/>
      <c r="AQ26" s="28" t="str">
        <f t="shared" si="3"/>
        <v/>
      </c>
      <c r="AR26" s="140"/>
      <c r="AS26" s="28" t="str">
        <f t="shared" si="4"/>
        <v/>
      </c>
      <c r="AT26" s="140"/>
      <c r="AU26" s="28" t="str">
        <f t="shared" si="5"/>
        <v/>
      </c>
      <c r="AV26" s="140"/>
      <c r="AW26" s="28" t="str">
        <f t="shared" si="6"/>
        <v/>
      </c>
      <c r="AX26" s="111" t="str">
        <f t="shared" si="7"/>
        <v/>
      </c>
      <c r="AY26" s="111" t="str">
        <f t="shared" si="8"/>
        <v/>
      </c>
      <c r="AZ26" s="141"/>
      <c r="BA26" s="154" t="str">
        <f t="shared" si="11"/>
        <v>Débil</v>
      </c>
      <c r="BB26" s="22" t="str">
        <f>IFERROR(VLOOKUP((CONCATENATE(AY26,BA26)),[5]Listados!$U$3:$V$11,2,FALSE),"")</f>
        <v/>
      </c>
      <c r="BC26" s="111">
        <f t="shared" si="12"/>
        <v>100</v>
      </c>
      <c r="BD26" s="504"/>
      <c r="BE26" s="548"/>
      <c r="BF26" s="504"/>
      <c r="BG26" s="504"/>
      <c r="BH26" s="500"/>
      <c r="BI26" s="502"/>
      <c r="BJ26" s="500"/>
      <c r="BK26" s="500"/>
      <c r="BL26" s="586"/>
      <c r="BM26" s="587"/>
      <c r="BN26" s="588"/>
      <c r="BO26" s="586"/>
      <c r="BP26" s="587"/>
      <c r="BQ26" s="588"/>
      <c r="BR26" s="586"/>
      <c r="BS26" s="587"/>
      <c r="BT26" s="588"/>
    </row>
    <row r="27" spans="1:72" ht="15.75" thickBot="1" x14ac:dyDescent="0.3">
      <c r="A27" s="511"/>
      <c r="B27" s="514"/>
      <c r="C27" s="517"/>
      <c r="D27" s="520"/>
      <c r="E27" s="162" t="s">
        <v>543</v>
      </c>
      <c r="F27" s="151"/>
      <c r="G27" s="523"/>
      <c r="H27" s="551"/>
      <c r="I27" s="551"/>
      <c r="J27" s="551"/>
      <c r="K27" s="551"/>
      <c r="L27" s="551"/>
      <c r="M27" s="551"/>
      <c r="N27" s="551"/>
      <c r="O27" s="551"/>
      <c r="P27" s="551"/>
      <c r="Q27" s="551"/>
      <c r="R27" s="551"/>
      <c r="S27" s="551"/>
      <c r="T27" s="551"/>
      <c r="U27" s="551"/>
      <c r="V27" s="551"/>
      <c r="W27" s="551"/>
      <c r="X27" s="551"/>
      <c r="Y27" s="551"/>
      <c r="Z27" s="514"/>
      <c r="AA27" s="509"/>
      <c r="AB27" s="514"/>
      <c r="AC27" s="507"/>
      <c r="AD27" s="509" t="str">
        <f>+IF(OR(AB27=1,AB27&lt;=5),"Moderado",IF(OR(AB27=6,AB27&lt;=11),"Mayor","Catastrófico"))</f>
        <v>Moderado</v>
      </c>
      <c r="AE27" s="507"/>
      <c r="AF27" s="502"/>
      <c r="AG27" s="52"/>
      <c r="AH27" s="145"/>
      <c r="AI27" s="145"/>
      <c r="AJ27" s="145"/>
      <c r="AK27" s="28" t="str">
        <f t="shared" si="0"/>
        <v/>
      </c>
      <c r="AL27" s="145"/>
      <c r="AM27" s="28" t="str">
        <f t="shared" si="1"/>
        <v/>
      </c>
      <c r="AN27" s="140"/>
      <c r="AO27" s="28" t="str">
        <f t="shared" si="2"/>
        <v/>
      </c>
      <c r="AP27" s="140"/>
      <c r="AQ27" s="28" t="str">
        <f t="shared" si="3"/>
        <v/>
      </c>
      <c r="AR27" s="140"/>
      <c r="AS27" s="28" t="str">
        <f t="shared" si="4"/>
        <v/>
      </c>
      <c r="AT27" s="140"/>
      <c r="AU27" s="28" t="str">
        <f t="shared" si="5"/>
        <v/>
      </c>
      <c r="AV27" s="140"/>
      <c r="AW27" s="28" t="str">
        <f t="shared" si="6"/>
        <v/>
      </c>
      <c r="AX27" s="111" t="str">
        <f t="shared" si="7"/>
        <v/>
      </c>
      <c r="AY27" s="111" t="str">
        <f t="shared" si="8"/>
        <v/>
      </c>
      <c r="AZ27" s="141"/>
      <c r="BA27" s="154" t="str">
        <f t="shared" si="11"/>
        <v>Débil</v>
      </c>
      <c r="BB27" s="22" t="str">
        <f>IFERROR(VLOOKUP((CONCATENATE(AY27,BA27)),[5]Listados!$U$3:$V$11,2,FALSE),"")</f>
        <v/>
      </c>
      <c r="BC27" s="111">
        <f t="shared" si="12"/>
        <v>100</v>
      </c>
      <c r="BD27" s="504"/>
      <c r="BE27" s="548"/>
      <c r="BF27" s="504"/>
      <c r="BG27" s="504"/>
      <c r="BH27" s="500"/>
      <c r="BI27" s="502"/>
      <c r="BJ27" s="500"/>
      <c r="BK27" s="500"/>
      <c r="BL27" s="586"/>
      <c r="BM27" s="587"/>
      <c r="BN27" s="588"/>
      <c r="BO27" s="586"/>
      <c r="BP27" s="587"/>
      <c r="BQ27" s="588"/>
      <c r="BR27" s="586"/>
      <c r="BS27" s="587"/>
      <c r="BT27" s="588"/>
    </row>
    <row r="28" spans="1:72" ht="15.75" thickBot="1" x14ac:dyDescent="0.3">
      <c r="A28" s="511"/>
      <c r="B28" s="514"/>
      <c r="C28" s="517"/>
      <c r="D28" s="520"/>
      <c r="E28" s="542"/>
      <c r="F28" s="556"/>
      <c r="G28" s="523"/>
      <c r="H28" s="551"/>
      <c r="I28" s="551"/>
      <c r="J28" s="551"/>
      <c r="K28" s="551"/>
      <c r="L28" s="551"/>
      <c r="M28" s="551"/>
      <c r="N28" s="551"/>
      <c r="O28" s="551"/>
      <c r="P28" s="551"/>
      <c r="Q28" s="551"/>
      <c r="R28" s="551"/>
      <c r="S28" s="551"/>
      <c r="T28" s="551"/>
      <c r="U28" s="551"/>
      <c r="V28" s="551"/>
      <c r="W28" s="551"/>
      <c r="X28" s="551"/>
      <c r="Y28" s="551"/>
      <c r="Z28" s="514"/>
      <c r="AA28" s="509"/>
      <c r="AB28" s="514"/>
      <c r="AC28" s="507"/>
      <c r="AD28" s="509" t="str">
        <f>+IF(OR(AB28=1,AB28&lt;=5),"Moderado",IF(OR(AB28=6,AB28&lt;=11),"Mayor","Catastrófico"))</f>
        <v>Moderado</v>
      </c>
      <c r="AE28" s="507"/>
      <c r="AF28" s="502"/>
      <c r="AG28" s="52"/>
      <c r="AH28" s="145"/>
      <c r="AI28" s="145"/>
      <c r="AJ28" s="145"/>
      <c r="AK28" s="28" t="str">
        <f t="shared" si="0"/>
        <v/>
      </c>
      <c r="AL28" s="145"/>
      <c r="AM28" s="28" t="str">
        <f t="shared" si="1"/>
        <v/>
      </c>
      <c r="AN28" s="140"/>
      <c r="AO28" s="28" t="str">
        <f t="shared" si="2"/>
        <v/>
      </c>
      <c r="AP28" s="140"/>
      <c r="AQ28" s="28" t="str">
        <f t="shared" si="3"/>
        <v/>
      </c>
      <c r="AR28" s="140"/>
      <c r="AS28" s="28" t="str">
        <f t="shared" si="4"/>
        <v/>
      </c>
      <c r="AT28" s="140"/>
      <c r="AU28" s="28" t="str">
        <f t="shared" si="5"/>
        <v/>
      </c>
      <c r="AV28" s="140"/>
      <c r="AW28" s="28" t="str">
        <f t="shared" si="6"/>
        <v/>
      </c>
      <c r="AX28" s="111" t="str">
        <f t="shared" si="7"/>
        <v/>
      </c>
      <c r="AY28" s="111" t="str">
        <f t="shared" si="8"/>
        <v/>
      </c>
      <c r="AZ28" s="141"/>
      <c r="BA28" s="154" t="str">
        <f t="shared" si="11"/>
        <v>Débil</v>
      </c>
      <c r="BB28" s="22" t="str">
        <f>IFERROR(VLOOKUP((CONCATENATE(AY28,BA28)),[5]Listados!$U$3:$V$11,2,FALSE),"")</f>
        <v/>
      </c>
      <c r="BC28" s="111">
        <f t="shared" si="12"/>
        <v>100</v>
      </c>
      <c r="BD28" s="504"/>
      <c r="BE28" s="548"/>
      <c r="BF28" s="504"/>
      <c r="BG28" s="504"/>
      <c r="BH28" s="500"/>
      <c r="BI28" s="502"/>
      <c r="BJ28" s="500"/>
      <c r="BK28" s="500"/>
      <c r="BL28" s="586"/>
      <c r="BM28" s="587"/>
      <c r="BN28" s="588"/>
      <c r="BO28" s="586"/>
      <c r="BP28" s="587"/>
      <c r="BQ28" s="588"/>
      <c r="BR28" s="586"/>
      <c r="BS28" s="587"/>
      <c r="BT28" s="588"/>
    </row>
    <row r="29" spans="1:72" ht="15.75" thickBot="1" x14ac:dyDescent="0.3">
      <c r="A29" s="511"/>
      <c r="B29" s="514"/>
      <c r="C29" s="517"/>
      <c r="D29" s="520"/>
      <c r="E29" s="543"/>
      <c r="F29" s="557"/>
      <c r="G29" s="523"/>
      <c r="H29" s="551"/>
      <c r="I29" s="551"/>
      <c r="J29" s="551"/>
      <c r="K29" s="551"/>
      <c r="L29" s="551"/>
      <c r="M29" s="551"/>
      <c r="N29" s="551"/>
      <c r="O29" s="551"/>
      <c r="P29" s="551"/>
      <c r="Q29" s="551"/>
      <c r="R29" s="551"/>
      <c r="S29" s="551"/>
      <c r="T29" s="551"/>
      <c r="U29" s="551"/>
      <c r="V29" s="551"/>
      <c r="W29" s="551"/>
      <c r="X29" s="551"/>
      <c r="Y29" s="551"/>
      <c r="Z29" s="514"/>
      <c r="AA29" s="509"/>
      <c r="AB29" s="514"/>
      <c r="AC29" s="507"/>
      <c r="AD29" s="509" t="str">
        <f>+IF(OR(AB29=1,AB29&lt;=5),"Moderado",IF(OR(AB29=6,AB29&lt;=11),"Mayor","Catastrófico"))</f>
        <v>Moderado</v>
      </c>
      <c r="AE29" s="507"/>
      <c r="AF29" s="502"/>
      <c r="AG29" s="52"/>
      <c r="AH29" s="145"/>
      <c r="AI29" s="145"/>
      <c r="AJ29" s="145"/>
      <c r="AK29" s="28" t="str">
        <f t="shared" si="0"/>
        <v/>
      </c>
      <c r="AL29" s="145"/>
      <c r="AM29" s="28" t="str">
        <f t="shared" si="1"/>
        <v/>
      </c>
      <c r="AN29" s="140"/>
      <c r="AO29" s="28" t="str">
        <f t="shared" si="2"/>
        <v/>
      </c>
      <c r="AP29" s="140"/>
      <c r="AQ29" s="28" t="str">
        <f t="shared" si="3"/>
        <v/>
      </c>
      <c r="AR29" s="140"/>
      <c r="AS29" s="28" t="str">
        <f t="shared" si="4"/>
        <v/>
      </c>
      <c r="AT29" s="140"/>
      <c r="AU29" s="28" t="str">
        <f t="shared" si="5"/>
        <v/>
      </c>
      <c r="AV29" s="140"/>
      <c r="AW29" s="28" t="str">
        <f t="shared" si="6"/>
        <v/>
      </c>
      <c r="AX29" s="111" t="str">
        <f t="shared" si="7"/>
        <v/>
      </c>
      <c r="AY29" s="111" t="str">
        <f t="shared" si="8"/>
        <v/>
      </c>
      <c r="AZ29" s="141"/>
      <c r="BA29" s="154" t="str">
        <f t="shared" si="11"/>
        <v>Débil</v>
      </c>
      <c r="BB29" s="22" t="str">
        <f>IFERROR(VLOOKUP((CONCATENATE(AY29,BA29)),[5]Listados!$U$3:$V$11,2,FALSE),"")</f>
        <v/>
      </c>
      <c r="BC29" s="111">
        <f t="shared" si="12"/>
        <v>100</v>
      </c>
      <c r="BD29" s="504"/>
      <c r="BE29" s="548"/>
      <c r="BF29" s="504"/>
      <c r="BG29" s="504"/>
      <c r="BH29" s="500"/>
      <c r="BI29" s="502"/>
      <c r="BJ29" s="500"/>
      <c r="BK29" s="500"/>
      <c r="BL29" s="586"/>
      <c r="BM29" s="587"/>
      <c r="BN29" s="588"/>
      <c r="BO29" s="586"/>
      <c r="BP29" s="587"/>
      <c r="BQ29" s="588"/>
      <c r="BR29" s="586"/>
      <c r="BS29" s="587"/>
      <c r="BT29" s="588"/>
    </row>
    <row r="30" spans="1:72" ht="15.75" thickBot="1" x14ac:dyDescent="0.3">
      <c r="A30" s="512"/>
      <c r="B30" s="515"/>
      <c r="C30" s="518"/>
      <c r="D30" s="521"/>
      <c r="E30" s="544"/>
      <c r="F30" s="558"/>
      <c r="G30" s="523"/>
      <c r="H30" s="551"/>
      <c r="I30" s="551"/>
      <c r="J30" s="551"/>
      <c r="K30" s="551"/>
      <c r="L30" s="551"/>
      <c r="M30" s="551"/>
      <c r="N30" s="551"/>
      <c r="O30" s="551"/>
      <c r="P30" s="551"/>
      <c r="Q30" s="551"/>
      <c r="R30" s="551"/>
      <c r="S30" s="551"/>
      <c r="T30" s="551"/>
      <c r="U30" s="551"/>
      <c r="V30" s="551"/>
      <c r="W30" s="551"/>
      <c r="X30" s="551"/>
      <c r="Y30" s="551"/>
      <c r="Z30" s="514"/>
      <c r="AA30" s="509"/>
      <c r="AB30" s="514"/>
      <c r="AC30" s="508"/>
      <c r="AD30" s="509" t="str">
        <f>+IF(OR(AB30=1,AB30&lt;=5),"Moderado",IF(OR(AB30=6,AB30&lt;=11),"Mayor","Catastrófico"))</f>
        <v>Moderado</v>
      </c>
      <c r="AE30" s="508"/>
      <c r="AF30" s="502"/>
      <c r="AG30" s="106"/>
      <c r="AH30" s="145"/>
      <c r="AI30" s="145"/>
      <c r="AJ30" s="145"/>
      <c r="AK30" s="28" t="str">
        <f t="shared" si="0"/>
        <v/>
      </c>
      <c r="AL30" s="145"/>
      <c r="AM30" s="28" t="str">
        <f t="shared" si="1"/>
        <v/>
      </c>
      <c r="AN30" s="140"/>
      <c r="AO30" s="28" t="str">
        <f t="shared" si="2"/>
        <v/>
      </c>
      <c r="AP30" s="140"/>
      <c r="AQ30" s="28" t="str">
        <f t="shared" si="3"/>
        <v/>
      </c>
      <c r="AR30" s="140"/>
      <c r="AS30" s="28" t="str">
        <f t="shared" si="4"/>
        <v/>
      </c>
      <c r="AT30" s="140"/>
      <c r="AU30" s="28" t="str">
        <f t="shared" si="5"/>
        <v/>
      </c>
      <c r="AV30" s="140"/>
      <c r="AW30" s="28" t="str">
        <f t="shared" si="6"/>
        <v/>
      </c>
      <c r="AX30" s="111" t="str">
        <f t="shared" si="7"/>
        <v/>
      </c>
      <c r="AY30" s="111" t="str">
        <f t="shared" si="8"/>
        <v/>
      </c>
      <c r="AZ30" s="141"/>
      <c r="BA30" s="154" t="str">
        <f t="shared" si="11"/>
        <v>Débil</v>
      </c>
      <c r="BB30" s="22" t="str">
        <f>IFERROR(VLOOKUP((CONCATENATE(AY30,BA30)),[5]Listados!$U$3:$V$11,2,FALSE),"")</f>
        <v/>
      </c>
      <c r="BC30" s="111">
        <f t="shared" si="12"/>
        <v>100</v>
      </c>
      <c r="BD30" s="505"/>
      <c r="BE30" s="548"/>
      <c r="BF30" s="505"/>
      <c r="BG30" s="505"/>
      <c r="BH30" s="501"/>
      <c r="BI30" s="502"/>
      <c r="BJ30" s="501"/>
      <c r="BK30" s="501"/>
      <c r="BL30" s="586"/>
      <c r="BM30" s="587"/>
      <c r="BN30" s="588"/>
      <c r="BO30" s="586"/>
      <c r="BP30" s="587"/>
      <c r="BQ30" s="588"/>
      <c r="BR30" s="586"/>
      <c r="BS30" s="587"/>
      <c r="BT30" s="588"/>
    </row>
    <row r="31" spans="1:72" ht="120.75" thickBot="1" x14ac:dyDescent="0.3">
      <c r="A31" s="510">
        <v>5</v>
      </c>
      <c r="B31" s="559" t="s">
        <v>104</v>
      </c>
      <c r="C31" s="516" t="str">
        <f>IFERROR(VLOOKUP(B31,Listados!B$3:C$20,2,FALSE),"")</f>
        <v>Evaluar y/o hacer seguimiento a la planeación, ejecución y control en la gestión de los procesos (SIG), programas, planes y proyectos del Ministerio de Justicia y del Derecho para el mejoramiento continuo de la gestión de la Entidad.</v>
      </c>
      <c r="D31" s="519" t="s">
        <v>544</v>
      </c>
      <c r="E31" s="105" t="s">
        <v>545</v>
      </c>
      <c r="F31" s="109" t="s">
        <v>16</v>
      </c>
      <c r="G31" s="522" t="s">
        <v>546</v>
      </c>
      <c r="H31" s="501" t="s">
        <v>266</v>
      </c>
      <c r="I31" s="501" t="s">
        <v>266</v>
      </c>
      <c r="J31" s="501" t="s">
        <v>547</v>
      </c>
      <c r="K31" s="501" t="s">
        <v>547</v>
      </c>
      <c r="L31" s="501" t="s">
        <v>266</v>
      </c>
      <c r="M31" s="501" t="s">
        <v>266</v>
      </c>
      <c r="N31" s="501" t="s">
        <v>547</v>
      </c>
      <c r="O31" s="501" t="s">
        <v>547</v>
      </c>
      <c r="P31" s="501" t="s">
        <v>266</v>
      </c>
      <c r="Q31" s="501" t="s">
        <v>266</v>
      </c>
      <c r="R31" s="501" t="s">
        <v>266</v>
      </c>
      <c r="S31" s="501" t="s">
        <v>266</v>
      </c>
      <c r="T31" s="501" t="s">
        <v>547</v>
      </c>
      <c r="U31" s="501" t="s">
        <v>266</v>
      </c>
      <c r="V31" s="501" t="s">
        <v>266</v>
      </c>
      <c r="W31" s="501" t="s">
        <v>547</v>
      </c>
      <c r="X31" s="501" t="s">
        <v>547</v>
      </c>
      <c r="Y31" s="501" t="s">
        <v>547</v>
      </c>
      <c r="Z31" s="554" t="s">
        <v>547</v>
      </c>
      <c r="AA31" s="508">
        <f>COUNTIF(H31:Z36, "SI")</f>
        <v>10</v>
      </c>
      <c r="AB31" s="549" t="s">
        <v>21</v>
      </c>
      <c r="AC31" s="506">
        <f>+VLOOKUP(AB31,Listados!$K$8:$L$12,2,0)</f>
        <v>1</v>
      </c>
      <c r="AD31" s="508" t="str">
        <f>+IF(OR(AA31=1,AA31&lt;=5),"Moderado",IF(OR(AA31=6,AA31&lt;=11),"Mayor","Catastrófico"))</f>
        <v>Mayor</v>
      </c>
      <c r="AE31" s="506" t="e">
        <f>+VLOOKUP(AD31,Listados!K37:L41,2,0)</f>
        <v>#N/A</v>
      </c>
      <c r="AF31" s="501" t="str">
        <f>IF(AND(AB31&lt;&gt;"",AD31&lt;&gt;""),VLOOKUP(AB31&amp;AD31,Listados!$M$3:$N$27,2,FALSE),"")</f>
        <v>Alto</v>
      </c>
      <c r="AG31" s="168" t="s">
        <v>548</v>
      </c>
      <c r="AH31" s="169" t="s">
        <v>549</v>
      </c>
      <c r="AI31" s="170" t="s">
        <v>20</v>
      </c>
      <c r="AJ31" s="153" t="s">
        <v>116</v>
      </c>
      <c r="AK31" s="28">
        <f>+IF(AJ31="si",15,"")</f>
        <v>15</v>
      </c>
      <c r="AL31" s="153" t="s">
        <v>266</v>
      </c>
      <c r="AM31" s="28">
        <f>+IF(AL31="si",15,"")</f>
        <v>15</v>
      </c>
      <c r="AN31" s="153" t="s">
        <v>266</v>
      </c>
      <c r="AO31" s="28">
        <f>+IF(AN31="si",15,"")</f>
        <v>15</v>
      </c>
      <c r="AP31" s="153" t="s">
        <v>266</v>
      </c>
      <c r="AQ31" s="28">
        <f>+IF(AP31="si",15,"")</f>
        <v>15</v>
      </c>
      <c r="AR31" s="153" t="s">
        <v>266</v>
      </c>
      <c r="AS31" s="28">
        <f>+IF(AR31="si",15,"")</f>
        <v>15</v>
      </c>
      <c r="AT31" s="153" t="s">
        <v>266</v>
      </c>
      <c r="AU31" s="28">
        <f>+IF(AT31="si",15,"")</f>
        <v>15</v>
      </c>
      <c r="AV31" s="153" t="s">
        <v>117</v>
      </c>
      <c r="AW31" s="28">
        <f t="shared" si="6"/>
        <v>10</v>
      </c>
      <c r="AX31" s="111">
        <f t="shared" si="7"/>
        <v>100</v>
      </c>
      <c r="AY31" s="111" t="str">
        <f t="shared" si="8"/>
        <v>Fuerte</v>
      </c>
      <c r="AZ31" s="141" t="s">
        <v>118</v>
      </c>
      <c r="BA31" s="154" t="str">
        <f t="shared" si="9"/>
        <v>Fuerte</v>
      </c>
      <c r="BB31" s="22" t="str">
        <f>IFERROR(VLOOKUP((CONCATENATE(AY31,BA31)),Listados!$U$3:$V$11,2,FALSE),"")</f>
        <v>Fuerte</v>
      </c>
      <c r="BC31" s="111">
        <f t="shared" si="10"/>
        <v>100</v>
      </c>
      <c r="BD31" s="503">
        <f>AVERAGE(BC31:BC36)</f>
        <v>83.333333333333329</v>
      </c>
      <c r="BE31" s="505" t="str">
        <f>IF(BD31&lt;=50, "Débil", IF(BD31&lt;=99,"Moderado","Fuerte"))</f>
        <v>Moderado</v>
      </c>
      <c r="BF31" s="503">
        <f>+IF(BE31="Fuerte",2,IF(BE31="Moderado",1,0))</f>
        <v>1</v>
      </c>
      <c r="BG31" s="503">
        <f>+AC31-BF31</f>
        <v>0</v>
      </c>
      <c r="BH31" s="499" t="str">
        <f>+VLOOKUP(BG31,Listados!$J$18:$K$24,2,TRUE)</f>
        <v>Rara Vez</v>
      </c>
      <c r="BI31" s="501" t="str">
        <f>IF(ISBLANK(AD31),"",AD31)</f>
        <v>Mayor</v>
      </c>
      <c r="BJ31" s="499" t="str">
        <f>IF(AND(BH31&lt;&gt;"",BI31&lt;&gt;""),VLOOKUP(BH31&amp;BI31,Listados!$M$3:$N$27,2,FALSE),"")</f>
        <v>Alto</v>
      </c>
      <c r="BK31" s="499" t="str">
        <f>+VLOOKUP(BJ31,Listados!$P$3:$Q$6,2,FALSE)</f>
        <v>Reducir el riesgo</v>
      </c>
      <c r="BL31" s="586"/>
      <c r="BM31" s="587"/>
      <c r="BN31" s="588"/>
      <c r="BO31" s="586"/>
      <c r="BP31" s="587"/>
      <c r="BQ31" s="588"/>
      <c r="BR31" s="586"/>
      <c r="BS31" s="587"/>
      <c r="BT31" s="588"/>
    </row>
    <row r="32" spans="1:72" ht="75.75" thickBot="1" x14ac:dyDescent="0.3">
      <c r="A32" s="511"/>
      <c r="B32" s="555"/>
      <c r="C32" s="517"/>
      <c r="D32" s="520"/>
      <c r="E32" s="162" t="s">
        <v>550</v>
      </c>
      <c r="F32" s="161" t="s">
        <v>16</v>
      </c>
      <c r="G32" s="523"/>
      <c r="H32" s="502"/>
      <c r="I32" s="502"/>
      <c r="J32" s="502"/>
      <c r="K32" s="502"/>
      <c r="L32" s="502"/>
      <c r="M32" s="502"/>
      <c r="N32" s="502"/>
      <c r="O32" s="502"/>
      <c r="P32" s="502"/>
      <c r="Q32" s="502"/>
      <c r="R32" s="502"/>
      <c r="S32" s="502"/>
      <c r="T32" s="502"/>
      <c r="U32" s="502"/>
      <c r="V32" s="502"/>
      <c r="W32" s="502"/>
      <c r="X32" s="502"/>
      <c r="Y32" s="502"/>
      <c r="Z32" s="555"/>
      <c r="AA32" s="509"/>
      <c r="AB32" s="514"/>
      <c r="AC32" s="507"/>
      <c r="AD32" s="509" t="str">
        <f>+IF(OR(AB32=1,AB32&lt;=5),"Moderado",IF(OR(AB32=6,AB32&lt;=11),"Mayor","Catastrófico"))</f>
        <v>Moderado</v>
      </c>
      <c r="AE32" s="507"/>
      <c r="AF32" s="502"/>
      <c r="AG32" s="168" t="s">
        <v>551</v>
      </c>
      <c r="AH32" s="169" t="s">
        <v>545</v>
      </c>
      <c r="AI32" s="170" t="s">
        <v>123</v>
      </c>
      <c r="AJ32" s="153" t="s">
        <v>266</v>
      </c>
      <c r="AK32" s="28">
        <f t="shared" ref="AK32" si="13">+IF(AJ32="si",15,"")</f>
        <v>15</v>
      </c>
      <c r="AL32" s="153" t="s">
        <v>266</v>
      </c>
      <c r="AM32" s="28">
        <f t="shared" ref="AM32" si="14">+IF(AL32="si",15,"")</f>
        <v>15</v>
      </c>
      <c r="AN32" s="153" t="s">
        <v>266</v>
      </c>
      <c r="AO32" s="28">
        <f t="shared" ref="AO32" si="15">+IF(AN32="si",15,"")</f>
        <v>15</v>
      </c>
      <c r="AP32" s="153" t="s">
        <v>266</v>
      </c>
      <c r="AQ32" s="28">
        <f t="shared" ref="AQ32" si="16">+IF(AP32="si",15,"")</f>
        <v>15</v>
      </c>
      <c r="AR32" s="153" t="s">
        <v>266</v>
      </c>
      <c r="AS32" s="28">
        <f t="shared" ref="AS32" si="17">+IF(AR32="si",15,"")</f>
        <v>15</v>
      </c>
      <c r="AT32" s="153" t="s">
        <v>266</v>
      </c>
      <c r="AU32" s="28">
        <f t="shared" ref="AU32" si="18">+IF(AT32="si",15,"")</f>
        <v>15</v>
      </c>
      <c r="AV32" s="153" t="s">
        <v>117</v>
      </c>
      <c r="AW32" s="28">
        <f t="shared" si="6"/>
        <v>10</v>
      </c>
      <c r="AX32" s="111">
        <f t="shared" si="7"/>
        <v>100</v>
      </c>
      <c r="AY32" s="111" t="str">
        <f t="shared" si="8"/>
        <v>Fuerte</v>
      </c>
      <c r="AZ32" s="141" t="s">
        <v>118</v>
      </c>
      <c r="BA32" s="154" t="str">
        <f t="shared" si="9"/>
        <v>Fuerte</v>
      </c>
      <c r="BB32" s="22" t="str">
        <f>IFERROR(VLOOKUP((CONCATENATE(AY32,BA32)),Listados!$U$3:$V$11,2,FALSE),"")</f>
        <v>Fuerte</v>
      </c>
      <c r="BC32" s="111">
        <f t="shared" si="10"/>
        <v>100</v>
      </c>
      <c r="BD32" s="504"/>
      <c r="BE32" s="548"/>
      <c r="BF32" s="504"/>
      <c r="BG32" s="504"/>
      <c r="BH32" s="500"/>
      <c r="BI32" s="502"/>
      <c r="BJ32" s="500"/>
      <c r="BK32" s="500"/>
      <c r="BL32" s="586"/>
      <c r="BM32" s="587"/>
      <c r="BN32" s="588"/>
      <c r="BO32" s="586"/>
      <c r="BP32" s="587"/>
      <c r="BQ32" s="588"/>
      <c r="BR32" s="586"/>
      <c r="BS32" s="587"/>
      <c r="BT32" s="588"/>
    </row>
    <row r="33" spans="1:72" ht="75.75" thickBot="1" x14ac:dyDescent="0.3">
      <c r="A33" s="511"/>
      <c r="B33" s="555"/>
      <c r="C33" s="517"/>
      <c r="D33" s="520"/>
      <c r="E33" s="162" t="s">
        <v>549</v>
      </c>
      <c r="F33" s="161" t="s">
        <v>16</v>
      </c>
      <c r="G33" s="523"/>
      <c r="H33" s="502"/>
      <c r="I33" s="502"/>
      <c r="J33" s="502"/>
      <c r="K33" s="502"/>
      <c r="L33" s="502"/>
      <c r="M33" s="502"/>
      <c r="N33" s="502"/>
      <c r="O33" s="502"/>
      <c r="P33" s="502"/>
      <c r="Q33" s="502"/>
      <c r="R33" s="502"/>
      <c r="S33" s="502"/>
      <c r="T33" s="502"/>
      <c r="U33" s="502"/>
      <c r="V33" s="502"/>
      <c r="W33" s="502"/>
      <c r="X33" s="502"/>
      <c r="Y33" s="502"/>
      <c r="Z33" s="555"/>
      <c r="AA33" s="509"/>
      <c r="AB33" s="514"/>
      <c r="AC33" s="507"/>
      <c r="AD33" s="509" t="str">
        <f>+IF(OR(AB33=1,AB33&lt;=5),"Moderado",IF(OR(AB33=6,AB33&lt;=11),"Mayor","Catastrófico"))</f>
        <v>Moderado</v>
      </c>
      <c r="AE33" s="507"/>
      <c r="AF33" s="502"/>
      <c r="AG33" s="168" t="s">
        <v>551</v>
      </c>
      <c r="AH33" s="169" t="s">
        <v>550</v>
      </c>
      <c r="AI33" s="170" t="s">
        <v>123</v>
      </c>
      <c r="AJ33" s="153" t="s">
        <v>116</v>
      </c>
      <c r="AK33" s="28"/>
      <c r="AL33" s="153" t="s">
        <v>116</v>
      </c>
      <c r="AM33" s="28"/>
      <c r="AN33" s="153" t="s">
        <v>116</v>
      </c>
      <c r="AO33" s="28"/>
      <c r="AP33" s="153" t="s">
        <v>116</v>
      </c>
      <c r="AQ33" s="28"/>
      <c r="AR33" s="153" t="s">
        <v>116</v>
      </c>
      <c r="AS33" s="28"/>
      <c r="AT33" s="153" t="s">
        <v>116</v>
      </c>
      <c r="AU33" s="28"/>
      <c r="AV33" s="153" t="s">
        <v>117</v>
      </c>
      <c r="AW33" s="28">
        <f t="shared" si="6"/>
        <v>10</v>
      </c>
      <c r="AX33" s="111">
        <f t="shared" si="7"/>
        <v>10</v>
      </c>
      <c r="AY33" s="111" t="str">
        <f t="shared" si="8"/>
        <v>Débil</v>
      </c>
      <c r="AZ33" s="141" t="s">
        <v>118</v>
      </c>
      <c r="BA33" s="154" t="str">
        <f t="shared" si="9"/>
        <v>Fuerte</v>
      </c>
      <c r="BB33" s="22" t="str">
        <f>IFERROR(VLOOKUP((CONCATENATE(AY33,BA33)),Listados!$U$3:$V$11,2,FALSE),"")</f>
        <v>Débil</v>
      </c>
      <c r="BC33" s="111">
        <f t="shared" si="10"/>
        <v>0</v>
      </c>
      <c r="BD33" s="504"/>
      <c r="BE33" s="548"/>
      <c r="BF33" s="504"/>
      <c r="BG33" s="504"/>
      <c r="BH33" s="500"/>
      <c r="BI33" s="502"/>
      <c r="BJ33" s="500"/>
      <c r="BK33" s="500"/>
      <c r="BL33" s="586"/>
      <c r="BM33" s="587"/>
      <c r="BN33" s="588"/>
      <c r="BO33" s="586"/>
      <c r="BP33" s="587"/>
      <c r="BQ33" s="588"/>
      <c r="BR33" s="586"/>
      <c r="BS33" s="587"/>
      <c r="BT33" s="588"/>
    </row>
    <row r="34" spans="1:72" ht="15.75" thickBot="1" x14ac:dyDescent="0.3">
      <c r="A34" s="511"/>
      <c r="B34" s="555"/>
      <c r="C34" s="517"/>
      <c r="D34" s="520"/>
      <c r="E34" s="542"/>
      <c r="F34" s="556"/>
      <c r="G34" s="523"/>
      <c r="H34" s="502"/>
      <c r="I34" s="502"/>
      <c r="J34" s="502"/>
      <c r="K34" s="502"/>
      <c r="L34" s="502"/>
      <c r="M34" s="502"/>
      <c r="N34" s="502"/>
      <c r="O34" s="502"/>
      <c r="P34" s="502"/>
      <c r="Q34" s="502"/>
      <c r="R34" s="502"/>
      <c r="S34" s="502"/>
      <c r="T34" s="502"/>
      <c r="U34" s="502"/>
      <c r="V34" s="502"/>
      <c r="W34" s="502"/>
      <c r="X34" s="502"/>
      <c r="Y34" s="502"/>
      <c r="Z34" s="555"/>
      <c r="AA34" s="509"/>
      <c r="AB34" s="514"/>
      <c r="AC34" s="507"/>
      <c r="AD34" s="509" t="str">
        <f>+IF(OR(AB34=1,AB34&lt;=5),"Moderado",IF(OR(AB34=6,AB34&lt;=11),"Mayor","Catastrófico"))</f>
        <v>Moderado</v>
      </c>
      <c r="AE34" s="507"/>
      <c r="AF34" s="502"/>
      <c r="AG34" s="52"/>
      <c r="AH34" s="145"/>
      <c r="AI34" s="145"/>
      <c r="AJ34" s="145"/>
      <c r="AK34" s="28" t="str">
        <f t="shared" si="0"/>
        <v/>
      </c>
      <c r="AL34" s="145"/>
      <c r="AM34" s="28" t="str">
        <f t="shared" si="1"/>
        <v/>
      </c>
      <c r="AN34" s="140"/>
      <c r="AO34" s="28" t="str">
        <f t="shared" si="2"/>
        <v/>
      </c>
      <c r="AP34" s="140"/>
      <c r="AQ34" s="28" t="str">
        <f t="shared" si="3"/>
        <v/>
      </c>
      <c r="AR34" s="140"/>
      <c r="AS34" s="28" t="str">
        <f t="shared" si="4"/>
        <v/>
      </c>
      <c r="AT34" s="140"/>
      <c r="AU34" s="28" t="str">
        <f t="shared" si="5"/>
        <v/>
      </c>
      <c r="AV34" s="140"/>
      <c r="AW34" s="28" t="str">
        <f t="shared" si="6"/>
        <v/>
      </c>
      <c r="AX34" s="111" t="str">
        <f t="shared" si="7"/>
        <v/>
      </c>
      <c r="AY34" s="111" t="str">
        <f t="shared" si="8"/>
        <v/>
      </c>
      <c r="AZ34" s="141"/>
      <c r="BA34" s="154" t="str">
        <f t="shared" si="9"/>
        <v>Débil</v>
      </c>
      <c r="BB34" s="22" t="str">
        <f>IFERROR(VLOOKUP((CONCATENATE(AY34,BA34)),Listados!$U$3:$V$11,2,FALSE),"")</f>
        <v/>
      </c>
      <c r="BC34" s="111">
        <f t="shared" si="10"/>
        <v>100</v>
      </c>
      <c r="BD34" s="504"/>
      <c r="BE34" s="548"/>
      <c r="BF34" s="504"/>
      <c r="BG34" s="504"/>
      <c r="BH34" s="500"/>
      <c r="BI34" s="502"/>
      <c r="BJ34" s="500"/>
      <c r="BK34" s="500"/>
      <c r="BL34" s="586"/>
      <c r="BM34" s="587"/>
      <c r="BN34" s="588"/>
      <c r="BO34" s="586"/>
      <c r="BP34" s="587"/>
      <c r="BQ34" s="588"/>
      <c r="BR34" s="586"/>
      <c r="BS34" s="587"/>
      <c r="BT34" s="588"/>
    </row>
    <row r="35" spans="1:72" ht="15.75" thickBot="1" x14ac:dyDescent="0.3">
      <c r="A35" s="511"/>
      <c r="B35" s="555"/>
      <c r="C35" s="517"/>
      <c r="D35" s="520"/>
      <c r="E35" s="543"/>
      <c r="F35" s="557"/>
      <c r="G35" s="523"/>
      <c r="H35" s="502"/>
      <c r="I35" s="502"/>
      <c r="J35" s="502"/>
      <c r="K35" s="502"/>
      <c r="L35" s="502"/>
      <c r="M35" s="502"/>
      <c r="N35" s="502"/>
      <c r="O35" s="502"/>
      <c r="P35" s="502"/>
      <c r="Q35" s="502"/>
      <c r="R35" s="502"/>
      <c r="S35" s="502"/>
      <c r="T35" s="502"/>
      <c r="U35" s="502"/>
      <c r="V35" s="502"/>
      <c r="W35" s="502"/>
      <c r="X35" s="502"/>
      <c r="Y35" s="502"/>
      <c r="Z35" s="555"/>
      <c r="AA35" s="509"/>
      <c r="AB35" s="514"/>
      <c r="AC35" s="507"/>
      <c r="AD35" s="509" t="str">
        <f>+IF(OR(AB35=1,AB35&lt;=5),"Moderado",IF(OR(AB35=6,AB35&lt;=11),"Mayor","Catastrófico"))</f>
        <v>Moderado</v>
      </c>
      <c r="AE35" s="507"/>
      <c r="AF35" s="502"/>
      <c r="AG35" s="52"/>
      <c r="AH35" s="145"/>
      <c r="AI35" s="145"/>
      <c r="AJ35" s="145"/>
      <c r="AK35" s="28" t="str">
        <f t="shared" si="0"/>
        <v/>
      </c>
      <c r="AL35" s="145"/>
      <c r="AM35" s="28" t="str">
        <f t="shared" si="1"/>
        <v/>
      </c>
      <c r="AN35" s="140"/>
      <c r="AO35" s="28" t="str">
        <f t="shared" si="2"/>
        <v/>
      </c>
      <c r="AP35" s="140"/>
      <c r="AQ35" s="28" t="str">
        <f t="shared" si="3"/>
        <v/>
      </c>
      <c r="AR35" s="140"/>
      <c r="AS35" s="28" t="str">
        <f t="shared" si="4"/>
        <v/>
      </c>
      <c r="AT35" s="140"/>
      <c r="AU35" s="28" t="str">
        <f t="shared" si="5"/>
        <v/>
      </c>
      <c r="AV35" s="140"/>
      <c r="AW35" s="28" t="str">
        <f t="shared" si="6"/>
        <v/>
      </c>
      <c r="AX35" s="111" t="str">
        <f t="shared" si="7"/>
        <v/>
      </c>
      <c r="AY35" s="111" t="str">
        <f t="shared" si="8"/>
        <v/>
      </c>
      <c r="AZ35" s="141"/>
      <c r="BA35" s="154" t="str">
        <f t="shared" si="9"/>
        <v>Débil</v>
      </c>
      <c r="BB35" s="22" t="str">
        <f>IFERROR(VLOOKUP((CONCATENATE(AY35,BA35)),Listados!$U$3:$V$11,2,FALSE),"")</f>
        <v/>
      </c>
      <c r="BC35" s="111">
        <f t="shared" si="10"/>
        <v>100</v>
      </c>
      <c r="BD35" s="504"/>
      <c r="BE35" s="548"/>
      <c r="BF35" s="504"/>
      <c r="BG35" s="504"/>
      <c r="BH35" s="500"/>
      <c r="BI35" s="502"/>
      <c r="BJ35" s="500"/>
      <c r="BK35" s="500"/>
      <c r="BL35" s="586"/>
      <c r="BM35" s="587"/>
      <c r="BN35" s="588"/>
      <c r="BO35" s="586"/>
      <c r="BP35" s="587"/>
      <c r="BQ35" s="588"/>
      <c r="BR35" s="586"/>
      <c r="BS35" s="587"/>
      <c r="BT35" s="588"/>
    </row>
    <row r="36" spans="1:72" ht="15.75" thickBot="1" x14ac:dyDescent="0.3">
      <c r="A36" s="512"/>
      <c r="B36" s="560"/>
      <c r="C36" s="518"/>
      <c r="D36" s="521"/>
      <c r="E36" s="544"/>
      <c r="F36" s="558"/>
      <c r="G36" s="523"/>
      <c r="H36" s="502"/>
      <c r="I36" s="502"/>
      <c r="J36" s="502"/>
      <c r="K36" s="502"/>
      <c r="L36" s="502"/>
      <c r="M36" s="502"/>
      <c r="N36" s="502"/>
      <c r="O36" s="502"/>
      <c r="P36" s="502"/>
      <c r="Q36" s="502"/>
      <c r="R36" s="502"/>
      <c r="S36" s="502"/>
      <c r="T36" s="502"/>
      <c r="U36" s="502"/>
      <c r="V36" s="502"/>
      <c r="W36" s="502"/>
      <c r="X36" s="502"/>
      <c r="Y36" s="502"/>
      <c r="Z36" s="555"/>
      <c r="AA36" s="509"/>
      <c r="AB36" s="514"/>
      <c r="AC36" s="508"/>
      <c r="AD36" s="509" t="str">
        <f>+IF(OR(AB36=1,AB36&lt;=5),"Moderado",IF(OR(AB36=6,AB36&lt;=11),"Mayor","Catastrófico"))</f>
        <v>Moderado</v>
      </c>
      <c r="AE36" s="508"/>
      <c r="AF36" s="502"/>
      <c r="AG36" s="106"/>
      <c r="AH36" s="147"/>
      <c r="AI36" s="147"/>
      <c r="AJ36" s="145"/>
      <c r="AK36" s="28" t="str">
        <f t="shared" si="0"/>
        <v/>
      </c>
      <c r="AL36" s="145"/>
      <c r="AM36" s="28" t="str">
        <f t="shared" si="1"/>
        <v/>
      </c>
      <c r="AN36" s="140"/>
      <c r="AO36" s="28" t="str">
        <f t="shared" si="2"/>
        <v/>
      </c>
      <c r="AP36" s="140"/>
      <c r="AQ36" s="28" t="str">
        <f t="shared" si="3"/>
        <v/>
      </c>
      <c r="AR36" s="140"/>
      <c r="AS36" s="28" t="str">
        <f t="shared" si="4"/>
        <v/>
      </c>
      <c r="AT36" s="140"/>
      <c r="AU36" s="28" t="str">
        <f t="shared" si="5"/>
        <v/>
      </c>
      <c r="AV36" s="140"/>
      <c r="AW36" s="28" t="str">
        <f t="shared" si="6"/>
        <v/>
      </c>
      <c r="AX36" s="111" t="str">
        <f t="shared" si="7"/>
        <v/>
      </c>
      <c r="AY36" s="111" t="str">
        <f t="shared" si="8"/>
        <v/>
      </c>
      <c r="AZ36" s="141"/>
      <c r="BA36" s="154" t="str">
        <f t="shared" si="9"/>
        <v>Débil</v>
      </c>
      <c r="BB36" s="22" t="str">
        <f>IFERROR(VLOOKUP((CONCATENATE(AY36,BA36)),Listados!$U$3:$V$11,2,FALSE),"")</f>
        <v/>
      </c>
      <c r="BC36" s="111">
        <f t="shared" si="10"/>
        <v>100</v>
      </c>
      <c r="BD36" s="505"/>
      <c r="BE36" s="548"/>
      <c r="BF36" s="505"/>
      <c r="BG36" s="505"/>
      <c r="BH36" s="501"/>
      <c r="BI36" s="502"/>
      <c r="BJ36" s="501"/>
      <c r="BK36" s="501"/>
      <c r="BL36" s="586"/>
      <c r="BM36" s="587"/>
      <c r="BN36" s="588"/>
      <c r="BO36" s="586"/>
      <c r="BP36" s="587"/>
      <c r="BQ36" s="588"/>
      <c r="BR36" s="586"/>
      <c r="BS36" s="587"/>
      <c r="BT36" s="588"/>
    </row>
    <row r="37" spans="1:72" ht="105.75" thickBot="1" x14ac:dyDescent="0.3">
      <c r="A37" s="510">
        <v>6</v>
      </c>
      <c r="B37" s="561" t="s">
        <v>68</v>
      </c>
      <c r="C37" s="516" t="str">
        <f>IFERROR(VLOOKUP(B37,Listados!B$3:C$20,2,FALSE),"")</f>
        <v>Gestión contra la Criminalidad y la Reincidencia</v>
      </c>
      <c r="D37" s="522" t="s">
        <v>552</v>
      </c>
      <c r="E37" s="162" t="s">
        <v>553</v>
      </c>
      <c r="F37" s="161" t="s">
        <v>30</v>
      </c>
      <c r="G37" s="522" t="s">
        <v>554</v>
      </c>
      <c r="H37" s="550" t="s">
        <v>116</v>
      </c>
      <c r="I37" s="550" t="s">
        <v>116</v>
      </c>
      <c r="J37" s="550" t="s">
        <v>116</v>
      </c>
      <c r="K37" s="550" t="s">
        <v>116</v>
      </c>
      <c r="L37" s="550" t="s">
        <v>116</v>
      </c>
      <c r="M37" s="550" t="s">
        <v>120</v>
      </c>
      <c r="N37" s="550" t="s">
        <v>116</v>
      </c>
      <c r="O37" s="550" t="s">
        <v>120</v>
      </c>
      <c r="P37" s="550" t="s">
        <v>116</v>
      </c>
      <c r="Q37" s="550" t="s">
        <v>116</v>
      </c>
      <c r="R37" s="550" t="s">
        <v>116</v>
      </c>
      <c r="S37" s="550" t="s">
        <v>116</v>
      </c>
      <c r="T37" s="550" t="s">
        <v>116</v>
      </c>
      <c r="U37" s="550" t="s">
        <v>116</v>
      </c>
      <c r="V37" s="550" t="s">
        <v>116</v>
      </c>
      <c r="W37" s="550" t="s">
        <v>120</v>
      </c>
      <c r="X37" s="550" t="s">
        <v>120</v>
      </c>
      <c r="Y37" s="550" t="s">
        <v>116</v>
      </c>
      <c r="Z37" s="549" t="s">
        <v>120</v>
      </c>
      <c r="AA37" s="508">
        <f>COUNTIF(H37:Z42, "SI")</f>
        <v>14</v>
      </c>
      <c r="AB37" s="549" t="s">
        <v>44</v>
      </c>
      <c r="AC37" s="506">
        <f>+VLOOKUP(AB37,Listados!$K$8:$L$12,2,0)</f>
        <v>3</v>
      </c>
      <c r="AD37" s="508" t="str">
        <f>+IF(OR(AA37=1,AA37&lt;=5),"Moderado",IF(OR(AA37=6,AA37&lt;=11),"Mayor","Catastrófico"))</f>
        <v>Catastrófico</v>
      </c>
      <c r="AE37" s="506" t="e">
        <f>+VLOOKUP(AD37,Listados!K43:L47,2,0)</f>
        <v>#N/A</v>
      </c>
      <c r="AF37" s="501" t="str">
        <f>IF(AND(AB37&lt;&gt;"",AD37&lt;&gt;""),VLOOKUP(AB37&amp;AD37,Listados!$M$3:$N$27,2,FALSE),"")</f>
        <v>Extremo</v>
      </c>
      <c r="AG37" s="166" t="s">
        <v>555</v>
      </c>
      <c r="AH37" s="165" t="s">
        <v>553</v>
      </c>
      <c r="AI37" s="143" t="s">
        <v>20</v>
      </c>
      <c r="AJ37" s="145"/>
      <c r="AK37" s="28" t="str">
        <f t="shared" si="0"/>
        <v/>
      </c>
      <c r="AL37" s="145"/>
      <c r="AM37" s="28" t="str">
        <f t="shared" si="1"/>
        <v/>
      </c>
      <c r="AN37" s="140"/>
      <c r="AO37" s="28" t="str">
        <f t="shared" si="2"/>
        <v/>
      </c>
      <c r="AP37" s="140"/>
      <c r="AQ37" s="28" t="str">
        <f t="shared" si="3"/>
        <v/>
      </c>
      <c r="AR37" s="140"/>
      <c r="AS37" s="28" t="str">
        <f t="shared" si="4"/>
        <v/>
      </c>
      <c r="AT37" s="140"/>
      <c r="AU37" s="28" t="str">
        <f t="shared" si="5"/>
        <v/>
      </c>
      <c r="AV37" s="140"/>
      <c r="AW37" s="28" t="str">
        <f t="shared" si="6"/>
        <v/>
      </c>
      <c r="AX37" s="111" t="str">
        <f t="shared" si="7"/>
        <v/>
      </c>
      <c r="AY37" s="111" t="str">
        <f t="shared" si="8"/>
        <v/>
      </c>
      <c r="AZ37" s="141"/>
      <c r="BA37" s="154" t="str">
        <f t="shared" si="9"/>
        <v>Débil</v>
      </c>
      <c r="BB37" s="22" t="str">
        <f>IFERROR(VLOOKUP((CONCATENATE(AY37,BA37)),Listados!$U$3:$V$11,2,FALSE),"")</f>
        <v/>
      </c>
      <c r="BC37" s="111">
        <f t="shared" si="10"/>
        <v>100</v>
      </c>
      <c r="BD37" s="503">
        <f>AVERAGE(BC37:BC42)</f>
        <v>100</v>
      </c>
      <c r="BE37" s="505" t="str">
        <f>IF(BD37&lt;=50, "Débil", IF(BD37&lt;=99,"Moderado","Fuerte"))</f>
        <v>Fuerte</v>
      </c>
      <c r="BF37" s="503">
        <f>+IF(BE37="Fuerte",2,IF(BE37="Moderado",1,0))</f>
        <v>2</v>
      </c>
      <c r="BG37" s="503">
        <f>+AC37-BF37</f>
        <v>1</v>
      </c>
      <c r="BH37" s="499" t="str">
        <f>+VLOOKUP(BG37,Listados!$J$18:$K$24,2,TRUE)</f>
        <v>Rara Vez</v>
      </c>
      <c r="BI37" s="501" t="str">
        <f>IF(ISBLANK(AD37),"",AD37)</f>
        <v>Catastrófico</v>
      </c>
      <c r="BJ37" s="499" t="str">
        <f>IF(AND(BH37&lt;&gt;"",BI37&lt;&gt;""),VLOOKUP(BH37&amp;BI37,Listados!$M$3:$N$27,2,FALSE),"")</f>
        <v>Extremo</v>
      </c>
      <c r="BK37" s="499" t="str">
        <f>+VLOOKUP(BJ37,Listados!$P$3:$Q$6,2,FALSE)</f>
        <v>Evitar el riesgo</v>
      </c>
      <c r="BL37" s="586"/>
      <c r="BM37" s="587"/>
      <c r="BN37" s="588"/>
      <c r="BO37" s="586"/>
      <c r="BP37" s="587"/>
      <c r="BQ37" s="588"/>
      <c r="BR37" s="586"/>
      <c r="BS37" s="587"/>
      <c r="BT37" s="588"/>
    </row>
    <row r="38" spans="1:72" ht="105.75" thickBot="1" x14ac:dyDescent="0.3">
      <c r="A38" s="511"/>
      <c r="B38" s="562"/>
      <c r="C38" s="517"/>
      <c r="D38" s="523"/>
      <c r="E38" s="105" t="s">
        <v>556</v>
      </c>
      <c r="F38" s="161" t="s">
        <v>16</v>
      </c>
      <c r="G38" s="523"/>
      <c r="H38" s="551"/>
      <c r="I38" s="551"/>
      <c r="J38" s="551"/>
      <c r="K38" s="551"/>
      <c r="L38" s="551"/>
      <c r="M38" s="551"/>
      <c r="N38" s="551"/>
      <c r="O38" s="551"/>
      <c r="P38" s="551"/>
      <c r="Q38" s="551"/>
      <c r="R38" s="551"/>
      <c r="S38" s="551"/>
      <c r="T38" s="551"/>
      <c r="U38" s="551"/>
      <c r="V38" s="551"/>
      <c r="W38" s="551"/>
      <c r="X38" s="551"/>
      <c r="Y38" s="551"/>
      <c r="Z38" s="514"/>
      <c r="AA38" s="509"/>
      <c r="AB38" s="514"/>
      <c r="AC38" s="507"/>
      <c r="AD38" s="509" t="str">
        <f>+IF(OR(AB38=1,AB38&lt;=5),"Moderado",IF(OR(AB38=6,AB38&lt;=11),"Mayor","Catastrófico"))</f>
        <v>Moderado</v>
      </c>
      <c r="AE38" s="507"/>
      <c r="AF38" s="502"/>
      <c r="AG38" s="166" t="s">
        <v>557</v>
      </c>
      <c r="AH38" s="165" t="s">
        <v>553</v>
      </c>
      <c r="AI38" s="143" t="s">
        <v>123</v>
      </c>
      <c r="AJ38" s="145"/>
      <c r="AK38" s="28" t="str">
        <f t="shared" si="0"/>
        <v/>
      </c>
      <c r="AL38" s="145"/>
      <c r="AM38" s="28" t="str">
        <f t="shared" si="1"/>
        <v/>
      </c>
      <c r="AN38" s="140"/>
      <c r="AO38" s="28" t="str">
        <f t="shared" si="2"/>
        <v/>
      </c>
      <c r="AP38" s="140"/>
      <c r="AQ38" s="28" t="str">
        <f t="shared" si="3"/>
        <v/>
      </c>
      <c r="AR38" s="140"/>
      <c r="AS38" s="28" t="str">
        <f t="shared" si="4"/>
        <v/>
      </c>
      <c r="AT38" s="140"/>
      <c r="AU38" s="28" t="str">
        <f t="shared" si="5"/>
        <v/>
      </c>
      <c r="AV38" s="140"/>
      <c r="AW38" s="28" t="str">
        <f t="shared" si="6"/>
        <v/>
      </c>
      <c r="AX38" s="111" t="str">
        <f t="shared" si="7"/>
        <v/>
      </c>
      <c r="AY38" s="111" t="str">
        <f t="shared" si="8"/>
        <v/>
      </c>
      <c r="AZ38" s="141"/>
      <c r="BA38" s="154" t="str">
        <f t="shared" si="9"/>
        <v>Débil</v>
      </c>
      <c r="BB38" s="22" t="str">
        <f>IFERROR(VLOOKUP((CONCATENATE(AY38,BA38)),Listados!$U$3:$V$11,2,FALSE),"")</f>
        <v/>
      </c>
      <c r="BC38" s="111">
        <f t="shared" si="10"/>
        <v>100</v>
      </c>
      <c r="BD38" s="504"/>
      <c r="BE38" s="548"/>
      <c r="BF38" s="504"/>
      <c r="BG38" s="504"/>
      <c r="BH38" s="500"/>
      <c r="BI38" s="502"/>
      <c r="BJ38" s="500"/>
      <c r="BK38" s="500"/>
      <c r="BL38" s="586"/>
      <c r="BM38" s="587"/>
      <c r="BN38" s="588"/>
      <c r="BO38" s="586"/>
      <c r="BP38" s="587"/>
      <c r="BQ38" s="588"/>
      <c r="BR38" s="586"/>
      <c r="BS38" s="587"/>
      <c r="BT38" s="588"/>
    </row>
    <row r="39" spans="1:72" ht="90.75" thickBot="1" x14ac:dyDescent="0.3">
      <c r="A39" s="511"/>
      <c r="B39" s="562"/>
      <c r="C39" s="517"/>
      <c r="D39" s="523"/>
      <c r="E39" s="160" t="s">
        <v>558</v>
      </c>
      <c r="F39" s="161" t="s">
        <v>16</v>
      </c>
      <c r="G39" s="523"/>
      <c r="H39" s="551"/>
      <c r="I39" s="551"/>
      <c r="J39" s="551"/>
      <c r="K39" s="551"/>
      <c r="L39" s="551"/>
      <c r="M39" s="551"/>
      <c r="N39" s="551"/>
      <c r="O39" s="551"/>
      <c r="P39" s="551"/>
      <c r="Q39" s="551"/>
      <c r="R39" s="551"/>
      <c r="S39" s="551"/>
      <c r="T39" s="551"/>
      <c r="U39" s="551"/>
      <c r="V39" s="551"/>
      <c r="W39" s="551"/>
      <c r="X39" s="551"/>
      <c r="Y39" s="551"/>
      <c r="Z39" s="514"/>
      <c r="AA39" s="509"/>
      <c r="AB39" s="514"/>
      <c r="AC39" s="507"/>
      <c r="AD39" s="509" t="str">
        <f>+IF(OR(AB39=1,AB39&lt;=5),"Moderado",IF(OR(AB39=6,AB39&lt;=11),"Mayor","Catastrófico"))</f>
        <v>Moderado</v>
      </c>
      <c r="AE39" s="507"/>
      <c r="AF39" s="502"/>
      <c r="AG39" s="166" t="s">
        <v>559</v>
      </c>
      <c r="AH39" s="165" t="s">
        <v>556</v>
      </c>
      <c r="AI39" s="143" t="s">
        <v>20</v>
      </c>
      <c r="AJ39" s="145"/>
      <c r="AK39" s="28" t="str">
        <f t="shared" si="0"/>
        <v/>
      </c>
      <c r="AL39" s="145"/>
      <c r="AM39" s="28" t="str">
        <f t="shared" si="1"/>
        <v/>
      </c>
      <c r="AN39" s="140"/>
      <c r="AO39" s="28" t="str">
        <f t="shared" si="2"/>
        <v/>
      </c>
      <c r="AP39" s="140"/>
      <c r="AQ39" s="28" t="str">
        <f t="shared" si="3"/>
        <v/>
      </c>
      <c r="AR39" s="140"/>
      <c r="AS39" s="28" t="str">
        <f t="shared" si="4"/>
        <v/>
      </c>
      <c r="AT39" s="140"/>
      <c r="AU39" s="28" t="str">
        <f t="shared" si="5"/>
        <v/>
      </c>
      <c r="AV39" s="140"/>
      <c r="AW39" s="28" t="str">
        <f t="shared" si="6"/>
        <v/>
      </c>
      <c r="AX39" s="111" t="str">
        <f t="shared" si="7"/>
        <v/>
      </c>
      <c r="AY39" s="111" t="str">
        <f t="shared" si="8"/>
        <v/>
      </c>
      <c r="AZ39" s="141"/>
      <c r="BA39" s="154" t="str">
        <f t="shared" si="9"/>
        <v>Débil</v>
      </c>
      <c r="BB39" s="22" t="str">
        <f>IFERROR(VLOOKUP((CONCATENATE(AY39,BA39)),Listados!$U$3:$V$11,2,FALSE),"")</f>
        <v/>
      </c>
      <c r="BC39" s="111">
        <f t="shared" si="10"/>
        <v>100</v>
      </c>
      <c r="BD39" s="504"/>
      <c r="BE39" s="548"/>
      <c r="BF39" s="504"/>
      <c r="BG39" s="504"/>
      <c r="BH39" s="500"/>
      <c r="BI39" s="502"/>
      <c r="BJ39" s="500"/>
      <c r="BK39" s="500"/>
      <c r="BL39" s="586"/>
      <c r="BM39" s="587"/>
      <c r="BN39" s="588"/>
      <c r="BO39" s="586"/>
      <c r="BP39" s="587"/>
      <c r="BQ39" s="588"/>
      <c r="BR39" s="586"/>
      <c r="BS39" s="587"/>
      <c r="BT39" s="588"/>
    </row>
    <row r="40" spans="1:72" ht="90.75" thickBot="1" x14ac:dyDescent="0.3">
      <c r="A40" s="511"/>
      <c r="B40" s="562"/>
      <c r="C40" s="517"/>
      <c r="D40" s="523"/>
      <c r="E40" s="542"/>
      <c r="F40" s="556"/>
      <c r="G40" s="523"/>
      <c r="H40" s="551"/>
      <c r="I40" s="551"/>
      <c r="J40" s="551"/>
      <c r="K40" s="551"/>
      <c r="L40" s="551"/>
      <c r="M40" s="551"/>
      <c r="N40" s="551"/>
      <c r="O40" s="551"/>
      <c r="P40" s="551"/>
      <c r="Q40" s="551"/>
      <c r="R40" s="551"/>
      <c r="S40" s="551"/>
      <c r="T40" s="551"/>
      <c r="U40" s="551"/>
      <c r="V40" s="551"/>
      <c r="W40" s="551"/>
      <c r="X40" s="551"/>
      <c r="Y40" s="551"/>
      <c r="Z40" s="514"/>
      <c r="AA40" s="509"/>
      <c r="AB40" s="514"/>
      <c r="AC40" s="507"/>
      <c r="AD40" s="509" t="str">
        <f>+IF(OR(AB40=1,AB40&lt;=5),"Moderado",IF(OR(AB40=6,AB40&lt;=11),"Mayor","Catastrófico"))</f>
        <v>Moderado</v>
      </c>
      <c r="AE40" s="507"/>
      <c r="AF40" s="502"/>
      <c r="AG40" s="166" t="s">
        <v>559</v>
      </c>
      <c r="AH40" s="165" t="s">
        <v>558</v>
      </c>
      <c r="AI40" s="143" t="s">
        <v>20</v>
      </c>
      <c r="AJ40" s="145"/>
      <c r="AK40" s="28" t="str">
        <f t="shared" si="0"/>
        <v/>
      </c>
      <c r="AL40" s="145"/>
      <c r="AM40" s="28" t="str">
        <f t="shared" si="1"/>
        <v/>
      </c>
      <c r="AN40" s="140"/>
      <c r="AO40" s="28" t="str">
        <f t="shared" si="2"/>
        <v/>
      </c>
      <c r="AP40" s="140"/>
      <c r="AQ40" s="28" t="str">
        <f t="shared" si="3"/>
        <v/>
      </c>
      <c r="AR40" s="140"/>
      <c r="AS40" s="28" t="str">
        <f t="shared" si="4"/>
        <v/>
      </c>
      <c r="AT40" s="140"/>
      <c r="AU40" s="28" t="str">
        <f t="shared" si="5"/>
        <v/>
      </c>
      <c r="AV40" s="140"/>
      <c r="AW40" s="28" t="str">
        <f t="shared" si="6"/>
        <v/>
      </c>
      <c r="AX40" s="111" t="str">
        <f t="shared" si="7"/>
        <v/>
      </c>
      <c r="AY40" s="111" t="str">
        <f t="shared" si="8"/>
        <v/>
      </c>
      <c r="AZ40" s="141"/>
      <c r="BA40" s="154" t="str">
        <f t="shared" si="9"/>
        <v>Débil</v>
      </c>
      <c r="BB40" s="22" t="str">
        <f>IFERROR(VLOOKUP((CONCATENATE(AY40,BA40)),Listados!$U$3:$V$11,2,FALSE),"")</f>
        <v/>
      </c>
      <c r="BC40" s="111">
        <f t="shared" si="10"/>
        <v>100</v>
      </c>
      <c r="BD40" s="504"/>
      <c r="BE40" s="548"/>
      <c r="BF40" s="504"/>
      <c r="BG40" s="504"/>
      <c r="BH40" s="500"/>
      <c r="BI40" s="502"/>
      <c r="BJ40" s="500"/>
      <c r="BK40" s="500"/>
      <c r="BL40" s="586"/>
      <c r="BM40" s="587"/>
      <c r="BN40" s="588"/>
      <c r="BO40" s="586"/>
      <c r="BP40" s="587"/>
      <c r="BQ40" s="588"/>
      <c r="BR40" s="586"/>
      <c r="BS40" s="587"/>
      <c r="BT40" s="588"/>
    </row>
    <row r="41" spans="1:72" ht="15.75" thickBot="1" x14ac:dyDescent="0.3">
      <c r="A41" s="511"/>
      <c r="B41" s="562"/>
      <c r="C41" s="517"/>
      <c r="D41" s="523"/>
      <c r="E41" s="543"/>
      <c r="F41" s="557"/>
      <c r="G41" s="523"/>
      <c r="H41" s="551"/>
      <c r="I41" s="551"/>
      <c r="J41" s="551"/>
      <c r="K41" s="551"/>
      <c r="L41" s="551"/>
      <c r="M41" s="551"/>
      <c r="N41" s="551"/>
      <c r="O41" s="551"/>
      <c r="P41" s="551"/>
      <c r="Q41" s="551"/>
      <c r="R41" s="551"/>
      <c r="S41" s="551"/>
      <c r="T41" s="551"/>
      <c r="U41" s="551"/>
      <c r="V41" s="551"/>
      <c r="W41" s="551"/>
      <c r="X41" s="551"/>
      <c r="Y41" s="551"/>
      <c r="Z41" s="514"/>
      <c r="AA41" s="509"/>
      <c r="AB41" s="514"/>
      <c r="AC41" s="507"/>
      <c r="AD41" s="509" t="str">
        <f>+IF(OR(AB41=1,AB41&lt;=5),"Moderado",IF(OR(AB41=6,AB41&lt;=11),"Mayor","Catastrófico"))</f>
        <v>Moderado</v>
      </c>
      <c r="AE41" s="507"/>
      <c r="AF41" s="502"/>
      <c r="AG41" s="52"/>
      <c r="AH41" s="61"/>
      <c r="AI41" s="61"/>
      <c r="AJ41" s="145"/>
      <c r="AK41" s="28" t="str">
        <f t="shared" si="0"/>
        <v/>
      </c>
      <c r="AL41" s="145"/>
      <c r="AM41" s="28" t="str">
        <f t="shared" si="1"/>
        <v/>
      </c>
      <c r="AN41" s="140"/>
      <c r="AO41" s="28" t="str">
        <f t="shared" si="2"/>
        <v/>
      </c>
      <c r="AP41" s="140"/>
      <c r="AQ41" s="28" t="str">
        <f t="shared" si="3"/>
        <v/>
      </c>
      <c r="AR41" s="140"/>
      <c r="AS41" s="28" t="str">
        <f t="shared" si="4"/>
        <v/>
      </c>
      <c r="AT41" s="140"/>
      <c r="AU41" s="28" t="str">
        <f t="shared" si="5"/>
        <v/>
      </c>
      <c r="AV41" s="140"/>
      <c r="AW41" s="28" t="str">
        <f t="shared" si="6"/>
        <v/>
      </c>
      <c r="AX41" s="111" t="str">
        <f t="shared" si="7"/>
        <v/>
      </c>
      <c r="AY41" s="111" t="str">
        <f t="shared" si="8"/>
        <v/>
      </c>
      <c r="AZ41" s="141"/>
      <c r="BA41" s="154" t="str">
        <f t="shared" si="9"/>
        <v>Débil</v>
      </c>
      <c r="BB41" s="22" t="str">
        <f>IFERROR(VLOOKUP((CONCATENATE(AY41,BA41)),Listados!$U$3:$V$11,2,FALSE),"")</f>
        <v/>
      </c>
      <c r="BC41" s="111">
        <f t="shared" si="10"/>
        <v>100</v>
      </c>
      <c r="BD41" s="504"/>
      <c r="BE41" s="548"/>
      <c r="BF41" s="504"/>
      <c r="BG41" s="504"/>
      <c r="BH41" s="500"/>
      <c r="BI41" s="502"/>
      <c r="BJ41" s="500"/>
      <c r="BK41" s="500"/>
      <c r="BL41" s="586"/>
      <c r="BM41" s="587"/>
      <c r="BN41" s="588"/>
      <c r="BO41" s="586"/>
      <c r="BP41" s="587"/>
      <c r="BQ41" s="588"/>
      <c r="BR41" s="586"/>
      <c r="BS41" s="587"/>
      <c r="BT41" s="588"/>
    </row>
    <row r="42" spans="1:72" ht="15.75" thickBot="1" x14ac:dyDescent="0.3">
      <c r="A42" s="512"/>
      <c r="B42" s="562"/>
      <c r="C42" s="518"/>
      <c r="D42" s="568"/>
      <c r="E42" s="544"/>
      <c r="F42" s="558"/>
      <c r="G42" s="523"/>
      <c r="H42" s="551"/>
      <c r="I42" s="551"/>
      <c r="J42" s="551"/>
      <c r="K42" s="551"/>
      <c r="L42" s="551"/>
      <c r="M42" s="551"/>
      <c r="N42" s="551"/>
      <c r="O42" s="551"/>
      <c r="P42" s="551"/>
      <c r="Q42" s="551"/>
      <c r="R42" s="551"/>
      <c r="S42" s="551"/>
      <c r="T42" s="551"/>
      <c r="U42" s="551"/>
      <c r="V42" s="551"/>
      <c r="W42" s="551"/>
      <c r="X42" s="551"/>
      <c r="Y42" s="551"/>
      <c r="Z42" s="514"/>
      <c r="AA42" s="509"/>
      <c r="AB42" s="514"/>
      <c r="AC42" s="508"/>
      <c r="AD42" s="509" t="str">
        <f>+IF(OR(AB42=1,AB42&lt;=5),"Moderado",IF(OR(AB42=6,AB42&lt;=11),"Mayor","Catastrófico"))</f>
        <v>Moderado</v>
      </c>
      <c r="AE42" s="508"/>
      <c r="AF42" s="502"/>
      <c r="AG42" s="106"/>
      <c r="AH42" s="145"/>
      <c r="AI42" s="145"/>
      <c r="AJ42" s="145"/>
      <c r="AK42" s="28" t="str">
        <f t="shared" si="0"/>
        <v/>
      </c>
      <c r="AL42" s="145"/>
      <c r="AM42" s="28" t="str">
        <f t="shared" si="1"/>
        <v/>
      </c>
      <c r="AN42" s="140"/>
      <c r="AO42" s="28" t="str">
        <f t="shared" si="2"/>
        <v/>
      </c>
      <c r="AP42" s="140"/>
      <c r="AQ42" s="28" t="str">
        <f t="shared" si="3"/>
        <v/>
      </c>
      <c r="AR42" s="140"/>
      <c r="AS42" s="28" t="str">
        <f t="shared" si="4"/>
        <v/>
      </c>
      <c r="AT42" s="140"/>
      <c r="AU42" s="28" t="str">
        <f t="shared" si="5"/>
        <v/>
      </c>
      <c r="AV42" s="140"/>
      <c r="AW42" s="28" t="str">
        <f t="shared" si="6"/>
        <v/>
      </c>
      <c r="AX42" s="111" t="str">
        <f t="shared" si="7"/>
        <v/>
      </c>
      <c r="AY42" s="111" t="str">
        <f t="shared" si="8"/>
        <v/>
      </c>
      <c r="AZ42" s="141"/>
      <c r="BA42" s="154" t="str">
        <f t="shared" si="9"/>
        <v>Débil</v>
      </c>
      <c r="BB42" s="22" t="str">
        <f>IFERROR(VLOOKUP((CONCATENATE(AY42,BA42)),Listados!$U$3:$V$11,2,FALSE),"")</f>
        <v/>
      </c>
      <c r="BC42" s="111">
        <f t="shared" si="10"/>
        <v>100</v>
      </c>
      <c r="BD42" s="505"/>
      <c r="BE42" s="548"/>
      <c r="BF42" s="505"/>
      <c r="BG42" s="505"/>
      <c r="BH42" s="501"/>
      <c r="BI42" s="502"/>
      <c r="BJ42" s="501"/>
      <c r="BK42" s="501"/>
      <c r="BL42" s="586"/>
      <c r="BM42" s="587"/>
      <c r="BN42" s="588"/>
      <c r="BO42" s="586"/>
      <c r="BP42" s="587"/>
      <c r="BQ42" s="588"/>
      <c r="BR42" s="586"/>
      <c r="BS42" s="587"/>
      <c r="BT42" s="588"/>
    </row>
    <row r="43" spans="1:72" ht="90.75" thickBot="1" x14ac:dyDescent="0.3">
      <c r="A43" s="510">
        <v>7</v>
      </c>
      <c r="B43" s="561" t="s">
        <v>68</v>
      </c>
      <c r="C43" s="516" t="str">
        <f>IFERROR(VLOOKUP(B43,Listados!B$3:C$20,2,FALSE),"")</f>
        <v>Gestión contra la Criminalidad y la Reincidencia</v>
      </c>
      <c r="D43" s="522" t="s">
        <v>560</v>
      </c>
      <c r="E43" s="108" t="s">
        <v>558</v>
      </c>
      <c r="F43" s="60" t="s">
        <v>16</v>
      </c>
      <c r="G43" s="522" t="s">
        <v>561</v>
      </c>
      <c r="H43" s="550" t="s">
        <v>116</v>
      </c>
      <c r="I43" s="550" t="s">
        <v>116</v>
      </c>
      <c r="J43" s="550" t="s">
        <v>116</v>
      </c>
      <c r="K43" s="550" t="s">
        <v>116</v>
      </c>
      <c r="L43" s="550" t="s">
        <v>116</v>
      </c>
      <c r="M43" s="550" t="s">
        <v>116</v>
      </c>
      <c r="N43" s="550" t="s">
        <v>116</v>
      </c>
      <c r="O43" s="550" t="s">
        <v>120</v>
      </c>
      <c r="P43" s="550" t="s">
        <v>116</v>
      </c>
      <c r="Q43" s="550" t="s">
        <v>116</v>
      </c>
      <c r="R43" s="550" t="s">
        <v>116</v>
      </c>
      <c r="S43" s="550" t="s">
        <v>116</v>
      </c>
      <c r="T43" s="550" t="s">
        <v>116</v>
      </c>
      <c r="U43" s="550" t="s">
        <v>116</v>
      </c>
      <c r="V43" s="550" t="s">
        <v>116</v>
      </c>
      <c r="W43" s="550" t="s">
        <v>120</v>
      </c>
      <c r="X43" s="550" t="s">
        <v>120</v>
      </c>
      <c r="Y43" s="550" t="s">
        <v>116</v>
      </c>
      <c r="Z43" s="549" t="s">
        <v>116</v>
      </c>
      <c r="AA43" s="508">
        <f>COUNTIF(H43:Z48, "SI")</f>
        <v>16</v>
      </c>
      <c r="AB43" s="549" t="s">
        <v>21</v>
      </c>
      <c r="AC43" s="506">
        <f>+VLOOKUP(AB43,Listados!$K$8:$L$12,2,0)</f>
        <v>1</v>
      </c>
      <c r="AD43" s="508" t="str">
        <f>+IF(OR(AA43=1,AA43&lt;=5),"Moderado",IF(OR(AA43=6,AA43&lt;=11),"Mayor","Catastrófico"))</f>
        <v>Catastrófico</v>
      </c>
      <c r="AE43" s="506" t="e">
        <f>+VLOOKUP(AD43,Listados!K49:L53,2,0)</f>
        <v>#N/A</v>
      </c>
      <c r="AF43" s="501" t="str">
        <f>IF(AND(AB43&lt;&gt;"",AD43&lt;&gt;""),VLOOKUP(AB43&amp;AD43,Listados!$M$3:$N$27,2,FALSE),"")</f>
        <v>Extremo</v>
      </c>
      <c r="AG43" s="167" t="s">
        <v>559</v>
      </c>
      <c r="AH43" s="143" t="s">
        <v>558</v>
      </c>
      <c r="AI43" s="145" t="s">
        <v>20</v>
      </c>
      <c r="AJ43" s="145"/>
      <c r="AK43" s="28" t="str">
        <f t="shared" si="0"/>
        <v/>
      </c>
      <c r="AL43" s="145"/>
      <c r="AM43" s="28" t="str">
        <f t="shared" si="1"/>
        <v/>
      </c>
      <c r="AN43" s="140"/>
      <c r="AO43" s="28" t="str">
        <f t="shared" si="2"/>
        <v/>
      </c>
      <c r="AP43" s="140"/>
      <c r="AQ43" s="28" t="str">
        <f t="shared" si="3"/>
        <v/>
      </c>
      <c r="AR43" s="140"/>
      <c r="AS43" s="28" t="str">
        <f t="shared" si="4"/>
        <v/>
      </c>
      <c r="AT43" s="140"/>
      <c r="AU43" s="28" t="str">
        <f t="shared" si="5"/>
        <v/>
      </c>
      <c r="AV43" s="140"/>
      <c r="AW43" s="28" t="str">
        <f t="shared" si="6"/>
        <v/>
      </c>
      <c r="AX43" s="111" t="str">
        <f t="shared" si="7"/>
        <v/>
      </c>
      <c r="AY43" s="111" t="str">
        <f t="shared" si="8"/>
        <v/>
      </c>
      <c r="AZ43" s="141"/>
      <c r="BA43" s="154" t="str">
        <f t="shared" si="9"/>
        <v>Débil</v>
      </c>
      <c r="BB43" s="22" t="str">
        <f>IFERROR(VLOOKUP((CONCATENATE(AY43,BA43)),Listados!$U$3:$V$11,2,FALSE),"")</f>
        <v/>
      </c>
      <c r="BC43" s="111">
        <f t="shared" si="10"/>
        <v>100</v>
      </c>
      <c r="BD43" s="503">
        <f>AVERAGE(BC43:BC48)</f>
        <v>100</v>
      </c>
      <c r="BE43" s="505" t="str">
        <f>IF(BD43&lt;=50, "Débil", IF(BD43&lt;=99,"Moderado","Fuerte"))</f>
        <v>Fuerte</v>
      </c>
      <c r="BF43" s="503">
        <f>+IF(BE43="Fuerte",2,IF(BE43="Moderado",1,0))</f>
        <v>2</v>
      </c>
      <c r="BG43" s="503">
        <f>+AC43-BF43</f>
        <v>-1</v>
      </c>
      <c r="BH43" s="499" t="str">
        <f>+VLOOKUP(BG43,Listados!$J$18:$K$24,2,TRUE)</f>
        <v>Rara Vez</v>
      </c>
      <c r="BI43" s="501" t="str">
        <f>IF(ISBLANK(AD43),"",AD43)</f>
        <v>Catastrófico</v>
      </c>
      <c r="BJ43" s="499" t="str">
        <f>IF(AND(BH43&lt;&gt;"",BI43&lt;&gt;""),VLOOKUP(BH43&amp;BI43,Listados!$M$3:$N$27,2,FALSE),"")</f>
        <v>Extremo</v>
      </c>
      <c r="BK43" s="499" t="str">
        <f>+VLOOKUP(BJ43,Listados!$P$3:$Q$6,2,FALSE)</f>
        <v>Evitar el riesgo</v>
      </c>
      <c r="BL43" s="586"/>
      <c r="BM43" s="587"/>
      <c r="BN43" s="588"/>
      <c r="BO43" s="586"/>
      <c r="BP43" s="587"/>
      <c r="BQ43" s="588"/>
      <c r="BR43" s="586"/>
      <c r="BS43" s="587"/>
      <c r="BT43" s="588"/>
    </row>
    <row r="44" spans="1:72" ht="90.75" thickBot="1" x14ac:dyDescent="0.3">
      <c r="A44" s="511"/>
      <c r="B44" s="562"/>
      <c r="C44" s="517"/>
      <c r="D44" s="523"/>
      <c r="E44" s="160" t="s">
        <v>556</v>
      </c>
      <c r="F44" s="151" t="s">
        <v>16</v>
      </c>
      <c r="G44" s="523"/>
      <c r="H44" s="551"/>
      <c r="I44" s="551"/>
      <c r="J44" s="551"/>
      <c r="K44" s="551"/>
      <c r="L44" s="551"/>
      <c r="M44" s="551"/>
      <c r="N44" s="551"/>
      <c r="O44" s="551"/>
      <c r="P44" s="551"/>
      <c r="Q44" s="551"/>
      <c r="R44" s="551"/>
      <c r="S44" s="551"/>
      <c r="T44" s="551"/>
      <c r="U44" s="551"/>
      <c r="V44" s="551"/>
      <c r="W44" s="551"/>
      <c r="X44" s="551"/>
      <c r="Y44" s="551"/>
      <c r="Z44" s="514"/>
      <c r="AA44" s="509"/>
      <c r="AB44" s="514"/>
      <c r="AC44" s="507"/>
      <c r="AD44" s="509" t="str">
        <f>+IF(OR(AB44=1,AB44&lt;=5),"Moderado",IF(OR(AB44=6,AB44&lt;=11),"Mayor","Catastrófico"))</f>
        <v>Moderado</v>
      </c>
      <c r="AE44" s="507"/>
      <c r="AF44" s="502"/>
      <c r="AG44" s="167" t="s">
        <v>559</v>
      </c>
      <c r="AH44" s="143" t="s">
        <v>556</v>
      </c>
      <c r="AI44" s="145" t="s">
        <v>20</v>
      </c>
      <c r="AJ44" s="145"/>
      <c r="AK44" s="28" t="str">
        <f t="shared" si="0"/>
        <v/>
      </c>
      <c r="AL44" s="145"/>
      <c r="AM44" s="28" t="str">
        <f t="shared" si="1"/>
        <v/>
      </c>
      <c r="AN44" s="140"/>
      <c r="AO44" s="28" t="str">
        <f t="shared" si="2"/>
        <v/>
      </c>
      <c r="AP44" s="140"/>
      <c r="AQ44" s="28" t="str">
        <f t="shared" si="3"/>
        <v/>
      </c>
      <c r="AR44" s="140"/>
      <c r="AS44" s="28" t="str">
        <f t="shared" si="4"/>
        <v/>
      </c>
      <c r="AT44" s="140"/>
      <c r="AU44" s="28" t="str">
        <f t="shared" si="5"/>
        <v/>
      </c>
      <c r="AV44" s="140"/>
      <c r="AW44" s="28" t="str">
        <f t="shared" si="6"/>
        <v/>
      </c>
      <c r="AX44" s="111" t="str">
        <f t="shared" si="7"/>
        <v/>
      </c>
      <c r="AY44" s="111" t="str">
        <f t="shared" si="8"/>
        <v/>
      </c>
      <c r="AZ44" s="141"/>
      <c r="BA44" s="154" t="str">
        <f t="shared" si="9"/>
        <v>Débil</v>
      </c>
      <c r="BB44" s="22" t="str">
        <f>IFERROR(VLOOKUP((CONCATENATE(AY44,BA44)),Listados!$U$3:$V$11,2,FALSE),"")</f>
        <v/>
      </c>
      <c r="BC44" s="111">
        <f t="shared" si="10"/>
        <v>100</v>
      </c>
      <c r="BD44" s="504"/>
      <c r="BE44" s="548"/>
      <c r="BF44" s="504"/>
      <c r="BG44" s="504"/>
      <c r="BH44" s="500"/>
      <c r="BI44" s="502"/>
      <c r="BJ44" s="500"/>
      <c r="BK44" s="500"/>
      <c r="BL44" s="586"/>
      <c r="BM44" s="587"/>
      <c r="BN44" s="588"/>
      <c r="BO44" s="586"/>
      <c r="BP44" s="587"/>
      <c r="BQ44" s="588"/>
      <c r="BR44" s="586"/>
      <c r="BS44" s="587"/>
      <c r="BT44" s="588"/>
    </row>
    <row r="45" spans="1:72" ht="15.75" thickBot="1" x14ac:dyDescent="0.3">
      <c r="A45" s="511"/>
      <c r="B45" s="562"/>
      <c r="C45" s="517"/>
      <c r="D45" s="523"/>
      <c r="E45" s="162"/>
      <c r="F45" s="151"/>
      <c r="G45" s="523"/>
      <c r="H45" s="551"/>
      <c r="I45" s="551"/>
      <c r="J45" s="551"/>
      <c r="K45" s="551"/>
      <c r="L45" s="551"/>
      <c r="M45" s="551"/>
      <c r="N45" s="551"/>
      <c r="O45" s="551"/>
      <c r="P45" s="551"/>
      <c r="Q45" s="551"/>
      <c r="R45" s="551"/>
      <c r="S45" s="551"/>
      <c r="T45" s="551"/>
      <c r="U45" s="551"/>
      <c r="V45" s="551"/>
      <c r="W45" s="551"/>
      <c r="X45" s="551"/>
      <c r="Y45" s="551"/>
      <c r="Z45" s="514"/>
      <c r="AA45" s="509"/>
      <c r="AB45" s="514"/>
      <c r="AC45" s="507"/>
      <c r="AD45" s="509" t="str">
        <f>+IF(OR(AB45=1,AB45&lt;=5),"Moderado",IF(OR(AB45=6,AB45&lt;=11),"Mayor","Catastrófico"))</f>
        <v>Moderado</v>
      </c>
      <c r="AE45" s="507"/>
      <c r="AF45" s="502"/>
      <c r="AG45" s="52"/>
      <c r="AH45" s="145"/>
      <c r="AI45" s="145"/>
      <c r="AJ45" s="145"/>
      <c r="AK45" s="28" t="str">
        <f t="shared" si="0"/>
        <v/>
      </c>
      <c r="AL45" s="145"/>
      <c r="AM45" s="28" t="str">
        <f t="shared" si="1"/>
        <v/>
      </c>
      <c r="AN45" s="140"/>
      <c r="AO45" s="28" t="str">
        <f t="shared" si="2"/>
        <v/>
      </c>
      <c r="AP45" s="140"/>
      <c r="AQ45" s="28" t="str">
        <f t="shared" si="3"/>
        <v/>
      </c>
      <c r="AR45" s="140"/>
      <c r="AS45" s="28" t="str">
        <f t="shared" si="4"/>
        <v/>
      </c>
      <c r="AT45" s="140"/>
      <c r="AU45" s="28" t="str">
        <f t="shared" si="5"/>
        <v/>
      </c>
      <c r="AV45" s="140"/>
      <c r="AW45" s="28" t="str">
        <f t="shared" si="6"/>
        <v/>
      </c>
      <c r="AX45" s="111" t="str">
        <f t="shared" si="7"/>
        <v/>
      </c>
      <c r="AY45" s="111" t="str">
        <f t="shared" si="8"/>
        <v/>
      </c>
      <c r="AZ45" s="141"/>
      <c r="BA45" s="154" t="str">
        <f t="shared" si="9"/>
        <v>Débil</v>
      </c>
      <c r="BB45" s="22" t="str">
        <f>IFERROR(VLOOKUP((CONCATENATE(AY45,BA45)),Listados!$U$3:$V$11,2,FALSE),"")</f>
        <v/>
      </c>
      <c r="BC45" s="111">
        <f t="shared" si="10"/>
        <v>100</v>
      </c>
      <c r="BD45" s="504"/>
      <c r="BE45" s="548"/>
      <c r="BF45" s="504"/>
      <c r="BG45" s="504"/>
      <c r="BH45" s="500"/>
      <c r="BI45" s="502"/>
      <c r="BJ45" s="500"/>
      <c r="BK45" s="500"/>
      <c r="BL45" s="586"/>
      <c r="BM45" s="587"/>
      <c r="BN45" s="588"/>
      <c r="BO45" s="586"/>
      <c r="BP45" s="587"/>
      <c r="BQ45" s="588"/>
      <c r="BR45" s="586"/>
      <c r="BS45" s="587"/>
      <c r="BT45" s="588"/>
    </row>
    <row r="46" spans="1:72" ht="15.75" thickBot="1" x14ac:dyDescent="0.3">
      <c r="A46" s="511"/>
      <c r="B46" s="562"/>
      <c r="C46" s="517"/>
      <c r="D46" s="523"/>
      <c r="E46" s="542"/>
      <c r="F46" s="556"/>
      <c r="G46" s="523"/>
      <c r="H46" s="551"/>
      <c r="I46" s="551"/>
      <c r="J46" s="551"/>
      <c r="K46" s="551"/>
      <c r="L46" s="551"/>
      <c r="M46" s="551"/>
      <c r="N46" s="551"/>
      <c r="O46" s="551"/>
      <c r="P46" s="551"/>
      <c r="Q46" s="551"/>
      <c r="R46" s="551"/>
      <c r="S46" s="551"/>
      <c r="T46" s="551"/>
      <c r="U46" s="551"/>
      <c r="V46" s="551"/>
      <c r="W46" s="551"/>
      <c r="X46" s="551"/>
      <c r="Y46" s="551"/>
      <c r="Z46" s="514"/>
      <c r="AA46" s="509"/>
      <c r="AB46" s="514"/>
      <c r="AC46" s="507"/>
      <c r="AD46" s="509" t="str">
        <f>+IF(OR(AB46=1,AB46&lt;=5),"Moderado",IF(OR(AB46=6,AB46&lt;=11),"Mayor","Catastrófico"))</f>
        <v>Moderado</v>
      </c>
      <c r="AE46" s="507"/>
      <c r="AF46" s="502"/>
      <c r="AG46" s="52"/>
      <c r="AH46" s="145"/>
      <c r="AI46" s="145"/>
      <c r="AJ46" s="145"/>
      <c r="AK46" s="28" t="str">
        <f t="shared" si="0"/>
        <v/>
      </c>
      <c r="AL46" s="145"/>
      <c r="AM46" s="28" t="str">
        <f t="shared" si="1"/>
        <v/>
      </c>
      <c r="AN46" s="140"/>
      <c r="AO46" s="28" t="str">
        <f t="shared" si="2"/>
        <v/>
      </c>
      <c r="AP46" s="140"/>
      <c r="AQ46" s="28" t="str">
        <f t="shared" si="3"/>
        <v/>
      </c>
      <c r="AR46" s="140"/>
      <c r="AS46" s="28" t="str">
        <f t="shared" si="4"/>
        <v/>
      </c>
      <c r="AT46" s="140"/>
      <c r="AU46" s="28" t="str">
        <f t="shared" si="5"/>
        <v/>
      </c>
      <c r="AV46" s="140"/>
      <c r="AW46" s="28" t="str">
        <f t="shared" si="6"/>
        <v/>
      </c>
      <c r="AX46" s="111" t="str">
        <f t="shared" si="7"/>
        <v/>
      </c>
      <c r="AY46" s="111" t="str">
        <f t="shared" si="8"/>
        <v/>
      </c>
      <c r="AZ46" s="141"/>
      <c r="BA46" s="154" t="str">
        <f t="shared" si="9"/>
        <v>Débil</v>
      </c>
      <c r="BB46" s="22" t="str">
        <f>IFERROR(VLOOKUP((CONCATENATE(AY46,BA46)),Listados!$U$3:$V$11,2,FALSE),"")</f>
        <v/>
      </c>
      <c r="BC46" s="111">
        <f t="shared" si="10"/>
        <v>100</v>
      </c>
      <c r="BD46" s="504"/>
      <c r="BE46" s="548"/>
      <c r="BF46" s="504"/>
      <c r="BG46" s="504"/>
      <c r="BH46" s="500"/>
      <c r="BI46" s="502"/>
      <c r="BJ46" s="500"/>
      <c r="BK46" s="500"/>
      <c r="BL46" s="586"/>
      <c r="BM46" s="587"/>
      <c r="BN46" s="588"/>
      <c r="BO46" s="586"/>
      <c r="BP46" s="587"/>
      <c r="BQ46" s="588"/>
      <c r="BR46" s="586"/>
      <c r="BS46" s="587"/>
      <c r="BT46" s="588"/>
    </row>
    <row r="47" spans="1:72" ht="15.75" thickBot="1" x14ac:dyDescent="0.3">
      <c r="A47" s="511"/>
      <c r="B47" s="562"/>
      <c r="C47" s="517"/>
      <c r="D47" s="523"/>
      <c r="E47" s="543"/>
      <c r="F47" s="557"/>
      <c r="G47" s="523"/>
      <c r="H47" s="551"/>
      <c r="I47" s="551"/>
      <c r="J47" s="551"/>
      <c r="K47" s="551"/>
      <c r="L47" s="551"/>
      <c r="M47" s="551"/>
      <c r="N47" s="551"/>
      <c r="O47" s="551"/>
      <c r="P47" s="551"/>
      <c r="Q47" s="551"/>
      <c r="R47" s="551"/>
      <c r="S47" s="551"/>
      <c r="T47" s="551"/>
      <c r="U47" s="551"/>
      <c r="V47" s="551"/>
      <c r="W47" s="551"/>
      <c r="X47" s="551"/>
      <c r="Y47" s="551"/>
      <c r="Z47" s="514"/>
      <c r="AA47" s="509"/>
      <c r="AB47" s="514"/>
      <c r="AC47" s="507"/>
      <c r="AD47" s="509" t="str">
        <f>+IF(OR(AB47=1,AB47&lt;=5),"Moderado",IF(OR(AB47=6,AB47&lt;=11),"Mayor","Catastrófico"))</f>
        <v>Moderado</v>
      </c>
      <c r="AE47" s="507"/>
      <c r="AF47" s="502"/>
      <c r="AG47" s="52"/>
      <c r="AH47" s="145"/>
      <c r="AI47" s="145"/>
      <c r="AJ47" s="145"/>
      <c r="AK47" s="28" t="str">
        <f t="shared" si="0"/>
        <v/>
      </c>
      <c r="AL47" s="145"/>
      <c r="AM47" s="28" t="str">
        <f t="shared" si="1"/>
        <v/>
      </c>
      <c r="AN47" s="140"/>
      <c r="AO47" s="28" t="str">
        <f t="shared" si="2"/>
        <v/>
      </c>
      <c r="AP47" s="140"/>
      <c r="AQ47" s="28" t="str">
        <f t="shared" si="3"/>
        <v/>
      </c>
      <c r="AR47" s="140"/>
      <c r="AS47" s="28" t="str">
        <f t="shared" si="4"/>
        <v/>
      </c>
      <c r="AT47" s="140"/>
      <c r="AU47" s="28" t="str">
        <f t="shared" si="5"/>
        <v/>
      </c>
      <c r="AV47" s="140"/>
      <c r="AW47" s="28" t="str">
        <f t="shared" si="6"/>
        <v/>
      </c>
      <c r="AX47" s="111" t="str">
        <f t="shared" si="7"/>
        <v/>
      </c>
      <c r="AY47" s="111" t="str">
        <f t="shared" si="8"/>
        <v/>
      </c>
      <c r="AZ47" s="141"/>
      <c r="BA47" s="154" t="str">
        <f t="shared" si="9"/>
        <v>Débil</v>
      </c>
      <c r="BB47" s="22" t="str">
        <f>IFERROR(VLOOKUP((CONCATENATE(AY47,BA47)),Listados!$U$3:$V$11,2,FALSE),"")</f>
        <v/>
      </c>
      <c r="BC47" s="111">
        <f t="shared" si="10"/>
        <v>100</v>
      </c>
      <c r="BD47" s="504"/>
      <c r="BE47" s="548"/>
      <c r="BF47" s="504"/>
      <c r="BG47" s="504"/>
      <c r="BH47" s="500"/>
      <c r="BI47" s="502"/>
      <c r="BJ47" s="500"/>
      <c r="BK47" s="500"/>
      <c r="BL47" s="586"/>
      <c r="BM47" s="587"/>
      <c r="BN47" s="588"/>
      <c r="BO47" s="586"/>
      <c r="BP47" s="587"/>
      <c r="BQ47" s="588"/>
      <c r="BR47" s="586"/>
      <c r="BS47" s="587"/>
      <c r="BT47" s="588"/>
    </row>
    <row r="48" spans="1:72" ht="15.75" thickBot="1" x14ac:dyDescent="0.3">
      <c r="A48" s="512"/>
      <c r="B48" s="562"/>
      <c r="C48" s="518"/>
      <c r="D48" s="568"/>
      <c r="E48" s="544"/>
      <c r="F48" s="558"/>
      <c r="G48" s="523"/>
      <c r="H48" s="551"/>
      <c r="I48" s="551"/>
      <c r="J48" s="551"/>
      <c r="K48" s="551"/>
      <c r="L48" s="551"/>
      <c r="M48" s="551"/>
      <c r="N48" s="551"/>
      <c r="O48" s="551"/>
      <c r="P48" s="551"/>
      <c r="Q48" s="551"/>
      <c r="R48" s="551"/>
      <c r="S48" s="551"/>
      <c r="T48" s="551"/>
      <c r="U48" s="551"/>
      <c r="V48" s="551"/>
      <c r="W48" s="551"/>
      <c r="X48" s="551"/>
      <c r="Y48" s="551"/>
      <c r="Z48" s="514"/>
      <c r="AA48" s="509"/>
      <c r="AB48" s="514"/>
      <c r="AC48" s="508"/>
      <c r="AD48" s="509" t="str">
        <f>+IF(OR(AB48=1,AB48&lt;=5),"Moderado",IF(OR(AB48=6,AB48&lt;=11),"Mayor","Catastrófico"))</f>
        <v>Moderado</v>
      </c>
      <c r="AE48" s="508"/>
      <c r="AF48" s="502"/>
      <c r="AG48" s="106"/>
      <c r="AH48" s="145"/>
      <c r="AI48" s="145"/>
      <c r="AJ48" s="145"/>
      <c r="AK48" s="28" t="str">
        <f t="shared" si="0"/>
        <v/>
      </c>
      <c r="AL48" s="145"/>
      <c r="AM48" s="28" t="str">
        <f t="shared" si="1"/>
        <v/>
      </c>
      <c r="AN48" s="140"/>
      <c r="AO48" s="28" t="str">
        <f t="shared" si="2"/>
        <v/>
      </c>
      <c r="AP48" s="140"/>
      <c r="AQ48" s="28" t="str">
        <f t="shared" si="3"/>
        <v/>
      </c>
      <c r="AR48" s="140"/>
      <c r="AS48" s="28" t="str">
        <f t="shared" si="4"/>
        <v/>
      </c>
      <c r="AT48" s="140"/>
      <c r="AU48" s="28" t="str">
        <f t="shared" si="5"/>
        <v/>
      </c>
      <c r="AV48" s="140"/>
      <c r="AW48" s="28" t="str">
        <f t="shared" si="6"/>
        <v/>
      </c>
      <c r="AX48" s="111" t="str">
        <f t="shared" si="7"/>
        <v/>
      </c>
      <c r="AY48" s="111" t="str">
        <f t="shared" si="8"/>
        <v/>
      </c>
      <c r="AZ48" s="141"/>
      <c r="BA48" s="154" t="str">
        <f t="shared" si="9"/>
        <v>Débil</v>
      </c>
      <c r="BB48" s="22" t="str">
        <f>IFERROR(VLOOKUP((CONCATENATE(AY48,BA48)),Listados!$U$3:$V$11,2,FALSE),"")</f>
        <v/>
      </c>
      <c r="BC48" s="111">
        <f t="shared" si="10"/>
        <v>100</v>
      </c>
      <c r="BD48" s="505"/>
      <c r="BE48" s="548"/>
      <c r="BF48" s="505"/>
      <c r="BG48" s="505"/>
      <c r="BH48" s="501"/>
      <c r="BI48" s="502"/>
      <c r="BJ48" s="501"/>
      <c r="BK48" s="501"/>
      <c r="BL48" s="586"/>
      <c r="BM48" s="587"/>
      <c r="BN48" s="588"/>
      <c r="BO48" s="586"/>
      <c r="BP48" s="587"/>
      <c r="BQ48" s="588"/>
      <c r="BR48" s="586"/>
      <c r="BS48" s="587"/>
      <c r="BT48" s="588"/>
    </row>
    <row r="49" spans="1:72" ht="180.75" thickBot="1" x14ac:dyDescent="0.3">
      <c r="A49" s="510">
        <v>8</v>
      </c>
      <c r="B49" s="561" t="s">
        <v>68</v>
      </c>
      <c r="C49" s="516" t="str">
        <f>IFERROR(VLOOKUP(B49,Listados!B$3:C$20,2,FALSE),"")</f>
        <v>Gestión contra la Criminalidad y la Reincidencia</v>
      </c>
      <c r="D49" s="522" t="s">
        <v>562</v>
      </c>
      <c r="E49" s="56" t="s">
        <v>563</v>
      </c>
      <c r="F49" s="60" t="s">
        <v>16</v>
      </c>
      <c r="G49" s="522" t="s">
        <v>564</v>
      </c>
      <c r="H49" s="550" t="s">
        <v>116</v>
      </c>
      <c r="I49" s="550" t="s">
        <v>116</v>
      </c>
      <c r="J49" s="550" t="s">
        <v>116</v>
      </c>
      <c r="K49" s="550" t="s">
        <v>116</v>
      </c>
      <c r="L49" s="550" t="s">
        <v>116</v>
      </c>
      <c r="M49" s="550" t="s">
        <v>120</v>
      </c>
      <c r="N49" s="550" t="s">
        <v>120</v>
      </c>
      <c r="O49" s="550" t="s">
        <v>120</v>
      </c>
      <c r="P49" s="550" t="s">
        <v>116</v>
      </c>
      <c r="Q49" s="550" t="s">
        <v>116</v>
      </c>
      <c r="R49" s="550" t="s">
        <v>116</v>
      </c>
      <c r="S49" s="550" t="s">
        <v>116</v>
      </c>
      <c r="T49" s="550" t="s">
        <v>116</v>
      </c>
      <c r="U49" s="550" t="s">
        <v>116</v>
      </c>
      <c r="V49" s="550" t="s">
        <v>116</v>
      </c>
      <c r="W49" s="550" t="s">
        <v>120</v>
      </c>
      <c r="X49" s="550" t="s">
        <v>120</v>
      </c>
      <c r="Y49" s="550" t="s">
        <v>116</v>
      </c>
      <c r="Z49" s="549" t="s">
        <v>120</v>
      </c>
      <c r="AA49" s="508">
        <f>COUNTIF(H49:Z54, "SI")</f>
        <v>13</v>
      </c>
      <c r="AB49" s="549" t="s">
        <v>21</v>
      </c>
      <c r="AC49" s="506">
        <f>+VLOOKUP(AB49,Listados!$K$8:$L$12,2,0)</f>
        <v>1</v>
      </c>
      <c r="AD49" s="508" t="str">
        <f>+IF(OR(AA49=1,AA49&lt;=5),"Moderado",IF(OR(AA49=6,AA49&lt;=11),"Mayor","Catastrófico"))</f>
        <v>Catastrófico</v>
      </c>
      <c r="AE49" s="506" t="e">
        <f>+VLOOKUP(AD49,Listados!K55:L59,2,0)</f>
        <v>#N/A</v>
      </c>
      <c r="AF49" s="501" t="str">
        <f>IF(AND(AB49&lt;&gt;"",AD49&lt;&gt;""),VLOOKUP(AB49&amp;AD49,Listados!$M$3:$N$27,2,FALSE),"")</f>
        <v>Extremo</v>
      </c>
      <c r="AG49" s="167" t="s">
        <v>565</v>
      </c>
      <c r="AH49" s="171" t="s">
        <v>563</v>
      </c>
      <c r="AI49" s="171" t="s">
        <v>20</v>
      </c>
      <c r="AJ49" s="145"/>
      <c r="AK49" s="28" t="str">
        <f t="shared" si="0"/>
        <v/>
      </c>
      <c r="AL49" s="145"/>
      <c r="AM49" s="28" t="str">
        <f t="shared" si="1"/>
        <v/>
      </c>
      <c r="AN49" s="140"/>
      <c r="AO49" s="28" t="str">
        <f t="shared" si="2"/>
        <v/>
      </c>
      <c r="AP49" s="140"/>
      <c r="AQ49" s="28" t="str">
        <f t="shared" si="3"/>
        <v/>
      </c>
      <c r="AR49" s="140"/>
      <c r="AS49" s="28" t="str">
        <f t="shared" si="4"/>
        <v/>
      </c>
      <c r="AT49" s="140"/>
      <c r="AU49" s="28" t="str">
        <f t="shared" si="5"/>
        <v/>
      </c>
      <c r="AV49" s="140"/>
      <c r="AW49" s="28" t="str">
        <f t="shared" si="6"/>
        <v/>
      </c>
      <c r="AX49" s="111" t="str">
        <f t="shared" si="7"/>
        <v/>
      </c>
      <c r="AY49" s="111" t="str">
        <f t="shared" si="8"/>
        <v/>
      </c>
      <c r="AZ49" s="141"/>
      <c r="BA49" s="154" t="str">
        <f t="shared" si="9"/>
        <v>Débil</v>
      </c>
      <c r="BB49" s="22" t="str">
        <f>IFERROR(VLOOKUP((CONCATENATE(AY49,BA49)),Listados!$U$3:$V$11,2,FALSE),"")</f>
        <v/>
      </c>
      <c r="BC49" s="111">
        <f t="shared" si="10"/>
        <v>100</v>
      </c>
      <c r="BD49" s="503">
        <f>AVERAGE(BC49:BC54)</f>
        <v>100</v>
      </c>
      <c r="BE49" s="505" t="str">
        <f>IF(BD49&lt;=50, "Débil", IF(BD49&lt;=99,"Moderado","Fuerte"))</f>
        <v>Fuerte</v>
      </c>
      <c r="BF49" s="503">
        <f>+IF(BE49="Fuerte",2,IF(BE49="Moderado",1,0))</f>
        <v>2</v>
      </c>
      <c r="BG49" s="503">
        <f>+AC49-BF49</f>
        <v>-1</v>
      </c>
      <c r="BH49" s="499" t="str">
        <f>+VLOOKUP(BG49,Listados!$J$18:$K$24,2,TRUE)</f>
        <v>Rara Vez</v>
      </c>
      <c r="BI49" s="501" t="str">
        <f>IF(ISBLANK(AD49),"",AD49)</f>
        <v>Catastrófico</v>
      </c>
      <c r="BJ49" s="499" t="str">
        <f>IF(AND(BH49&lt;&gt;"",BI49&lt;&gt;""),VLOOKUP(BH49&amp;BI49,Listados!$M$3:$N$27,2,FALSE),"")</f>
        <v>Extremo</v>
      </c>
      <c r="BK49" s="499" t="str">
        <f>+VLOOKUP(BJ49,Listados!$P$3:$Q$6,2,FALSE)</f>
        <v>Evitar el riesgo</v>
      </c>
      <c r="BL49" s="586"/>
      <c r="BM49" s="587"/>
      <c r="BN49" s="588"/>
      <c r="BO49" s="586"/>
      <c r="BP49" s="587"/>
      <c r="BQ49" s="588"/>
      <c r="BR49" s="586"/>
      <c r="BS49" s="587"/>
      <c r="BT49" s="588"/>
    </row>
    <row r="50" spans="1:72" ht="165.75" thickBot="1" x14ac:dyDescent="0.3">
      <c r="A50" s="511"/>
      <c r="B50" s="562"/>
      <c r="C50" s="517"/>
      <c r="D50" s="523"/>
      <c r="E50" s="162" t="s">
        <v>566</v>
      </c>
      <c r="F50" s="151" t="s">
        <v>30</v>
      </c>
      <c r="G50" s="523"/>
      <c r="H50" s="551"/>
      <c r="I50" s="551"/>
      <c r="J50" s="551"/>
      <c r="K50" s="551"/>
      <c r="L50" s="551"/>
      <c r="M50" s="551"/>
      <c r="N50" s="551"/>
      <c r="O50" s="551"/>
      <c r="P50" s="551"/>
      <c r="Q50" s="551"/>
      <c r="R50" s="551"/>
      <c r="S50" s="551"/>
      <c r="T50" s="551"/>
      <c r="U50" s="551"/>
      <c r="V50" s="551"/>
      <c r="W50" s="551"/>
      <c r="X50" s="551"/>
      <c r="Y50" s="551"/>
      <c r="Z50" s="514"/>
      <c r="AA50" s="509"/>
      <c r="AB50" s="514"/>
      <c r="AC50" s="507"/>
      <c r="AD50" s="509" t="str">
        <f>+IF(OR(AB50=1,AB50&lt;=5),"Moderado",IF(OR(AB50=6,AB50&lt;=11),"Mayor","Catastrófico"))</f>
        <v>Moderado</v>
      </c>
      <c r="AE50" s="507"/>
      <c r="AF50" s="502"/>
      <c r="AG50" s="167" t="s">
        <v>567</v>
      </c>
      <c r="AH50" s="171" t="s">
        <v>566</v>
      </c>
      <c r="AI50" s="171" t="s">
        <v>20</v>
      </c>
      <c r="AJ50" s="145"/>
      <c r="AK50" s="28" t="str">
        <f t="shared" si="0"/>
        <v/>
      </c>
      <c r="AL50" s="145"/>
      <c r="AM50" s="28" t="str">
        <f t="shared" si="1"/>
        <v/>
      </c>
      <c r="AN50" s="140"/>
      <c r="AO50" s="28" t="str">
        <f t="shared" si="2"/>
        <v/>
      </c>
      <c r="AP50" s="140"/>
      <c r="AQ50" s="28" t="str">
        <f t="shared" si="3"/>
        <v/>
      </c>
      <c r="AR50" s="140"/>
      <c r="AS50" s="28" t="str">
        <f t="shared" si="4"/>
        <v/>
      </c>
      <c r="AT50" s="140"/>
      <c r="AU50" s="28" t="str">
        <f t="shared" si="5"/>
        <v/>
      </c>
      <c r="AV50" s="140"/>
      <c r="AW50" s="28" t="str">
        <f t="shared" si="6"/>
        <v/>
      </c>
      <c r="AX50" s="111" t="str">
        <f t="shared" si="7"/>
        <v/>
      </c>
      <c r="AY50" s="111" t="str">
        <f t="shared" si="8"/>
        <v/>
      </c>
      <c r="AZ50" s="141"/>
      <c r="BA50" s="154" t="str">
        <f t="shared" si="9"/>
        <v>Débil</v>
      </c>
      <c r="BB50" s="22" t="str">
        <f>IFERROR(VLOOKUP((CONCATENATE(AY50,BA50)),Listados!$U$3:$V$11,2,FALSE),"")</f>
        <v/>
      </c>
      <c r="BC50" s="111">
        <f t="shared" si="10"/>
        <v>100</v>
      </c>
      <c r="BD50" s="504"/>
      <c r="BE50" s="548"/>
      <c r="BF50" s="504"/>
      <c r="BG50" s="504"/>
      <c r="BH50" s="500"/>
      <c r="BI50" s="502"/>
      <c r="BJ50" s="500"/>
      <c r="BK50" s="500"/>
      <c r="BL50" s="586"/>
      <c r="BM50" s="587"/>
      <c r="BN50" s="588"/>
      <c r="BO50" s="586"/>
      <c r="BP50" s="587"/>
      <c r="BQ50" s="588"/>
      <c r="BR50" s="586"/>
      <c r="BS50" s="587"/>
      <c r="BT50" s="588"/>
    </row>
    <row r="51" spans="1:72" ht="165.75" thickBot="1" x14ac:dyDescent="0.3">
      <c r="A51" s="511"/>
      <c r="B51" s="562"/>
      <c r="C51" s="517"/>
      <c r="D51" s="523"/>
      <c r="E51" s="162" t="s">
        <v>568</v>
      </c>
      <c r="F51" s="151" t="s">
        <v>30</v>
      </c>
      <c r="G51" s="523"/>
      <c r="H51" s="551"/>
      <c r="I51" s="551"/>
      <c r="J51" s="551"/>
      <c r="K51" s="551"/>
      <c r="L51" s="551"/>
      <c r="M51" s="551"/>
      <c r="N51" s="551"/>
      <c r="O51" s="551"/>
      <c r="P51" s="551"/>
      <c r="Q51" s="551"/>
      <c r="R51" s="551"/>
      <c r="S51" s="551"/>
      <c r="T51" s="551"/>
      <c r="U51" s="551"/>
      <c r="V51" s="551"/>
      <c r="W51" s="551"/>
      <c r="X51" s="551"/>
      <c r="Y51" s="551"/>
      <c r="Z51" s="514"/>
      <c r="AA51" s="509"/>
      <c r="AB51" s="514"/>
      <c r="AC51" s="507"/>
      <c r="AD51" s="509" t="str">
        <f>+IF(OR(AB51=1,AB51&lt;=5),"Moderado",IF(OR(AB51=6,AB51&lt;=11),"Mayor","Catastrófico"))</f>
        <v>Moderado</v>
      </c>
      <c r="AE51" s="507"/>
      <c r="AF51" s="502"/>
      <c r="AG51" s="167" t="s">
        <v>567</v>
      </c>
      <c r="AH51" s="171" t="s">
        <v>568</v>
      </c>
      <c r="AI51" s="171" t="s">
        <v>20</v>
      </c>
      <c r="AJ51" s="145"/>
      <c r="AK51" s="28" t="str">
        <f t="shared" si="0"/>
        <v/>
      </c>
      <c r="AL51" s="145"/>
      <c r="AM51" s="28" t="str">
        <f t="shared" si="1"/>
        <v/>
      </c>
      <c r="AN51" s="140"/>
      <c r="AO51" s="28" t="str">
        <f t="shared" si="2"/>
        <v/>
      </c>
      <c r="AP51" s="140"/>
      <c r="AQ51" s="28" t="str">
        <f t="shared" si="3"/>
        <v/>
      </c>
      <c r="AR51" s="140"/>
      <c r="AS51" s="28" t="str">
        <f t="shared" si="4"/>
        <v/>
      </c>
      <c r="AT51" s="140"/>
      <c r="AU51" s="28" t="str">
        <f t="shared" si="5"/>
        <v/>
      </c>
      <c r="AV51" s="140"/>
      <c r="AW51" s="28" t="str">
        <f t="shared" si="6"/>
        <v/>
      </c>
      <c r="AX51" s="111" t="str">
        <f t="shared" si="7"/>
        <v/>
      </c>
      <c r="AY51" s="111" t="str">
        <f t="shared" si="8"/>
        <v/>
      </c>
      <c r="AZ51" s="141"/>
      <c r="BA51" s="154" t="str">
        <f t="shared" si="9"/>
        <v>Débil</v>
      </c>
      <c r="BB51" s="22" t="str">
        <f>IFERROR(VLOOKUP((CONCATENATE(AY51,BA51)),Listados!$U$3:$V$11,2,FALSE),"")</f>
        <v/>
      </c>
      <c r="BC51" s="111">
        <f t="shared" si="10"/>
        <v>100</v>
      </c>
      <c r="BD51" s="504"/>
      <c r="BE51" s="548"/>
      <c r="BF51" s="504"/>
      <c r="BG51" s="504"/>
      <c r="BH51" s="500"/>
      <c r="BI51" s="502"/>
      <c r="BJ51" s="500"/>
      <c r="BK51" s="500"/>
      <c r="BL51" s="586"/>
      <c r="BM51" s="587"/>
      <c r="BN51" s="588"/>
      <c r="BO51" s="586"/>
      <c r="BP51" s="587"/>
      <c r="BQ51" s="588"/>
      <c r="BR51" s="586"/>
      <c r="BS51" s="587"/>
      <c r="BT51" s="588"/>
    </row>
    <row r="52" spans="1:72" ht="165.75" thickBot="1" x14ac:dyDescent="0.3">
      <c r="A52" s="511"/>
      <c r="B52" s="562"/>
      <c r="C52" s="517"/>
      <c r="D52" s="523"/>
      <c r="E52" s="542" t="s">
        <v>569</v>
      </c>
      <c r="F52" s="556" t="s">
        <v>30</v>
      </c>
      <c r="G52" s="523"/>
      <c r="H52" s="551"/>
      <c r="I52" s="551"/>
      <c r="J52" s="551"/>
      <c r="K52" s="551"/>
      <c r="L52" s="551"/>
      <c r="M52" s="551"/>
      <c r="N52" s="551"/>
      <c r="O52" s="551"/>
      <c r="P52" s="551"/>
      <c r="Q52" s="551"/>
      <c r="R52" s="551"/>
      <c r="S52" s="551"/>
      <c r="T52" s="551"/>
      <c r="U52" s="551"/>
      <c r="V52" s="551"/>
      <c r="W52" s="551"/>
      <c r="X52" s="551"/>
      <c r="Y52" s="551"/>
      <c r="Z52" s="514"/>
      <c r="AA52" s="509"/>
      <c r="AB52" s="514"/>
      <c r="AC52" s="507"/>
      <c r="AD52" s="509" t="str">
        <f>+IF(OR(AB52=1,AB52&lt;=5),"Moderado",IF(OR(AB52=6,AB52&lt;=11),"Mayor","Catastrófico"))</f>
        <v>Moderado</v>
      </c>
      <c r="AE52" s="507"/>
      <c r="AF52" s="502"/>
      <c r="AG52" s="167" t="s">
        <v>567</v>
      </c>
      <c r="AH52" s="171" t="s">
        <v>569</v>
      </c>
      <c r="AI52" s="171" t="s">
        <v>20</v>
      </c>
      <c r="AJ52" s="145"/>
      <c r="AK52" s="28" t="str">
        <f t="shared" si="0"/>
        <v/>
      </c>
      <c r="AL52" s="145"/>
      <c r="AM52" s="28" t="str">
        <f t="shared" si="1"/>
        <v/>
      </c>
      <c r="AN52" s="140"/>
      <c r="AO52" s="28" t="str">
        <f t="shared" si="2"/>
        <v/>
      </c>
      <c r="AP52" s="140"/>
      <c r="AQ52" s="28" t="str">
        <f t="shared" si="3"/>
        <v/>
      </c>
      <c r="AR52" s="140"/>
      <c r="AS52" s="28" t="str">
        <f t="shared" si="4"/>
        <v/>
      </c>
      <c r="AT52" s="140"/>
      <c r="AU52" s="28" t="str">
        <f t="shared" si="5"/>
        <v/>
      </c>
      <c r="AV52" s="140"/>
      <c r="AW52" s="28" t="str">
        <f t="shared" si="6"/>
        <v/>
      </c>
      <c r="AX52" s="111" t="str">
        <f t="shared" si="7"/>
        <v/>
      </c>
      <c r="AY52" s="111" t="str">
        <f t="shared" si="8"/>
        <v/>
      </c>
      <c r="AZ52" s="141"/>
      <c r="BA52" s="154" t="str">
        <f t="shared" si="9"/>
        <v>Débil</v>
      </c>
      <c r="BB52" s="22" t="str">
        <f>IFERROR(VLOOKUP((CONCATENATE(AY52,BA52)),Listados!$U$3:$V$11,2,FALSE),"")</f>
        <v/>
      </c>
      <c r="BC52" s="111">
        <f t="shared" si="10"/>
        <v>100</v>
      </c>
      <c r="BD52" s="504"/>
      <c r="BE52" s="548"/>
      <c r="BF52" s="504"/>
      <c r="BG52" s="504"/>
      <c r="BH52" s="500"/>
      <c r="BI52" s="502"/>
      <c r="BJ52" s="500"/>
      <c r="BK52" s="500"/>
      <c r="BL52" s="586"/>
      <c r="BM52" s="587"/>
      <c r="BN52" s="588"/>
      <c r="BO52" s="586"/>
      <c r="BP52" s="587"/>
      <c r="BQ52" s="588"/>
      <c r="BR52" s="586"/>
      <c r="BS52" s="587"/>
      <c r="BT52" s="588"/>
    </row>
    <row r="53" spans="1:72" ht="15.75" thickBot="1" x14ac:dyDescent="0.3">
      <c r="A53" s="511"/>
      <c r="B53" s="562"/>
      <c r="C53" s="517"/>
      <c r="D53" s="523"/>
      <c r="E53" s="543"/>
      <c r="F53" s="557"/>
      <c r="G53" s="523"/>
      <c r="H53" s="551"/>
      <c r="I53" s="551"/>
      <c r="J53" s="551"/>
      <c r="K53" s="551"/>
      <c r="L53" s="551"/>
      <c r="M53" s="551"/>
      <c r="N53" s="551"/>
      <c r="O53" s="551"/>
      <c r="P53" s="551"/>
      <c r="Q53" s="551"/>
      <c r="R53" s="551"/>
      <c r="S53" s="551"/>
      <c r="T53" s="551"/>
      <c r="U53" s="551"/>
      <c r="V53" s="551"/>
      <c r="W53" s="551"/>
      <c r="X53" s="551"/>
      <c r="Y53" s="551"/>
      <c r="Z53" s="514"/>
      <c r="AA53" s="509"/>
      <c r="AB53" s="514"/>
      <c r="AC53" s="507"/>
      <c r="AD53" s="509" t="str">
        <f>+IF(OR(AB53=1,AB53&lt;=5),"Moderado",IF(OR(AB53=6,AB53&lt;=11),"Mayor","Catastrófico"))</f>
        <v>Moderado</v>
      </c>
      <c r="AE53" s="507"/>
      <c r="AF53" s="502"/>
      <c r="AG53" s="52"/>
      <c r="AH53" s="145"/>
      <c r="AI53" s="145"/>
      <c r="AJ53" s="145"/>
      <c r="AK53" s="28" t="str">
        <f t="shared" si="0"/>
        <v/>
      </c>
      <c r="AL53" s="145"/>
      <c r="AM53" s="28" t="str">
        <f t="shared" si="1"/>
        <v/>
      </c>
      <c r="AN53" s="140"/>
      <c r="AO53" s="28" t="str">
        <f t="shared" si="2"/>
        <v/>
      </c>
      <c r="AP53" s="140"/>
      <c r="AQ53" s="28" t="str">
        <f t="shared" si="3"/>
        <v/>
      </c>
      <c r="AR53" s="140"/>
      <c r="AS53" s="28" t="str">
        <f t="shared" si="4"/>
        <v/>
      </c>
      <c r="AT53" s="140"/>
      <c r="AU53" s="28" t="str">
        <f t="shared" si="5"/>
        <v/>
      </c>
      <c r="AV53" s="140"/>
      <c r="AW53" s="28" t="str">
        <f t="shared" si="6"/>
        <v/>
      </c>
      <c r="AX53" s="111" t="str">
        <f t="shared" si="7"/>
        <v/>
      </c>
      <c r="AY53" s="111" t="str">
        <f t="shared" si="8"/>
        <v/>
      </c>
      <c r="AZ53" s="141"/>
      <c r="BA53" s="154" t="str">
        <f t="shared" si="9"/>
        <v>Débil</v>
      </c>
      <c r="BB53" s="22" t="str">
        <f>IFERROR(VLOOKUP((CONCATENATE(AY53,BA53)),Listados!$U$3:$V$11,2,FALSE),"")</f>
        <v/>
      </c>
      <c r="BC53" s="111">
        <f t="shared" si="10"/>
        <v>100</v>
      </c>
      <c r="BD53" s="504"/>
      <c r="BE53" s="548"/>
      <c r="BF53" s="504"/>
      <c r="BG53" s="504"/>
      <c r="BH53" s="500"/>
      <c r="BI53" s="502"/>
      <c r="BJ53" s="500"/>
      <c r="BK53" s="500"/>
      <c r="BL53" s="586"/>
      <c r="BM53" s="587"/>
      <c r="BN53" s="588"/>
      <c r="BO53" s="586"/>
      <c r="BP53" s="587"/>
      <c r="BQ53" s="588"/>
      <c r="BR53" s="586"/>
      <c r="BS53" s="587"/>
      <c r="BT53" s="588"/>
    </row>
    <row r="54" spans="1:72" ht="15.75" thickBot="1" x14ac:dyDescent="0.3">
      <c r="A54" s="512"/>
      <c r="B54" s="562"/>
      <c r="C54" s="518"/>
      <c r="D54" s="568"/>
      <c r="E54" s="544"/>
      <c r="F54" s="558"/>
      <c r="G54" s="523"/>
      <c r="H54" s="551"/>
      <c r="I54" s="551"/>
      <c r="J54" s="551"/>
      <c r="K54" s="551"/>
      <c r="L54" s="551"/>
      <c r="M54" s="551"/>
      <c r="N54" s="551"/>
      <c r="O54" s="551"/>
      <c r="P54" s="551"/>
      <c r="Q54" s="551"/>
      <c r="R54" s="551"/>
      <c r="S54" s="551"/>
      <c r="T54" s="551"/>
      <c r="U54" s="551"/>
      <c r="V54" s="551"/>
      <c r="W54" s="551"/>
      <c r="X54" s="551"/>
      <c r="Y54" s="551"/>
      <c r="Z54" s="514"/>
      <c r="AA54" s="509"/>
      <c r="AB54" s="514"/>
      <c r="AC54" s="508"/>
      <c r="AD54" s="509" t="str">
        <f>+IF(OR(AB54=1,AB54&lt;=5),"Moderado",IF(OR(AB54=6,AB54&lt;=11),"Mayor","Catastrófico"))</f>
        <v>Moderado</v>
      </c>
      <c r="AE54" s="508"/>
      <c r="AF54" s="502"/>
      <c r="AG54" s="52"/>
      <c r="AH54" s="145"/>
      <c r="AI54" s="145"/>
      <c r="AJ54" s="145"/>
      <c r="AK54" s="28" t="str">
        <f t="shared" si="0"/>
        <v/>
      </c>
      <c r="AL54" s="145"/>
      <c r="AM54" s="28" t="str">
        <f t="shared" si="1"/>
        <v/>
      </c>
      <c r="AN54" s="140"/>
      <c r="AO54" s="28" t="str">
        <f t="shared" si="2"/>
        <v/>
      </c>
      <c r="AP54" s="140"/>
      <c r="AQ54" s="28" t="str">
        <f t="shared" si="3"/>
        <v/>
      </c>
      <c r="AR54" s="140"/>
      <c r="AS54" s="28" t="str">
        <f t="shared" si="4"/>
        <v/>
      </c>
      <c r="AT54" s="140"/>
      <c r="AU54" s="28" t="str">
        <f t="shared" si="5"/>
        <v/>
      </c>
      <c r="AV54" s="140"/>
      <c r="AW54" s="28" t="str">
        <f t="shared" si="6"/>
        <v/>
      </c>
      <c r="AX54" s="111" t="str">
        <f t="shared" si="7"/>
        <v/>
      </c>
      <c r="AY54" s="111" t="str">
        <f t="shared" si="8"/>
        <v/>
      </c>
      <c r="AZ54" s="141"/>
      <c r="BA54" s="154" t="str">
        <f t="shared" si="9"/>
        <v>Débil</v>
      </c>
      <c r="BB54" s="22" t="str">
        <f>IFERROR(VLOOKUP((CONCATENATE(AY54,BA54)),Listados!$U$3:$V$11,2,FALSE),"")</f>
        <v/>
      </c>
      <c r="BC54" s="111">
        <f t="shared" si="10"/>
        <v>100</v>
      </c>
      <c r="BD54" s="505"/>
      <c r="BE54" s="548"/>
      <c r="BF54" s="505"/>
      <c r="BG54" s="505"/>
      <c r="BH54" s="501"/>
      <c r="BI54" s="502"/>
      <c r="BJ54" s="501"/>
      <c r="BK54" s="501"/>
      <c r="BL54" s="586"/>
      <c r="BM54" s="587"/>
      <c r="BN54" s="588"/>
      <c r="BO54" s="586"/>
      <c r="BP54" s="587"/>
      <c r="BQ54" s="588"/>
      <c r="BR54" s="586"/>
      <c r="BS54" s="587"/>
      <c r="BT54" s="588"/>
    </row>
    <row r="55" spans="1:72" ht="180.75" thickBot="1" x14ac:dyDescent="0.3">
      <c r="A55" s="510">
        <v>9</v>
      </c>
      <c r="B55" s="563" t="s">
        <v>77</v>
      </c>
      <c r="C55" s="516" t="str">
        <f>IFERROR(VLOOKUP(B55,Listados!B$3:C$20,2,FALSE),"")</f>
        <v>Acceso a la Justicia</v>
      </c>
      <c r="D55" s="522" t="s">
        <v>570</v>
      </c>
      <c r="E55" s="105" t="s">
        <v>571</v>
      </c>
      <c r="F55" s="109" t="s">
        <v>16</v>
      </c>
      <c r="G55" s="522" t="s">
        <v>572</v>
      </c>
      <c r="H55" s="550" t="s">
        <v>116</v>
      </c>
      <c r="I55" s="550" t="s">
        <v>116</v>
      </c>
      <c r="J55" s="550" t="s">
        <v>116</v>
      </c>
      <c r="K55" s="550" t="s">
        <v>120</v>
      </c>
      <c r="L55" s="550" t="s">
        <v>116</v>
      </c>
      <c r="M55" s="550" t="s">
        <v>120</v>
      </c>
      <c r="N55" s="550" t="s">
        <v>116</v>
      </c>
      <c r="O55" s="550" t="s">
        <v>120</v>
      </c>
      <c r="P55" s="550" t="s">
        <v>120</v>
      </c>
      <c r="Q55" s="550" t="s">
        <v>116</v>
      </c>
      <c r="R55" s="550" t="s">
        <v>116</v>
      </c>
      <c r="S55" s="550" t="s">
        <v>116</v>
      </c>
      <c r="T55" s="550" t="s">
        <v>120</v>
      </c>
      <c r="U55" s="550" t="s">
        <v>120</v>
      </c>
      <c r="V55" s="550" t="s">
        <v>120</v>
      </c>
      <c r="W55" s="550" t="s">
        <v>120</v>
      </c>
      <c r="X55" s="550" t="s">
        <v>120</v>
      </c>
      <c r="Y55" s="550" t="s">
        <v>120</v>
      </c>
      <c r="Z55" s="549" t="s">
        <v>120</v>
      </c>
      <c r="AA55" s="508">
        <f>COUNTIF(H55:Z60, "SI")</f>
        <v>8</v>
      </c>
      <c r="AB55" s="549" t="s">
        <v>21</v>
      </c>
      <c r="AC55" s="506">
        <f>+VLOOKUP(AB55,Listados!$K$8:$L$12,2,0)</f>
        <v>1</v>
      </c>
      <c r="AD55" s="508" t="str">
        <f>+IF(OR(AA55=1,AA55&lt;=5),"Moderado",IF(OR(AA55=6,AA55&lt;=11),"Mayor","Catastrófico"))</f>
        <v>Mayor</v>
      </c>
      <c r="AE55" s="506" t="e">
        <f>+VLOOKUP(AD55,Listados!K61:L65,2,0)</f>
        <v>#N/A</v>
      </c>
      <c r="AF55" s="501" t="str">
        <f>IF(AND(AB55&lt;&gt;"",AD55&lt;&gt;""),VLOOKUP(AB55&amp;AD55,Listados!$M$3:$N$27,2,FALSE),"")</f>
        <v>Alto</v>
      </c>
      <c r="AG55" s="168" t="s">
        <v>573</v>
      </c>
      <c r="AH55" s="165" t="s">
        <v>571</v>
      </c>
      <c r="AI55" s="143" t="s">
        <v>20</v>
      </c>
      <c r="AJ55" s="145"/>
      <c r="AK55" s="28" t="str">
        <f t="shared" si="0"/>
        <v/>
      </c>
      <c r="AL55" s="145"/>
      <c r="AM55" s="28" t="str">
        <f t="shared" si="1"/>
        <v/>
      </c>
      <c r="AN55" s="140"/>
      <c r="AO55" s="28" t="str">
        <f t="shared" si="2"/>
        <v/>
      </c>
      <c r="AP55" s="140"/>
      <c r="AQ55" s="28" t="str">
        <f t="shared" si="3"/>
        <v/>
      </c>
      <c r="AR55" s="140"/>
      <c r="AS55" s="28" t="str">
        <f t="shared" si="4"/>
        <v/>
      </c>
      <c r="AT55" s="140"/>
      <c r="AU55" s="28" t="str">
        <f t="shared" si="5"/>
        <v/>
      </c>
      <c r="AV55" s="140"/>
      <c r="AW55" s="28" t="str">
        <f t="shared" si="6"/>
        <v/>
      </c>
      <c r="AX55" s="111" t="str">
        <f t="shared" si="7"/>
        <v/>
      </c>
      <c r="AY55" s="111" t="str">
        <f t="shared" si="8"/>
        <v/>
      </c>
      <c r="AZ55" s="141"/>
      <c r="BA55" s="154" t="str">
        <f t="shared" si="9"/>
        <v>Débil</v>
      </c>
      <c r="BB55" s="22" t="str">
        <f>IFERROR(VLOOKUP((CONCATENATE(AY55,BA55)),Listados!$U$3:$V$11,2,FALSE),"")</f>
        <v/>
      </c>
      <c r="BC55" s="111">
        <f t="shared" si="10"/>
        <v>100</v>
      </c>
      <c r="BD55" s="503">
        <f>AVERAGE(BC55:BC60)</f>
        <v>100</v>
      </c>
      <c r="BE55" s="505" t="str">
        <f>IF(BD55&lt;=50, "Débil", IF(BD55&lt;=99,"Moderado","Fuerte"))</f>
        <v>Fuerte</v>
      </c>
      <c r="BF55" s="503">
        <f>+IF(BE55="Fuerte",2,IF(BE55="Moderado",1,0))</f>
        <v>2</v>
      </c>
      <c r="BG55" s="503">
        <f>+AC55-BF55</f>
        <v>-1</v>
      </c>
      <c r="BH55" s="499" t="str">
        <f>+VLOOKUP(BG55,Listados!$J$18:$K$24,2,TRUE)</f>
        <v>Rara Vez</v>
      </c>
      <c r="BI55" s="501" t="str">
        <f>IF(ISBLANK(AD55),"",AD55)</f>
        <v>Mayor</v>
      </c>
      <c r="BJ55" s="499" t="str">
        <f>IF(AND(BH55&lt;&gt;"",BI55&lt;&gt;""),VLOOKUP(BH55&amp;BI55,Listados!$M$3:$N$27,2,FALSE),"")</f>
        <v>Alto</v>
      </c>
      <c r="BK55" s="499" t="str">
        <f>+VLOOKUP(BJ55,Listados!$P$3:$Q$6,2,FALSE)</f>
        <v>Reducir el riesgo</v>
      </c>
      <c r="BL55" s="586"/>
      <c r="BM55" s="587"/>
      <c r="BN55" s="588"/>
      <c r="BO55" s="586"/>
      <c r="BP55" s="587"/>
      <c r="BQ55" s="588"/>
      <c r="BR55" s="586"/>
      <c r="BS55" s="587"/>
      <c r="BT55" s="588"/>
    </row>
    <row r="56" spans="1:72" ht="180.75" thickBot="1" x14ac:dyDescent="0.3">
      <c r="A56" s="511"/>
      <c r="B56" s="564"/>
      <c r="C56" s="517"/>
      <c r="D56" s="523"/>
      <c r="E56" s="162" t="s">
        <v>574</v>
      </c>
      <c r="F56" s="161" t="s">
        <v>16</v>
      </c>
      <c r="G56" s="523"/>
      <c r="H56" s="551"/>
      <c r="I56" s="551"/>
      <c r="J56" s="551"/>
      <c r="K56" s="551"/>
      <c r="L56" s="551"/>
      <c r="M56" s="551"/>
      <c r="N56" s="551"/>
      <c r="O56" s="551"/>
      <c r="P56" s="551"/>
      <c r="Q56" s="551"/>
      <c r="R56" s="551"/>
      <c r="S56" s="551"/>
      <c r="T56" s="551"/>
      <c r="U56" s="551"/>
      <c r="V56" s="551"/>
      <c r="W56" s="551"/>
      <c r="X56" s="551"/>
      <c r="Y56" s="551"/>
      <c r="Z56" s="514"/>
      <c r="AA56" s="509"/>
      <c r="AB56" s="514"/>
      <c r="AC56" s="507"/>
      <c r="AD56" s="509" t="str">
        <f>+IF(OR(AB56=1,AB56&lt;=5),"Moderado",IF(OR(AB56=6,AB56&lt;=11),"Mayor","Catastrófico"))</f>
        <v>Moderado</v>
      </c>
      <c r="AE56" s="507"/>
      <c r="AF56" s="502"/>
      <c r="AG56" s="168" t="s">
        <v>573</v>
      </c>
      <c r="AH56" s="165" t="s">
        <v>574</v>
      </c>
      <c r="AI56" s="143" t="s">
        <v>20</v>
      </c>
      <c r="AJ56" s="145"/>
      <c r="AK56" s="28" t="str">
        <f t="shared" si="0"/>
        <v/>
      </c>
      <c r="AL56" s="145"/>
      <c r="AM56" s="28" t="str">
        <f t="shared" si="1"/>
        <v/>
      </c>
      <c r="AN56" s="140"/>
      <c r="AO56" s="28" t="str">
        <f t="shared" si="2"/>
        <v/>
      </c>
      <c r="AP56" s="140"/>
      <c r="AQ56" s="28" t="str">
        <f t="shared" si="3"/>
        <v/>
      </c>
      <c r="AR56" s="140"/>
      <c r="AS56" s="28" t="str">
        <f t="shared" si="4"/>
        <v/>
      </c>
      <c r="AT56" s="140"/>
      <c r="AU56" s="28" t="str">
        <f t="shared" si="5"/>
        <v/>
      </c>
      <c r="AV56" s="140"/>
      <c r="AW56" s="28" t="str">
        <f t="shared" si="6"/>
        <v/>
      </c>
      <c r="AX56" s="111" t="str">
        <f t="shared" si="7"/>
        <v/>
      </c>
      <c r="AY56" s="111" t="str">
        <f t="shared" si="8"/>
        <v/>
      </c>
      <c r="AZ56" s="141"/>
      <c r="BA56" s="154" t="str">
        <f t="shared" si="9"/>
        <v>Débil</v>
      </c>
      <c r="BB56" s="22" t="str">
        <f>IFERROR(VLOOKUP((CONCATENATE(AY56,BA56)),Listados!$U$3:$V$11,2,FALSE),"")</f>
        <v/>
      </c>
      <c r="BC56" s="111">
        <f t="shared" si="10"/>
        <v>100</v>
      </c>
      <c r="BD56" s="504"/>
      <c r="BE56" s="548"/>
      <c r="BF56" s="504"/>
      <c r="BG56" s="504"/>
      <c r="BH56" s="500"/>
      <c r="BI56" s="502"/>
      <c r="BJ56" s="500"/>
      <c r="BK56" s="500"/>
      <c r="BL56" s="586"/>
      <c r="BM56" s="587"/>
      <c r="BN56" s="588"/>
      <c r="BO56" s="586"/>
      <c r="BP56" s="587"/>
      <c r="BQ56" s="588"/>
      <c r="BR56" s="586"/>
      <c r="BS56" s="587"/>
      <c r="BT56" s="588"/>
    </row>
    <row r="57" spans="1:72" ht="196.5" customHeight="1" thickBot="1" x14ac:dyDescent="0.3">
      <c r="A57" s="511"/>
      <c r="B57" s="564"/>
      <c r="C57" s="517"/>
      <c r="D57" s="523"/>
      <c r="E57" s="162" t="s">
        <v>575</v>
      </c>
      <c r="F57" s="161" t="s">
        <v>16</v>
      </c>
      <c r="G57" s="523"/>
      <c r="H57" s="551"/>
      <c r="I57" s="551"/>
      <c r="J57" s="551"/>
      <c r="K57" s="551"/>
      <c r="L57" s="551"/>
      <c r="M57" s="551"/>
      <c r="N57" s="551"/>
      <c r="O57" s="551"/>
      <c r="P57" s="551"/>
      <c r="Q57" s="551"/>
      <c r="R57" s="551"/>
      <c r="S57" s="551"/>
      <c r="T57" s="551"/>
      <c r="U57" s="551"/>
      <c r="V57" s="551"/>
      <c r="W57" s="551"/>
      <c r="X57" s="551"/>
      <c r="Y57" s="551"/>
      <c r="Z57" s="514"/>
      <c r="AA57" s="509"/>
      <c r="AB57" s="514"/>
      <c r="AC57" s="507"/>
      <c r="AD57" s="509" t="str">
        <f>+IF(OR(AB57=1,AB57&lt;=5),"Moderado",IF(OR(AB57=6,AB57&lt;=11),"Mayor","Catastrófico"))</f>
        <v>Moderado</v>
      </c>
      <c r="AE57" s="507"/>
      <c r="AF57" s="502"/>
      <c r="AG57" s="168" t="s">
        <v>576</v>
      </c>
      <c r="AH57" s="165" t="s">
        <v>575</v>
      </c>
      <c r="AI57" s="143" t="s">
        <v>20</v>
      </c>
      <c r="AJ57" s="145"/>
      <c r="AK57" s="28" t="str">
        <f t="shared" si="0"/>
        <v/>
      </c>
      <c r="AL57" s="145"/>
      <c r="AM57" s="28" t="str">
        <f t="shared" si="1"/>
        <v/>
      </c>
      <c r="AN57" s="140"/>
      <c r="AO57" s="28" t="str">
        <f t="shared" si="2"/>
        <v/>
      </c>
      <c r="AP57" s="140"/>
      <c r="AQ57" s="28" t="str">
        <f t="shared" si="3"/>
        <v/>
      </c>
      <c r="AR57" s="140"/>
      <c r="AS57" s="28" t="str">
        <f t="shared" si="4"/>
        <v/>
      </c>
      <c r="AT57" s="140"/>
      <c r="AU57" s="28" t="str">
        <f t="shared" si="5"/>
        <v/>
      </c>
      <c r="AV57" s="140"/>
      <c r="AW57" s="28" t="str">
        <f t="shared" si="6"/>
        <v/>
      </c>
      <c r="AX57" s="111" t="str">
        <f t="shared" si="7"/>
        <v/>
      </c>
      <c r="AY57" s="111" t="str">
        <f t="shared" si="8"/>
        <v/>
      </c>
      <c r="AZ57" s="141"/>
      <c r="BA57" s="154" t="str">
        <f t="shared" si="9"/>
        <v>Débil</v>
      </c>
      <c r="BB57" s="22" t="str">
        <f>IFERROR(VLOOKUP((CONCATENATE(AY57,BA57)),Listados!$U$3:$V$11,2,FALSE),"")</f>
        <v/>
      </c>
      <c r="BC57" s="111">
        <f t="shared" si="10"/>
        <v>100</v>
      </c>
      <c r="BD57" s="504"/>
      <c r="BE57" s="548"/>
      <c r="BF57" s="504"/>
      <c r="BG57" s="504"/>
      <c r="BH57" s="500"/>
      <c r="BI57" s="502"/>
      <c r="BJ57" s="500"/>
      <c r="BK57" s="500"/>
      <c r="BL57" s="586"/>
      <c r="BM57" s="587"/>
      <c r="BN57" s="588"/>
      <c r="BO57" s="586"/>
      <c r="BP57" s="587"/>
      <c r="BQ57" s="588"/>
      <c r="BR57" s="586"/>
      <c r="BS57" s="587"/>
      <c r="BT57" s="588"/>
    </row>
    <row r="58" spans="1:72" ht="25.5" customHeight="1" thickBot="1" x14ac:dyDescent="0.3">
      <c r="A58" s="511"/>
      <c r="B58" s="564"/>
      <c r="C58" s="517"/>
      <c r="D58" s="523"/>
      <c r="E58" s="542"/>
      <c r="F58" s="556"/>
      <c r="G58" s="523"/>
      <c r="H58" s="551"/>
      <c r="I58" s="551"/>
      <c r="J58" s="551"/>
      <c r="K58" s="551"/>
      <c r="L58" s="551"/>
      <c r="M58" s="551"/>
      <c r="N58" s="551"/>
      <c r="O58" s="551"/>
      <c r="P58" s="551"/>
      <c r="Q58" s="551"/>
      <c r="R58" s="551"/>
      <c r="S58" s="551"/>
      <c r="T58" s="551"/>
      <c r="U58" s="551"/>
      <c r="V58" s="551"/>
      <c r="W58" s="551"/>
      <c r="X58" s="551"/>
      <c r="Y58" s="551"/>
      <c r="Z58" s="514"/>
      <c r="AA58" s="509"/>
      <c r="AB58" s="514"/>
      <c r="AC58" s="507"/>
      <c r="AD58" s="509" t="str">
        <f>+IF(OR(AB58=1,AB58&lt;=5),"Moderado",IF(OR(AB58=6,AB58&lt;=11),"Mayor","Catastrófico"))</f>
        <v>Moderado</v>
      </c>
      <c r="AE58" s="507"/>
      <c r="AF58" s="502"/>
      <c r="AG58" s="52"/>
      <c r="AH58" s="145"/>
      <c r="AI58" s="145"/>
      <c r="AJ58" s="145"/>
      <c r="AK58" s="28" t="str">
        <f t="shared" si="0"/>
        <v/>
      </c>
      <c r="AL58" s="145"/>
      <c r="AM58" s="28" t="str">
        <f t="shared" si="1"/>
        <v/>
      </c>
      <c r="AN58" s="140"/>
      <c r="AO58" s="28" t="str">
        <f t="shared" si="2"/>
        <v/>
      </c>
      <c r="AP58" s="140"/>
      <c r="AQ58" s="28" t="str">
        <f t="shared" si="3"/>
        <v/>
      </c>
      <c r="AR58" s="140"/>
      <c r="AS58" s="28" t="str">
        <f t="shared" si="4"/>
        <v/>
      </c>
      <c r="AT58" s="140"/>
      <c r="AU58" s="28" t="str">
        <f t="shared" si="5"/>
        <v/>
      </c>
      <c r="AV58" s="140"/>
      <c r="AW58" s="28" t="str">
        <f t="shared" si="6"/>
        <v/>
      </c>
      <c r="AX58" s="111" t="str">
        <f t="shared" si="7"/>
        <v/>
      </c>
      <c r="AY58" s="111" t="str">
        <f t="shared" si="8"/>
        <v/>
      </c>
      <c r="AZ58" s="141"/>
      <c r="BA58" s="154" t="str">
        <f t="shared" si="9"/>
        <v>Débil</v>
      </c>
      <c r="BB58" s="22" t="str">
        <f>IFERROR(VLOOKUP((CONCATENATE(AY58,BA58)),Listados!$U$3:$V$11,2,FALSE),"")</f>
        <v/>
      </c>
      <c r="BC58" s="111">
        <f t="shared" si="10"/>
        <v>100</v>
      </c>
      <c r="BD58" s="504"/>
      <c r="BE58" s="548"/>
      <c r="BF58" s="504"/>
      <c r="BG58" s="504"/>
      <c r="BH58" s="500"/>
      <c r="BI58" s="502"/>
      <c r="BJ58" s="500"/>
      <c r="BK58" s="500"/>
      <c r="BL58" s="586"/>
      <c r="BM58" s="587"/>
      <c r="BN58" s="588"/>
      <c r="BO58" s="586"/>
      <c r="BP58" s="587"/>
      <c r="BQ58" s="588"/>
      <c r="BR58" s="586"/>
      <c r="BS58" s="587"/>
      <c r="BT58" s="588"/>
    </row>
    <row r="59" spans="1:72" ht="25.5" customHeight="1" thickBot="1" x14ac:dyDescent="0.3">
      <c r="A59" s="511"/>
      <c r="B59" s="564"/>
      <c r="C59" s="517"/>
      <c r="D59" s="523"/>
      <c r="E59" s="543"/>
      <c r="F59" s="557"/>
      <c r="G59" s="523"/>
      <c r="H59" s="551"/>
      <c r="I59" s="551"/>
      <c r="J59" s="551"/>
      <c r="K59" s="551"/>
      <c r="L59" s="551"/>
      <c r="M59" s="551"/>
      <c r="N59" s="551"/>
      <c r="O59" s="551"/>
      <c r="P59" s="551"/>
      <c r="Q59" s="551"/>
      <c r="R59" s="551"/>
      <c r="S59" s="551"/>
      <c r="T59" s="551"/>
      <c r="U59" s="551"/>
      <c r="V59" s="551"/>
      <c r="W59" s="551"/>
      <c r="X59" s="551"/>
      <c r="Y59" s="551"/>
      <c r="Z59" s="514"/>
      <c r="AA59" s="509"/>
      <c r="AB59" s="514"/>
      <c r="AC59" s="507"/>
      <c r="AD59" s="509" t="str">
        <f>+IF(OR(AB59=1,AB59&lt;=5),"Moderado",IF(OR(AB59=6,AB59&lt;=11),"Mayor","Catastrófico"))</f>
        <v>Moderado</v>
      </c>
      <c r="AE59" s="507"/>
      <c r="AF59" s="502"/>
      <c r="AG59" s="52"/>
      <c r="AH59" s="145"/>
      <c r="AI59" s="145"/>
      <c r="AJ59" s="145"/>
      <c r="AK59" s="28" t="str">
        <f t="shared" si="0"/>
        <v/>
      </c>
      <c r="AL59" s="145"/>
      <c r="AM59" s="28" t="str">
        <f t="shared" si="1"/>
        <v/>
      </c>
      <c r="AN59" s="140"/>
      <c r="AO59" s="28" t="str">
        <f t="shared" si="2"/>
        <v/>
      </c>
      <c r="AP59" s="140"/>
      <c r="AQ59" s="28" t="str">
        <f t="shared" si="3"/>
        <v/>
      </c>
      <c r="AR59" s="140"/>
      <c r="AS59" s="28" t="str">
        <f t="shared" si="4"/>
        <v/>
      </c>
      <c r="AT59" s="140"/>
      <c r="AU59" s="28" t="str">
        <f t="shared" si="5"/>
        <v/>
      </c>
      <c r="AV59" s="140"/>
      <c r="AW59" s="28" t="str">
        <f t="shared" si="6"/>
        <v/>
      </c>
      <c r="AX59" s="111" t="str">
        <f t="shared" si="7"/>
        <v/>
      </c>
      <c r="AY59" s="111" t="str">
        <f t="shared" si="8"/>
        <v/>
      </c>
      <c r="AZ59" s="141"/>
      <c r="BA59" s="154" t="str">
        <f t="shared" si="9"/>
        <v>Débil</v>
      </c>
      <c r="BB59" s="22" t="str">
        <f>IFERROR(VLOOKUP((CONCATENATE(AY59,BA59)),Listados!$U$3:$V$11,2,FALSE),"")</f>
        <v/>
      </c>
      <c r="BC59" s="111">
        <f t="shared" si="10"/>
        <v>100</v>
      </c>
      <c r="BD59" s="504"/>
      <c r="BE59" s="548"/>
      <c r="BF59" s="504"/>
      <c r="BG59" s="504"/>
      <c r="BH59" s="500"/>
      <c r="BI59" s="502"/>
      <c r="BJ59" s="500"/>
      <c r="BK59" s="500"/>
      <c r="BL59" s="586"/>
      <c r="BM59" s="587"/>
      <c r="BN59" s="588"/>
      <c r="BO59" s="586"/>
      <c r="BP59" s="587"/>
      <c r="BQ59" s="588"/>
      <c r="BR59" s="586"/>
      <c r="BS59" s="587"/>
      <c r="BT59" s="588"/>
    </row>
    <row r="60" spans="1:72" ht="26.25" customHeight="1" thickBot="1" x14ac:dyDescent="0.3">
      <c r="A60" s="512"/>
      <c r="B60" s="564"/>
      <c r="C60" s="518"/>
      <c r="D60" s="568"/>
      <c r="E60" s="544"/>
      <c r="F60" s="558"/>
      <c r="G60" s="523"/>
      <c r="H60" s="551"/>
      <c r="I60" s="551"/>
      <c r="J60" s="551"/>
      <c r="K60" s="551"/>
      <c r="L60" s="551"/>
      <c r="M60" s="551"/>
      <c r="N60" s="551"/>
      <c r="O60" s="551"/>
      <c r="P60" s="551"/>
      <c r="Q60" s="551"/>
      <c r="R60" s="551"/>
      <c r="S60" s="551"/>
      <c r="T60" s="551"/>
      <c r="U60" s="551"/>
      <c r="V60" s="551"/>
      <c r="W60" s="551"/>
      <c r="X60" s="551"/>
      <c r="Y60" s="551"/>
      <c r="Z60" s="514"/>
      <c r="AA60" s="509"/>
      <c r="AB60" s="514"/>
      <c r="AC60" s="508"/>
      <c r="AD60" s="509" t="str">
        <f>+IF(OR(AB60=1,AB60&lt;=5),"Moderado",IF(OR(AB60=6,AB60&lt;=11),"Mayor","Catastrófico"))</f>
        <v>Moderado</v>
      </c>
      <c r="AE60" s="508"/>
      <c r="AF60" s="502"/>
      <c r="AG60" s="52"/>
      <c r="AH60" s="145"/>
      <c r="AI60" s="145"/>
      <c r="AJ60" s="145"/>
      <c r="AK60" s="28" t="str">
        <f t="shared" si="0"/>
        <v/>
      </c>
      <c r="AL60" s="145"/>
      <c r="AM60" s="28" t="str">
        <f t="shared" si="1"/>
        <v/>
      </c>
      <c r="AN60" s="140"/>
      <c r="AO60" s="28" t="str">
        <f t="shared" si="2"/>
        <v/>
      </c>
      <c r="AP60" s="140"/>
      <c r="AQ60" s="28" t="str">
        <f t="shared" si="3"/>
        <v/>
      </c>
      <c r="AR60" s="140"/>
      <c r="AS60" s="28" t="str">
        <f t="shared" si="4"/>
        <v/>
      </c>
      <c r="AT60" s="140"/>
      <c r="AU60" s="28" t="str">
        <f t="shared" si="5"/>
        <v/>
      </c>
      <c r="AV60" s="140"/>
      <c r="AW60" s="28" t="str">
        <f t="shared" si="6"/>
        <v/>
      </c>
      <c r="AX60" s="111" t="str">
        <f t="shared" si="7"/>
        <v/>
      </c>
      <c r="AY60" s="111" t="str">
        <f t="shared" si="8"/>
        <v/>
      </c>
      <c r="AZ60" s="141"/>
      <c r="BA60" s="154" t="str">
        <f t="shared" si="9"/>
        <v>Débil</v>
      </c>
      <c r="BB60" s="22" t="str">
        <f>IFERROR(VLOOKUP((CONCATENATE(AY60,BA60)),Listados!$U$3:$V$11,2,FALSE),"")</f>
        <v/>
      </c>
      <c r="BC60" s="111">
        <f t="shared" si="10"/>
        <v>100</v>
      </c>
      <c r="BD60" s="505"/>
      <c r="BE60" s="548"/>
      <c r="BF60" s="505"/>
      <c r="BG60" s="505"/>
      <c r="BH60" s="501"/>
      <c r="BI60" s="502"/>
      <c r="BJ60" s="501"/>
      <c r="BK60" s="501"/>
      <c r="BL60" s="586"/>
      <c r="BM60" s="587"/>
      <c r="BN60" s="588"/>
      <c r="BO60" s="586"/>
      <c r="BP60" s="587"/>
      <c r="BQ60" s="588"/>
      <c r="BR60" s="586"/>
      <c r="BS60" s="587"/>
      <c r="BT60" s="588"/>
    </row>
    <row r="61" spans="1:72" ht="120.75" thickBot="1" x14ac:dyDescent="0.3">
      <c r="A61" s="510">
        <v>10</v>
      </c>
      <c r="B61" s="563" t="s">
        <v>83</v>
      </c>
      <c r="C61" s="516" t="str">
        <f>IFERROR(VLOOKUP(B61,Listados!B$3:C$20,2,FALSE),"")</f>
        <v>Fijar los lineamientos, parámetros y actividades requeridas para garantizar la gestión de los servicios administrativos, logísticos y la administración de los bienes necesario para la operación del Ministerio de Justicia y del Derecho.</v>
      </c>
      <c r="D61" s="522" t="s">
        <v>577</v>
      </c>
      <c r="E61" s="105" t="s">
        <v>578</v>
      </c>
      <c r="F61" s="109" t="s">
        <v>16</v>
      </c>
      <c r="G61" s="522" t="s">
        <v>579</v>
      </c>
      <c r="H61" s="501" t="s">
        <v>266</v>
      </c>
      <c r="I61" s="501" t="s">
        <v>266</v>
      </c>
      <c r="J61" s="501" t="s">
        <v>266</v>
      </c>
      <c r="K61" s="501" t="s">
        <v>120</v>
      </c>
      <c r="L61" s="501" t="s">
        <v>266</v>
      </c>
      <c r="M61" s="501" t="s">
        <v>266</v>
      </c>
      <c r="N61" s="501" t="s">
        <v>266</v>
      </c>
      <c r="O61" s="501" t="s">
        <v>120</v>
      </c>
      <c r="P61" s="501" t="s">
        <v>120</v>
      </c>
      <c r="Q61" s="501" t="s">
        <v>116</v>
      </c>
      <c r="R61" s="501" t="s">
        <v>116</v>
      </c>
      <c r="S61" s="501" t="s">
        <v>266</v>
      </c>
      <c r="T61" s="501" t="s">
        <v>547</v>
      </c>
      <c r="U61" s="501" t="s">
        <v>120</v>
      </c>
      <c r="V61" s="501" t="s">
        <v>120</v>
      </c>
      <c r="W61" s="501" t="s">
        <v>547</v>
      </c>
      <c r="X61" s="501" t="s">
        <v>120</v>
      </c>
      <c r="Y61" s="501" t="s">
        <v>547</v>
      </c>
      <c r="Z61" s="554" t="s">
        <v>120</v>
      </c>
      <c r="AA61" s="508">
        <f>COUNTIF(H61:Z66, "SI")</f>
        <v>9</v>
      </c>
      <c r="AB61" s="549" t="s">
        <v>21</v>
      </c>
      <c r="AC61" s="506">
        <f>+VLOOKUP(AB61,Listados!$K$8:$L$12,2,0)</f>
        <v>1</v>
      </c>
      <c r="AD61" s="508" t="str">
        <f>+IF(OR(AA61=1,AA61&lt;=5),"Moderado",IF(OR(AA61=6,AA61&lt;=11),"Mayor","Catastrófico"))</f>
        <v>Mayor</v>
      </c>
      <c r="AE61" s="506" t="e">
        <f>+VLOOKUP(AD61,Listados!K67:L71,2,0)</f>
        <v>#N/A</v>
      </c>
      <c r="AF61" s="501" t="str">
        <f>IF(AND(AB61&lt;&gt;"",AD61&lt;&gt;""),VLOOKUP(AB61&amp;AD61,Listados!$M$3:$N$27,2,FALSE),"")</f>
        <v>Alto</v>
      </c>
      <c r="AG61" s="168" t="s">
        <v>580</v>
      </c>
      <c r="AH61" s="169" t="s">
        <v>578</v>
      </c>
      <c r="AI61" s="170" t="s">
        <v>123</v>
      </c>
      <c r="AJ61" s="145"/>
      <c r="AK61" s="28" t="str">
        <f t="shared" si="0"/>
        <v/>
      </c>
      <c r="AL61" s="145"/>
      <c r="AM61" s="28" t="str">
        <f t="shared" si="1"/>
        <v/>
      </c>
      <c r="AN61" s="140"/>
      <c r="AO61" s="28" t="str">
        <f t="shared" si="2"/>
        <v/>
      </c>
      <c r="AP61" s="140"/>
      <c r="AQ61" s="28" t="str">
        <f t="shared" si="3"/>
        <v/>
      </c>
      <c r="AR61" s="140"/>
      <c r="AS61" s="28" t="str">
        <f t="shared" si="4"/>
        <v/>
      </c>
      <c r="AT61" s="140"/>
      <c r="AU61" s="28" t="str">
        <f t="shared" si="5"/>
        <v/>
      </c>
      <c r="AV61" s="140"/>
      <c r="AW61" s="28" t="str">
        <f t="shared" si="6"/>
        <v/>
      </c>
      <c r="AX61" s="111" t="str">
        <f t="shared" si="7"/>
        <v/>
      </c>
      <c r="AY61" s="111" t="str">
        <f t="shared" si="8"/>
        <v/>
      </c>
      <c r="AZ61" s="141"/>
      <c r="BA61" s="154" t="str">
        <f t="shared" si="9"/>
        <v>Débil</v>
      </c>
      <c r="BB61" s="22" t="str">
        <f>IFERROR(VLOOKUP((CONCATENATE(AY61,BA61)),Listados!$U$3:$V$11,2,FALSE),"")</f>
        <v/>
      </c>
      <c r="BC61" s="111">
        <f t="shared" si="10"/>
        <v>100</v>
      </c>
      <c r="BD61" s="503">
        <f>AVERAGE(BC61:BC66)</f>
        <v>100</v>
      </c>
      <c r="BE61" s="505" t="str">
        <f>IF(BD61&lt;=50, "Débil", IF(BD61&lt;=99,"Moderado","Fuerte"))</f>
        <v>Fuerte</v>
      </c>
      <c r="BF61" s="503">
        <f>+IF(BE61="Fuerte",2,IF(BE61="Moderado",1,0))</f>
        <v>2</v>
      </c>
      <c r="BG61" s="503">
        <f>+AC61-BF61</f>
        <v>-1</v>
      </c>
      <c r="BH61" s="499" t="str">
        <f>+VLOOKUP(BG61,Listados!$J$18:$K$24,2,TRUE)</f>
        <v>Rara Vez</v>
      </c>
      <c r="BI61" s="501" t="str">
        <f>IF(ISBLANK(AD61),"",AD61)</f>
        <v>Mayor</v>
      </c>
      <c r="BJ61" s="499" t="str">
        <f>IF(AND(BH61&lt;&gt;"",BI61&lt;&gt;""),VLOOKUP(BH61&amp;BI61,Listados!$M$3:$N$27,2,FALSE),"")</f>
        <v>Alto</v>
      </c>
      <c r="BK61" s="499" t="str">
        <f>+VLOOKUP(BJ61,Listados!$P$3:$Q$6,2,FALSE)</f>
        <v>Reducir el riesgo</v>
      </c>
      <c r="BL61" s="586"/>
      <c r="BM61" s="587"/>
      <c r="BN61" s="588"/>
      <c r="BO61" s="586"/>
      <c r="BP61" s="587"/>
      <c r="BQ61" s="588"/>
      <c r="BR61" s="586"/>
      <c r="BS61" s="587"/>
      <c r="BT61" s="588"/>
    </row>
    <row r="62" spans="1:72" ht="120.75" thickBot="1" x14ac:dyDescent="0.3">
      <c r="A62" s="511"/>
      <c r="B62" s="564"/>
      <c r="C62" s="517"/>
      <c r="D62" s="523"/>
      <c r="E62" s="162" t="s">
        <v>581</v>
      </c>
      <c r="F62" s="161" t="s">
        <v>30</v>
      </c>
      <c r="G62" s="523"/>
      <c r="H62" s="502"/>
      <c r="I62" s="502"/>
      <c r="J62" s="502"/>
      <c r="K62" s="502"/>
      <c r="L62" s="502"/>
      <c r="M62" s="502"/>
      <c r="N62" s="502"/>
      <c r="O62" s="502"/>
      <c r="P62" s="502"/>
      <c r="Q62" s="502"/>
      <c r="R62" s="502"/>
      <c r="S62" s="502"/>
      <c r="T62" s="502"/>
      <c r="U62" s="502"/>
      <c r="V62" s="502"/>
      <c r="W62" s="502"/>
      <c r="X62" s="502"/>
      <c r="Y62" s="502"/>
      <c r="Z62" s="555"/>
      <c r="AA62" s="509"/>
      <c r="AB62" s="514"/>
      <c r="AC62" s="507"/>
      <c r="AD62" s="509" t="str">
        <f>+IF(OR(AB62=1,AB62&lt;=5),"Moderado",IF(OR(AB62=6,AB62&lt;=11),"Mayor","Catastrófico"))</f>
        <v>Moderado</v>
      </c>
      <c r="AE62" s="507"/>
      <c r="AF62" s="502"/>
      <c r="AG62" s="168" t="s">
        <v>582</v>
      </c>
      <c r="AH62" s="169" t="s">
        <v>581</v>
      </c>
      <c r="AI62" s="170" t="s">
        <v>20</v>
      </c>
      <c r="AJ62" s="145"/>
      <c r="AK62" s="28" t="str">
        <f t="shared" si="0"/>
        <v/>
      </c>
      <c r="AL62" s="145"/>
      <c r="AM62" s="28" t="str">
        <f t="shared" si="1"/>
        <v/>
      </c>
      <c r="AN62" s="140"/>
      <c r="AO62" s="28" t="str">
        <f t="shared" si="2"/>
        <v/>
      </c>
      <c r="AP62" s="140"/>
      <c r="AQ62" s="28" t="str">
        <f t="shared" si="3"/>
        <v/>
      </c>
      <c r="AR62" s="140"/>
      <c r="AS62" s="28" t="str">
        <f t="shared" si="4"/>
        <v/>
      </c>
      <c r="AT62" s="140"/>
      <c r="AU62" s="28" t="str">
        <f t="shared" si="5"/>
        <v/>
      </c>
      <c r="AV62" s="140"/>
      <c r="AW62" s="28" t="str">
        <f t="shared" si="6"/>
        <v/>
      </c>
      <c r="AX62" s="111" t="str">
        <f t="shared" si="7"/>
        <v/>
      </c>
      <c r="AY62" s="111" t="str">
        <f t="shared" si="8"/>
        <v/>
      </c>
      <c r="AZ62" s="141"/>
      <c r="BA62" s="154" t="str">
        <f t="shared" si="9"/>
        <v>Débil</v>
      </c>
      <c r="BB62" s="22" t="str">
        <f>IFERROR(VLOOKUP((CONCATENATE(AY62,BA62)),Listados!$U$3:$V$11,2,FALSE),"")</f>
        <v/>
      </c>
      <c r="BC62" s="111">
        <f t="shared" si="10"/>
        <v>100</v>
      </c>
      <c r="BD62" s="504"/>
      <c r="BE62" s="548"/>
      <c r="BF62" s="504"/>
      <c r="BG62" s="504"/>
      <c r="BH62" s="500"/>
      <c r="BI62" s="502"/>
      <c r="BJ62" s="500"/>
      <c r="BK62" s="500"/>
      <c r="BL62" s="586"/>
      <c r="BM62" s="587"/>
      <c r="BN62" s="588"/>
      <c r="BO62" s="586"/>
      <c r="BP62" s="587"/>
      <c r="BQ62" s="588"/>
      <c r="BR62" s="586"/>
      <c r="BS62" s="587"/>
      <c r="BT62" s="588"/>
    </row>
    <row r="63" spans="1:72" ht="25.5" customHeight="1" thickBot="1" x14ac:dyDescent="0.3">
      <c r="A63" s="511"/>
      <c r="B63" s="564"/>
      <c r="C63" s="517"/>
      <c r="D63" s="523"/>
      <c r="E63" s="162"/>
      <c r="F63" s="151"/>
      <c r="G63" s="523"/>
      <c r="H63" s="502"/>
      <c r="I63" s="502"/>
      <c r="J63" s="502"/>
      <c r="K63" s="502"/>
      <c r="L63" s="502"/>
      <c r="M63" s="502"/>
      <c r="N63" s="502"/>
      <c r="O63" s="502"/>
      <c r="P63" s="502"/>
      <c r="Q63" s="502"/>
      <c r="R63" s="502"/>
      <c r="S63" s="502"/>
      <c r="T63" s="502"/>
      <c r="U63" s="502"/>
      <c r="V63" s="502"/>
      <c r="W63" s="502"/>
      <c r="X63" s="502"/>
      <c r="Y63" s="502"/>
      <c r="Z63" s="555"/>
      <c r="AA63" s="509"/>
      <c r="AB63" s="514"/>
      <c r="AC63" s="507"/>
      <c r="AD63" s="509" t="str">
        <f>+IF(OR(AB63=1,AB63&lt;=5),"Moderado",IF(OR(AB63=6,AB63&lt;=11),"Mayor","Catastrófico"))</f>
        <v>Moderado</v>
      </c>
      <c r="AE63" s="507"/>
      <c r="AF63" s="502"/>
      <c r="AG63" s="52"/>
      <c r="AH63" s="145"/>
      <c r="AI63" s="145"/>
      <c r="AJ63" s="145"/>
      <c r="AK63" s="28" t="str">
        <f t="shared" si="0"/>
        <v/>
      </c>
      <c r="AL63" s="145"/>
      <c r="AM63" s="28" t="str">
        <f t="shared" si="1"/>
        <v/>
      </c>
      <c r="AN63" s="140"/>
      <c r="AO63" s="28" t="str">
        <f t="shared" si="2"/>
        <v/>
      </c>
      <c r="AP63" s="140"/>
      <c r="AQ63" s="28" t="str">
        <f t="shared" si="3"/>
        <v/>
      </c>
      <c r="AR63" s="140"/>
      <c r="AS63" s="28" t="str">
        <f t="shared" si="4"/>
        <v/>
      </c>
      <c r="AT63" s="140"/>
      <c r="AU63" s="28" t="str">
        <f t="shared" si="5"/>
        <v/>
      </c>
      <c r="AV63" s="140"/>
      <c r="AW63" s="28" t="str">
        <f t="shared" si="6"/>
        <v/>
      </c>
      <c r="AX63" s="111" t="str">
        <f t="shared" si="7"/>
        <v/>
      </c>
      <c r="AY63" s="111" t="str">
        <f t="shared" si="8"/>
        <v/>
      </c>
      <c r="AZ63" s="141"/>
      <c r="BA63" s="154" t="str">
        <f t="shared" si="9"/>
        <v>Débil</v>
      </c>
      <c r="BB63" s="22" t="str">
        <f>IFERROR(VLOOKUP((CONCATENATE(AY63,BA63)),Listados!$U$3:$V$11,2,FALSE),"")</f>
        <v/>
      </c>
      <c r="BC63" s="111">
        <f t="shared" si="10"/>
        <v>100</v>
      </c>
      <c r="BD63" s="504"/>
      <c r="BE63" s="548"/>
      <c r="BF63" s="504"/>
      <c r="BG63" s="504"/>
      <c r="BH63" s="500"/>
      <c r="BI63" s="502"/>
      <c r="BJ63" s="500"/>
      <c r="BK63" s="500"/>
      <c r="BL63" s="586"/>
      <c r="BM63" s="587"/>
      <c r="BN63" s="588"/>
      <c r="BO63" s="586"/>
      <c r="BP63" s="587"/>
      <c r="BQ63" s="588"/>
      <c r="BR63" s="586"/>
      <c r="BS63" s="587"/>
      <c r="BT63" s="588"/>
    </row>
    <row r="64" spans="1:72" ht="25.5" customHeight="1" thickBot="1" x14ac:dyDescent="0.3">
      <c r="A64" s="511"/>
      <c r="B64" s="564"/>
      <c r="C64" s="517"/>
      <c r="D64" s="523"/>
      <c r="E64" s="542"/>
      <c r="F64" s="556"/>
      <c r="G64" s="523"/>
      <c r="H64" s="502"/>
      <c r="I64" s="502"/>
      <c r="J64" s="502"/>
      <c r="K64" s="502"/>
      <c r="L64" s="502"/>
      <c r="M64" s="502"/>
      <c r="N64" s="502"/>
      <c r="O64" s="502"/>
      <c r="P64" s="502"/>
      <c r="Q64" s="502"/>
      <c r="R64" s="502"/>
      <c r="S64" s="502"/>
      <c r="T64" s="502"/>
      <c r="U64" s="502"/>
      <c r="V64" s="502"/>
      <c r="W64" s="502"/>
      <c r="X64" s="502"/>
      <c r="Y64" s="502"/>
      <c r="Z64" s="555"/>
      <c r="AA64" s="509"/>
      <c r="AB64" s="514"/>
      <c r="AC64" s="507"/>
      <c r="AD64" s="509" t="str">
        <f>+IF(OR(AB64=1,AB64&lt;=5),"Moderado",IF(OR(AB64=6,AB64&lt;=11),"Mayor","Catastrófico"))</f>
        <v>Moderado</v>
      </c>
      <c r="AE64" s="507"/>
      <c r="AF64" s="502"/>
      <c r="AG64" s="52"/>
      <c r="AH64" s="145"/>
      <c r="AI64" s="145"/>
      <c r="AJ64" s="145"/>
      <c r="AK64" s="28" t="str">
        <f t="shared" si="0"/>
        <v/>
      </c>
      <c r="AL64" s="145"/>
      <c r="AM64" s="28" t="str">
        <f t="shared" si="1"/>
        <v/>
      </c>
      <c r="AN64" s="140"/>
      <c r="AO64" s="28" t="str">
        <f t="shared" si="2"/>
        <v/>
      </c>
      <c r="AP64" s="140"/>
      <c r="AQ64" s="28" t="str">
        <f t="shared" si="3"/>
        <v/>
      </c>
      <c r="AR64" s="140"/>
      <c r="AS64" s="28" t="str">
        <f t="shared" si="4"/>
        <v/>
      </c>
      <c r="AT64" s="140"/>
      <c r="AU64" s="28" t="str">
        <f t="shared" si="5"/>
        <v/>
      </c>
      <c r="AV64" s="140"/>
      <c r="AW64" s="28" t="str">
        <f t="shared" si="6"/>
        <v/>
      </c>
      <c r="AX64" s="111" t="str">
        <f t="shared" si="7"/>
        <v/>
      </c>
      <c r="AY64" s="111" t="str">
        <f t="shared" si="8"/>
        <v/>
      </c>
      <c r="AZ64" s="141"/>
      <c r="BA64" s="154" t="str">
        <f t="shared" si="9"/>
        <v>Débil</v>
      </c>
      <c r="BB64" s="22" t="str">
        <f>IFERROR(VLOOKUP((CONCATENATE(AY64,BA64)),Listados!$U$3:$V$11,2,FALSE),"")</f>
        <v/>
      </c>
      <c r="BC64" s="111">
        <f t="shared" si="10"/>
        <v>100</v>
      </c>
      <c r="BD64" s="504"/>
      <c r="BE64" s="548"/>
      <c r="BF64" s="504"/>
      <c r="BG64" s="504"/>
      <c r="BH64" s="500"/>
      <c r="BI64" s="502"/>
      <c r="BJ64" s="500"/>
      <c r="BK64" s="500"/>
      <c r="BL64" s="586"/>
      <c r="BM64" s="587"/>
      <c r="BN64" s="588"/>
      <c r="BO64" s="586"/>
      <c r="BP64" s="587"/>
      <c r="BQ64" s="588"/>
      <c r="BR64" s="586"/>
      <c r="BS64" s="587"/>
      <c r="BT64" s="588"/>
    </row>
    <row r="65" spans="1:72" ht="25.5" customHeight="1" thickBot="1" x14ac:dyDescent="0.3">
      <c r="A65" s="511"/>
      <c r="B65" s="564"/>
      <c r="C65" s="517"/>
      <c r="D65" s="523"/>
      <c r="E65" s="543"/>
      <c r="F65" s="557"/>
      <c r="G65" s="523"/>
      <c r="H65" s="502"/>
      <c r="I65" s="502"/>
      <c r="J65" s="502"/>
      <c r="K65" s="502"/>
      <c r="L65" s="502"/>
      <c r="M65" s="502"/>
      <c r="N65" s="502"/>
      <c r="O65" s="502"/>
      <c r="P65" s="502"/>
      <c r="Q65" s="502"/>
      <c r="R65" s="502"/>
      <c r="S65" s="502"/>
      <c r="T65" s="502"/>
      <c r="U65" s="502"/>
      <c r="V65" s="502"/>
      <c r="W65" s="502"/>
      <c r="X65" s="502"/>
      <c r="Y65" s="502"/>
      <c r="Z65" s="555"/>
      <c r="AA65" s="509"/>
      <c r="AB65" s="514"/>
      <c r="AC65" s="507"/>
      <c r="AD65" s="509" t="str">
        <f>+IF(OR(AB65=1,AB65&lt;=5),"Moderado",IF(OR(AB65=6,AB65&lt;=11),"Mayor","Catastrófico"))</f>
        <v>Moderado</v>
      </c>
      <c r="AE65" s="507"/>
      <c r="AF65" s="502"/>
      <c r="AG65" s="52"/>
      <c r="AH65" s="145"/>
      <c r="AI65" s="145"/>
      <c r="AJ65" s="145"/>
      <c r="AK65" s="28" t="str">
        <f t="shared" si="0"/>
        <v/>
      </c>
      <c r="AL65" s="145"/>
      <c r="AM65" s="28" t="str">
        <f t="shared" si="1"/>
        <v/>
      </c>
      <c r="AN65" s="140"/>
      <c r="AO65" s="28" t="str">
        <f t="shared" si="2"/>
        <v/>
      </c>
      <c r="AP65" s="140"/>
      <c r="AQ65" s="28" t="str">
        <f t="shared" si="3"/>
        <v/>
      </c>
      <c r="AR65" s="140"/>
      <c r="AS65" s="28" t="str">
        <f t="shared" si="4"/>
        <v/>
      </c>
      <c r="AT65" s="140"/>
      <c r="AU65" s="28" t="str">
        <f t="shared" si="5"/>
        <v/>
      </c>
      <c r="AV65" s="140"/>
      <c r="AW65" s="28" t="str">
        <f t="shared" si="6"/>
        <v/>
      </c>
      <c r="AX65" s="111" t="str">
        <f t="shared" si="7"/>
        <v/>
      </c>
      <c r="AY65" s="111" t="str">
        <f t="shared" si="8"/>
        <v/>
      </c>
      <c r="AZ65" s="141"/>
      <c r="BA65" s="154" t="str">
        <f t="shared" si="9"/>
        <v>Débil</v>
      </c>
      <c r="BB65" s="22" t="str">
        <f>IFERROR(VLOOKUP((CONCATENATE(AY65,BA65)),Listados!$U$3:$V$11,2,FALSE),"")</f>
        <v/>
      </c>
      <c r="BC65" s="111">
        <f t="shared" si="10"/>
        <v>100</v>
      </c>
      <c r="BD65" s="504"/>
      <c r="BE65" s="548"/>
      <c r="BF65" s="504"/>
      <c r="BG65" s="504"/>
      <c r="BH65" s="500"/>
      <c r="BI65" s="502"/>
      <c r="BJ65" s="500"/>
      <c r="BK65" s="500"/>
      <c r="BL65" s="586"/>
      <c r="BM65" s="587"/>
      <c r="BN65" s="588"/>
      <c r="BO65" s="586"/>
      <c r="BP65" s="587"/>
      <c r="BQ65" s="588"/>
      <c r="BR65" s="586"/>
      <c r="BS65" s="587"/>
      <c r="BT65" s="588"/>
    </row>
    <row r="66" spans="1:72" ht="26.25" customHeight="1" thickBot="1" x14ac:dyDescent="0.3">
      <c r="A66" s="512"/>
      <c r="B66" s="564"/>
      <c r="C66" s="518"/>
      <c r="D66" s="568"/>
      <c r="E66" s="544"/>
      <c r="F66" s="558"/>
      <c r="G66" s="523"/>
      <c r="H66" s="502"/>
      <c r="I66" s="502"/>
      <c r="J66" s="502"/>
      <c r="K66" s="502"/>
      <c r="L66" s="502"/>
      <c r="M66" s="502"/>
      <c r="N66" s="502"/>
      <c r="O66" s="502"/>
      <c r="P66" s="502"/>
      <c r="Q66" s="502"/>
      <c r="R66" s="502"/>
      <c r="S66" s="502"/>
      <c r="T66" s="502"/>
      <c r="U66" s="502"/>
      <c r="V66" s="502"/>
      <c r="W66" s="502"/>
      <c r="X66" s="502"/>
      <c r="Y66" s="502"/>
      <c r="Z66" s="555"/>
      <c r="AA66" s="509"/>
      <c r="AB66" s="514"/>
      <c r="AC66" s="508"/>
      <c r="AD66" s="509" t="str">
        <f>+IF(OR(AB66=1,AB66&lt;=5),"Moderado",IF(OR(AB66=6,AB66&lt;=11),"Mayor","Catastrófico"))</f>
        <v>Moderado</v>
      </c>
      <c r="AE66" s="508"/>
      <c r="AF66" s="502"/>
      <c r="AG66" s="52"/>
      <c r="AH66" s="145"/>
      <c r="AI66" s="145"/>
      <c r="AJ66" s="145"/>
      <c r="AK66" s="28" t="str">
        <f t="shared" si="0"/>
        <v/>
      </c>
      <c r="AL66" s="145"/>
      <c r="AM66" s="28" t="str">
        <f t="shared" si="1"/>
        <v/>
      </c>
      <c r="AN66" s="140"/>
      <c r="AO66" s="28" t="str">
        <f t="shared" si="2"/>
        <v/>
      </c>
      <c r="AP66" s="140"/>
      <c r="AQ66" s="28" t="str">
        <f t="shared" si="3"/>
        <v/>
      </c>
      <c r="AR66" s="140"/>
      <c r="AS66" s="28" t="str">
        <f t="shared" si="4"/>
        <v/>
      </c>
      <c r="AT66" s="140"/>
      <c r="AU66" s="28" t="str">
        <f t="shared" si="5"/>
        <v/>
      </c>
      <c r="AV66" s="140"/>
      <c r="AW66" s="28" t="str">
        <f t="shared" si="6"/>
        <v/>
      </c>
      <c r="AX66" s="111" t="str">
        <f t="shared" si="7"/>
        <v/>
      </c>
      <c r="AY66" s="111" t="str">
        <f t="shared" si="8"/>
        <v/>
      </c>
      <c r="AZ66" s="141"/>
      <c r="BA66" s="154" t="str">
        <f t="shared" si="9"/>
        <v>Débil</v>
      </c>
      <c r="BB66" s="22" t="str">
        <f>IFERROR(VLOOKUP((CONCATENATE(AY66,BA66)),Listados!$U$3:$V$11,2,FALSE),"")</f>
        <v/>
      </c>
      <c r="BC66" s="111">
        <f t="shared" si="10"/>
        <v>100</v>
      </c>
      <c r="BD66" s="505"/>
      <c r="BE66" s="548"/>
      <c r="BF66" s="505"/>
      <c r="BG66" s="505"/>
      <c r="BH66" s="501"/>
      <c r="BI66" s="502"/>
      <c r="BJ66" s="501"/>
      <c r="BK66" s="501"/>
      <c r="BL66" s="586"/>
      <c r="BM66" s="587"/>
      <c r="BN66" s="588"/>
      <c r="BO66" s="586"/>
      <c r="BP66" s="587"/>
      <c r="BQ66" s="588"/>
      <c r="BR66" s="586"/>
      <c r="BS66" s="587"/>
      <c r="BT66" s="588"/>
    </row>
    <row r="67" spans="1:72" ht="128.25" thickBot="1" x14ac:dyDescent="0.3">
      <c r="A67" s="510">
        <v>11</v>
      </c>
      <c r="B67" s="563" t="s">
        <v>92</v>
      </c>
      <c r="C67" s="516" t="str">
        <f>IFERROR(VLOOKUP(B67,Listados!B$3:C$20,2,FALSE),"")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67" s="522" t="s">
        <v>583</v>
      </c>
      <c r="E67" s="105" t="s">
        <v>584</v>
      </c>
      <c r="F67" s="109" t="s">
        <v>16</v>
      </c>
      <c r="G67" s="522" t="s">
        <v>585</v>
      </c>
      <c r="H67" s="550" t="s">
        <v>116</v>
      </c>
      <c r="I67" s="550" t="s">
        <v>116</v>
      </c>
      <c r="J67" s="550" t="s">
        <v>116</v>
      </c>
      <c r="K67" s="550" t="s">
        <v>120</v>
      </c>
      <c r="L67" s="550" t="s">
        <v>116</v>
      </c>
      <c r="M67" s="550" t="s">
        <v>116</v>
      </c>
      <c r="N67" s="550" t="s">
        <v>116</v>
      </c>
      <c r="O67" s="550" t="s">
        <v>120</v>
      </c>
      <c r="P67" s="550" t="s">
        <v>120</v>
      </c>
      <c r="Q67" s="550" t="s">
        <v>116</v>
      </c>
      <c r="R67" s="550" t="s">
        <v>116</v>
      </c>
      <c r="S67" s="550" t="s">
        <v>116</v>
      </c>
      <c r="T67" s="550" t="s">
        <v>116</v>
      </c>
      <c r="U67" s="550" t="s">
        <v>116</v>
      </c>
      <c r="V67" s="550" t="s">
        <v>120</v>
      </c>
      <c r="W67" s="550" t="s">
        <v>120</v>
      </c>
      <c r="X67" s="550" t="s">
        <v>120</v>
      </c>
      <c r="Y67" s="550" t="s">
        <v>120</v>
      </c>
      <c r="Z67" s="549" t="s">
        <v>120</v>
      </c>
      <c r="AA67" s="508">
        <f>COUNTIF(H67:Z72, "SI")</f>
        <v>11</v>
      </c>
      <c r="AB67" s="549" t="s">
        <v>44</v>
      </c>
      <c r="AC67" s="506">
        <f>+VLOOKUP(AB67,Listados!$K$8:$L$12,2,0)</f>
        <v>3</v>
      </c>
      <c r="AD67" s="508" t="str">
        <f>+IF(OR(AA67=1,AA67&lt;=5),"Moderado",IF(OR(AA67=6,AA67&lt;=11),"Mayor","Catastrófico"))</f>
        <v>Mayor</v>
      </c>
      <c r="AE67" s="506" t="e">
        <f>+VLOOKUP(AD67,Listados!K73:L77,2,0)</f>
        <v>#N/A</v>
      </c>
      <c r="AF67" s="501" t="str">
        <f>IF(AND(AB67&lt;&gt;"",AD67&lt;&gt;""),VLOOKUP(AB67&amp;AD67,Listados!$M$3:$N$27,2,FALSE),"")</f>
        <v>Extremo</v>
      </c>
      <c r="AG67" s="52" t="s">
        <v>586</v>
      </c>
      <c r="AH67" s="165" t="s">
        <v>584</v>
      </c>
      <c r="AI67" s="145"/>
      <c r="AJ67" s="145"/>
      <c r="AK67" s="28" t="str">
        <f t="shared" si="0"/>
        <v/>
      </c>
      <c r="AL67" s="145"/>
      <c r="AM67" s="28" t="str">
        <f t="shared" si="1"/>
        <v/>
      </c>
      <c r="AN67" s="140"/>
      <c r="AO67" s="28" t="str">
        <f t="shared" si="2"/>
        <v/>
      </c>
      <c r="AP67" s="140"/>
      <c r="AQ67" s="28" t="str">
        <f t="shared" si="3"/>
        <v/>
      </c>
      <c r="AR67" s="140"/>
      <c r="AS67" s="28" t="str">
        <f t="shared" si="4"/>
        <v/>
      </c>
      <c r="AT67" s="140"/>
      <c r="AU67" s="28" t="str">
        <f t="shared" si="5"/>
        <v/>
      </c>
      <c r="AV67" s="140"/>
      <c r="AW67" s="28" t="str">
        <f t="shared" si="6"/>
        <v/>
      </c>
      <c r="AX67" s="111" t="str">
        <f t="shared" si="7"/>
        <v/>
      </c>
      <c r="AY67" s="111" t="str">
        <f t="shared" si="8"/>
        <v/>
      </c>
      <c r="AZ67" s="141"/>
      <c r="BA67" s="154" t="str">
        <f t="shared" si="9"/>
        <v>Débil</v>
      </c>
      <c r="BB67" s="22" t="str">
        <f>IFERROR(VLOOKUP((CONCATENATE(AY67,BA67)),Listados!$U$3:$V$11,2,FALSE),"")</f>
        <v/>
      </c>
      <c r="BC67" s="111">
        <f t="shared" si="10"/>
        <v>100</v>
      </c>
      <c r="BD67" s="503">
        <f>AVERAGE(BC67:BC72)</f>
        <v>100</v>
      </c>
      <c r="BE67" s="505" t="str">
        <f>IF(BD67&lt;=50, "Débil", IF(BD67&lt;=99,"Moderado","Fuerte"))</f>
        <v>Fuerte</v>
      </c>
      <c r="BF67" s="503">
        <f>+IF(BE67="Fuerte",2,IF(BE67="Moderado",1,0))</f>
        <v>2</v>
      </c>
      <c r="BG67" s="503">
        <f>+AC67-BF67</f>
        <v>1</v>
      </c>
      <c r="BH67" s="499" t="str">
        <f>+VLOOKUP(BG67,Listados!$J$18:$K$24,2,TRUE)</f>
        <v>Rara Vez</v>
      </c>
      <c r="BI67" s="501" t="str">
        <f>IF(ISBLANK(AD67),"",AD67)</f>
        <v>Mayor</v>
      </c>
      <c r="BJ67" s="499" t="str">
        <f>IF(AND(BH67&lt;&gt;"",BI67&lt;&gt;""),VLOOKUP(BH67&amp;BI67,Listados!$M$3:$N$27,2,FALSE),"")</f>
        <v>Alto</v>
      </c>
      <c r="BK67" s="499" t="str">
        <f>+VLOOKUP(BJ67,Listados!$P$3:$Q$6,2,FALSE)</f>
        <v>Reducir el riesgo</v>
      </c>
      <c r="BL67" s="586"/>
      <c r="BM67" s="587"/>
      <c r="BN67" s="588"/>
      <c r="BO67" s="586"/>
      <c r="BP67" s="587"/>
      <c r="BQ67" s="588"/>
      <c r="BR67" s="586"/>
      <c r="BS67" s="587"/>
      <c r="BT67" s="588"/>
    </row>
    <row r="68" spans="1:72" ht="39" thickBot="1" x14ac:dyDescent="0.3">
      <c r="A68" s="511"/>
      <c r="B68" s="564"/>
      <c r="C68" s="517"/>
      <c r="D68" s="523"/>
      <c r="E68" s="172" t="s">
        <v>587</v>
      </c>
      <c r="F68" s="161"/>
      <c r="G68" s="523"/>
      <c r="H68" s="551"/>
      <c r="I68" s="551"/>
      <c r="J68" s="551"/>
      <c r="K68" s="551"/>
      <c r="L68" s="551"/>
      <c r="M68" s="551"/>
      <c r="N68" s="551"/>
      <c r="O68" s="551"/>
      <c r="P68" s="551"/>
      <c r="Q68" s="551"/>
      <c r="R68" s="551"/>
      <c r="S68" s="551"/>
      <c r="T68" s="551"/>
      <c r="U68" s="551"/>
      <c r="V68" s="551"/>
      <c r="W68" s="551"/>
      <c r="X68" s="551"/>
      <c r="Y68" s="551"/>
      <c r="Z68" s="514"/>
      <c r="AA68" s="509"/>
      <c r="AB68" s="514"/>
      <c r="AC68" s="507"/>
      <c r="AD68" s="509" t="str">
        <f>+IF(OR(AB68=1,AB68&lt;=5),"Moderado",IF(OR(AB68=6,AB68&lt;=11),"Mayor","Catastrófico"))</f>
        <v>Moderado</v>
      </c>
      <c r="AE68" s="507"/>
      <c r="AF68" s="502"/>
      <c r="AG68" s="52"/>
      <c r="AH68" s="145"/>
      <c r="AI68" s="145"/>
      <c r="AJ68" s="145"/>
      <c r="AK68" s="28" t="str">
        <f t="shared" si="0"/>
        <v/>
      </c>
      <c r="AL68" s="145"/>
      <c r="AM68" s="28" t="str">
        <f t="shared" si="1"/>
        <v/>
      </c>
      <c r="AN68" s="140"/>
      <c r="AO68" s="28" t="str">
        <f t="shared" si="2"/>
        <v/>
      </c>
      <c r="AP68" s="140"/>
      <c r="AQ68" s="28" t="str">
        <f t="shared" si="3"/>
        <v/>
      </c>
      <c r="AR68" s="140"/>
      <c r="AS68" s="28" t="str">
        <f t="shared" si="4"/>
        <v/>
      </c>
      <c r="AT68" s="140"/>
      <c r="AU68" s="28" t="str">
        <f t="shared" si="5"/>
        <v/>
      </c>
      <c r="AV68" s="140"/>
      <c r="AW68" s="28" t="str">
        <f t="shared" si="6"/>
        <v/>
      </c>
      <c r="AX68" s="111" t="str">
        <f t="shared" si="7"/>
        <v/>
      </c>
      <c r="AY68" s="111" t="str">
        <f t="shared" si="8"/>
        <v/>
      </c>
      <c r="AZ68" s="141"/>
      <c r="BA68" s="154" t="str">
        <f t="shared" si="9"/>
        <v>Débil</v>
      </c>
      <c r="BB68" s="22" t="str">
        <f>IFERROR(VLOOKUP((CONCATENATE(AY68,BA68)),Listados!$U$3:$V$11,2,FALSE),"")</f>
        <v/>
      </c>
      <c r="BC68" s="111">
        <f t="shared" si="10"/>
        <v>100</v>
      </c>
      <c r="BD68" s="504"/>
      <c r="BE68" s="548"/>
      <c r="BF68" s="504"/>
      <c r="BG68" s="504"/>
      <c r="BH68" s="500"/>
      <c r="BI68" s="502"/>
      <c r="BJ68" s="500"/>
      <c r="BK68" s="500"/>
      <c r="BL68" s="586"/>
      <c r="BM68" s="587"/>
      <c r="BN68" s="588"/>
      <c r="BO68" s="586"/>
      <c r="BP68" s="587"/>
      <c r="BQ68" s="588"/>
      <c r="BR68" s="586"/>
      <c r="BS68" s="587"/>
      <c r="BT68" s="588"/>
    </row>
    <row r="69" spans="1:72" ht="51.75" thickBot="1" x14ac:dyDescent="0.3">
      <c r="A69" s="511"/>
      <c r="B69" s="564"/>
      <c r="C69" s="517"/>
      <c r="D69" s="523"/>
      <c r="E69" s="172" t="s">
        <v>588</v>
      </c>
      <c r="F69" s="161"/>
      <c r="G69" s="523"/>
      <c r="H69" s="551"/>
      <c r="I69" s="551"/>
      <c r="J69" s="551"/>
      <c r="K69" s="551"/>
      <c r="L69" s="551"/>
      <c r="M69" s="551"/>
      <c r="N69" s="551"/>
      <c r="O69" s="551"/>
      <c r="P69" s="551"/>
      <c r="Q69" s="551"/>
      <c r="R69" s="551"/>
      <c r="S69" s="551"/>
      <c r="T69" s="551"/>
      <c r="U69" s="551"/>
      <c r="V69" s="551"/>
      <c r="W69" s="551"/>
      <c r="X69" s="551"/>
      <c r="Y69" s="551"/>
      <c r="Z69" s="514"/>
      <c r="AA69" s="509"/>
      <c r="AB69" s="514"/>
      <c r="AC69" s="507"/>
      <c r="AD69" s="509" t="str">
        <f>+IF(OR(AB69=1,AB69&lt;=5),"Moderado",IF(OR(AB69=6,AB69&lt;=11),"Mayor","Catastrófico"))</f>
        <v>Moderado</v>
      </c>
      <c r="AE69" s="507"/>
      <c r="AF69" s="502"/>
      <c r="AG69" s="52"/>
      <c r="AH69" s="145"/>
      <c r="AI69" s="145"/>
      <c r="AJ69" s="145"/>
      <c r="AK69" s="28" t="str">
        <f t="shared" si="0"/>
        <v/>
      </c>
      <c r="AL69" s="145"/>
      <c r="AM69" s="28" t="str">
        <f t="shared" si="1"/>
        <v/>
      </c>
      <c r="AN69" s="140"/>
      <c r="AO69" s="28" t="str">
        <f t="shared" si="2"/>
        <v/>
      </c>
      <c r="AP69" s="140"/>
      <c r="AQ69" s="28" t="str">
        <f t="shared" si="3"/>
        <v/>
      </c>
      <c r="AR69" s="140"/>
      <c r="AS69" s="28" t="str">
        <f t="shared" si="4"/>
        <v/>
      </c>
      <c r="AT69" s="140"/>
      <c r="AU69" s="28" t="str">
        <f t="shared" si="5"/>
        <v/>
      </c>
      <c r="AV69" s="140"/>
      <c r="AW69" s="28" t="str">
        <f t="shared" si="6"/>
        <v/>
      </c>
      <c r="AX69" s="111" t="str">
        <f t="shared" si="7"/>
        <v/>
      </c>
      <c r="AY69" s="111" t="str">
        <f t="shared" si="8"/>
        <v/>
      </c>
      <c r="AZ69" s="141"/>
      <c r="BA69" s="154" t="str">
        <f t="shared" si="9"/>
        <v>Débil</v>
      </c>
      <c r="BB69" s="22" t="str">
        <f>IFERROR(VLOOKUP((CONCATENATE(AY69,BA69)),Listados!$U$3:$V$11,2,FALSE),"")</f>
        <v/>
      </c>
      <c r="BC69" s="111">
        <f t="shared" si="10"/>
        <v>100</v>
      </c>
      <c r="BD69" s="504"/>
      <c r="BE69" s="548"/>
      <c r="BF69" s="504"/>
      <c r="BG69" s="504"/>
      <c r="BH69" s="500"/>
      <c r="BI69" s="502"/>
      <c r="BJ69" s="500"/>
      <c r="BK69" s="500"/>
      <c r="BL69" s="586"/>
      <c r="BM69" s="587"/>
      <c r="BN69" s="588"/>
      <c r="BO69" s="586"/>
      <c r="BP69" s="587"/>
      <c r="BQ69" s="588"/>
      <c r="BR69" s="586"/>
      <c r="BS69" s="587"/>
      <c r="BT69" s="588"/>
    </row>
    <row r="70" spans="1:72" ht="25.5" customHeight="1" thickBot="1" x14ac:dyDescent="0.3">
      <c r="A70" s="511"/>
      <c r="B70" s="564"/>
      <c r="C70" s="517"/>
      <c r="D70" s="523"/>
      <c r="E70" s="542"/>
      <c r="F70" s="556"/>
      <c r="G70" s="523"/>
      <c r="H70" s="551"/>
      <c r="I70" s="551"/>
      <c r="J70" s="551"/>
      <c r="K70" s="551"/>
      <c r="L70" s="551"/>
      <c r="M70" s="551"/>
      <c r="N70" s="551"/>
      <c r="O70" s="551"/>
      <c r="P70" s="551"/>
      <c r="Q70" s="551"/>
      <c r="R70" s="551"/>
      <c r="S70" s="551"/>
      <c r="T70" s="551"/>
      <c r="U70" s="551"/>
      <c r="V70" s="551"/>
      <c r="W70" s="551"/>
      <c r="X70" s="551"/>
      <c r="Y70" s="551"/>
      <c r="Z70" s="514"/>
      <c r="AA70" s="509"/>
      <c r="AB70" s="514"/>
      <c r="AC70" s="507"/>
      <c r="AD70" s="509" t="str">
        <f>+IF(OR(AB70=1,AB70&lt;=5),"Moderado",IF(OR(AB70=6,AB70&lt;=11),"Mayor","Catastrófico"))</f>
        <v>Moderado</v>
      </c>
      <c r="AE70" s="507"/>
      <c r="AF70" s="502"/>
      <c r="AG70" s="52"/>
      <c r="AH70" s="145"/>
      <c r="AI70" s="145"/>
      <c r="AJ70" s="145"/>
      <c r="AK70" s="28" t="str">
        <f t="shared" si="0"/>
        <v/>
      </c>
      <c r="AL70" s="145"/>
      <c r="AM70" s="28" t="str">
        <f t="shared" si="1"/>
        <v/>
      </c>
      <c r="AN70" s="140"/>
      <c r="AO70" s="28" t="str">
        <f t="shared" si="2"/>
        <v/>
      </c>
      <c r="AP70" s="140"/>
      <c r="AQ70" s="28" t="str">
        <f t="shared" si="3"/>
        <v/>
      </c>
      <c r="AR70" s="140"/>
      <c r="AS70" s="28" t="str">
        <f t="shared" si="4"/>
        <v/>
      </c>
      <c r="AT70" s="140"/>
      <c r="AU70" s="28" t="str">
        <f t="shared" si="5"/>
        <v/>
      </c>
      <c r="AV70" s="140"/>
      <c r="AW70" s="28" t="str">
        <f t="shared" si="6"/>
        <v/>
      </c>
      <c r="AX70" s="111" t="str">
        <f t="shared" si="7"/>
        <v/>
      </c>
      <c r="AY70" s="111" t="str">
        <f t="shared" si="8"/>
        <v/>
      </c>
      <c r="AZ70" s="141"/>
      <c r="BA70" s="154" t="str">
        <f t="shared" si="9"/>
        <v>Débil</v>
      </c>
      <c r="BB70" s="22" t="str">
        <f>IFERROR(VLOOKUP((CONCATENATE(AY70,BA70)),Listados!$U$3:$V$11,2,FALSE),"")</f>
        <v/>
      </c>
      <c r="BC70" s="111">
        <f t="shared" si="10"/>
        <v>100</v>
      </c>
      <c r="BD70" s="504"/>
      <c r="BE70" s="548"/>
      <c r="BF70" s="504"/>
      <c r="BG70" s="504"/>
      <c r="BH70" s="500"/>
      <c r="BI70" s="502"/>
      <c r="BJ70" s="500"/>
      <c r="BK70" s="500"/>
      <c r="BL70" s="586"/>
      <c r="BM70" s="587"/>
      <c r="BN70" s="588"/>
      <c r="BO70" s="586"/>
      <c r="BP70" s="587"/>
      <c r="BQ70" s="588"/>
      <c r="BR70" s="586"/>
      <c r="BS70" s="587"/>
      <c r="BT70" s="588"/>
    </row>
    <row r="71" spans="1:72" ht="25.5" customHeight="1" thickBot="1" x14ac:dyDescent="0.3">
      <c r="A71" s="511"/>
      <c r="B71" s="564"/>
      <c r="C71" s="517"/>
      <c r="D71" s="523"/>
      <c r="E71" s="543"/>
      <c r="F71" s="557"/>
      <c r="G71" s="523"/>
      <c r="H71" s="551"/>
      <c r="I71" s="551"/>
      <c r="J71" s="551"/>
      <c r="K71" s="551"/>
      <c r="L71" s="551"/>
      <c r="M71" s="551"/>
      <c r="N71" s="551"/>
      <c r="O71" s="551"/>
      <c r="P71" s="551"/>
      <c r="Q71" s="551"/>
      <c r="R71" s="551"/>
      <c r="S71" s="551"/>
      <c r="T71" s="551"/>
      <c r="U71" s="551"/>
      <c r="V71" s="551"/>
      <c r="W71" s="551"/>
      <c r="X71" s="551"/>
      <c r="Y71" s="551"/>
      <c r="Z71" s="514"/>
      <c r="AA71" s="509"/>
      <c r="AB71" s="514"/>
      <c r="AC71" s="507"/>
      <c r="AD71" s="509" t="str">
        <f>+IF(OR(AB71=1,AB71&lt;=5),"Moderado",IF(OR(AB71=6,AB71&lt;=11),"Mayor","Catastrófico"))</f>
        <v>Moderado</v>
      </c>
      <c r="AE71" s="507"/>
      <c r="AF71" s="502"/>
      <c r="AG71" s="52"/>
      <c r="AH71" s="145"/>
      <c r="AI71" s="145"/>
      <c r="AJ71" s="145"/>
      <c r="AK71" s="28" t="str">
        <f t="shared" si="0"/>
        <v/>
      </c>
      <c r="AL71" s="145"/>
      <c r="AM71" s="28" t="str">
        <f t="shared" si="1"/>
        <v/>
      </c>
      <c r="AN71" s="140"/>
      <c r="AO71" s="28" t="str">
        <f t="shared" si="2"/>
        <v/>
      </c>
      <c r="AP71" s="140"/>
      <c r="AQ71" s="28" t="str">
        <f t="shared" si="3"/>
        <v/>
      </c>
      <c r="AR71" s="140"/>
      <c r="AS71" s="28" t="str">
        <f t="shared" si="4"/>
        <v/>
      </c>
      <c r="AT71" s="140"/>
      <c r="AU71" s="28" t="str">
        <f t="shared" si="5"/>
        <v/>
      </c>
      <c r="AV71" s="140"/>
      <c r="AW71" s="28" t="str">
        <f t="shared" si="6"/>
        <v/>
      </c>
      <c r="AX71" s="111" t="str">
        <f t="shared" si="7"/>
        <v/>
      </c>
      <c r="AY71" s="111" t="str">
        <f t="shared" si="8"/>
        <v/>
      </c>
      <c r="AZ71" s="141"/>
      <c r="BA71" s="154" t="str">
        <f t="shared" si="9"/>
        <v>Débil</v>
      </c>
      <c r="BB71" s="22" t="str">
        <f>IFERROR(VLOOKUP((CONCATENATE(AY71,BA71)),Listados!$U$3:$V$11,2,FALSE),"")</f>
        <v/>
      </c>
      <c r="BC71" s="111">
        <f t="shared" si="10"/>
        <v>100</v>
      </c>
      <c r="BD71" s="504"/>
      <c r="BE71" s="548"/>
      <c r="BF71" s="504"/>
      <c r="BG71" s="504"/>
      <c r="BH71" s="500"/>
      <c r="BI71" s="502"/>
      <c r="BJ71" s="500"/>
      <c r="BK71" s="500"/>
      <c r="BL71" s="586"/>
      <c r="BM71" s="587"/>
      <c r="BN71" s="588"/>
      <c r="BO71" s="586"/>
      <c r="BP71" s="587"/>
      <c r="BQ71" s="588"/>
      <c r="BR71" s="586"/>
      <c r="BS71" s="587"/>
      <c r="BT71" s="588"/>
    </row>
    <row r="72" spans="1:72" ht="26.25" customHeight="1" thickBot="1" x14ac:dyDescent="0.3">
      <c r="A72" s="512"/>
      <c r="B72" s="564"/>
      <c r="C72" s="518"/>
      <c r="D72" s="568"/>
      <c r="E72" s="544"/>
      <c r="F72" s="558"/>
      <c r="G72" s="523"/>
      <c r="H72" s="551"/>
      <c r="I72" s="551"/>
      <c r="J72" s="551"/>
      <c r="K72" s="551"/>
      <c r="L72" s="551"/>
      <c r="M72" s="551"/>
      <c r="N72" s="551"/>
      <c r="O72" s="551"/>
      <c r="P72" s="551"/>
      <c r="Q72" s="551"/>
      <c r="R72" s="551"/>
      <c r="S72" s="551"/>
      <c r="T72" s="551"/>
      <c r="U72" s="551"/>
      <c r="V72" s="551"/>
      <c r="W72" s="551"/>
      <c r="X72" s="551"/>
      <c r="Y72" s="551"/>
      <c r="Z72" s="514"/>
      <c r="AA72" s="509"/>
      <c r="AB72" s="514"/>
      <c r="AC72" s="508"/>
      <c r="AD72" s="509" t="str">
        <f>+IF(OR(AB72=1,AB72&lt;=5),"Moderado",IF(OR(AB72=6,AB72&lt;=11),"Mayor","Catastrófico"))</f>
        <v>Moderado</v>
      </c>
      <c r="AE72" s="508"/>
      <c r="AF72" s="502"/>
      <c r="AG72" s="52"/>
      <c r="AH72" s="145"/>
      <c r="AI72" s="145"/>
      <c r="AJ72" s="145"/>
      <c r="AK72" s="28" t="str">
        <f t="shared" ref="AK72:AK135" si="19">+IF(AJ72="si",15,"")</f>
        <v/>
      </c>
      <c r="AL72" s="145"/>
      <c r="AM72" s="28" t="str">
        <f t="shared" ref="AM72:AM135" si="20">+IF(AL72="si",15,"")</f>
        <v/>
      </c>
      <c r="AN72" s="140"/>
      <c r="AO72" s="28" t="str">
        <f t="shared" ref="AO72:AO135" si="21">+IF(AN72="si",15,"")</f>
        <v/>
      </c>
      <c r="AP72" s="140"/>
      <c r="AQ72" s="28" t="str">
        <f t="shared" ref="AQ72:AQ135" si="22">+IF(AP72="Preventivo",15,IF(AP72="Detectivo",10,""))</f>
        <v/>
      </c>
      <c r="AR72" s="140"/>
      <c r="AS72" s="28" t="str">
        <f t="shared" ref="AS72:AS135" si="23">+IF(AR72="si",15,"")</f>
        <v/>
      </c>
      <c r="AT72" s="140"/>
      <c r="AU72" s="28" t="str">
        <f t="shared" ref="AU72:AU135" si="24">+IF(AT72="si",15,"")</f>
        <v/>
      </c>
      <c r="AV72" s="140"/>
      <c r="AW72" s="28" t="str">
        <f t="shared" ref="AW72:AW135" si="25">+IF(AV72="Completa",10,IF(AV72="Incompleta",5,""))</f>
        <v/>
      </c>
      <c r="AX72" s="111" t="str">
        <f t="shared" ref="AX72:AX135" si="26">IF((SUM(AK72,AM72,AO72,AQ72,AS72,AU72,AW72)=0),"",(SUM(AK72,AM72,AO72,AQ72,AS72,AU72,AW72)))</f>
        <v/>
      </c>
      <c r="AY72" s="111" t="str">
        <f t="shared" ref="AY72:AY135" si="27">IF(AX72&lt;=85,"Débil",IF(AX72&lt;=95,"Moderado",IF(AX72=100,"Fuerte","")))</f>
        <v/>
      </c>
      <c r="AZ72" s="141"/>
      <c r="BA72" s="154" t="str">
        <f t="shared" ref="BA72:BA135" si="28">+IF(AZ72="siempre","Fuerte",IF(AZ72="Algunas veces","Moderado","Débil"))</f>
        <v>Débil</v>
      </c>
      <c r="BB72" s="22" t="str">
        <f>IFERROR(VLOOKUP((CONCATENATE(AY72,BA72)),Listados!$U$3:$V$11,2,FALSE),"")</f>
        <v/>
      </c>
      <c r="BC72" s="111">
        <f t="shared" ref="BC72:BC135" si="29">IF(ISBLANK(BB72),"",IF(BB72="Débil", 0, IF(BB72="Moderado",50,100)))</f>
        <v>100</v>
      </c>
      <c r="BD72" s="505"/>
      <c r="BE72" s="548"/>
      <c r="BF72" s="505"/>
      <c r="BG72" s="505"/>
      <c r="BH72" s="501"/>
      <c r="BI72" s="502"/>
      <c r="BJ72" s="501"/>
      <c r="BK72" s="501"/>
      <c r="BL72" s="586"/>
      <c r="BM72" s="587"/>
      <c r="BN72" s="588"/>
      <c r="BO72" s="586"/>
      <c r="BP72" s="587"/>
      <c r="BQ72" s="588"/>
      <c r="BR72" s="586"/>
      <c r="BS72" s="587"/>
      <c r="BT72" s="588"/>
    </row>
    <row r="73" spans="1:72" ht="165" customHeight="1" thickBot="1" x14ac:dyDescent="0.3">
      <c r="A73" s="510">
        <v>12</v>
      </c>
      <c r="B73" s="563" t="s">
        <v>77</v>
      </c>
      <c r="C73" s="516" t="str">
        <f>IFERROR(VLOOKUP(B73,Listados!B$3:C$20,2,FALSE),"")</f>
        <v>Acceso a la Justicia</v>
      </c>
      <c r="D73" s="522" t="s">
        <v>589</v>
      </c>
      <c r="E73" s="105" t="s">
        <v>590</v>
      </c>
      <c r="F73" s="18" t="s">
        <v>16</v>
      </c>
      <c r="G73" s="522" t="s">
        <v>591</v>
      </c>
      <c r="H73" s="550" t="s">
        <v>266</v>
      </c>
      <c r="I73" s="550" t="s">
        <v>266</v>
      </c>
      <c r="J73" s="550" t="s">
        <v>266</v>
      </c>
      <c r="K73" s="550" t="s">
        <v>547</v>
      </c>
      <c r="L73" s="550" t="s">
        <v>266</v>
      </c>
      <c r="M73" s="550" t="s">
        <v>547</v>
      </c>
      <c r="N73" s="550" t="s">
        <v>266</v>
      </c>
      <c r="O73" s="550" t="s">
        <v>266</v>
      </c>
      <c r="P73" s="550" t="s">
        <v>547</v>
      </c>
      <c r="Q73" s="550" t="s">
        <v>266</v>
      </c>
      <c r="R73" s="550" t="s">
        <v>266</v>
      </c>
      <c r="S73" s="550" t="s">
        <v>266</v>
      </c>
      <c r="T73" s="550" t="s">
        <v>266</v>
      </c>
      <c r="U73" s="550" t="s">
        <v>547</v>
      </c>
      <c r="V73" s="550" t="s">
        <v>266</v>
      </c>
      <c r="W73" s="550" t="s">
        <v>547</v>
      </c>
      <c r="X73" s="550" t="s">
        <v>547</v>
      </c>
      <c r="Y73" s="550" t="s">
        <v>547</v>
      </c>
      <c r="Z73" s="549" t="s">
        <v>547</v>
      </c>
      <c r="AA73" s="508">
        <f>COUNTIF(H73:Z78, "SI")</f>
        <v>11</v>
      </c>
      <c r="AB73" s="549" t="s">
        <v>21</v>
      </c>
      <c r="AC73" s="506">
        <f>+VLOOKUP(AB73,Listados!$K$8:$L$12,2,0)</f>
        <v>1</v>
      </c>
      <c r="AD73" s="508" t="str">
        <f>+IF(OR(AA73=1,AA73&lt;=5),"Moderado",IF(OR(AA73=6,AA73&lt;=11),"Mayor","Catastrófico"))</f>
        <v>Mayor</v>
      </c>
      <c r="AE73" s="506" t="e">
        <f>+VLOOKUP(AD73,Listados!K79:L83,2,0)</f>
        <v>#N/A</v>
      </c>
      <c r="AF73" s="501" t="str">
        <f>IF(AND(AB73&lt;&gt;"",AD73&lt;&gt;""),VLOOKUP(AB73&amp;AD73,Listados!$M$3:$N$27,2,FALSE),"")</f>
        <v>Alto</v>
      </c>
      <c r="AG73" s="24" t="s">
        <v>592</v>
      </c>
      <c r="AH73" s="145" t="s">
        <v>590</v>
      </c>
      <c r="AI73" s="145" t="s">
        <v>123</v>
      </c>
      <c r="AJ73" s="145"/>
      <c r="AK73" s="28" t="str">
        <f t="shared" si="19"/>
        <v/>
      </c>
      <c r="AL73" s="145"/>
      <c r="AM73" s="28" t="str">
        <f t="shared" si="20"/>
        <v/>
      </c>
      <c r="AN73" s="140"/>
      <c r="AO73" s="28" t="str">
        <f t="shared" si="21"/>
        <v/>
      </c>
      <c r="AP73" s="140"/>
      <c r="AQ73" s="28" t="str">
        <f t="shared" si="22"/>
        <v/>
      </c>
      <c r="AR73" s="140"/>
      <c r="AS73" s="28" t="str">
        <f t="shared" si="23"/>
        <v/>
      </c>
      <c r="AT73" s="140"/>
      <c r="AU73" s="28" t="str">
        <f t="shared" si="24"/>
        <v/>
      </c>
      <c r="AV73" s="140"/>
      <c r="AW73" s="28" t="str">
        <f t="shared" si="25"/>
        <v/>
      </c>
      <c r="AX73" s="111" t="str">
        <f t="shared" si="26"/>
        <v/>
      </c>
      <c r="AY73" s="111" t="str">
        <f t="shared" si="27"/>
        <v/>
      </c>
      <c r="AZ73" s="141"/>
      <c r="BA73" s="154" t="str">
        <f t="shared" si="28"/>
        <v>Débil</v>
      </c>
      <c r="BB73" s="22" t="str">
        <f>IFERROR(VLOOKUP((CONCATENATE(AY73,BA73)),Listados!$U$3:$V$11,2,FALSE),"")</f>
        <v/>
      </c>
      <c r="BC73" s="111">
        <f t="shared" si="29"/>
        <v>100</v>
      </c>
      <c r="BD73" s="503">
        <f>AVERAGE(BC73:BC78)</f>
        <v>100</v>
      </c>
      <c r="BE73" s="505" t="str">
        <f>IF(BD73&lt;=50, "Débil", IF(BD73&lt;=99,"Moderado","Fuerte"))</f>
        <v>Fuerte</v>
      </c>
      <c r="BF73" s="503">
        <f>+IF(BE73="Fuerte",2,IF(BE73="Moderado",1,0))</f>
        <v>2</v>
      </c>
      <c r="BG73" s="503">
        <f>+AC73-BF73</f>
        <v>-1</v>
      </c>
      <c r="BH73" s="499" t="str">
        <f>+VLOOKUP(BG73,Listados!$J$18:$K$24,2,TRUE)</f>
        <v>Rara Vez</v>
      </c>
      <c r="BI73" s="501" t="str">
        <f>IF(ISBLANK(AD73),"",AD73)</f>
        <v>Mayor</v>
      </c>
      <c r="BJ73" s="499" t="str">
        <f>IF(AND(BH73&lt;&gt;"",BI73&lt;&gt;""),VLOOKUP(BH73&amp;BI73,Listados!$M$3:$N$27,2,FALSE),"")</f>
        <v>Alto</v>
      </c>
      <c r="BK73" s="499" t="str">
        <f>+VLOOKUP(BJ73,Listados!$P$3:$Q$6,2,FALSE)</f>
        <v>Reducir el riesgo</v>
      </c>
      <c r="BL73" s="586"/>
      <c r="BM73" s="587"/>
      <c r="BN73" s="588"/>
      <c r="BO73" s="586"/>
      <c r="BP73" s="587"/>
      <c r="BQ73" s="588"/>
      <c r="BR73" s="586"/>
      <c r="BS73" s="587"/>
      <c r="BT73" s="588"/>
    </row>
    <row r="74" spans="1:72" ht="120.75" thickBot="1" x14ac:dyDescent="0.3">
      <c r="A74" s="511"/>
      <c r="B74" s="564"/>
      <c r="C74" s="517"/>
      <c r="D74" s="523"/>
      <c r="E74" s="162"/>
      <c r="F74" s="151"/>
      <c r="G74" s="523"/>
      <c r="H74" s="551"/>
      <c r="I74" s="551"/>
      <c r="J74" s="551"/>
      <c r="K74" s="551"/>
      <c r="L74" s="551"/>
      <c r="M74" s="551"/>
      <c r="N74" s="551"/>
      <c r="O74" s="551"/>
      <c r="P74" s="551"/>
      <c r="Q74" s="551"/>
      <c r="R74" s="551"/>
      <c r="S74" s="551"/>
      <c r="T74" s="551"/>
      <c r="U74" s="551"/>
      <c r="V74" s="551"/>
      <c r="W74" s="551"/>
      <c r="X74" s="551"/>
      <c r="Y74" s="551"/>
      <c r="Z74" s="514"/>
      <c r="AA74" s="509"/>
      <c r="AB74" s="514"/>
      <c r="AC74" s="507"/>
      <c r="AD74" s="509" t="str">
        <f>+IF(OR(AB74=1,AB74&lt;=5),"Moderado",IF(OR(AB74=6,AB74&lt;=11),"Mayor","Catastrófico"))</f>
        <v>Moderado</v>
      </c>
      <c r="AE74" s="507"/>
      <c r="AF74" s="502"/>
      <c r="AG74" s="24" t="s">
        <v>593</v>
      </c>
      <c r="AH74" s="145" t="s">
        <v>590</v>
      </c>
      <c r="AI74" s="145" t="s">
        <v>123</v>
      </c>
      <c r="AJ74" s="145"/>
      <c r="AK74" s="28" t="str">
        <f t="shared" si="19"/>
        <v/>
      </c>
      <c r="AL74" s="145"/>
      <c r="AM74" s="28" t="str">
        <f t="shared" si="20"/>
        <v/>
      </c>
      <c r="AN74" s="140"/>
      <c r="AO74" s="28" t="str">
        <f t="shared" si="21"/>
        <v/>
      </c>
      <c r="AP74" s="140"/>
      <c r="AQ74" s="28" t="str">
        <f t="shared" si="22"/>
        <v/>
      </c>
      <c r="AR74" s="140"/>
      <c r="AS74" s="28" t="str">
        <f t="shared" si="23"/>
        <v/>
      </c>
      <c r="AT74" s="140"/>
      <c r="AU74" s="28" t="str">
        <f t="shared" si="24"/>
        <v/>
      </c>
      <c r="AV74" s="140"/>
      <c r="AW74" s="28" t="str">
        <f t="shared" si="25"/>
        <v/>
      </c>
      <c r="AX74" s="111" t="str">
        <f t="shared" si="26"/>
        <v/>
      </c>
      <c r="AY74" s="111" t="str">
        <f t="shared" si="27"/>
        <v/>
      </c>
      <c r="AZ74" s="141"/>
      <c r="BA74" s="154" t="str">
        <f t="shared" si="28"/>
        <v>Débil</v>
      </c>
      <c r="BB74" s="22" t="str">
        <f>IFERROR(VLOOKUP((CONCATENATE(AY74,BA74)),Listados!$U$3:$V$11,2,FALSE),"")</f>
        <v/>
      </c>
      <c r="BC74" s="111">
        <f t="shared" si="29"/>
        <v>100</v>
      </c>
      <c r="BD74" s="504"/>
      <c r="BE74" s="548"/>
      <c r="BF74" s="504"/>
      <c r="BG74" s="504"/>
      <c r="BH74" s="500"/>
      <c r="BI74" s="502"/>
      <c r="BJ74" s="500"/>
      <c r="BK74" s="500"/>
      <c r="BL74" s="586"/>
      <c r="BM74" s="587"/>
      <c r="BN74" s="588"/>
      <c r="BO74" s="586"/>
      <c r="BP74" s="587"/>
      <c r="BQ74" s="588"/>
      <c r="BR74" s="586"/>
      <c r="BS74" s="587"/>
      <c r="BT74" s="588"/>
    </row>
    <row r="75" spans="1:72" ht="120.75" thickBot="1" x14ac:dyDescent="0.3">
      <c r="A75" s="511"/>
      <c r="B75" s="564"/>
      <c r="C75" s="517"/>
      <c r="D75" s="523"/>
      <c r="E75" s="162"/>
      <c r="F75" s="151"/>
      <c r="G75" s="523"/>
      <c r="H75" s="551"/>
      <c r="I75" s="551"/>
      <c r="J75" s="551"/>
      <c r="K75" s="551"/>
      <c r="L75" s="551"/>
      <c r="M75" s="551"/>
      <c r="N75" s="551"/>
      <c r="O75" s="551"/>
      <c r="P75" s="551"/>
      <c r="Q75" s="551"/>
      <c r="R75" s="551"/>
      <c r="S75" s="551"/>
      <c r="T75" s="551"/>
      <c r="U75" s="551"/>
      <c r="V75" s="551"/>
      <c r="W75" s="551"/>
      <c r="X75" s="551"/>
      <c r="Y75" s="551"/>
      <c r="Z75" s="514"/>
      <c r="AA75" s="509"/>
      <c r="AB75" s="514"/>
      <c r="AC75" s="507"/>
      <c r="AD75" s="509" t="str">
        <f>+IF(OR(AB75=1,AB75&lt;=5),"Moderado",IF(OR(AB75=6,AB75&lt;=11),"Mayor","Catastrófico"))</f>
        <v>Moderado</v>
      </c>
      <c r="AE75" s="507"/>
      <c r="AF75" s="502"/>
      <c r="AG75" s="24" t="s">
        <v>594</v>
      </c>
      <c r="AH75" s="145" t="s">
        <v>590</v>
      </c>
      <c r="AI75" s="145" t="s">
        <v>20</v>
      </c>
      <c r="AJ75" s="145"/>
      <c r="AK75" s="28" t="str">
        <f t="shared" si="19"/>
        <v/>
      </c>
      <c r="AL75" s="145"/>
      <c r="AM75" s="28" t="str">
        <f t="shared" si="20"/>
        <v/>
      </c>
      <c r="AN75" s="140"/>
      <c r="AO75" s="28" t="str">
        <f t="shared" si="21"/>
        <v/>
      </c>
      <c r="AP75" s="140"/>
      <c r="AQ75" s="28" t="str">
        <f t="shared" si="22"/>
        <v/>
      </c>
      <c r="AR75" s="140"/>
      <c r="AS75" s="28" t="str">
        <f t="shared" si="23"/>
        <v/>
      </c>
      <c r="AT75" s="140"/>
      <c r="AU75" s="28" t="str">
        <f t="shared" si="24"/>
        <v/>
      </c>
      <c r="AV75" s="140"/>
      <c r="AW75" s="28" t="str">
        <f t="shared" si="25"/>
        <v/>
      </c>
      <c r="AX75" s="111" t="str">
        <f t="shared" si="26"/>
        <v/>
      </c>
      <c r="AY75" s="111" t="str">
        <f t="shared" si="27"/>
        <v/>
      </c>
      <c r="AZ75" s="141"/>
      <c r="BA75" s="154" t="str">
        <f t="shared" si="28"/>
        <v>Débil</v>
      </c>
      <c r="BB75" s="22" t="str">
        <f>IFERROR(VLOOKUP((CONCATENATE(AY75,BA75)),Listados!$U$3:$V$11,2,FALSE),"")</f>
        <v/>
      </c>
      <c r="BC75" s="111">
        <f t="shared" si="29"/>
        <v>100</v>
      </c>
      <c r="BD75" s="504"/>
      <c r="BE75" s="548"/>
      <c r="BF75" s="504"/>
      <c r="BG75" s="504"/>
      <c r="BH75" s="500"/>
      <c r="BI75" s="502"/>
      <c r="BJ75" s="500"/>
      <c r="BK75" s="500"/>
      <c r="BL75" s="586"/>
      <c r="BM75" s="587"/>
      <c r="BN75" s="588"/>
      <c r="BO75" s="586"/>
      <c r="BP75" s="587"/>
      <c r="BQ75" s="588"/>
      <c r="BR75" s="586"/>
      <c r="BS75" s="587"/>
      <c r="BT75" s="588"/>
    </row>
    <row r="76" spans="1:72" ht="15.75" thickBot="1" x14ac:dyDescent="0.3">
      <c r="A76" s="511"/>
      <c r="B76" s="564"/>
      <c r="C76" s="517"/>
      <c r="D76" s="523"/>
      <c r="E76" s="542"/>
      <c r="F76" s="556"/>
      <c r="G76" s="523"/>
      <c r="H76" s="551"/>
      <c r="I76" s="551"/>
      <c r="J76" s="551"/>
      <c r="K76" s="551"/>
      <c r="L76" s="551"/>
      <c r="M76" s="551"/>
      <c r="N76" s="551"/>
      <c r="O76" s="551"/>
      <c r="P76" s="551"/>
      <c r="Q76" s="551"/>
      <c r="R76" s="551"/>
      <c r="S76" s="551"/>
      <c r="T76" s="551"/>
      <c r="U76" s="551"/>
      <c r="V76" s="551"/>
      <c r="W76" s="551"/>
      <c r="X76" s="551"/>
      <c r="Y76" s="551"/>
      <c r="Z76" s="514"/>
      <c r="AA76" s="509"/>
      <c r="AB76" s="514"/>
      <c r="AC76" s="507"/>
      <c r="AD76" s="509" t="str">
        <f>+IF(OR(AB76=1,AB76&lt;=5),"Moderado",IF(OR(AB76=6,AB76&lt;=11),"Mayor","Catastrófico"))</f>
        <v>Moderado</v>
      </c>
      <c r="AE76" s="507"/>
      <c r="AF76" s="502"/>
      <c r="AG76" s="52"/>
      <c r="AH76" s="145"/>
      <c r="AI76" s="145"/>
      <c r="AJ76" s="145"/>
      <c r="AK76" s="28" t="str">
        <f t="shared" si="19"/>
        <v/>
      </c>
      <c r="AL76" s="145"/>
      <c r="AM76" s="28" t="str">
        <f t="shared" si="20"/>
        <v/>
      </c>
      <c r="AN76" s="140"/>
      <c r="AO76" s="28" t="str">
        <f t="shared" si="21"/>
        <v/>
      </c>
      <c r="AP76" s="140"/>
      <c r="AQ76" s="28" t="str">
        <f t="shared" si="22"/>
        <v/>
      </c>
      <c r="AR76" s="140"/>
      <c r="AS76" s="28" t="str">
        <f t="shared" si="23"/>
        <v/>
      </c>
      <c r="AT76" s="140"/>
      <c r="AU76" s="28" t="str">
        <f t="shared" si="24"/>
        <v/>
      </c>
      <c r="AV76" s="140"/>
      <c r="AW76" s="28" t="str">
        <f t="shared" si="25"/>
        <v/>
      </c>
      <c r="AX76" s="111" t="str">
        <f t="shared" si="26"/>
        <v/>
      </c>
      <c r="AY76" s="111" t="str">
        <f t="shared" si="27"/>
        <v/>
      </c>
      <c r="AZ76" s="141"/>
      <c r="BA76" s="154" t="str">
        <f t="shared" si="28"/>
        <v>Débil</v>
      </c>
      <c r="BB76" s="22" t="str">
        <f>IFERROR(VLOOKUP((CONCATENATE(AY76,BA76)),Listados!$U$3:$V$11,2,FALSE),"")</f>
        <v/>
      </c>
      <c r="BC76" s="111">
        <f t="shared" si="29"/>
        <v>100</v>
      </c>
      <c r="BD76" s="504"/>
      <c r="BE76" s="548"/>
      <c r="BF76" s="504"/>
      <c r="BG76" s="504"/>
      <c r="BH76" s="500"/>
      <c r="BI76" s="502"/>
      <c r="BJ76" s="500"/>
      <c r="BK76" s="500"/>
      <c r="BL76" s="586"/>
      <c r="BM76" s="587"/>
      <c r="BN76" s="588"/>
      <c r="BO76" s="586"/>
      <c r="BP76" s="587"/>
      <c r="BQ76" s="588"/>
      <c r="BR76" s="586"/>
      <c r="BS76" s="587"/>
      <c r="BT76" s="588"/>
    </row>
    <row r="77" spans="1:72" ht="15.75" thickBot="1" x14ac:dyDescent="0.3">
      <c r="A77" s="511"/>
      <c r="B77" s="564"/>
      <c r="C77" s="517"/>
      <c r="D77" s="523"/>
      <c r="E77" s="543"/>
      <c r="F77" s="557"/>
      <c r="G77" s="523"/>
      <c r="H77" s="551"/>
      <c r="I77" s="551"/>
      <c r="J77" s="551"/>
      <c r="K77" s="551"/>
      <c r="L77" s="551"/>
      <c r="M77" s="551"/>
      <c r="N77" s="551"/>
      <c r="O77" s="551"/>
      <c r="P77" s="551"/>
      <c r="Q77" s="551"/>
      <c r="R77" s="551"/>
      <c r="S77" s="551"/>
      <c r="T77" s="551"/>
      <c r="U77" s="551"/>
      <c r="V77" s="551"/>
      <c r="W77" s="551"/>
      <c r="X77" s="551"/>
      <c r="Y77" s="551"/>
      <c r="Z77" s="514"/>
      <c r="AA77" s="509"/>
      <c r="AB77" s="514"/>
      <c r="AC77" s="507"/>
      <c r="AD77" s="509" t="str">
        <f>+IF(OR(AB77=1,AB77&lt;=5),"Moderado",IF(OR(AB77=6,AB77&lt;=11),"Mayor","Catastrófico"))</f>
        <v>Moderado</v>
      </c>
      <c r="AE77" s="507"/>
      <c r="AF77" s="502"/>
      <c r="AG77" s="52"/>
      <c r="AH77" s="145"/>
      <c r="AI77" s="145"/>
      <c r="AJ77" s="145"/>
      <c r="AK77" s="28" t="str">
        <f t="shared" si="19"/>
        <v/>
      </c>
      <c r="AL77" s="145"/>
      <c r="AM77" s="28" t="str">
        <f t="shared" si="20"/>
        <v/>
      </c>
      <c r="AN77" s="140"/>
      <c r="AO77" s="28" t="str">
        <f t="shared" si="21"/>
        <v/>
      </c>
      <c r="AP77" s="140"/>
      <c r="AQ77" s="28" t="str">
        <f t="shared" si="22"/>
        <v/>
      </c>
      <c r="AR77" s="140"/>
      <c r="AS77" s="28" t="str">
        <f t="shared" si="23"/>
        <v/>
      </c>
      <c r="AT77" s="140"/>
      <c r="AU77" s="28" t="str">
        <f t="shared" si="24"/>
        <v/>
      </c>
      <c r="AV77" s="140"/>
      <c r="AW77" s="28" t="str">
        <f t="shared" si="25"/>
        <v/>
      </c>
      <c r="AX77" s="111" t="str">
        <f t="shared" si="26"/>
        <v/>
      </c>
      <c r="AY77" s="111" t="str">
        <f t="shared" si="27"/>
        <v/>
      </c>
      <c r="AZ77" s="141"/>
      <c r="BA77" s="154" t="str">
        <f t="shared" si="28"/>
        <v>Débil</v>
      </c>
      <c r="BB77" s="22" t="str">
        <f>IFERROR(VLOOKUP((CONCATENATE(AY77,BA77)),Listados!$U$3:$V$11,2,FALSE),"")</f>
        <v/>
      </c>
      <c r="BC77" s="111">
        <f t="shared" si="29"/>
        <v>100</v>
      </c>
      <c r="BD77" s="504"/>
      <c r="BE77" s="548"/>
      <c r="BF77" s="504"/>
      <c r="BG77" s="504"/>
      <c r="BH77" s="500"/>
      <c r="BI77" s="502"/>
      <c r="BJ77" s="500"/>
      <c r="BK77" s="500"/>
      <c r="BL77" s="586"/>
      <c r="BM77" s="587"/>
      <c r="BN77" s="588"/>
      <c r="BO77" s="586"/>
      <c r="BP77" s="587"/>
      <c r="BQ77" s="588"/>
      <c r="BR77" s="586"/>
      <c r="BS77" s="587"/>
      <c r="BT77" s="588"/>
    </row>
    <row r="78" spans="1:72" ht="85.5" customHeight="1" thickBot="1" x14ac:dyDescent="0.3">
      <c r="A78" s="512"/>
      <c r="B78" s="564"/>
      <c r="C78" s="518"/>
      <c r="D78" s="568"/>
      <c r="E78" s="544"/>
      <c r="F78" s="558"/>
      <c r="G78" s="523"/>
      <c r="H78" s="551"/>
      <c r="I78" s="551"/>
      <c r="J78" s="551"/>
      <c r="K78" s="551"/>
      <c r="L78" s="551"/>
      <c r="M78" s="551"/>
      <c r="N78" s="551"/>
      <c r="O78" s="551"/>
      <c r="P78" s="551"/>
      <c r="Q78" s="551"/>
      <c r="R78" s="551"/>
      <c r="S78" s="551"/>
      <c r="T78" s="551"/>
      <c r="U78" s="551"/>
      <c r="V78" s="551"/>
      <c r="W78" s="551"/>
      <c r="X78" s="551"/>
      <c r="Y78" s="551"/>
      <c r="Z78" s="514"/>
      <c r="AA78" s="509"/>
      <c r="AB78" s="514"/>
      <c r="AC78" s="508"/>
      <c r="AD78" s="509" t="str">
        <f>+IF(OR(AB78=1,AB78&lt;=5),"Moderado",IF(OR(AB78=6,AB78&lt;=11),"Mayor","Catastrófico"))</f>
        <v>Moderado</v>
      </c>
      <c r="AE78" s="508"/>
      <c r="AF78" s="502"/>
      <c r="AG78" s="106"/>
      <c r="AH78" s="147"/>
      <c r="AI78" s="145"/>
      <c r="AJ78" s="145"/>
      <c r="AK78" s="28" t="str">
        <f t="shared" si="19"/>
        <v/>
      </c>
      <c r="AL78" s="145"/>
      <c r="AM78" s="28" t="str">
        <f t="shared" si="20"/>
        <v/>
      </c>
      <c r="AN78" s="140"/>
      <c r="AO78" s="28" t="str">
        <f t="shared" si="21"/>
        <v/>
      </c>
      <c r="AP78" s="140"/>
      <c r="AQ78" s="28" t="str">
        <f t="shared" si="22"/>
        <v/>
      </c>
      <c r="AR78" s="140"/>
      <c r="AS78" s="28" t="str">
        <f t="shared" si="23"/>
        <v/>
      </c>
      <c r="AT78" s="140"/>
      <c r="AU78" s="28" t="str">
        <f t="shared" si="24"/>
        <v/>
      </c>
      <c r="AV78" s="140"/>
      <c r="AW78" s="28" t="str">
        <f t="shared" si="25"/>
        <v/>
      </c>
      <c r="AX78" s="111" t="str">
        <f t="shared" si="26"/>
        <v/>
      </c>
      <c r="AY78" s="111" t="str">
        <f t="shared" si="27"/>
        <v/>
      </c>
      <c r="AZ78" s="141"/>
      <c r="BA78" s="154" t="str">
        <f t="shared" si="28"/>
        <v>Débil</v>
      </c>
      <c r="BB78" s="22" t="str">
        <f>IFERROR(VLOOKUP((CONCATENATE(AY78,BA78)),Listados!$U$3:$V$11,2,FALSE),"")</f>
        <v/>
      </c>
      <c r="BC78" s="111">
        <f t="shared" si="29"/>
        <v>100</v>
      </c>
      <c r="BD78" s="505"/>
      <c r="BE78" s="548"/>
      <c r="BF78" s="505"/>
      <c r="BG78" s="505"/>
      <c r="BH78" s="501"/>
      <c r="BI78" s="502"/>
      <c r="BJ78" s="501"/>
      <c r="BK78" s="501"/>
      <c r="BL78" s="586"/>
      <c r="BM78" s="587"/>
      <c r="BN78" s="588"/>
      <c r="BO78" s="586"/>
      <c r="BP78" s="587"/>
      <c r="BQ78" s="588"/>
      <c r="BR78" s="586"/>
      <c r="BS78" s="587"/>
      <c r="BT78" s="588"/>
    </row>
    <row r="79" spans="1:72" ht="60" customHeight="1" thickBot="1" x14ac:dyDescent="0.3">
      <c r="A79" s="510">
        <v>13</v>
      </c>
      <c r="B79" s="563" t="s">
        <v>101</v>
      </c>
      <c r="C79" s="516" t="str">
        <f>IFERROR(VLOOKUP(B79,Listados!B$3:C$20,2,FALSE),"")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9" s="522" t="s">
        <v>595</v>
      </c>
      <c r="E79" s="107" t="s">
        <v>596</v>
      </c>
      <c r="F79" s="65" t="s">
        <v>597</v>
      </c>
      <c r="G79" s="522" t="s">
        <v>598</v>
      </c>
      <c r="H79" s="550" t="s">
        <v>266</v>
      </c>
      <c r="I79" s="550" t="s">
        <v>266</v>
      </c>
      <c r="J79" s="550" t="s">
        <v>547</v>
      </c>
      <c r="K79" s="550" t="s">
        <v>547</v>
      </c>
      <c r="L79" s="550" t="s">
        <v>266</v>
      </c>
      <c r="M79" s="550" t="s">
        <v>120</v>
      </c>
      <c r="N79" s="550" t="s">
        <v>116</v>
      </c>
      <c r="O79" s="550" t="s">
        <v>547</v>
      </c>
      <c r="P79" s="550" t="s">
        <v>266</v>
      </c>
      <c r="Q79" s="550" t="s">
        <v>266</v>
      </c>
      <c r="R79" s="550" t="s">
        <v>266</v>
      </c>
      <c r="S79" s="550" t="s">
        <v>266</v>
      </c>
      <c r="T79" s="550" t="s">
        <v>116</v>
      </c>
      <c r="U79" s="550" t="s">
        <v>266</v>
      </c>
      <c r="V79" s="550" t="s">
        <v>266</v>
      </c>
      <c r="W79" s="550" t="s">
        <v>547</v>
      </c>
      <c r="X79" s="550" t="s">
        <v>547</v>
      </c>
      <c r="Y79" s="550" t="s">
        <v>547</v>
      </c>
      <c r="Z79" s="549" t="s">
        <v>547</v>
      </c>
      <c r="AA79" s="508">
        <f>COUNTIF(H79:Z84, "SI")</f>
        <v>11</v>
      </c>
      <c r="AB79" s="549" t="s">
        <v>599</v>
      </c>
      <c r="AC79" s="506">
        <f>+VLOOKUP(AB79,Listados!$K$8:$L$12,2,0)</f>
        <v>4</v>
      </c>
      <c r="AD79" s="508" t="str">
        <f>+IF(OR(AA79=1,AA79&lt;=5),"Moderado",IF(OR(AA79=6,AA79&lt;=11),"Mayor","Catastrófico"))</f>
        <v>Mayor</v>
      </c>
      <c r="AE79" s="506" t="e">
        <f>+VLOOKUP(AD79,Listados!K85:L89,2,0)</f>
        <v>#N/A</v>
      </c>
      <c r="AF79" s="501" t="str">
        <f>IF(AND(AB79&lt;&gt;"",AD79&lt;&gt;""),VLOOKUP(AB79&amp;AD79,Listados!$M$3:$N$27,2,FALSE),"")</f>
        <v>Extremo</v>
      </c>
      <c r="AG79" s="165" t="s">
        <v>600</v>
      </c>
      <c r="AH79" s="107" t="s">
        <v>601</v>
      </c>
      <c r="AI79" s="145" t="s">
        <v>20</v>
      </c>
      <c r="AJ79" s="145"/>
      <c r="AK79" s="28" t="str">
        <f t="shared" si="19"/>
        <v/>
      </c>
      <c r="AL79" s="145"/>
      <c r="AM79" s="28" t="str">
        <f t="shared" si="20"/>
        <v/>
      </c>
      <c r="AN79" s="140"/>
      <c r="AO79" s="28" t="str">
        <f t="shared" si="21"/>
        <v/>
      </c>
      <c r="AP79" s="140"/>
      <c r="AQ79" s="28" t="str">
        <f t="shared" si="22"/>
        <v/>
      </c>
      <c r="AR79" s="140"/>
      <c r="AS79" s="28" t="str">
        <f t="shared" si="23"/>
        <v/>
      </c>
      <c r="AT79" s="140"/>
      <c r="AU79" s="28" t="str">
        <f t="shared" si="24"/>
        <v/>
      </c>
      <c r="AV79" s="140"/>
      <c r="AW79" s="28" t="str">
        <f t="shared" si="25"/>
        <v/>
      </c>
      <c r="AX79" s="111" t="str">
        <f t="shared" si="26"/>
        <v/>
      </c>
      <c r="AY79" s="111" t="str">
        <f t="shared" si="27"/>
        <v/>
      </c>
      <c r="AZ79" s="141"/>
      <c r="BA79" s="154" t="str">
        <f t="shared" si="28"/>
        <v>Débil</v>
      </c>
      <c r="BB79" s="22" t="str">
        <f>IFERROR(VLOOKUP((CONCATENATE(AY79,BA79)),Listados!$U$3:$V$11,2,FALSE),"")</f>
        <v/>
      </c>
      <c r="BC79" s="111">
        <f t="shared" si="29"/>
        <v>100</v>
      </c>
      <c r="BD79" s="503">
        <f>AVERAGE(BC79:BC84)</f>
        <v>100</v>
      </c>
      <c r="BE79" s="505" t="str">
        <f>IF(BD79&lt;=50, "Débil", IF(BD79&lt;=99,"Moderado","Fuerte"))</f>
        <v>Fuerte</v>
      </c>
      <c r="BF79" s="503">
        <f>+IF(BE79="Fuerte",2,IF(BE79="Moderado",1,0))</f>
        <v>2</v>
      </c>
      <c r="BG79" s="503">
        <f>+AC79-BF79</f>
        <v>2</v>
      </c>
      <c r="BH79" s="499" t="str">
        <f>+VLOOKUP(BG79,Listados!$J$18:$K$24,2,TRUE)</f>
        <v>Improbable</v>
      </c>
      <c r="BI79" s="501" t="str">
        <f>IF(ISBLANK(AD79),"",AD79)</f>
        <v>Mayor</v>
      </c>
      <c r="BJ79" s="499" t="str">
        <f>IF(AND(BH79&lt;&gt;"",BI79&lt;&gt;""),VLOOKUP(BH79&amp;BI79,Listados!$M$3:$N$27,2,FALSE),"")</f>
        <v>Alto</v>
      </c>
      <c r="BK79" s="499" t="str">
        <f>+VLOOKUP(BJ79,Listados!$P$3:$Q$6,2,FALSE)</f>
        <v>Reducir el riesgo</v>
      </c>
      <c r="BL79" s="586"/>
      <c r="BM79" s="587"/>
      <c r="BN79" s="588"/>
      <c r="BO79" s="586"/>
      <c r="BP79" s="587"/>
      <c r="BQ79" s="588"/>
      <c r="BR79" s="586"/>
      <c r="BS79" s="587"/>
      <c r="BT79" s="588"/>
    </row>
    <row r="80" spans="1:72" ht="65.25" customHeight="1" thickBot="1" x14ac:dyDescent="0.3">
      <c r="A80" s="511"/>
      <c r="B80" s="564"/>
      <c r="C80" s="517"/>
      <c r="D80" s="523"/>
      <c r="E80" s="107" t="s">
        <v>602</v>
      </c>
      <c r="F80" s="143" t="s">
        <v>597</v>
      </c>
      <c r="G80" s="523"/>
      <c r="H80" s="551"/>
      <c r="I80" s="551"/>
      <c r="J80" s="551"/>
      <c r="K80" s="551"/>
      <c r="L80" s="551"/>
      <c r="M80" s="551"/>
      <c r="N80" s="551"/>
      <c r="O80" s="551"/>
      <c r="P80" s="551"/>
      <c r="Q80" s="551"/>
      <c r="R80" s="551"/>
      <c r="S80" s="551"/>
      <c r="T80" s="551"/>
      <c r="U80" s="551"/>
      <c r="V80" s="551"/>
      <c r="W80" s="551"/>
      <c r="X80" s="551"/>
      <c r="Y80" s="551"/>
      <c r="Z80" s="514"/>
      <c r="AA80" s="509"/>
      <c r="AB80" s="514"/>
      <c r="AC80" s="507"/>
      <c r="AD80" s="509" t="str">
        <f>+IF(OR(AB80=1,AB80&lt;=5),"Moderado",IF(OR(AB80=6,AB80&lt;=11),"Mayor","Catastrófico"))</f>
        <v>Moderado</v>
      </c>
      <c r="AE80" s="507"/>
      <c r="AF80" s="502"/>
      <c r="AG80" s="165" t="s">
        <v>603</v>
      </c>
      <c r="AH80" s="107" t="s">
        <v>604</v>
      </c>
      <c r="AI80" s="145" t="s">
        <v>20</v>
      </c>
      <c r="AJ80" s="145"/>
      <c r="AK80" s="28" t="str">
        <f t="shared" si="19"/>
        <v/>
      </c>
      <c r="AL80" s="145"/>
      <c r="AM80" s="28" t="str">
        <f t="shared" si="20"/>
        <v/>
      </c>
      <c r="AN80" s="140"/>
      <c r="AO80" s="28" t="str">
        <f t="shared" si="21"/>
        <v/>
      </c>
      <c r="AP80" s="140"/>
      <c r="AQ80" s="28" t="str">
        <f t="shared" si="22"/>
        <v/>
      </c>
      <c r="AR80" s="140"/>
      <c r="AS80" s="28" t="str">
        <f t="shared" si="23"/>
        <v/>
      </c>
      <c r="AT80" s="140"/>
      <c r="AU80" s="28" t="str">
        <f t="shared" si="24"/>
        <v/>
      </c>
      <c r="AV80" s="140"/>
      <c r="AW80" s="28" t="str">
        <f t="shared" si="25"/>
        <v/>
      </c>
      <c r="AX80" s="111" t="str">
        <f t="shared" si="26"/>
        <v/>
      </c>
      <c r="AY80" s="111" t="str">
        <f t="shared" si="27"/>
        <v/>
      </c>
      <c r="AZ80" s="141"/>
      <c r="BA80" s="154" t="str">
        <f t="shared" si="28"/>
        <v>Débil</v>
      </c>
      <c r="BB80" s="22" t="str">
        <f>IFERROR(VLOOKUP((CONCATENATE(AY80,BA80)),Listados!$U$3:$V$11,2,FALSE),"")</f>
        <v/>
      </c>
      <c r="BC80" s="111">
        <f t="shared" si="29"/>
        <v>100</v>
      </c>
      <c r="BD80" s="504"/>
      <c r="BE80" s="548"/>
      <c r="BF80" s="504"/>
      <c r="BG80" s="504"/>
      <c r="BH80" s="500"/>
      <c r="BI80" s="502"/>
      <c r="BJ80" s="500"/>
      <c r="BK80" s="500"/>
      <c r="BL80" s="586"/>
      <c r="BM80" s="587"/>
      <c r="BN80" s="588"/>
      <c r="BO80" s="586"/>
      <c r="BP80" s="587"/>
      <c r="BQ80" s="588"/>
      <c r="BR80" s="586"/>
      <c r="BS80" s="587"/>
      <c r="BT80" s="588"/>
    </row>
    <row r="81" spans="1:72" ht="39" thickBot="1" x14ac:dyDescent="0.3">
      <c r="A81" s="511"/>
      <c r="B81" s="564"/>
      <c r="C81" s="517"/>
      <c r="D81" s="523"/>
      <c r="E81" s="107" t="s">
        <v>605</v>
      </c>
      <c r="F81" s="143" t="s">
        <v>30</v>
      </c>
      <c r="G81" s="523"/>
      <c r="H81" s="551"/>
      <c r="I81" s="551"/>
      <c r="J81" s="551"/>
      <c r="K81" s="551"/>
      <c r="L81" s="551"/>
      <c r="M81" s="551"/>
      <c r="N81" s="551"/>
      <c r="O81" s="551"/>
      <c r="P81" s="551"/>
      <c r="Q81" s="551"/>
      <c r="R81" s="551"/>
      <c r="S81" s="551"/>
      <c r="T81" s="551"/>
      <c r="U81" s="551"/>
      <c r="V81" s="551"/>
      <c r="W81" s="551"/>
      <c r="X81" s="551"/>
      <c r="Y81" s="551"/>
      <c r="Z81" s="514"/>
      <c r="AA81" s="509"/>
      <c r="AB81" s="514"/>
      <c r="AC81" s="507"/>
      <c r="AD81" s="509" t="str">
        <f>+IF(OR(AB81=1,AB81&lt;=5),"Moderado",IF(OR(AB81=6,AB81&lt;=11),"Mayor","Catastrófico"))</f>
        <v>Moderado</v>
      </c>
      <c r="AE81" s="507"/>
      <c r="AF81" s="502"/>
      <c r="AG81" s="165" t="s">
        <v>600</v>
      </c>
      <c r="AH81" s="107" t="s">
        <v>606</v>
      </c>
      <c r="AI81" s="145" t="s">
        <v>20</v>
      </c>
      <c r="AJ81" s="145"/>
      <c r="AK81" s="28" t="str">
        <f t="shared" si="19"/>
        <v/>
      </c>
      <c r="AL81" s="145"/>
      <c r="AM81" s="28" t="str">
        <f t="shared" si="20"/>
        <v/>
      </c>
      <c r="AN81" s="140"/>
      <c r="AO81" s="28" t="str">
        <f t="shared" si="21"/>
        <v/>
      </c>
      <c r="AP81" s="140"/>
      <c r="AQ81" s="28" t="str">
        <f t="shared" si="22"/>
        <v/>
      </c>
      <c r="AR81" s="140"/>
      <c r="AS81" s="28" t="str">
        <f t="shared" si="23"/>
        <v/>
      </c>
      <c r="AT81" s="140"/>
      <c r="AU81" s="28" t="str">
        <f t="shared" si="24"/>
        <v/>
      </c>
      <c r="AV81" s="140"/>
      <c r="AW81" s="28" t="str">
        <f t="shared" si="25"/>
        <v/>
      </c>
      <c r="AX81" s="111" t="str">
        <f t="shared" si="26"/>
        <v/>
      </c>
      <c r="AY81" s="111" t="str">
        <f t="shared" si="27"/>
        <v/>
      </c>
      <c r="AZ81" s="141"/>
      <c r="BA81" s="154" t="str">
        <f t="shared" si="28"/>
        <v>Débil</v>
      </c>
      <c r="BB81" s="22" t="str">
        <f>IFERROR(VLOOKUP((CONCATENATE(AY81,BA81)),Listados!$U$3:$V$11,2,FALSE),"")</f>
        <v/>
      </c>
      <c r="BC81" s="111">
        <f t="shared" si="29"/>
        <v>100</v>
      </c>
      <c r="BD81" s="504"/>
      <c r="BE81" s="548"/>
      <c r="BF81" s="504"/>
      <c r="BG81" s="504"/>
      <c r="BH81" s="500"/>
      <c r="BI81" s="502"/>
      <c r="BJ81" s="500"/>
      <c r="BK81" s="500"/>
      <c r="BL81" s="586"/>
      <c r="BM81" s="587"/>
      <c r="BN81" s="588"/>
      <c r="BO81" s="586"/>
      <c r="BP81" s="587"/>
      <c r="BQ81" s="588"/>
      <c r="BR81" s="586"/>
      <c r="BS81" s="587"/>
      <c r="BT81" s="588"/>
    </row>
    <row r="82" spans="1:72" ht="15.75" thickBot="1" x14ac:dyDescent="0.3">
      <c r="A82" s="511"/>
      <c r="B82" s="564"/>
      <c r="C82" s="517"/>
      <c r="D82" s="523"/>
      <c r="E82" s="542"/>
      <c r="F82" s="556"/>
      <c r="G82" s="523"/>
      <c r="H82" s="551"/>
      <c r="I82" s="551"/>
      <c r="J82" s="551"/>
      <c r="K82" s="551"/>
      <c r="L82" s="551"/>
      <c r="M82" s="551"/>
      <c r="N82" s="551"/>
      <c r="O82" s="551"/>
      <c r="P82" s="551"/>
      <c r="Q82" s="551"/>
      <c r="R82" s="551"/>
      <c r="S82" s="551"/>
      <c r="T82" s="551"/>
      <c r="U82" s="551"/>
      <c r="V82" s="551"/>
      <c r="W82" s="551"/>
      <c r="X82" s="551"/>
      <c r="Y82" s="551"/>
      <c r="Z82" s="514"/>
      <c r="AA82" s="509"/>
      <c r="AB82" s="514"/>
      <c r="AC82" s="507"/>
      <c r="AD82" s="509" t="str">
        <f>+IF(OR(AB82=1,AB82&lt;=5),"Moderado",IF(OR(AB82=6,AB82&lt;=11),"Mayor","Catastrófico"))</f>
        <v>Moderado</v>
      </c>
      <c r="AE82" s="507"/>
      <c r="AF82" s="502"/>
      <c r="AG82" s="52"/>
      <c r="AH82" s="145"/>
      <c r="AI82" s="145"/>
      <c r="AJ82" s="145"/>
      <c r="AK82" s="28" t="str">
        <f t="shared" si="19"/>
        <v/>
      </c>
      <c r="AL82" s="145"/>
      <c r="AM82" s="28" t="str">
        <f t="shared" si="20"/>
        <v/>
      </c>
      <c r="AN82" s="140"/>
      <c r="AO82" s="28" t="str">
        <f t="shared" si="21"/>
        <v/>
      </c>
      <c r="AP82" s="140"/>
      <c r="AQ82" s="28" t="str">
        <f t="shared" si="22"/>
        <v/>
      </c>
      <c r="AR82" s="140"/>
      <c r="AS82" s="28" t="str">
        <f t="shared" si="23"/>
        <v/>
      </c>
      <c r="AT82" s="140"/>
      <c r="AU82" s="28" t="str">
        <f t="shared" si="24"/>
        <v/>
      </c>
      <c r="AV82" s="140"/>
      <c r="AW82" s="28" t="str">
        <f t="shared" si="25"/>
        <v/>
      </c>
      <c r="AX82" s="111" t="str">
        <f t="shared" si="26"/>
        <v/>
      </c>
      <c r="AY82" s="111" t="str">
        <f t="shared" si="27"/>
        <v/>
      </c>
      <c r="AZ82" s="141"/>
      <c r="BA82" s="154" t="str">
        <f t="shared" si="28"/>
        <v>Débil</v>
      </c>
      <c r="BB82" s="22" t="str">
        <f>IFERROR(VLOOKUP((CONCATENATE(AY82,BA82)),Listados!$U$3:$V$11,2,FALSE),"")</f>
        <v/>
      </c>
      <c r="BC82" s="111">
        <f t="shared" si="29"/>
        <v>100</v>
      </c>
      <c r="BD82" s="504"/>
      <c r="BE82" s="548"/>
      <c r="BF82" s="504"/>
      <c r="BG82" s="504"/>
      <c r="BH82" s="500"/>
      <c r="BI82" s="502"/>
      <c r="BJ82" s="500"/>
      <c r="BK82" s="500"/>
      <c r="BL82" s="586"/>
      <c r="BM82" s="587"/>
      <c r="BN82" s="588"/>
      <c r="BO82" s="586"/>
      <c r="BP82" s="587"/>
      <c r="BQ82" s="588"/>
      <c r="BR82" s="586"/>
      <c r="BS82" s="587"/>
      <c r="BT82" s="588"/>
    </row>
    <row r="83" spans="1:72" ht="15.75" thickBot="1" x14ac:dyDescent="0.3">
      <c r="A83" s="511"/>
      <c r="B83" s="564"/>
      <c r="C83" s="517"/>
      <c r="D83" s="523"/>
      <c r="E83" s="543"/>
      <c r="F83" s="557"/>
      <c r="G83" s="523"/>
      <c r="H83" s="551"/>
      <c r="I83" s="551"/>
      <c r="J83" s="551"/>
      <c r="K83" s="551"/>
      <c r="L83" s="551"/>
      <c r="M83" s="551"/>
      <c r="N83" s="551"/>
      <c r="O83" s="551"/>
      <c r="P83" s="551"/>
      <c r="Q83" s="551"/>
      <c r="R83" s="551"/>
      <c r="S83" s="551"/>
      <c r="T83" s="551"/>
      <c r="U83" s="551"/>
      <c r="V83" s="551"/>
      <c r="W83" s="551"/>
      <c r="X83" s="551"/>
      <c r="Y83" s="551"/>
      <c r="Z83" s="514"/>
      <c r="AA83" s="509"/>
      <c r="AB83" s="514"/>
      <c r="AC83" s="507"/>
      <c r="AD83" s="509" t="str">
        <f>+IF(OR(AB83=1,AB83&lt;=5),"Moderado",IF(OR(AB83=6,AB83&lt;=11),"Mayor","Catastrófico"))</f>
        <v>Moderado</v>
      </c>
      <c r="AE83" s="507"/>
      <c r="AF83" s="502"/>
      <c r="AG83" s="52"/>
      <c r="AH83" s="145"/>
      <c r="AI83" s="145"/>
      <c r="AJ83" s="145"/>
      <c r="AK83" s="28" t="str">
        <f t="shared" si="19"/>
        <v/>
      </c>
      <c r="AL83" s="145"/>
      <c r="AM83" s="28" t="str">
        <f t="shared" si="20"/>
        <v/>
      </c>
      <c r="AN83" s="140"/>
      <c r="AO83" s="28" t="str">
        <f t="shared" si="21"/>
        <v/>
      </c>
      <c r="AP83" s="140"/>
      <c r="AQ83" s="28" t="str">
        <f t="shared" si="22"/>
        <v/>
      </c>
      <c r="AR83" s="140"/>
      <c r="AS83" s="28" t="str">
        <f t="shared" si="23"/>
        <v/>
      </c>
      <c r="AT83" s="140"/>
      <c r="AU83" s="28" t="str">
        <f t="shared" si="24"/>
        <v/>
      </c>
      <c r="AV83" s="140"/>
      <c r="AW83" s="28" t="str">
        <f t="shared" si="25"/>
        <v/>
      </c>
      <c r="AX83" s="111" t="str">
        <f t="shared" si="26"/>
        <v/>
      </c>
      <c r="AY83" s="111" t="str">
        <f t="shared" si="27"/>
        <v/>
      </c>
      <c r="AZ83" s="141"/>
      <c r="BA83" s="154" t="str">
        <f t="shared" si="28"/>
        <v>Débil</v>
      </c>
      <c r="BB83" s="22" t="str">
        <f>IFERROR(VLOOKUP((CONCATENATE(AY83,BA83)),Listados!$U$3:$V$11,2,FALSE),"")</f>
        <v/>
      </c>
      <c r="BC83" s="111">
        <f t="shared" si="29"/>
        <v>100</v>
      </c>
      <c r="BD83" s="504"/>
      <c r="BE83" s="548"/>
      <c r="BF83" s="504"/>
      <c r="BG83" s="504"/>
      <c r="BH83" s="500"/>
      <c r="BI83" s="502"/>
      <c r="BJ83" s="500"/>
      <c r="BK83" s="500"/>
      <c r="BL83" s="586"/>
      <c r="BM83" s="587"/>
      <c r="BN83" s="588"/>
      <c r="BO83" s="586"/>
      <c r="BP83" s="587"/>
      <c r="BQ83" s="588"/>
      <c r="BR83" s="586"/>
      <c r="BS83" s="587"/>
      <c r="BT83" s="588"/>
    </row>
    <row r="84" spans="1:72" ht="90.75" customHeight="1" thickBot="1" x14ac:dyDescent="0.3">
      <c r="A84" s="512"/>
      <c r="B84" s="564"/>
      <c r="C84" s="518"/>
      <c r="D84" s="568"/>
      <c r="E84" s="544"/>
      <c r="F84" s="558"/>
      <c r="G84" s="523"/>
      <c r="H84" s="551"/>
      <c r="I84" s="551"/>
      <c r="J84" s="551"/>
      <c r="K84" s="551"/>
      <c r="L84" s="551"/>
      <c r="M84" s="551"/>
      <c r="N84" s="551"/>
      <c r="O84" s="551"/>
      <c r="P84" s="551"/>
      <c r="Q84" s="551"/>
      <c r="R84" s="551"/>
      <c r="S84" s="551"/>
      <c r="T84" s="551"/>
      <c r="U84" s="551"/>
      <c r="V84" s="551"/>
      <c r="W84" s="551"/>
      <c r="X84" s="551"/>
      <c r="Y84" s="551"/>
      <c r="Z84" s="514"/>
      <c r="AA84" s="509"/>
      <c r="AB84" s="514"/>
      <c r="AC84" s="508"/>
      <c r="AD84" s="509" t="str">
        <f>+IF(OR(AB84=1,AB84&lt;=5),"Moderado",IF(OR(AB84=6,AB84&lt;=11),"Mayor","Catastrófico"))</f>
        <v>Moderado</v>
      </c>
      <c r="AE84" s="508"/>
      <c r="AF84" s="502"/>
      <c r="AG84" s="52"/>
      <c r="AH84" s="145"/>
      <c r="AI84" s="145"/>
      <c r="AJ84" s="145"/>
      <c r="AK84" s="28" t="str">
        <f t="shared" si="19"/>
        <v/>
      </c>
      <c r="AL84" s="145"/>
      <c r="AM84" s="28" t="str">
        <f t="shared" si="20"/>
        <v/>
      </c>
      <c r="AN84" s="140"/>
      <c r="AO84" s="28" t="str">
        <f t="shared" si="21"/>
        <v/>
      </c>
      <c r="AP84" s="140"/>
      <c r="AQ84" s="28" t="str">
        <f t="shared" si="22"/>
        <v/>
      </c>
      <c r="AR84" s="140"/>
      <c r="AS84" s="28" t="str">
        <f t="shared" si="23"/>
        <v/>
      </c>
      <c r="AT84" s="140"/>
      <c r="AU84" s="28" t="str">
        <f t="shared" si="24"/>
        <v/>
      </c>
      <c r="AV84" s="140"/>
      <c r="AW84" s="28" t="str">
        <f t="shared" si="25"/>
        <v/>
      </c>
      <c r="AX84" s="111" t="str">
        <f t="shared" si="26"/>
        <v/>
      </c>
      <c r="AY84" s="111" t="str">
        <f t="shared" si="27"/>
        <v/>
      </c>
      <c r="AZ84" s="141"/>
      <c r="BA84" s="154" t="str">
        <f t="shared" si="28"/>
        <v>Débil</v>
      </c>
      <c r="BB84" s="22" t="str">
        <f>IFERROR(VLOOKUP((CONCATENATE(AY84,BA84)),Listados!$U$3:$V$11,2,FALSE),"")</f>
        <v/>
      </c>
      <c r="BC84" s="111">
        <f t="shared" si="29"/>
        <v>100</v>
      </c>
      <c r="BD84" s="505"/>
      <c r="BE84" s="548"/>
      <c r="BF84" s="505"/>
      <c r="BG84" s="505"/>
      <c r="BH84" s="501"/>
      <c r="BI84" s="502"/>
      <c r="BJ84" s="501"/>
      <c r="BK84" s="501"/>
      <c r="BL84" s="586"/>
      <c r="BM84" s="587"/>
      <c r="BN84" s="588"/>
      <c r="BO84" s="586"/>
      <c r="BP84" s="587"/>
      <c r="BQ84" s="588"/>
      <c r="BR84" s="586"/>
      <c r="BS84" s="587"/>
      <c r="BT84" s="588"/>
    </row>
    <row r="85" spans="1:72" ht="67.5" customHeight="1" thickBot="1" x14ac:dyDescent="0.3">
      <c r="A85" s="510">
        <v>14</v>
      </c>
      <c r="B85" s="563" t="s">
        <v>101</v>
      </c>
      <c r="C85" s="516" t="str">
        <f>IFERROR(VLOOKUP(B85,Listados!B$3:C$20,2,FALSE),"")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5" s="522" t="s">
        <v>607</v>
      </c>
      <c r="E85" s="162" t="s">
        <v>608</v>
      </c>
      <c r="F85" s="18" t="s">
        <v>30</v>
      </c>
      <c r="G85" s="522" t="s">
        <v>598</v>
      </c>
      <c r="H85" s="550" t="s">
        <v>116</v>
      </c>
      <c r="I85" s="550" t="s">
        <v>116</v>
      </c>
      <c r="J85" s="550" t="s">
        <v>547</v>
      </c>
      <c r="K85" s="550" t="s">
        <v>120</v>
      </c>
      <c r="L85" s="550" t="s">
        <v>116</v>
      </c>
      <c r="M85" s="550" t="s">
        <v>120</v>
      </c>
      <c r="N85" s="550" t="s">
        <v>116</v>
      </c>
      <c r="O85" s="550" t="s">
        <v>120</v>
      </c>
      <c r="P85" s="550" t="s">
        <v>116</v>
      </c>
      <c r="Q85" s="550" t="s">
        <v>116</v>
      </c>
      <c r="R85" s="550" t="s">
        <v>116</v>
      </c>
      <c r="S85" s="550" t="s">
        <v>116</v>
      </c>
      <c r="T85" s="550" t="s">
        <v>116</v>
      </c>
      <c r="U85" s="550" t="s">
        <v>116</v>
      </c>
      <c r="V85" s="550" t="s">
        <v>116</v>
      </c>
      <c r="W85" s="550" t="s">
        <v>120</v>
      </c>
      <c r="X85" s="550" t="s">
        <v>120</v>
      </c>
      <c r="Y85" s="550" t="s">
        <v>120</v>
      </c>
      <c r="Z85" s="549" t="s">
        <v>120</v>
      </c>
      <c r="AA85" s="508">
        <f>COUNTIF(H85:Z90, "SI")</f>
        <v>11</v>
      </c>
      <c r="AB85" s="549" t="s">
        <v>44</v>
      </c>
      <c r="AC85" s="506">
        <f>+VLOOKUP(AB85,Listados!$K$8:$L$12,2,0)</f>
        <v>3</v>
      </c>
      <c r="AD85" s="508" t="str">
        <f>+IF(OR(AA85=1,AA85&lt;=5),"Moderado",IF(OR(AA85=6,AA85&lt;=11),"Mayor","Catastrófico"))</f>
        <v>Mayor</v>
      </c>
      <c r="AE85" s="506" t="e">
        <f>+VLOOKUP(AD85,Listados!K91:L95,2,0)</f>
        <v>#N/A</v>
      </c>
      <c r="AF85" s="501" t="str">
        <f>IF(AND(AB85&lt;&gt;"",AD85&lt;&gt;""),VLOOKUP(AB85&amp;AD85,Listados!$M$3:$N$27,2,FALSE),"")</f>
        <v>Extremo</v>
      </c>
      <c r="AG85" s="165" t="s">
        <v>609</v>
      </c>
      <c r="AH85" s="173" t="s">
        <v>608</v>
      </c>
      <c r="AI85" s="145"/>
      <c r="AJ85" s="145"/>
      <c r="AK85" s="28" t="str">
        <f t="shared" si="19"/>
        <v/>
      </c>
      <c r="AL85" s="145"/>
      <c r="AM85" s="28" t="str">
        <f t="shared" si="20"/>
        <v/>
      </c>
      <c r="AN85" s="140"/>
      <c r="AO85" s="28" t="str">
        <f t="shared" si="21"/>
        <v/>
      </c>
      <c r="AP85" s="140"/>
      <c r="AQ85" s="28" t="str">
        <f t="shared" si="22"/>
        <v/>
      </c>
      <c r="AR85" s="140"/>
      <c r="AS85" s="28" t="str">
        <f t="shared" si="23"/>
        <v/>
      </c>
      <c r="AT85" s="140"/>
      <c r="AU85" s="28" t="str">
        <f t="shared" si="24"/>
        <v/>
      </c>
      <c r="AV85" s="140"/>
      <c r="AW85" s="28" t="str">
        <f t="shared" si="25"/>
        <v/>
      </c>
      <c r="AX85" s="111" t="str">
        <f t="shared" si="26"/>
        <v/>
      </c>
      <c r="AY85" s="111" t="str">
        <f t="shared" si="27"/>
        <v/>
      </c>
      <c r="AZ85" s="141"/>
      <c r="BA85" s="154" t="str">
        <f t="shared" si="28"/>
        <v>Débil</v>
      </c>
      <c r="BB85" s="22" t="str">
        <f>IFERROR(VLOOKUP((CONCATENATE(AY85,BA85)),Listados!$U$3:$V$11,2,FALSE),"")</f>
        <v/>
      </c>
      <c r="BC85" s="111">
        <f t="shared" si="29"/>
        <v>100</v>
      </c>
      <c r="BD85" s="503">
        <f>AVERAGE(BC85:BC90)</f>
        <v>100</v>
      </c>
      <c r="BE85" s="505" t="str">
        <f>IF(BD85&lt;=50, "Débil", IF(BD85&lt;=99,"Moderado","Fuerte"))</f>
        <v>Fuerte</v>
      </c>
      <c r="BF85" s="503">
        <f>+IF(BE85="Fuerte",2,IF(BE85="Moderado",1,0))</f>
        <v>2</v>
      </c>
      <c r="BG85" s="503">
        <f>+AC85-BF85</f>
        <v>1</v>
      </c>
      <c r="BH85" s="499" t="str">
        <f>+VLOOKUP(BG85,Listados!$J$18:$K$24,2,TRUE)</f>
        <v>Rara Vez</v>
      </c>
      <c r="BI85" s="501" t="str">
        <f>IF(ISBLANK(AD85),"",AD85)</f>
        <v>Mayor</v>
      </c>
      <c r="BJ85" s="499" t="str">
        <f>IF(AND(BH85&lt;&gt;"",BI85&lt;&gt;""),VLOOKUP(BH85&amp;BI85,Listados!$M$3:$N$27,2,FALSE),"")</f>
        <v>Alto</v>
      </c>
      <c r="BK85" s="499" t="str">
        <f>+VLOOKUP(BJ85,Listados!$P$3:$Q$6,2,FALSE)</f>
        <v>Reducir el riesgo</v>
      </c>
      <c r="BL85" s="586"/>
      <c r="BM85" s="587"/>
      <c r="BN85" s="588"/>
      <c r="BO85" s="586"/>
      <c r="BP85" s="587"/>
      <c r="BQ85" s="588"/>
      <c r="BR85" s="586"/>
      <c r="BS85" s="587"/>
      <c r="BT85" s="588"/>
    </row>
    <row r="86" spans="1:72" ht="74.25" customHeight="1" thickBot="1" x14ac:dyDescent="0.3">
      <c r="A86" s="511"/>
      <c r="B86" s="564"/>
      <c r="C86" s="517"/>
      <c r="D86" s="523"/>
      <c r="E86" s="162" t="s">
        <v>610</v>
      </c>
      <c r="F86" s="151" t="s">
        <v>30</v>
      </c>
      <c r="G86" s="523"/>
      <c r="H86" s="551"/>
      <c r="I86" s="551"/>
      <c r="J86" s="551"/>
      <c r="K86" s="551"/>
      <c r="L86" s="551"/>
      <c r="M86" s="551"/>
      <c r="N86" s="551"/>
      <c r="O86" s="551"/>
      <c r="P86" s="551"/>
      <c r="Q86" s="551"/>
      <c r="R86" s="551"/>
      <c r="S86" s="551"/>
      <c r="T86" s="551"/>
      <c r="U86" s="551"/>
      <c r="V86" s="551"/>
      <c r="W86" s="551"/>
      <c r="X86" s="551"/>
      <c r="Y86" s="551"/>
      <c r="Z86" s="514"/>
      <c r="AA86" s="509"/>
      <c r="AB86" s="514"/>
      <c r="AC86" s="507"/>
      <c r="AD86" s="509" t="str">
        <f>+IF(OR(AB86=1,AB86&lt;=5),"Moderado",IF(OR(AB86=6,AB86&lt;=11),"Mayor","Catastrófico"))</f>
        <v>Moderado</v>
      </c>
      <c r="AE86" s="507"/>
      <c r="AF86" s="502"/>
      <c r="AG86" s="165" t="s">
        <v>611</v>
      </c>
      <c r="AH86" s="173" t="s">
        <v>610</v>
      </c>
      <c r="AI86" s="145"/>
      <c r="AJ86" s="145"/>
      <c r="AK86" s="28" t="str">
        <f t="shared" si="19"/>
        <v/>
      </c>
      <c r="AL86" s="145"/>
      <c r="AM86" s="28" t="str">
        <f t="shared" si="20"/>
        <v/>
      </c>
      <c r="AN86" s="140"/>
      <c r="AO86" s="28" t="str">
        <f t="shared" si="21"/>
        <v/>
      </c>
      <c r="AP86" s="140"/>
      <c r="AQ86" s="28" t="str">
        <f t="shared" si="22"/>
        <v/>
      </c>
      <c r="AR86" s="140"/>
      <c r="AS86" s="28" t="str">
        <f t="shared" si="23"/>
        <v/>
      </c>
      <c r="AT86" s="140"/>
      <c r="AU86" s="28" t="str">
        <f t="shared" si="24"/>
        <v/>
      </c>
      <c r="AV86" s="140"/>
      <c r="AW86" s="28" t="str">
        <f t="shared" si="25"/>
        <v/>
      </c>
      <c r="AX86" s="111" t="str">
        <f t="shared" si="26"/>
        <v/>
      </c>
      <c r="AY86" s="111" t="str">
        <f t="shared" si="27"/>
        <v/>
      </c>
      <c r="AZ86" s="141"/>
      <c r="BA86" s="154" t="str">
        <f t="shared" si="28"/>
        <v>Débil</v>
      </c>
      <c r="BB86" s="22" t="str">
        <f>IFERROR(VLOOKUP((CONCATENATE(AY86,BA86)),Listados!$U$3:$V$11,2,FALSE),"")</f>
        <v/>
      </c>
      <c r="BC86" s="111">
        <f t="shared" si="29"/>
        <v>100</v>
      </c>
      <c r="BD86" s="504"/>
      <c r="BE86" s="548"/>
      <c r="BF86" s="504"/>
      <c r="BG86" s="504"/>
      <c r="BH86" s="500"/>
      <c r="BI86" s="502"/>
      <c r="BJ86" s="500"/>
      <c r="BK86" s="500"/>
      <c r="BL86" s="586"/>
      <c r="BM86" s="587"/>
      <c r="BN86" s="588"/>
      <c r="BO86" s="586"/>
      <c r="BP86" s="587"/>
      <c r="BQ86" s="588"/>
      <c r="BR86" s="586"/>
      <c r="BS86" s="587"/>
      <c r="BT86" s="588"/>
    </row>
    <row r="87" spans="1:72" ht="51.75" thickBot="1" x14ac:dyDescent="0.3">
      <c r="A87" s="511"/>
      <c r="B87" s="564"/>
      <c r="C87" s="517"/>
      <c r="D87" s="523"/>
      <c r="E87" s="162" t="s">
        <v>612</v>
      </c>
      <c r="F87" s="151" t="s">
        <v>613</v>
      </c>
      <c r="G87" s="523"/>
      <c r="H87" s="551"/>
      <c r="I87" s="551"/>
      <c r="J87" s="551"/>
      <c r="K87" s="551"/>
      <c r="L87" s="551"/>
      <c r="M87" s="551"/>
      <c r="N87" s="551"/>
      <c r="O87" s="551"/>
      <c r="P87" s="551"/>
      <c r="Q87" s="551"/>
      <c r="R87" s="551"/>
      <c r="S87" s="551"/>
      <c r="T87" s="551"/>
      <c r="U87" s="551"/>
      <c r="V87" s="551"/>
      <c r="W87" s="551"/>
      <c r="X87" s="551"/>
      <c r="Y87" s="551"/>
      <c r="Z87" s="514"/>
      <c r="AA87" s="509"/>
      <c r="AB87" s="514"/>
      <c r="AC87" s="507"/>
      <c r="AD87" s="509" t="str">
        <f>+IF(OR(AB87=1,AB87&lt;=5),"Moderado",IF(OR(AB87=6,AB87&lt;=11),"Mayor","Catastrófico"))</f>
        <v>Moderado</v>
      </c>
      <c r="AE87" s="507"/>
      <c r="AF87" s="502"/>
      <c r="AG87" s="165" t="s">
        <v>611</v>
      </c>
      <c r="AH87" s="173" t="s">
        <v>612</v>
      </c>
      <c r="AI87" s="145"/>
      <c r="AJ87" s="145"/>
      <c r="AK87" s="28" t="str">
        <f t="shared" si="19"/>
        <v/>
      </c>
      <c r="AL87" s="145"/>
      <c r="AM87" s="28" t="str">
        <f t="shared" si="20"/>
        <v/>
      </c>
      <c r="AN87" s="140"/>
      <c r="AO87" s="28" t="str">
        <f t="shared" si="21"/>
        <v/>
      </c>
      <c r="AP87" s="140"/>
      <c r="AQ87" s="28" t="str">
        <f t="shared" si="22"/>
        <v/>
      </c>
      <c r="AR87" s="140"/>
      <c r="AS87" s="28" t="str">
        <f t="shared" si="23"/>
        <v/>
      </c>
      <c r="AT87" s="140"/>
      <c r="AU87" s="28" t="str">
        <f t="shared" si="24"/>
        <v/>
      </c>
      <c r="AV87" s="140"/>
      <c r="AW87" s="28" t="str">
        <f t="shared" si="25"/>
        <v/>
      </c>
      <c r="AX87" s="111" t="str">
        <f t="shared" si="26"/>
        <v/>
      </c>
      <c r="AY87" s="111" t="str">
        <f t="shared" si="27"/>
        <v/>
      </c>
      <c r="AZ87" s="141"/>
      <c r="BA87" s="154" t="str">
        <f t="shared" si="28"/>
        <v>Débil</v>
      </c>
      <c r="BB87" s="22" t="str">
        <f>IFERROR(VLOOKUP((CONCATENATE(AY87,BA87)),Listados!$U$3:$V$11,2,FALSE),"")</f>
        <v/>
      </c>
      <c r="BC87" s="111">
        <f t="shared" si="29"/>
        <v>100</v>
      </c>
      <c r="BD87" s="504"/>
      <c r="BE87" s="548"/>
      <c r="BF87" s="504"/>
      <c r="BG87" s="504"/>
      <c r="BH87" s="500"/>
      <c r="BI87" s="502"/>
      <c r="BJ87" s="500"/>
      <c r="BK87" s="500"/>
      <c r="BL87" s="586"/>
      <c r="BM87" s="587"/>
      <c r="BN87" s="588"/>
      <c r="BO87" s="586"/>
      <c r="BP87" s="587"/>
      <c r="BQ87" s="588"/>
      <c r="BR87" s="586"/>
      <c r="BS87" s="587"/>
      <c r="BT87" s="588"/>
    </row>
    <row r="88" spans="1:72" ht="15.75" thickBot="1" x14ac:dyDescent="0.3">
      <c r="A88" s="511"/>
      <c r="B88" s="564"/>
      <c r="C88" s="517"/>
      <c r="D88" s="523"/>
      <c r="E88" s="542"/>
      <c r="F88" s="556"/>
      <c r="G88" s="523"/>
      <c r="H88" s="551"/>
      <c r="I88" s="551"/>
      <c r="J88" s="551"/>
      <c r="K88" s="551"/>
      <c r="L88" s="551"/>
      <c r="M88" s="551"/>
      <c r="N88" s="551"/>
      <c r="O88" s="551"/>
      <c r="P88" s="551"/>
      <c r="Q88" s="551"/>
      <c r="R88" s="551"/>
      <c r="S88" s="551"/>
      <c r="T88" s="551"/>
      <c r="U88" s="551"/>
      <c r="V88" s="551"/>
      <c r="W88" s="551"/>
      <c r="X88" s="551"/>
      <c r="Y88" s="551"/>
      <c r="Z88" s="514"/>
      <c r="AA88" s="509"/>
      <c r="AB88" s="514"/>
      <c r="AC88" s="507"/>
      <c r="AD88" s="509" t="str">
        <f>+IF(OR(AB88=1,AB88&lt;=5),"Moderado",IF(OR(AB88=6,AB88&lt;=11),"Mayor","Catastrófico"))</f>
        <v>Moderado</v>
      </c>
      <c r="AE88" s="507"/>
      <c r="AF88" s="502"/>
      <c r="AG88" s="52"/>
      <c r="AH88" s="145"/>
      <c r="AI88" s="145"/>
      <c r="AJ88" s="145"/>
      <c r="AK88" s="28" t="str">
        <f t="shared" si="19"/>
        <v/>
      </c>
      <c r="AL88" s="145"/>
      <c r="AM88" s="28" t="str">
        <f t="shared" si="20"/>
        <v/>
      </c>
      <c r="AN88" s="140"/>
      <c r="AO88" s="28" t="str">
        <f t="shared" si="21"/>
        <v/>
      </c>
      <c r="AP88" s="140"/>
      <c r="AQ88" s="28" t="str">
        <f t="shared" si="22"/>
        <v/>
      </c>
      <c r="AR88" s="140"/>
      <c r="AS88" s="28" t="str">
        <f t="shared" si="23"/>
        <v/>
      </c>
      <c r="AT88" s="140"/>
      <c r="AU88" s="28" t="str">
        <f t="shared" si="24"/>
        <v/>
      </c>
      <c r="AV88" s="140"/>
      <c r="AW88" s="28" t="str">
        <f t="shared" si="25"/>
        <v/>
      </c>
      <c r="AX88" s="111" t="str">
        <f t="shared" si="26"/>
        <v/>
      </c>
      <c r="AY88" s="111" t="str">
        <f t="shared" si="27"/>
        <v/>
      </c>
      <c r="AZ88" s="141"/>
      <c r="BA88" s="154" t="str">
        <f t="shared" si="28"/>
        <v>Débil</v>
      </c>
      <c r="BB88" s="22" t="str">
        <f>IFERROR(VLOOKUP((CONCATENATE(AY88,BA88)),Listados!$U$3:$V$11,2,FALSE),"")</f>
        <v/>
      </c>
      <c r="BC88" s="111">
        <f t="shared" si="29"/>
        <v>100</v>
      </c>
      <c r="BD88" s="504"/>
      <c r="BE88" s="548"/>
      <c r="BF88" s="504"/>
      <c r="BG88" s="504"/>
      <c r="BH88" s="500"/>
      <c r="BI88" s="502"/>
      <c r="BJ88" s="500"/>
      <c r="BK88" s="500"/>
      <c r="BL88" s="586"/>
      <c r="BM88" s="587"/>
      <c r="BN88" s="588"/>
      <c r="BO88" s="586"/>
      <c r="BP88" s="587"/>
      <c r="BQ88" s="588"/>
      <c r="BR88" s="586"/>
      <c r="BS88" s="587"/>
      <c r="BT88" s="588"/>
    </row>
    <row r="89" spans="1:72" ht="15.75" thickBot="1" x14ac:dyDescent="0.3">
      <c r="A89" s="511"/>
      <c r="B89" s="564"/>
      <c r="C89" s="517"/>
      <c r="D89" s="523"/>
      <c r="E89" s="543"/>
      <c r="F89" s="557"/>
      <c r="G89" s="523"/>
      <c r="H89" s="551"/>
      <c r="I89" s="551"/>
      <c r="J89" s="551"/>
      <c r="K89" s="551"/>
      <c r="L89" s="551"/>
      <c r="M89" s="551"/>
      <c r="N89" s="551"/>
      <c r="O89" s="551"/>
      <c r="P89" s="551"/>
      <c r="Q89" s="551"/>
      <c r="R89" s="551"/>
      <c r="S89" s="551"/>
      <c r="T89" s="551"/>
      <c r="U89" s="551"/>
      <c r="V89" s="551"/>
      <c r="W89" s="551"/>
      <c r="X89" s="551"/>
      <c r="Y89" s="551"/>
      <c r="Z89" s="514"/>
      <c r="AA89" s="509"/>
      <c r="AB89" s="514"/>
      <c r="AC89" s="507"/>
      <c r="AD89" s="509" t="str">
        <f>+IF(OR(AB89=1,AB89&lt;=5),"Moderado",IF(OR(AB89=6,AB89&lt;=11),"Mayor","Catastrófico"))</f>
        <v>Moderado</v>
      </c>
      <c r="AE89" s="507"/>
      <c r="AF89" s="502"/>
      <c r="AG89" s="52"/>
      <c r="AH89" s="145"/>
      <c r="AI89" s="145"/>
      <c r="AJ89" s="145"/>
      <c r="AK89" s="28" t="str">
        <f t="shared" si="19"/>
        <v/>
      </c>
      <c r="AL89" s="145"/>
      <c r="AM89" s="28" t="str">
        <f t="shared" si="20"/>
        <v/>
      </c>
      <c r="AN89" s="140"/>
      <c r="AO89" s="28" t="str">
        <f t="shared" si="21"/>
        <v/>
      </c>
      <c r="AP89" s="140"/>
      <c r="AQ89" s="28" t="str">
        <f t="shared" si="22"/>
        <v/>
      </c>
      <c r="AR89" s="140"/>
      <c r="AS89" s="28" t="str">
        <f t="shared" si="23"/>
        <v/>
      </c>
      <c r="AT89" s="140"/>
      <c r="AU89" s="28" t="str">
        <f t="shared" si="24"/>
        <v/>
      </c>
      <c r="AV89" s="140"/>
      <c r="AW89" s="28" t="str">
        <f t="shared" si="25"/>
        <v/>
      </c>
      <c r="AX89" s="111" t="str">
        <f t="shared" si="26"/>
        <v/>
      </c>
      <c r="AY89" s="111" t="str">
        <f t="shared" si="27"/>
        <v/>
      </c>
      <c r="AZ89" s="141"/>
      <c r="BA89" s="154" t="str">
        <f t="shared" si="28"/>
        <v>Débil</v>
      </c>
      <c r="BB89" s="22" t="str">
        <f>IFERROR(VLOOKUP((CONCATENATE(AY89,BA89)),Listados!$U$3:$V$11,2,FALSE),"")</f>
        <v/>
      </c>
      <c r="BC89" s="111">
        <f t="shared" si="29"/>
        <v>100</v>
      </c>
      <c r="BD89" s="504"/>
      <c r="BE89" s="548"/>
      <c r="BF89" s="504"/>
      <c r="BG89" s="504"/>
      <c r="BH89" s="500"/>
      <c r="BI89" s="502"/>
      <c r="BJ89" s="500"/>
      <c r="BK89" s="500"/>
      <c r="BL89" s="586"/>
      <c r="BM89" s="587"/>
      <c r="BN89" s="588"/>
      <c r="BO89" s="586"/>
      <c r="BP89" s="587"/>
      <c r="BQ89" s="588"/>
      <c r="BR89" s="586"/>
      <c r="BS89" s="587"/>
      <c r="BT89" s="588"/>
    </row>
    <row r="90" spans="1:72" ht="59.25" customHeight="1" thickBot="1" x14ac:dyDescent="0.3">
      <c r="A90" s="512"/>
      <c r="B90" s="564"/>
      <c r="C90" s="518"/>
      <c r="D90" s="568"/>
      <c r="E90" s="544"/>
      <c r="F90" s="558"/>
      <c r="G90" s="523"/>
      <c r="H90" s="551"/>
      <c r="I90" s="551"/>
      <c r="J90" s="551"/>
      <c r="K90" s="551"/>
      <c r="L90" s="551"/>
      <c r="M90" s="551"/>
      <c r="N90" s="551"/>
      <c r="O90" s="551"/>
      <c r="P90" s="551"/>
      <c r="Q90" s="551"/>
      <c r="R90" s="551"/>
      <c r="S90" s="551"/>
      <c r="T90" s="551"/>
      <c r="U90" s="551"/>
      <c r="V90" s="551"/>
      <c r="W90" s="551"/>
      <c r="X90" s="551"/>
      <c r="Y90" s="551"/>
      <c r="Z90" s="514"/>
      <c r="AA90" s="509"/>
      <c r="AB90" s="514"/>
      <c r="AC90" s="508"/>
      <c r="AD90" s="509" t="str">
        <f>+IF(OR(AB90=1,AB90&lt;=5),"Moderado",IF(OR(AB90=6,AB90&lt;=11),"Mayor","Catastrófico"))</f>
        <v>Moderado</v>
      </c>
      <c r="AE90" s="508"/>
      <c r="AF90" s="502"/>
      <c r="AG90" s="52"/>
      <c r="AH90" s="145"/>
      <c r="AI90" s="145"/>
      <c r="AJ90" s="145"/>
      <c r="AK90" s="28" t="str">
        <f t="shared" si="19"/>
        <v/>
      </c>
      <c r="AL90" s="145"/>
      <c r="AM90" s="28" t="str">
        <f t="shared" si="20"/>
        <v/>
      </c>
      <c r="AN90" s="140"/>
      <c r="AO90" s="28" t="str">
        <f t="shared" si="21"/>
        <v/>
      </c>
      <c r="AP90" s="140"/>
      <c r="AQ90" s="28" t="str">
        <f t="shared" si="22"/>
        <v/>
      </c>
      <c r="AR90" s="140"/>
      <c r="AS90" s="28" t="str">
        <f t="shared" si="23"/>
        <v/>
      </c>
      <c r="AT90" s="140"/>
      <c r="AU90" s="28" t="str">
        <f t="shared" si="24"/>
        <v/>
      </c>
      <c r="AV90" s="140"/>
      <c r="AW90" s="28" t="str">
        <f t="shared" si="25"/>
        <v/>
      </c>
      <c r="AX90" s="111" t="str">
        <f t="shared" si="26"/>
        <v/>
      </c>
      <c r="AY90" s="111" t="str">
        <f t="shared" si="27"/>
        <v/>
      </c>
      <c r="AZ90" s="141"/>
      <c r="BA90" s="154" t="str">
        <f t="shared" si="28"/>
        <v>Débil</v>
      </c>
      <c r="BB90" s="22" t="str">
        <f>IFERROR(VLOOKUP((CONCATENATE(AY90,BA90)),Listados!$U$3:$V$11,2,FALSE),"")</f>
        <v/>
      </c>
      <c r="BC90" s="111">
        <f t="shared" si="29"/>
        <v>100</v>
      </c>
      <c r="BD90" s="505"/>
      <c r="BE90" s="548"/>
      <c r="BF90" s="505"/>
      <c r="BG90" s="505"/>
      <c r="BH90" s="501"/>
      <c r="BI90" s="502"/>
      <c r="BJ90" s="501"/>
      <c r="BK90" s="501"/>
      <c r="BL90" s="586"/>
      <c r="BM90" s="587"/>
      <c r="BN90" s="588"/>
      <c r="BO90" s="586"/>
      <c r="BP90" s="587"/>
      <c r="BQ90" s="588"/>
      <c r="BR90" s="586"/>
      <c r="BS90" s="587"/>
      <c r="BT90" s="588"/>
    </row>
    <row r="91" spans="1:72" ht="110.25" customHeight="1" thickBot="1" x14ac:dyDescent="0.3">
      <c r="A91" s="510">
        <v>15</v>
      </c>
      <c r="B91" s="563" t="s">
        <v>101</v>
      </c>
      <c r="C91" s="516" t="str">
        <f>IFERROR(VLOOKUP(B91,Listados!B$3:C$20,2,FALSE),"")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91" s="522" t="s">
        <v>1040</v>
      </c>
      <c r="E91" s="105" t="s">
        <v>1037</v>
      </c>
      <c r="F91" s="109" t="s">
        <v>16</v>
      </c>
      <c r="G91" s="522" t="s">
        <v>1038</v>
      </c>
      <c r="H91" s="550" t="s">
        <v>116</v>
      </c>
      <c r="I91" s="550" t="s">
        <v>116</v>
      </c>
      <c r="J91" s="550" t="s">
        <v>120</v>
      </c>
      <c r="K91" s="550" t="s">
        <v>120</v>
      </c>
      <c r="L91" s="550" t="s">
        <v>120</v>
      </c>
      <c r="M91" s="550" t="s">
        <v>120</v>
      </c>
      <c r="N91" s="550" t="s">
        <v>120</v>
      </c>
      <c r="O91" s="550" t="s">
        <v>120</v>
      </c>
      <c r="P91" s="550" t="s">
        <v>120</v>
      </c>
      <c r="Q91" s="550" t="s">
        <v>116</v>
      </c>
      <c r="R91" s="550" t="s">
        <v>120</v>
      </c>
      <c r="S91" s="550" t="s">
        <v>116</v>
      </c>
      <c r="T91" s="550" t="s">
        <v>120</v>
      </c>
      <c r="U91" s="550" t="s">
        <v>116</v>
      </c>
      <c r="V91" s="550" t="s">
        <v>120</v>
      </c>
      <c r="W91" s="550" t="s">
        <v>120</v>
      </c>
      <c r="X91" s="550" t="s">
        <v>120</v>
      </c>
      <c r="Y91" s="550" t="s">
        <v>120</v>
      </c>
      <c r="Z91" s="549" t="s">
        <v>120</v>
      </c>
      <c r="AA91" s="508">
        <f>COUNTIF(H91:Z96, "SI")</f>
        <v>5</v>
      </c>
      <c r="AB91" s="549" t="s">
        <v>21</v>
      </c>
      <c r="AC91" s="506">
        <f>+VLOOKUP(AB91,Listados!$K$8:$L$12,2,0)</f>
        <v>1</v>
      </c>
      <c r="AD91" s="508" t="str">
        <f>+IF(OR(AA91=1,AA91&lt;=5),"Moderado",IF(OR(AA91=6,AA91&lt;=11),"Mayor","Catastrófico"))</f>
        <v>Moderado</v>
      </c>
      <c r="AE91" s="506" t="e">
        <f>+VLOOKUP(AD91,Listados!K97:L101,2,0)</f>
        <v>#N/A</v>
      </c>
      <c r="AF91" s="501" t="str">
        <f>IF(AND(AB91&lt;&gt;"",AD91&lt;&gt;""),VLOOKUP(AB91&amp;AD91,Listados!$M$3:$N$27,2,FALSE),"")</f>
        <v>Moderado</v>
      </c>
      <c r="AG91" s="52" t="s">
        <v>1052</v>
      </c>
      <c r="AH91" s="143" t="s">
        <v>1037</v>
      </c>
      <c r="AI91" s="145" t="s">
        <v>20</v>
      </c>
      <c r="AJ91" s="145" t="s">
        <v>116</v>
      </c>
      <c r="AK91" s="28">
        <f t="shared" si="19"/>
        <v>15</v>
      </c>
      <c r="AL91" s="145" t="s">
        <v>116</v>
      </c>
      <c r="AM91" s="28">
        <f t="shared" si="20"/>
        <v>15</v>
      </c>
      <c r="AN91" s="140" t="s">
        <v>116</v>
      </c>
      <c r="AO91" s="28">
        <f t="shared" si="21"/>
        <v>15</v>
      </c>
      <c r="AP91" s="140" t="s">
        <v>116</v>
      </c>
      <c r="AQ91" s="28" t="str">
        <f t="shared" si="22"/>
        <v/>
      </c>
      <c r="AR91" s="140" t="s">
        <v>116</v>
      </c>
      <c r="AS91" s="28">
        <f t="shared" si="23"/>
        <v>15</v>
      </c>
      <c r="AT91" s="140" t="s">
        <v>116</v>
      </c>
      <c r="AU91" s="28">
        <f t="shared" si="24"/>
        <v>15</v>
      </c>
      <c r="AV91" s="140" t="s">
        <v>117</v>
      </c>
      <c r="AW91" s="28">
        <f t="shared" si="25"/>
        <v>10</v>
      </c>
      <c r="AX91" s="111">
        <f t="shared" si="26"/>
        <v>85</v>
      </c>
      <c r="AY91" s="111" t="str">
        <f t="shared" si="27"/>
        <v>Débil</v>
      </c>
      <c r="AZ91" s="141" t="s">
        <v>118</v>
      </c>
      <c r="BA91" s="154" t="str">
        <f t="shared" si="28"/>
        <v>Fuerte</v>
      </c>
      <c r="BB91" s="22" t="str">
        <f>IFERROR(VLOOKUP((CONCATENATE(AY91,BA91)),Listados!$U$3:$V$11,2,FALSE),"")</f>
        <v>Débil</v>
      </c>
      <c r="BC91" s="111">
        <f t="shared" si="29"/>
        <v>0</v>
      </c>
      <c r="BD91" s="503">
        <f>AVERAGE(BC91:BC96)</f>
        <v>66.666666666666671</v>
      </c>
      <c r="BE91" s="505" t="str">
        <f>IF(BD91&lt;=50, "Débil", IF(BD91&lt;=99,"Moderado","Fuerte"))</f>
        <v>Moderado</v>
      </c>
      <c r="BF91" s="503">
        <f>+IF(BE91="Fuerte",2,IF(BE91="Moderado",1,0))</f>
        <v>1</v>
      </c>
      <c r="BG91" s="503">
        <f>+AC91-BF91</f>
        <v>0</v>
      </c>
      <c r="BH91" s="499" t="str">
        <f>+VLOOKUP(BG91,Listados!$J$18:$K$24,2,TRUE)</f>
        <v>Rara Vez</v>
      </c>
      <c r="BI91" s="501" t="str">
        <f>IF(ISBLANK(AD91),"",AD91)</f>
        <v>Moderado</v>
      </c>
      <c r="BJ91" s="499" t="str">
        <f>IF(AND(BH91&lt;&gt;"",BI91&lt;&gt;""),VLOOKUP(BH91&amp;BI91,Listados!$M$3:$N$27,2,FALSE),"")</f>
        <v>Moderado</v>
      </c>
      <c r="BK91" s="499" t="str">
        <f>+VLOOKUP(BJ91,Listados!$P$3:$Q$6,2,FALSE)</f>
        <v xml:space="preserve"> Reducir el riesgo</v>
      </c>
      <c r="BL91" s="586"/>
      <c r="BM91" s="587"/>
      <c r="BN91" s="588"/>
      <c r="BO91" s="586"/>
      <c r="BP91" s="587"/>
      <c r="BQ91" s="588"/>
      <c r="BR91" s="586"/>
      <c r="BS91" s="587"/>
      <c r="BT91" s="588"/>
    </row>
    <row r="92" spans="1:72" ht="87.75" customHeight="1" thickBot="1" x14ac:dyDescent="0.3">
      <c r="A92" s="511"/>
      <c r="B92" s="564"/>
      <c r="C92" s="517"/>
      <c r="D92" s="523"/>
      <c r="E92" s="196" t="s">
        <v>1039</v>
      </c>
      <c r="F92" s="197" t="s">
        <v>30</v>
      </c>
      <c r="G92" s="569"/>
      <c r="H92" s="573"/>
      <c r="I92" s="573"/>
      <c r="J92" s="573"/>
      <c r="K92" s="573"/>
      <c r="L92" s="573"/>
      <c r="M92" s="573"/>
      <c r="N92" s="573"/>
      <c r="O92" s="573"/>
      <c r="P92" s="573"/>
      <c r="Q92" s="573"/>
      <c r="R92" s="573"/>
      <c r="S92" s="573"/>
      <c r="T92" s="573"/>
      <c r="U92" s="573"/>
      <c r="V92" s="573"/>
      <c r="W92" s="573"/>
      <c r="X92" s="573"/>
      <c r="Y92" s="573"/>
      <c r="Z92" s="574"/>
      <c r="AA92" s="509"/>
      <c r="AB92" s="514"/>
      <c r="AC92" s="507"/>
      <c r="AD92" s="509" t="str">
        <f>+IF(OR(AB92=1,AB92&lt;=5),"Moderado",IF(OR(AB92=6,AB92&lt;=11),"Mayor","Catastrófico"))</f>
        <v>Moderado</v>
      </c>
      <c r="AE92" s="507"/>
      <c r="AF92" s="502"/>
      <c r="AG92" s="52" t="s">
        <v>1053</v>
      </c>
      <c r="AH92" s="143" t="s">
        <v>1037</v>
      </c>
      <c r="AI92" s="145" t="s">
        <v>123</v>
      </c>
      <c r="AJ92" s="145" t="s">
        <v>116</v>
      </c>
      <c r="AK92" s="28">
        <f t="shared" si="19"/>
        <v>15</v>
      </c>
      <c r="AL92" s="145" t="s">
        <v>116</v>
      </c>
      <c r="AM92" s="28">
        <f t="shared" si="20"/>
        <v>15</v>
      </c>
      <c r="AN92" s="140" t="s">
        <v>116</v>
      </c>
      <c r="AO92" s="28">
        <f t="shared" si="21"/>
        <v>15</v>
      </c>
      <c r="AP92" s="140" t="s">
        <v>116</v>
      </c>
      <c r="AQ92" s="28" t="str">
        <f t="shared" si="22"/>
        <v/>
      </c>
      <c r="AR92" s="140" t="s">
        <v>116</v>
      </c>
      <c r="AS92" s="28">
        <f t="shared" si="23"/>
        <v>15</v>
      </c>
      <c r="AT92" s="140" t="s">
        <v>116</v>
      </c>
      <c r="AU92" s="28">
        <f t="shared" si="24"/>
        <v>15</v>
      </c>
      <c r="AV92" s="140" t="s">
        <v>117</v>
      </c>
      <c r="AW92" s="28">
        <f t="shared" si="25"/>
        <v>10</v>
      </c>
      <c r="AX92" s="111">
        <f t="shared" si="26"/>
        <v>85</v>
      </c>
      <c r="AY92" s="111" t="str">
        <f t="shared" si="27"/>
        <v>Débil</v>
      </c>
      <c r="AZ92" s="141" t="s">
        <v>118</v>
      </c>
      <c r="BA92" s="154" t="str">
        <f t="shared" si="28"/>
        <v>Fuerte</v>
      </c>
      <c r="BB92" s="22" t="str">
        <f>IFERROR(VLOOKUP((CONCATENATE(AY92,BA92)),Listados!$U$3:$V$11,2,FALSE),"")</f>
        <v>Débil</v>
      </c>
      <c r="BC92" s="111">
        <f t="shared" si="29"/>
        <v>0</v>
      </c>
      <c r="BD92" s="504"/>
      <c r="BE92" s="548"/>
      <c r="BF92" s="504"/>
      <c r="BG92" s="504"/>
      <c r="BH92" s="500"/>
      <c r="BI92" s="502"/>
      <c r="BJ92" s="500"/>
      <c r="BK92" s="500"/>
      <c r="BL92" s="586"/>
      <c r="BM92" s="587"/>
      <c r="BN92" s="588"/>
      <c r="BO92" s="586"/>
      <c r="BP92" s="587"/>
      <c r="BQ92" s="588"/>
      <c r="BR92" s="586"/>
      <c r="BS92" s="587"/>
      <c r="BT92" s="588"/>
    </row>
    <row r="93" spans="1:72" ht="15.75" thickBot="1" x14ac:dyDescent="0.3">
      <c r="A93" s="511"/>
      <c r="B93" s="564"/>
      <c r="C93" s="517"/>
      <c r="D93" s="523"/>
      <c r="E93" s="196"/>
      <c r="F93" s="197"/>
      <c r="G93" s="569"/>
      <c r="H93" s="573"/>
      <c r="I93" s="573"/>
      <c r="J93" s="573"/>
      <c r="K93" s="573"/>
      <c r="L93" s="573"/>
      <c r="M93" s="573"/>
      <c r="N93" s="573"/>
      <c r="O93" s="573"/>
      <c r="P93" s="573"/>
      <c r="Q93" s="573"/>
      <c r="R93" s="573"/>
      <c r="S93" s="573"/>
      <c r="T93" s="573"/>
      <c r="U93" s="573"/>
      <c r="V93" s="573"/>
      <c r="W93" s="573"/>
      <c r="X93" s="573"/>
      <c r="Y93" s="573"/>
      <c r="Z93" s="574"/>
      <c r="AA93" s="509"/>
      <c r="AB93" s="514"/>
      <c r="AC93" s="507"/>
      <c r="AD93" s="509" t="str">
        <f>+IF(OR(AB93=1,AB93&lt;=5),"Moderado",IF(OR(AB93=6,AB93&lt;=11),"Mayor","Catastrófico"))</f>
        <v>Moderado</v>
      </c>
      <c r="AE93" s="507"/>
      <c r="AF93" s="502"/>
      <c r="AG93" s="52"/>
      <c r="AH93" s="145"/>
      <c r="AI93" s="145"/>
      <c r="AJ93" s="145"/>
      <c r="AK93" s="28" t="str">
        <f t="shared" si="19"/>
        <v/>
      </c>
      <c r="AL93" s="145"/>
      <c r="AM93" s="28" t="str">
        <f t="shared" si="20"/>
        <v/>
      </c>
      <c r="AN93" s="140"/>
      <c r="AO93" s="28" t="str">
        <f t="shared" si="21"/>
        <v/>
      </c>
      <c r="AP93" s="140"/>
      <c r="AQ93" s="28" t="str">
        <f t="shared" si="22"/>
        <v/>
      </c>
      <c r="AR93" s="140"/>
      <c r="AS93" s="28" t="str">
        <f t="shared" si="23"/>
        <v/>
      </c>
      <c r="AT93" s="140"/>
      <c r="AU93" s="28" t="str">
        <f t="shared" si="24"/>
        <v/>
      </c>
      <c r="AV93" s="140"/>
      <c r="AW93" s="28" t="str">
        <f t="shared" si="25"/>
        <v/>
      </c>
      <c r="AX93" s="111" t="str">
        <f t="shared" si="26"/>
        <v/>
      </c>
      <c r="AY93" s="111" t="str">
        <f t="shared" si="27"/>
        <v/>
      </c>
      <c r="AZ93" s="141"/>
      <c r="BA93" s="154" t="str">
        <f t="shared" si="28"/>
        <v>Débil</v>
      </c>
      <c r="BB93" s="22" t="str">
        <f>IFERROR(VLOOKUP((CONCATENATE(AY93,BA93)),Listados!$U$3:$V$11,2,FALSE),"")</f>
        <v/>
      </c>
      <c r="BC93" s="111">
        <f t="shared" si="29"/>
        <v>100</v>
      </c>
      <c r="BD93" s="504"/>
      <c r="BE93" s="548"/>
      <c r="BF93" s="504"/>
      <c r="BG93" s="504"/>
      <c r="BH93" s="500"/>
      <c r="BI93" s="502"/>
      <c r="BJ93" s="500"/>
      <c r="BK93" s="500"/>
      <c r="BL93" s="586"/>
      <c r="BM93" s="587"/>
      <c r="BN93" s="588"/>
      <c r="BO93" s="586"/>
      <c r="BP93" s="587"/>
      <c r="BQ93" s="588"/>
      <c r="BR93" s="586"/>
      <c r="BS93" s="587"/>
      <c r="BT93" s="588"/>
    </row>
    <row r="94" spans="1:72" ht="15.75" thickBot="1" x14ac:dyDescent="0.3">
      <c r="A94" s="511"/>
      <c r="B94" s="564"/>
      <c r="C94" s="517"/>
      <c r="D94" s="523"/>
      <c r="E94" s="566"/>
      <c r="F94" s="567"/>
      <c r="G94" s="569"/>
      <c r="H94" s="573"/>
      <c r="I94" s="573"/>
      <c r="J94" s="573"/>
      <c r="K94" s="573"/>
      <c r="L94" s="573"/>
      <c r="M94" s="573"/>
      <c r="N94" s="573"/>
      <c r="O94" s="573"/>
      <c r="P94" s="573"/>
      <c r="Q94" s="573"/>
      <c r="R94" s="573"/>
      <c r="S94" s="573"/>
      <c r="T94" s="573"/>
      <c r="U94" s="573"/>
      <c r="V94" s="573"/>
      <c r="W94" s="573"/>
      <c r="X94" s="573"/>
      <c r="Y94" s="573"/>
      <c r="Z94" s="574"/>
      <c r="AA94" s="509"/>
      <c r="AB94" s="514"/>
      <c r="AC94" s="507"/>
      <c r="AD94" s="509" t="str">
        <f>+IF(OR(AB94=1,AB94&lt;=5),"Moderado",IF(OR(AB94=6,AB94&lt;=11),"Mayor","Catastrófico"))</f>
        <v>Moderado</v>
      </c>
      <c r="AE94" s="507"/>
      <c r="AF94" s="502"/>
      <c r="AG94" s="52"/>
      <c r="AH94" s="145"/>
      <c r="AI94" s="145"/>
      <c r="AJ94" s="145"/>
      <c r="AK94" s="28" t="str">
        <f t="shared" si="19"/>
        <v/>
      </c>
      <c r="AL94" s="145"/>
      <c r="AM94" s="28" t="str">
        <f t="shared" si="20"/>
        <v/>
      </c>
      <c r="AN94" s="140"/>
      <c r="AO94" s="28" t="str">
        <f t="shared" si="21"/>
        <v/>
      </c>
      <c r="AP94" s="140"/>
      <c r="AQ94" s="28" t="str">
        <f t="shared" si="22"/>
        <v/>
      </c>
      <c r="AR94" s="140"/>
      <c r="AS94" s="28" t="str">
        <f t="shared" si="23"/>
        <v/>
      </c>
      <c r="AT94" s="140"/>
      <c r="AU94" s="28" t="str">
        <f t="shared" si="24"/>
        <v/>
      </c>
      <c r="AV94" s="140"/>
      <c r="AW94" s="28" t="str">
        <f t="shared" si="25"/>
        <v/>
      </c>
      <c r="AX94" s="111" t="str">
        <f t="shared" si="26"/>
        <v/>
      </c>
      <c r="AY94" s="111" t="str">
        <f t="shared" si="27"/>
        <v/>
      </c>
      <c r="AZ94" s="141"/>
      <c r="BA94" s="154" t="str">
        <f t="shared" si="28"/>
        <v>Débil</v>
      </c>
      <c r="BB94" s="22" t="str">
        <f>IFERROR(VLOOKUP((CONCATENATE(AY94,BA94)),Listados!$U$3:$V$11,2,FALSE),"")</f>
        <v/>
      </c>
      <c r="BC94" s="111">
        <f t="shared" si="29"/>
        <v>100</v>
      </c>
      <c r="BD94" s="504"/>
      <c r="BE94" s="548"/>
      <c r="BF94" s="504"/>
      <c r="BG94" s="504"/>
      <c r="BH94" s="500"/>
      <c r="BI94" s="502"/>
      <c r="BJ94" s="500"/>
      <c r="BK94" s="500"/>
      <c r="BL94" s="586"/>
      <c r="BM94" s="587"/>
      <c r="BN94" s="588"/>
      <c r="BO94" s="586"/>
      <c r="BP94" s="587"/>
      <c r="BQ94" s="588"/>
      <c r="BR94" s="586"/>
      <c r="BS94" s="587"/>
      <c r="BT94" s="588"/>
    </row>
    <row r="95" spans="1:72" ht="15.75" thickBot="1" x14ac:dyDescent="0.3">
      <c r="A95" s="511"/>
      <c r="B95" s="564"/>
      <c r="C95" s="517"/>
      <c r="D95" s="523"/>
      <c r="E95" s="543"/>
      <c r="F95" s="546"/>
      <c r="G95" s="569"/>
      <c r="H95" s="573"/>
      <c r="I95" s="573"/>
      <c r="J95" s="573"/>
      <c r="K95" s="573"/>
      <c r="L95" s="573"/>
      <c r="M95" s="573"/>
      <c r="N95" s="573"/>
      <c r="O95" s="573"/>
      <c r="P95" s="573"/>
      <c r="Q95" s="573"/>
      <c r="R95" s="573"/>
      <c r="S95" s="573"/>
      <c r="T95" s="573"/>
      <c r="U95" s="573"/>
      <c r="V95" s="573"/>
      <c r="W95" s="573"/>
      <c r="X95" s="573"/>
      <c r="Y95" s="573"/>
      <c r="Z95" s="574"/>
      <c r="AA95" s="509"/>
      <c r="AB95" s="514"/>
      <c r="AC95" s="507"/>
      <c r="AD95" s="509" t="str">
        <f>+IF(OR(AB95=1,AB95&lt;=5),"Moderado",IF(OR(AB95=6,AB95&lt;=11),"Mayor","Catastrófico"))</f>
        <v>Moderado</v>
      </c>
      <c r="AE95" s="507"/>
      <c r="AF95" s="502"/>
      <c r="AG95" s="52"/>
      <c r="AH95" s="145"/>
      <c r="AI95" s="145"/>
      <c r="AJ95" s="145"/>
      <c r="AK95" s="28" t="str">
        <f t="shared" si="19"/>
        <v/>
      </c>
      <c r="AL95" s="145"/>
      <c r="AM95" s="28" t="str">
        <f t="shared" si="20"/>
        <v/>
      </c>
      <c r="AN95" s="140"/>
      <c r="AO95" s="28" t="str">
        <f t="shared" si="21"/>
        <v/>
      </c>
      <c r="AP95" s="140"/>
      <c r="AQ95" s="28" t="str">
        <f t="shared" si="22"/>
        <v/>
      </c>
      <c r="AR95" s="140"/>
      <c r="AS95" s="28" t="str">
        <f t="shared" si="23"/>
        <v/>
      </c>
      <c r="AT95" s="140"/>
      <c r="AU95" s="28" t="str">
        <f t="shared" si="24"/>
        <v/>
      </c>
      <c r="AV95" s="140"/>
      <c r="AW95" s="28" t="str">
        <f t="shared" si="25"/>
        <v/>
      </c>
      <c r="AX95" s="111" t="str">
        <f t="shared" si="26"/>
        <v/>
      </c>
      <c r="AY95" s="111" t="str">
        <f t="shared" si="27"/>
        <v/>
      </c>
      <c r="AZ95" s="141"/>
      <c r="BA95" s="154" t="str">
        <f t="shared" si="28"/>
        <v>Débil</v>
      </c>
      <c r="BB95" s="22" t="str">
        <f>IFERROR(VLOOKUP((CONCATENATE(AY95,BA95)),Listados!$U$3:$V$11,2,FALSE),"")</f>
        <v/>
      </c>
      <c r="BC95" s="111">
        <f t="shared" si="29"/>
        <v>100</v>
      </c>
      <c r="BD95" s="504"/>
      <c r="BE95" s="548"/>
      <c r="BF95" s="504"/>
      <c r="BG95" s="504"/>
      <c r="BH95" s="500"/>
      <c r="BI95" s="502"/>
      <c r="BJ95" s="500"/>
      <c r="BK95" s="500"/>
      <c r="BL95" s="586"/>
      <c r="BM95" s="587"/>
      <c r="BN95" s="588"/>
      <c r="BO95" s="586"/>
      <c r="BP95" s="587"/>
      <c r="BQ95" s="588"/>
      <c r="BR95" s="586"/>
      <c r="BS95" s="587"/>
      <c r="BT95" s="588"/>
    </row>
    <row r="96" spans="1:72" ht="15.75" thickBot="1" x14ac:dyDescent="0.3">
      <c r="A96" s="512"/>
      <c r="B96" s="564"/>
      <c r="C96" s="518"/>
      <c r="D96" s="568"/>
      <c r="E96" s="544"/>
      <c r="F96" s="547"/>
      <c r="G96" s="569"/>
      <c r="H96" s="573"/>
      <c r="I96" s="573"/>
      <c r="J96" s="573"/>
      <c r="K96" s="573"/>
      <c r="L96" s="573"/>
      <c r="M96" s="573"/>
      <c r="N96" s="573"/>
      <c r="O96" s="573"/>
      <c r="P96" s="573"/>
      <c r="Q96" s="573"/>
      <c r="R96" s="573"/>
      <c r="S96" s="573"/>
      <c r="T96" s="573"/>
      <c r="U96" s="573"/>
      <c r="V96" s="573"/>
      <c r="W96" s="573"/>
      <c r="X96" s="573"/>
      <c r="Y96" s="573"/>
      <c r="Z96" s="574"/>
      <c r="AA96" s="509"/>
      <c r="AB96" s="514"/>
      <c r="AC96" s="508"/>
      <c r="AD96" s="509" t="str">
        <f>+IF(OR(AB96=1,AB96&lt;=5),"Moderado",IF(OR(AB96=6,AB96&lt;=11),"Mayor","Catastrófico"))</f>
        <v>Moderado</v>
      </c>
      <c r="AE96" s="508"/>
      <c r="AF96" s="502"/>
      <c r="AG96" s="52"/>
      <c r="AH96" s="145"/>
      <c r="AI96" s="145"/>
      <c r="AJ96" s="145"/>
      <c r="AK96" s="28" t="str">
        <f t="shared" si="19"/>
        <v/>
      </c>
      <c r="AL96" s="145"/>
      <c r="AM96" s="28" t="str">
        <f t="shared" si="20"/>
        <v/>
      </c>
      <c r="AN96" s="140"/>
      <c r="AO96" s="28" t="str">
        <f t="shared" si="21"/>
        <v/>
      </c>
      <c r="AP96" s="140"/>
      <c r="AQ96" s="28" t="str">
        <f t="shared" si="22"/>
        <v/>
      </c>
      <c r="AR96" s="140"/>
      <c r="AS96" s="28" t="str">
        <f t="shared" si="23"/>
        <v/>
      </c>
      <c r="AT96" s="140"/>
      <c r="AU96" s="28" t="str">
        <f t="shared" si="24"/>
        <v/>
      </c>
      <c r="AV96" s="140"/>
      <c r="AW96" s="28" t="str">
        <f t="shared" si="25"/>
        <v/>
      </c>
      <c r="AX96" s="111" t="str">
        <f t="shared" si="26"/>
        <v/>
      </c>
      <c r="AY96" s="111" t="str">
        <f t="shared" si="27"/>
        <v/>
      </c>
      <c r="AZ96" s="141"/>
      <c r="BA96" s="154" t="str">
        <f t="shared" si="28"/>
        <v>Débil</v>
      </c>
      <c r="BB96" s="22" t="str">
        <f>IFERROR(VLOOKUP((CONCATENATE(AY96,BA96)),Listados!$U$3:$V$11,2,FALSE),"")</f>
        <v/>
      </c>
      <c r="BC96" s="111">
        <f t="shared" si="29"/>
        <v>100</v>
      </c>
      <c r="BD96" s="505"/>
      <c r="BE96" s="548"/>
      <c r="BF96" s="505"/>
      <c r="BG96" s="505"/>
      <c r="BH96" s="501"/>
      <c r="BI96" s="502"/>
      <c r="BJ96" s="501"/>
      <c r="BK96" s="501"/>
      <c r="BL96" s="586"/>
      <c r="BM96" s="587"/>
      <c r="BN96" s="588"/>
      <c r="BO96" s="586"/>
      <c r="BP96" s="587"/>
      <c r="BQ96" s="588"/>
      <c r="BR96" s="586"/>
      <c r="BS96" s="587"/>
      <c r="BT96" s="588"/>
    </row>
    <row r="97" spans="1:72" ht="15.75" thickBot="1" x14ac:dyDescent="0.3">
      <c r="A97" s="510">
        <v>16</v>
      </c>
      <c r="B97" s="563"/>
      <c r="C97" s="516" t="str">
        <f>IFERROR(VLOOKUP(B97,Listados!B$3:C$20,2,FALSE),"")</f>
        <v/>
      </c>
      <c r="D97" s="522" t="s">
        <v>614</v>
      </c>
      <c r="E97" s="105"/>
      <c r="F97" s="18"/>
      <c r="G97" s="522"/>
      <c r="H97" s="550"/>
      <c r="I97" s="550"/>
      <c r="J97" s="550"/>
      <c r="K97" s="550"/>
      <c r="L97" s="550"/>
      <c r="M97" s="550"/>
      <c r="N97" s="550"/>
      <c r="O97" s="550"/>
      <c r="P97" s="550"/>
      <c r="Q97" s="550"/>
      <c r="R97" s="550"/>
      <c r="S97" s="550"/>
      <c r="T97" s="550"/>
      <c r="U97" s="550"/>
      <c r="V97" s="550"/>
      <c r="W97" s="550"/>
      <c r="X97" s="550"/>
      <c r="Y97" s="550"/>
      <c r="Z97" s="549"/>
      <c r="AA97" s="508">
        <f>COUNTIF(H97:Z102, "SI")</f>
        <v>0</v>
      </c>
      <c r="AB97" s="549"/>
      <c r="AC97" s="506" t="e">
        <f>+VLOOKUP(AB97,Listados!$K$8:$L$12,2,0)</f>
        <v>#N/A</v>
      </c>
      <c r="AD97" s="508" t="str">
        <f>+IF(OR(AA97=1,AA97&lt;=5),"Moderado",IF(OR(AA97=6,AA97&lt;=11),"Mayor","Catastrófico"))</f>
        <v>Moderado</v>
      </c>
      <c r="AE97" s="506" t="e">
        <f>+VLOOKUP(AD97,Listados!K103:L107,2,0)</f>
        <v>#N/A</v>
      </c>
      <c r="AF97" s="501" t="str">
        <f>IF(AND(AB97&lt;&gt;"",AD97&lt;&gt;""),VLOOKUP(AB97&amp;AD97,Listados!$M$3:$N$27,2,FALSE),"")</f>
        <v/>
      </c>
      <c r="AG97" s="52"/>
      <c r="AH97" s="145"/>
      <c r="AI97" s="145"/>
      <c r="AJ97" s="145"/>
      <c r="AK97" s="28" t="str">
        <f t="shared" si="19"/>
        <v/>
      </c>
      <c r="AL97" s="145"/>
      <c r="AM97" s="28" t="str">
        <f t="shared" si="20"/>
        <v/>
      </c>
      <c r="AN97" s="140"/>
      <c r="AO97" s="28" t="str">
        <f t="shared" si="21"/>
        <v/>
      </c>
      <c r="AP97" s="140"/>
      <c r="AQ97" s="28" t="str">
        <f t="shared" si="22"/>
        <v/>
      </c>
      <c r="AR97" s="140"/>
      <c r="AS97" s="28" t="str">
        <f t="shared" si="23"/>
        <v/>
      </c>
      <c r="AT97" s="140"/>
      <c r="AU97" s="28" t="str">
        <f t="shared" si="24"/>
        <v/>
      </c>
      <c r="AV97" s="140"/>
      <c r="AW97" s="28" t="str">
        <f t="shared" si="25"/>
        <v/>
      </c>
      <c r="AX97" s="111" t="str">
        <f t="shared" si="26"/>
        <v/>
      </c>
      <c r="AY97" s="111" t="str">
        <f t="shared" si="27"/>
        <v/>
      </c>
      <c r="AZ97" s="141"/>
      <c r="BA97" s="154" t="str">
        <f t="shared" si="28"/>
        <v>Débil</v>
      </c>
      <c r="BB97" s="22" t="str">
        <f>IFERROR(VLOOKUP((CONCATENATE(AY97,BA97)),Listados!$U$3:$V$11,2,FALSE),"")</f>
        <v/>
      </c>
      <c r="BC97" s="111">
        <f t="shared" si="29"/>
        <v>100</v>
      </c>
      <c r="BD97" s="503">
        <f>AVERAGE(BC97:BC102)</f>
        <v>100</v>
      </c>
      <c r="BE97" s="505" t="str">
        <f>IF(BD97&lt;=50, "Débil", IF(BD97&lt;=99,"Moderado","Fuerte"))</f>
        <v>Fuerte</v>
      </c>
      <c r="BF97" s="503">
        <f>+IF(BE97="Fuerte",2,IF(BE97="Moderado",1,0))</f>
        <v>2</v>
      </c>
      <c r="BG97" s="503" t="e">
        <f>+AC97-BF97</f>
        <v>#N/A</v>
      </c>
      <c r="BH97" s="499" t="e">
        <f>+VLOOKUP(BG97,Listados!$J$18:$K$24,2,TRUE)</f>
        <v>#N/A</v>
      </c>
      <c r="BI97" s="501" t="str">
        <f>IF(ISBLANK(AD97),"",AD97)</f>
        <v>Moderado</v>
      </c>
      <c r="BJ97" s="499" t="e">
        <f>IF(AND(BH97&lt;&gt;"",BI97&lt;&gt;""),VLOOKUP(BH97&amp;BI97,Listados!$M$3:$N$27,2,FALSE),"")</f>
        <v>#N/A</v>
      </c>
      <c r="BK97" s="499" t="e">
        <f>+VLOOKUP(BJ97,Listados!$P$3:$Q$6,2,FALSE)</f>
        <v>#N/A</v>
      </c>
      <c r="BL97" s="586"/>
      <c r="BM97" s="587"/>
      <c r="BN97" s="588"/>
      <c r="BO97" s="586"/>
      <c r="BP97" s="587"/>
      <c r="BQ97" s="588"/>
      <c r="BR97" s="586"/>
      <c r="BS97" s="587"/>
      <c r="BT97" s="588"/>
    </row>
    <row r="98" spans="1:72" ht="15.75" thickBot="1" x14ac:dyDescent="0.3">
      <c r="A98" s="511"/>
      <c r="B98" s="564"/>
      <c r="C98" s="517"/>
      <c r="D98" s="523"/>
      <c r="E98" s="162"/>
      <c r="F98" s="151"/>
      <c r="G98" s="523"/>
      <c r="H98" s="551"/>
      <c r="I98" s="551"/>
      <c r="J98" s="551"/>
      <c r="K98" s="551"/>
      <c r="L98" s="551"/>
      <c r="M98" s="551"/>
      <c r="N98" s="551"/>
      <c r="O98" s="551"/>
      <c r="P98" s="551"/>
      <c r="Q98" s="551"/>
      <c r="R98" s="551"/>
      <c r="S98" s="551"/>
      <c r="T98" s="551"/>
      <c r="U98" s="551"/>
      <c r="V98" s="551"/>
      <c r="W98" s="551"/>
      <c r="X98" s="551"/>
      <c r="Y98" s="551"/>
      <c r="Z98" s="514"/>
      <c r="AA98" s="509"/>
      <c r="AB98" s="514"/>
      <c r="AC98" s="507"/>
      <c r="AD98" s="509" t="str">
        <f>+IF(OR(AB98=1,AB98&lt;=5),"Moderado",IF(OR(AB98=6,AB98&lt;=11),"Mayor","Catastrófico"))</f>
        <v>Moderado</v>
      </c>
      <c r="AE98" s="507"/>
      <c r="AF98" s="502"/>
      <c r="AG98" s="52"/>
      <c r="AH98" s="145"/>
      <c r="AI98" s="145"/>
      <c r="AJ98" s="145"/>
      <c r="AK98" s="28" t="str">
        <f t="shared" si="19"/>
        <v/>
      </c>
      <c r="AL98" s="145"/>
      <c r="AM98" s="28" t="str">
        <f t="shared" si="20"/>
        <v/>
      </c>
      <c r="AN98" s="140"/>
      <c r="AO98" s="28" t="str">
        <f t="shared" si="21"/>
        <v/>
      </c>
      <c r="AP98" s="140"/>
      <c r="AQ98" s="28" t="str">
        <f t="shared" si="22"/>
        <v/>
      </c>
      <c r="AR98" s="140"/>
      <c r="AS98" s="28" t="str">
        <f t="shared" si="23"/>
        <v/>
      </c>
      <c r="AT98" s="140"/>
      <c r="AU98" s="28" t="str">
        <f t="shared" si="24"/>
        <v/>
      </c>
      <c r="AV98" s="140"/>
      <c r="AW98" s="28" t="str">
        <f t="shared" si="25"/>
        <v/>
      </c>
      <c r="AX98" s="111" t="str">
        <f t="shared" si="26"/>
        <v/>
      </c>
      <c r="AY98" s="111" t="str">
        <f t="shared" si="27"/>
        <v/>
      </c>
      <c r="AZ98" s="141"/>
      <c r="BA98" s="154" t="str">
        <f t="shared" si="28"/>
        <v>Débil</v>
      </c>
      <c r="BB98" s="22" t="str">
        <f>IFERROR(VLOOKUP((CONCATENATE(AY98,BA98)),Listados!$U$3:$V$11,2,FALSE),"")</f>
        <v/>
      </c>
      <c r="BC98" s="111">
        <f t="shared" si="29"/>
        <v>100</v>
      </c>
      <c r="BD98" s="504"/>
      <c r="BE98" s="548"/>
      <c r="BF98" s="504"/>
      <c r="BG98" s="504"/>
      <c r="BH98" s="500"/>
      <c r="BI98" s="502"/>
      <c r="BJ98" s="500"/>
      <c r="BK98" s="500"/>
      <c r="BL98" s="586"/>
      <c r="BM98" s="587"/>
      <c r="BN98" s="588"/>
      <c r="BO98" s="586"/>
      <c r="BP98" s="587"/>
      <c r="BQ98" s="588"/>
      <c r="BR98" s="586"/>
      <c r="BS98" s="587"/>
      <c r="BT98" s="588"/>
    </row>
    <row r="99" spans="1:72" ht="15.75" thickBot="1" x14ac:dyDescent="0.3">
      <c r="A99" s="511"/>
      <c r="B99" s="564"/>
      <c r="C99" s="517"/>
      <c r="D99" s="523"/>
      <c r="E99" s="162"/>
      <c r="F99" s="151"/>
      <c r="G99" s="523"/>
      <c r="H99" s="551"/>
      <c r="I99" s="551"/>
      <c r="J99" s="551"/>
      <c r="K99" s="551"/>
      <c r="L99" s="551"/>
      <c r="M99" s="551"/>
      <c r="N99" s="551"/>
      <c r="O99" s="551"/>
      <c r="P99" s="551"/>
      <c r="Q99" s="551"/>
      <c r="R99" s="551"/>
      <c r="S99" s="551"/>
      <c r="T99" s="551"/>
      <c r="U99" s="551"/>
      <c r="V99" s="551"/>
      <c r="W99" s="551"/>
      <c r="X99" s="551"/>
      <c r="Y99" s="551"/>
      <c r="Z99" s="514"/>
      <c r="AA99" s="509"/>
      <c r="AB99" s="514"/>
      <c r="AC99" s="507"/>
      <c r="AD99" s="509" t="str">
        <f>+IF(OR(AB99=1,AB99&lt;=5),"Moderado",IF(OR(AB99=6,AB99&lt;=11),"Mayor","Catastrófico"))</f>
        <v>Moderado</v>
      </c>
      <c r="AE99" s="507"/>
      <c r="AF99" s="502"/>
      <c r="AG99" s="52" t="s">
        <v>497</v>
      </c>
      <c r="AH99" s="145"/>
      <c r="AI99" s="145"/>
      <c r="AJ99" s="145"/>
      <c r="AK99" s="28" t="str">
        <f t="shared" si="19"/>
        <v/>
      </c>
      <c r="AL99" s="145"/>
      <c r="AM99" s="28" t="str">
        <f t="shared" si="20"/>
        <v/>
      </c>
      <c r="AN99" s="140"/>
      <c r="AO99" s="28" t="str">
        <f t="shared" si="21"/>
        <v/>
      </c>
      <c r="AP99" s="140"/>
      <c r="AQ99" s="28" t="str">
        <f t="shared" si="22"/>
        <v/>
      </c>
      <c r="AR99" s="140"/>
      <c r="AS99" s="28" t="str">
        <f t="shared" si="23"/>
        <v/>
      </c>
      <c r="AT99" s="140"/>
      <c r="AU99" s="28" t="str">
        <f t="shared" si="24"/>
        <v/>
      </c>
      <c r="AV99" s="140"/>
      <c r="AW99" s="28" t="str">
        <f t="shared" si="25"/>
        <v/>
      </c>
      <c r="AX99" s="111" t="str">
        <f t="shared" si="26"/>
        <v/>
      </c>
      <c r="AY99" s="111" t="str">
        <f t="shared" si="27"/>
        <v/>
      </c>
      <c r="AZ99" s="141"/>
      <c r="BA99" s="154" t="str">
        <f t="shared" si="28"/>
        <v>Débil</v>
      </c>
      <c r="BB99" s="22" t="str">
        <f>IFERROR(VLOOKUP((CONCATENATE(AY99,BA99)),Listados!$U$3:$V$11,2,FALSE),"")</f>
        <v/>
      </c>
      <c r="BC99" s="111">
        <f t="shared" si="29"/>
        <v>100</v>
      </c>
      <c r="BD99" s="504"/>
      <c r="BE99" s="548"/>
      <c r="BF99" s="504"/>
      <c r="BG99" s="504"/>
      <c r="BH99" s="500"/>
      <c r="BI99" s="502"/>
      <c r="BJ99" s="500"/>
      <c r="BK99" s="500"/>
      <c r="BL99" s="586"/>
      <c r="BM99" s="587"/>
      <c r="BN99" s="588"/>
      <c r="BO99" s="586"/>
      <c r="BP99" s="587"/>
      <c r="BQ99" s="588"/>
      <c r="BR99" s="586"/>
      <c r="BS99" s="587"/>
      <c r="BT99" s="588"/>
    </row>
    <row r="100" spans="1:72" ht="15.75" thickBot="1" x14ac:dyDescent="0.3">
      <c r="A100" s="511"/>
      <c r="B100" s="564"/>
      <c r="C100" s="517"/>
      <c r="D100" s="523"/>
      <c r="E100" s="542"/>
      <c r="F100" s="556"/>
      <c r="G100" s="523"/>
      <c r="H100" s="551"/>
      <c r="I100" s="551"/>
      <c r="J100" s="551"/>
      <c r="K100" s="551"/>
      <c r="L100" s="551"/>
      <c r="M100" s="551"/>
      <c r="N100" s="551"/>
      <c r="O100" s="551"/>
      <c r="P100" s="551"/>
      <c r="Q100" s="551"/>
      <c r="R100" s="551"/>
      <c r="S100" s="551"/>
      <c r="T100" s="551"/>
      <c r="U100" s="551"/>
      <c r="V100" s="551"/>
      <c r="W100" s="551"/>
      <c r="X100" s="551"/>
      <c r="Y100" s="551"/>
      <c r="Z100" s="514"/>
      <c r="AA100" s="509"/>
      <c r="AB100" s="514"/>
      <c r="AC100" s="507"/>
      <c r="AD100" s="509" t="str">
        <f>+IF(OR(AB100=1,AB100&lt;=5),"Moderado",IF(OR(AB100=6,AB100&lt;=11),"Mayor","Catastrófico"))</f>
        <v>Moderado</v>
      </c>
      <c r="AE100" s="507"/>
      <c r="AF100" s="502"/>
      <c r="AG100" s="52" t="s">
        <v>497</v>
      </c>
      <c r="AH100" s="145"/>
      <c r="AI100" s="145"/>
      <c r="AJ100" s="145"/>
      <c r="AK100" s="28" t="str">
        <f t="shared" si="19"/>
        <v/>
      </c>
      <c r="AL100" s="145"/>
      <c r="AM100" s="28" t="str">
        <f t="shared" si="20"/>
        <v/>
      </c>
      <c r="AN100" s="140"/>
      <c r="AO100" s="28" t="str">
        <f t="shared" si="21"/>
        <v/>
      </c>
      <c r="AP100" s="140"/>
      <c r="AQ100" s="28" t="str">
        <f t="shared" si="22"/>
        <v/>
      </c>
      <c r="AR100" s="140"/>
      <c r="AS100" s="28" t="str">
        <f t="shared" si="23"/>
        <v/>
      </c>
      <c r="AT100" s="140"/>
      <c r="AU100" s="28" t="str">
        <f t="shared" si="24"/>
        <v/>
      </c>
      <c r="AV100" s="140"/>
      <c r="AW100" s="28" t="str">
        <f t="shared" si="25"/>
        <v/>
      </c>
      <c r="AX100" s="111" t="str">
        <f t="shared" si="26"/>
        <v/>
      </c>
      <c r="AY100" s="111" t="str">
        <f t="shared" si="27"/>
        <v/>
      </c>
      <c r="AZ100" s="141"/>
      <c r="BA100" s="154" t="str">
        <f t="shared" si="28"/>
        <v>Débil</v>
      </c>
      <c r="BB100" s="22" t="str">
        <f>IFERROR(VLOOKUP((CONCATENATE(AY100,BA100)),Listados!$U$3:$V$11,2,FALSE),"")</f>
        <v/>
      </c>
      <c r="BC100" s="111">
        <f t="shared" si="29"/>
        <v>100</v>
      </c>
      <c r="BD100" s="504"/>
      <c r="BE100" s="548"/>
      <c r="BF100" s="504"/>
      <c r="BG100" s="504"/>
      <c r="BH100" s="500"/>
      <c r="BI100" s="502"/>
      <c r="BJ100" s="500"/>
      <c r="BK100" s="500"/>
      <c r="BL100" s="586"/>
      <c r="BM100" s="587"/>
      <c r="BN100" s="588"/>
      <c r="BO100" s="586"/>
      <c r="BP100" s="587"/>
      <c r="BQ100" s="588"/>
      <c r="BR100" s="586"/>
      <c r="BS100" s="587"/>
      <c r="BT100" s="588"/>
    </row>
    <row r="101" spans="1:72" ht="15.75" thickBot="1" x14ac:dyDescent="0.3">
      <c r="A101" s="511"/>
      <c r="B101" s="564"/>
      <c r="C101" s="517"/>
      <c r="D101" s="523"/>
      <c r="E101" s="543"/>
      <c r="F101" s="557"/>
      <c r="G101" s="523"/>
      <c r="H101" s="551"/>
      <c r="I101" s="551"/>
      <c r="J101" s="551"/>
      <c r="K101" s="551"/>
      <c r="L101" s="551"/>
      <c r="M101" s="551"/>
      <c r="N101" s="551"/>
      <c r="O101" s="551"/>
      <c r="P101" s="551"/>
      <c r="Q101" s="551"/>
      <c r="R101" s="551"/>
      <c r="S101" s="551"/>
      <c r="T101" s="551"/>
      <c r="U101" s="551"/>
      <c r="V101" s="551"/>
      <c r="W101" s="551"/>
      <c r="X101" s="551"/>
      <c r="Y101" s="551"/>
      <c r="Z101" s="514"/>
      <c r="AA101" s="509"/>
      <c r="AB101" s="514"/>
      <c r="AC101" s="507"/>
      <c r="AD101" s="509" t="str">
        <f>+IF(OR(AB101=1,AB101&lt;=5),"Moderado",IF(OR(AB101=6,AB101&lt;=11),"Mayor","Catastrófico"))</f>
        <v>Moderado</v>
      </c>
      <c r="AE101" s="507"/>
      <c r="AF101" s="502"/>
      <c r="AG101" s="52" t="s">
        <v>497</v>
      </c>
      <c r="AH101" s="145"/>
      <c r="AI101" s="145"/>
      <c r="AJ101" s="145"/>
      <c r="AK101" s="28" t="str">
        <f t="shared" si="19"/>
        <v/>
      </c>
      <c r="AL101" s="145"/>
      <c r="AM101" s="28" t="str">
        <f t="shared" si="20"/>
        <v/>
      </c>
      <c r="AN101" s="140"/>
      <c r="AO101" s="28" t="str">
        <f t="shared" si="21"/>
        <v/>
      </c>
      <c r="AP101" s="140"/>
      <c r="AQ101" s="28" t="str">
        <f t="shared" si="22"/>
        <v/>
      </c>
      <c r="AR101" s="140"/>
      <c r="AS101" s="28" t="str">
        <f t="shared" si="23"/>
        <v/>
      </c>
      <c r="AT101" s="140"/>
      <c r="AU101" s="28" t="str">
        <f t="shared" si="24"/>
        <v/>
      </c>
      <c r="AV101" s="140"/>
      <c r="AW101" s="28" t="str">
        <f t="shared" si="25"/>
        <v/>
      </c>
      <c r="AX101" s="111" t="str">
        <f t="shared" si="26"/>
        <v/>
      </c>
      <c r="AY101" s="111" t="str">
        <f t="shared" si="27"/>
        <v/>
      </c>
      <c r="AZ101" s="141"/>
      <c r="BA101" s="154" t="str">
        <f t="shared" si="28"/>
        <v>Débil</v>
      </c>
      <c r="BB101" s="22" t="str">
        <f>IFERROR(VLOOKUP((CONCATENATE(AY101,BA101)),Listados!$U$3:$V$11,2,FALSE),"")</f>
        <v/>
      </c>
      <c r="BC101" s="111">
        <f t="shared" si="29"/>
        <v>100</v>
      </c>
      <c r="BD101" s="504"/>
      <c r="BE101" s="548"/>
      <c r="BF101" s="504"/>
      <c r="BG101" s="504"/>
      <c r="BH101" s="500"/>
      <c r="BI101" s="502"/>
      <c r="BJ101" s="500"/>
      <c r="BK101" s="500"/>
      <c r="BL101" s="586"/>
      <c r="BM101" s="587"/>
      <c r="BN101" s="588"/>
      <c r="BO101" s="586"/>
      <c r="BP101" s="587"/>
      <c r="BQ101" s="588"/>
      <c r="BR101" s="586"/>
      <c r="BS101" s="587"/>
      <c r="BT101" s="588"/>
    </row>
    <row r="102" spans="1:72" ht="15.75" thickBot="1" x14ac:dyDescent="0.3">
      <c r="A102" s="512"/>
      <c r="B102" s="564"/>
      <c r="C102" s="518"/>
      <c r="D102" s="568"/>
      <c r="E102" s="544"/>
      <c r="F102" s="558"/>
      <c r="G102" s="523"/>
      <c r="H102" s="551"/>
      <c r="I102" s="551"/>
      <c r="J102" s="551"/>
      <c r="K102" s="551"/>
      <c r="L102" s="551"/>
      <c r="M102" s="551"/>
      <c r="N102" s="551"/>
      <c r="O102" s="551"/>
      <c r="P102" s="551"/>
      <c r="Q102" s="551"/>
      <c r="R102" s="551"/>
      <c r="S102" s="551"/>
      <c r="T102" s="551"/>
      <c r="U102" s="551"/>
      <c r="V102" s="551"/>
      <c r="W102" s="551"/>
      <c r="X102" s="551"/>
      <c r="Y102" s="551"/>
      <c r="Z102" s="514"/>
      <c r="AA102" s="509"/>
      <c r="AB102" s="514"/>
      <c r="AC102" s="508"/>
      <c r="AD102" s="509" t="str">
        <f>+IF(OR(AB102=1,AB102&lt;=5),"Moderado",IF(OR(AB102=6,AB102&lt;=11),"Mayor","Catastrófico"))</f>
        <v>Moderado</v>
      </c>
      <c r="AE102" s="508"/>
      <c r="AF102" s="502"/>
      <c r="AG102" s="52" t="s">
        <v>497</v>
      </c>
      <c r="AH102" s="145"/>
      <c r="AI102" s="145"/>
      <c r="AJ102" s="145"/>
      <c r="AK102" s="28" t="str">
        <f t="shared" si="19"/>
        <v/>
      </c>
      <c r="AL102" s="145"/>
      <c r="AM102" s="28" t="str">
        <f t="shared" si="20"/>
        <v/>
      </c>
      <c r="AN102" s="140"/>
      <c r="AO102" s="28" t="str">
        <f t="shared" si="21"/>
        <v/>
      </c>
      <c r="AP102" s="140"/>
      <c r="AQ102" s="28" t="str">
        <f t="shared" si="22"/>
        <v/>
      </c>
      <c r="AR102" s="140"/>
      <c r="AS102" s="28" t="str">
        <f t="shared" si="23"/>
        <v/>
      </c>
      <c r="AT102" s="140"/>
      <c r="AU102" s="28" t="str">
        <f t="shared" si="24"/>
        <v/>
      </c>
      <c r="AV102" s="140"/>
      <c r="AW102" s="28" t="str">
        <f t="shared" si="25"/>
        <v/>
      </c>
      <c r="AX102" s="111" t="str">
        <f t="shared" si="26"/>
        <v/>
      </c>
      <c r="AY102" s="111" t="str">
        <f t="shared" si="27"/>
        <v/>
      </c>
      <c r="AZ102" s="141"/>
      <c r="BA102" s="154" t="str">
        <f t="shared" si="28"/>
        <v>Débil</v>
      </c>
      <c r="BB102" s="22" t="str">
        <f>IFERROR(VLOOKUP((CONCATENATE(AY102,BA102)),Listados!$U$3:$V$11,2,FALSE),"")</f>
        <v/>
      </c>
      <c r="BC102" s="111">
        <f t="shared" si="29"/>
        <v>100</v>
      </c>
      <c r="BD102" s="505"/>
      <c r="BE102" s="548"/>
      <c r="BF102" s="505"/>
      <c r="BG102" s="505"/>
      <c r="BH102" s="501"/>
      <c r="BI102" s="502"/>
      <c r="BJ102" s="501"/>
      <c r="BK102" s="501"/>
      <c r="BL102" s="586"/>
      <c r="BM102" s="587"/>
      <c r="BN102" s="588"/>
      <c r="BO102" s="586"/>
      <c r="BP102" s="587"/>
      <c r="BQ102" s="588"/>
      <c r="BR102" s="586"/>
      <c r="BS102" s="587"/>
      <c r="BT102" s="588"/>
    </row>
    <row r="103" spans="1:72" ht="15.75" thickBot="1" x14ac:dyDescent="0.3">
      <c r="A103" s="510">
        <v>17</v>
      </c>
      <c r="B103" s="563"/>
      <c r="C103" s="516" t="str">
        <f>IFERROR(VLOOKUP(B103,Listados!B$3:C$20,2,FALSE),"")</f>
        <v/>
      </c>
      <c r="D103" s="522" t="s">
        <v>614</v>
      </c>
      <c r="E103" s="105"/>
      <c r="F103" s="18"/>
      <c r="G103" s="522"/>
      <c r="H103" s="550"/>
      <c r="I103" s="550"/>
      <c r="J103" s="550"/>
      <c r="K103" s="550"/>
      <c r="L103" s="550"/>
      <c r="M103" s="550"/>
      <c r="N103" s="550"/>
      <c r="O103" s="550"/>
      <c r="P103" s="550"/>
      <c r="Q103" s="550"/>
      <c r="R103" s="550"/>
      <c r="S103" s="550"/>
      <c r="T103" s="550"/>
      <c r="U103" s="550"/>
      <c r="V103" s="550"/>
      <c r="W103" s="550"/>
      <c r="X103" s="550"/>
      <c r="Y103" s="550"/>
      <c r="Z103" s="549"/>
      <c r="AA103" s="508">
        <f>COUNTIF(H103:Z108, "SI")</f>
        <v>0</v>
      </c>
      <c r="AB103" s="549"/>
      <c r="AC103" s="506" t="e">
        <f>+VLOOKUP(AB103,Listados!$K$8:$L$12,2,0)</f>
        <v>#N/A</v>
      </c>
      <c r="AD103" s="508" t="str">
        <f>+IF(OR(AA103=1,AA103&lt;=5),"Moderado",IF(OR(AA103=6,AA103&lt;=11),"Mayor","Catastrófico"))</f>
        <v>Moderado</v>
      </c>
      <c r="AE103" s="506" t="e">
        <f>+VLOOKUP(AD103,Listados!K109:L113,2,0)</f>
        <v>#N/A</v>
      </c>
      <c r="AF103" s="501" t="str">
        <f>IF(AND(AB103&lt;&gt;"",AD103&lt;&gt;""),VLOOKUP(AB103&amp;AD103,Listados!$M$3:$N$27,2,FALSE),"")</f>
        <v/>
      </c>
      <c r="AG103" s="52" t="s">
        <v>497</v>
      </c>
      <c r="AH103" s="145"/>
      <c r="AI103" s="145"/>
      <c r="AJ103" s="145"/>
      <c r="AK103" s="28" t="str">
        <f t="shared" si="19"/>
        <v/>
      </c>
      <c r="AL103" s="145"/>
      <c r="AM103" s="28" t="str">
        <f t="shared" si="20"/>
        <v/>
      </c>
      <c r="AN103" s="140"/>
      <c r="AO103" s="28" t="str">
        <f t="shared" si="21"/>
        <v/>
      </c>
      <c r="AP103" s="140"/>
      <c r="AQ103" s="28" t="str">
        <f t="shared" si="22"/>
        <v/>
      </c>
      <c r="AR103" s="140"/>
      <c r="AS103" s="28" t="str">
        <f t="shared" si="23"/>
        <v/>
      </c>
      <c r="AT103" s="140"/>
      <c r="AU103" s="28" t="str">
        <f t="shared" si="24"/>
        <v/>
      </c>
      <c r="AV103" s="140"/>
      <c r="AW103" s="28" t="str">
        <f t="shared" si="25"/>
        <v/>
      </c>
      <c r="AX103" s="111" t="str">
        <f t="shared" si="26"/>
        <v/>
      </c>
      <c r="AY103" s="111" t="str">
        <f t="shared" si="27"/>
        <v/>
      </c>
      <c r="AZ103" s="141"/>
      <c r="BA103" s="154" t="str">
        <f t="shared" si="28"/>
        <v>Débil</v>
      </c>
      <c r="BB103" s="22" t="str">
        <f>IFERROR(VLOOKUP((CONCATENATE(AY103,BA103)),Listados!$U$3:$V$11,2,FALSE),"")</f>
        <v/>
      </c>
      <c r="BC103" s="111">
        <f t="shared" si="29"/>
        <v>100</v>
      </c>
      <c r="BD103" s="503">
        <f>AVERAGE(BC103:BC108)</f>
        <v>100</v>
      </c>
      <c r="BE103" s="505" t="str">
        <f>IF(BD103&lt;=50, "Débil", IF(BD103&lt;=99,"Moderado","Fuerte"))</f>
        <v>Fuerte</v>
      </c>
      <c r="BF103" s="503">
        <f>+IF(BE103="Fuerte",2,IF(BE103="Moderado",1,0))</f>
        <v>2</v>
      </c>
      <c r="BG103" s="503" t="e">
        <f>+AC103-BF103</f>
        <v>#N/A</v>
      </c>
      <c r="BH103" s="499" t="e">
        <f>+VLOOKUP(BG103,Listados!$J$18:$K$24,2,TRUE)</f>
        <v>#N/A</v>
      </c>
      <c r="BI103" s="501" t="str">
        <f>IF(ISBLANK(AD103),"",AD103)</f>
        <v>Moderado</v>
      </c>
      <c r="BJ103" s="499" t="e">
        <f>IF(AND(BH103&lt;&gt;"",BI103&lt;&gt;""),VLOOKUP(BH103&amp;BI103,Listados!$M$3:$N$27,2,FALSE),"")</f>
        <v>#N/A</v>
      </c>
      <c r="BK103" s="499" t="e">
        <f>+VLOOKUP(BJ103,Listados!$P$3:$Q$6,2,FALSE)</f>
        <v>#N/A</v>
      </c>
      <c r="BL103" s="586"/>
      <c r="BM103" s="587"/>
      <c r="BN103" s="588"/>
      <c r="BO103" s="586"/>
      <c r="BP103" s="587"/>
      <c r="BQ103" s="588"/>
      <c r="BR103" s="586"/>
      <c r="BS103" s="587"/>
      <c r="BT103" s="588"/>
    </row>
    <row r="104" spans="1:72" ht="15.75" thickBot="1" x14ac:dyDescent="0.3">
      <c r="A104" s="511"/>
      <c r="B104" s="564"/>
      <c r="C104" s="517"/>
      <c r="D104" s="523"/>
      <c r="E104" s="162"/>
      <c r="F104" s="151"/>
      <c r="G104" s="523"/>
      <c r="H104" s="551"/>
      <c r="I104" s="551"/>
      <c r="J104" s="551"/>
      <c r="K104" s="551"/>
      <c r="L104" s="551"/>
      <c r="M104" s="551"/>
      <c r="N104" s="551"/>
      <c r="O104" s="551"/>
      <c r="P104" s="551"/>
      <c r="Q104" s="551"/>
      <c r="R104" s="551"/>
      <c r="S104" s="551"/>
      <c r="T104" s="551"/>
      <c r="U104" s="551"/>
      <c r="V104" s="551"/>
      <c r="W104" s="551"/>
      <c r="X104" s="551"/>
      <c r="Y104" s="551"/>
      <c r="Z104" s="514"/>
      <c r="AA104" s="509"/>
      <c r="AB104" s="514"/>
      <c r="AC104" s="507"/>
      <c r="AD104" s="509" t="str">
        <f>+IF(OR(AB104=1,AB104&lt;=5),"Moderado",IF(OR(AB104=6,AB104&lt;=11),"Mayor","Catastrófico"))</f>
        <v>Moderado</v>
      </c>
      <c r="AE104" s="507"/>
      <c r="AF104" s="502"/>
      <c r="AG104" s="52" t="s">
        <v>497</v>
      </c>
      <c r="AH104" s="145"/>
      <c r="AI104" s="145"/>
      <c r="AJ104" s="145"/>
      <c r="AK104" s="28" t="str">
        <f t="shared" si="19"/>
        <v/>
      </c>
      <c r="AL104" s="145"/>
      <c r="AM104" s="28" t="str">
        <f t="shared" si="20"/>
        <v/>
      </c>
      <c r="AN104" s="140"/>
      <c r="AO104" s="28" t="str">
        <f t="shared" si="21"/>
        <v/>
      </c>
      <c r="AP104" s="140"/>
      <c r="AQ104" s="28" t="str">
        <f t="shared" si="22"/>
        <v/>
      </c>
      <c r="AR104" s="140"/>
      <c r="AS104" s="28" t="str">
        <f t="shared" si="23"/>
        <v/>
      </c>
      <c r="AT104" s="140"/>
      <c r="AU104" s="28" t="str">
        <f t="shared" si="24"/>
        <v/>
      </c>
      <c r="AV104" s="140"/>
      <c r="AW104" s="28" t="str">
        <f t="shared" si="25"/>
        <v/>
      </c>
      <c r="AX104" s="111" t="str">
        <f t="shared" si="26"/>
        <v/>
      </c>
      <c r="AY104" s="111" t="str">
        <f t="shared" si="27"/>
        <v/>
      </c>
      <c r="AZ104" s="141"/>
      <c r="BA104" s="154" t="str">
        <f t="shared" si="28"/>
        <v>Débil</v>
      </c>
      <c r="BB104" s="22" t="str">
        <f>IFERROR(VLOOKUP((CONCATENATE(AY104,BA104)),Listados!$U$3:$V$11,2,FALSE),"")</f>
        <v/>
      </c>
      <c r="BC104" s="111">
        <f t="shared" si="29"/>
        <v>100</v>
      </c>
      <c r="BD104" s="504"/>
      <c r="BE104" s="548"/>
      <c r="BF104" s="504"/>
      <c r="BG104" s="504"/>
      <c r="BH104" s="500"/>
      <c r="BI104" s="502"/>
      <c r="BJ104" s="500"/>
      <c r="BK104" s="500"/>
      <c r="BL104" s="586"/>
      <c r="BM104" s="587"/>
      <c r="BN104" s="588"/>
      <c r="BO104" s="586"/>
      <c r="BP104" s="587"/>
      <c r="BQ104" s="588"/>
      <c r="BR104" s="586"/>
      <c r="BS104" s="587"/>
      <c r="BT104" s="588"/>
    </row>
    <row r="105" spans="1:72" ht="15.75" thickBot="1" x14ac:dyDescent="0.3">
      <c r="A105" s="511"/>
      <c r="B105" s="564"/>
      <c r="C105" s="517"/>
      <c r="D105" s="523"/>
      <c r="E105" s="162"/>
      <c r="F105" s="151"/>
      <c r="G105" s="523"/>
      <c r="H105" s="551"/>
      <c r="I105" s="551"/>
      <c r="J105" s="551"/>
      <c r="K105" s="551"/>
      <c r="L105" s="551"/>
      <c r="M105" s="551"/>
      <c r="N105" s="551"/>
      <c r="O105" s="551"/>
      <c r="P105" s="551"/>
      <c r="Q105" s="551"/>
      <c r="R105" s="551"/>
      <c r="S105" s="551"/>
      <c r="T105" s="551"/>
      <c r="U105" s="551"/>
      <c r="V105" s="551"/>
      <c r="W105" s="551"/>
      <c r="X105" s="551"/>
      <c r="Y105" s="551"/>
      <c r="Z105" s="514"/>
      <c r="AA105" s="509"/>
      <c r="AB105" s="514"/>
      <c r="AC105" s="507"/>
      <c r="AD105" s="509" t="str">
        <f>+IF(OR(AB105=1,AB105&lt;=5),"Moderado",IF(OR(AB105=6,AB105&lt;=11),"Mayor","Catastrófico"))</f>
        <v>Moderado</v>
      </c>
      <c r="AE105" s="507"/>
      <c r="AF105" s="502"/>
      <c r="AG105" s="52" t="s">
        <v>497</v>
      </c>
      <c r="AH105" s="145"/>
      <c r="AI105" s="145"/>
      <c r="AJ105" s="145"/>
      <c r="AK105" s="28" t="str">
        <f t="shared" si="19"/>
        <v/>
      </c>
      <c r="AL105" s="145"/>
      <c r="AM105" s="28" t="str">
        <f t="shared" si="20"/>
        <v/>
      </c>
      <c r="AN105" s="140"/>
      <c r="AO105" s="28" t="str">
        <f t="shared" si="21"/>
        <v/>
      </c>
      <c r="AP105" s="140"/>
      <c r="AQ105" s="28" t="str">
        <f t="shared" si="22"/>
        <v/>
      </c>
      <c r="AR105" s="140"/>
      <c r="AS105" s="28" t="str">
        <f t="shared" si="23"/>
        <v/>
      </c>
      <c r="AT105" s="140"/>
      <c r="AU105" s="28" t="str">
        <f t="shared" si="24"/>
        <v/>
      </c>
      <c r="AV105" s="140"/>
      <c r="AW105" s="28" t="str">
        <f t="shared" si="25"/>
        <v/>
      </c>
      <c r="AX105" s="111" t="str">
        <f t="shared" si="26"/>
        <v/>
      </c>
      <c r="AY105" s="111" t="str">
        <f t="shared" si="27"/>
        <v/>
      </c>
      <c r="AZ105" s="141"/>
      <c r="BA105" s="154" t="str">
        <f t="shared" si="28"/>
        <v>Débil</v>
      </c>
      <c r="BB105" s="22" t="str">
        <f>IFERROR(VLOOKUP((CONCATENATE(AY105,BA105)),Listados!$U$3:$V$11,2,FALSE),"")</f>
        <v/>
      </c>
      <c r="BC105" s="111">
        <f t="shared" si="29"/>
        <v>100</v>
      </c>
      <c r="BD105" s="504"/>
      <c r="BE105" s="548"/>
      <c r="BF105" s="504"/>
      <c r="BG105" s="504"/>
      <c r="BH105" s="500"/>
      <c r="BI105" s="502"/>
      <c r="BJ105" s="500"/>
      <c r="BK105" s="500"/>
      <c r="BL105" s="586"/>
      <c r="BM105" s="587"/>
      <c r="BN105" s="588"/>
      <c r="BO105" s="586"/>
      <c r="BP105" s="587"/>
      <c r="BQ105" s="588"/>
      <c r="BR105" s="586"/>
      <c r="BS105" s="587"/>
      <c r="BT105" s="588"/>
    </row>
    <row r="106" spans="1:72" ht="15.75" thickBot="1" x14ac:dyDescent="0.3">
      <c r="A106" s="511"/>
      <c r="B106" s="564"/>
      <c r="C106" s="517"/>
      <c r="D106" s="523"/>
      <c r="E106" s="542"/>
      <c r="F106" s="556"/>
      <c r="G106" s="523"/>
      <c r="H106" s="551"/>
      <c r="I106" s="551"/>
      <c r="J106" s="551"/>
      <c r="K106" s="551"/>
      <c r="L106" s="551"/>
      <c r="M106" s="551"/>
      <c r="N106" s="551"/>
      <c r="O106" s="551"/>
      <c r="P106" s="551"/>
      <c r="Q106" s="551"/>
      <c r="R106" s="551"/>
      <c r="S106" s="551"/>
      <c r="T106" s="551"/>
      <c r="U106" s="551"/>
      <c r="V106" s="551"/>
      <c r="W106" s="551"/>
      <c r="X106" s="551"/>
      <c r="Y106" s="551"/>
      <c r="Z106" s="514"/>
      <c r="AA106" s="509"/>
      <c r="AB106" s="514"/>
      <c r="AC106" s="507"/>
      <c r="AD106" s="509" t="str">
        <f>+IF(OR(AB106=1,AB106&lt;=5),"Moderado",IF(OR(AB106=6,AB106&lt;=11),"Mayor","Catastrófico"))</f>
        <v>Moderado</v>
      </c>
      <c r="AE106" s="507"/>
      <c r="AF106" s="502"/>
      <c r="AG106" s="52" t="s">
        <v>497</v>
      </c>
      <c r="AH106" s="145"/>
      <c r="AI106" s="145"/>
      <c r="AJ106" s="145"/>
      <c r="AK106" s="28" t="str">
        <f t="shared" si="19"/>
        <v/>
      </c>
      <c r="AL106" s="145"/>
      <c r="AM106" s="28" t="str">
        <f t="shared" si="20"/>
        <v/>
      </c>
      <c r="AN106" s="140"/>
      <c r="AO106" s="28" t="str">
        <f t="shared" si="21"/>
        <v/>
      </c>
      <c r="AP106" s="140"/>
      <c r="AQ106" s="28" t="str">
        <f t="shared" si="22"/>
        <v/>
      </c>
      <c r="AR106" s="140"/>
      <c r="AS106" s="28" t="str">
        <f t="shared" si="23"/>
        <v/>
      </c>
      <c r="AT106" s="140"/>
      <c r="AU106" s="28" t="str">
        <f t="shared" si="24"/>
        <v/>
      </c>
      <c r="AV106" s="140"/>
      <c r="AW106" s="28" t="str">
        <f t="shared" si="25"/>
        <v/>
      </c>
      <c r="AX106" s="111" t="str">
        <f t="shared" si="26"/>
        <v/>
      </c>
      <c r="AY106" s="111" t="str">
        <f t="shared" si="27"/>
        <v/>
      </c>
      <c r="AZ106" s="141"/>
      <c r="BA106" s="154" t="str">
        <f t="shared" si="28"/>
        <v>Débil</v>
      </c>
      <c r="BB106" s="22" t="str">
        <f>IFERROR(VLOOKUP((CONCATENATE(AY106,BA106)),Listados!$U$3:$V$11,2,FALSE),"")</f>
        <v/>
      </c>
      <c r="BC106" s="111">
        <f t="shared" si="29"/>
        <v>100</v>
      </c>
      <c r="BD106" s="504"/>
      <c r="BE106" s="548"/>
      <c r="BF106" s="504"/>
      <c r="BG106" s="504"/>
      <c r="BH106" s="500"/>
      <c r="BI106" s="502"/>
      <c r="BJ106" s="500"/>
      <c r="BK106" s="500"/>
      <c r="BL106" s="586"/>
      <c r="BM106" s="587"/>
      <c r="BN106" s="588"/>
      <c r="BO106" s="586"/>
      <c r="BP106" s="587"/>
      <c r="BQ106" s="588"/>
      <c r="BR106" s="586"/>
      <c r="BS106" s="587"/>
      <c r="BT106" s="588"/>
    </row>
    <row r="107" spans="1:72" ht="15.75" thickBot="1" x14ac:dyDescent="0.3">
      <c r="A107" s="511"/>
      <c r="B107" s="564"/>
      <c r="C107" s="517"/>
      <c r="D107" s="523"/>
      <c r="E107" s="543"/>
      <c r="F107" s="557"/>
      <c r="G107" s="523"/>
      <c r="H107" s="551"/>
      <c r="I107" s="551"/>
      <c r="J107" s="551"/>
      <c r="K107" s="551"/>
      <c r="L107" s="551"/>
      <c r="M107" s="551"/>
      <c r="N107" s="551"/>
      <c r="O107" s="551"/>
      <c r="P107" s="551"/>
      <c r="Q107" s="551"/>
      <c r="R107" s="551"/>
      <c r="S107" s="551"/>
      <c r="T107" s="551"/>
      <c r="U107" s="551"/>
      <c r="V107" s="551"/>
      <c r="W107" s="551"/>
      <c r="X107" s="551"/>
      <c r="Y107" s="551"/>
      <c r="Z107" s="514"/>
      <c r="AA107" s="509"/>
      <c r="AB107" s="514"/>
      <c r="AC107" s="507"/>
      <c r="AD107" s="509" t="str">
        <f>+IF(OR(AB107=1,AB107&lt;=5),"Moderado",IF(OR(AB107=6,AB107&lt;=11),"Mayor","Catastrófico"))</f>
        <v>Moderado</v>
      </c>
      <c r="AE107" s="507"/>
      <c r="AF107" s="502"/>
      <c r="AG107" s="52" t="s">
        <v>497</v>
      </c>
      <c r="AH107" s="145"/>
      <c r="AI107" s="145"/>
      <c r="AJ107" s="145"/>
      <c r="AK107" s="28" t="str">
        <f t="shared" si="19"/>
        <v/>
      </c>
      <c r="AL107" s="145"/>
      <c r="AM107" s="28" t="str">
        <f t="shared" si="20"/>
        <v/>
      </c>
      <c r="AN107" s="140"/>
      <c r="AO107" s="28" t="str">
        <f t="shared" si="21"/>
        <v/>
      </c>
      <c r="AP107" s="140"/>
      <c r="AQ107" s="28" t="str">
        <f t="shared" si="22"/>
        <v/>
      </c>
      <c r="AR107" s="140"/>
      <c r="AS107" s="28" t="str">
        <f t="shared" si="23"/>
        <v/>
      </c>
      <c r="AT107" s="140"/>
      <c r="AU107" s="28" t="str">
        <f t="shared" si="24"/>
        <v/>
      </c>
      <c r="AV107" s="140"/>
      <c r="AW107" s="28" t="str">
        <f t="shared" si="25"/>
        <v/>
      </c>
      <c r="AX107" s="111" t="str">
        <f t="shared" si="26"/>
        <v/>
      </c>
      <c r="AY107" s="111" t="str">
        <f t="shared" si="27"/>
        <v/>
      </c>
      <c r="AZ107" s="141"/>
      <c r="BA107" s="154" t="str">
        <f t="shared" si="28"/>
        <v>Débil</v>
      </c>
      <c r="BB107" s="22" t="str">
        <f>IFERROR(VLOOKUP((CONCATENATE(AY107,BA107)),Listados!$U$3:$V$11,2,FALSE),"")</f>
        <v/>
      </c>
      <c r="BC107" s="111">
        <f t="shared" si="29"/>
        <v>100</v>
      </c>
      <c r="BD107" s="504"/>
      <c r="BE107" s="548"/>
      <c r="BF107" s="504"/>
      <c r="BG107" s="504"/>
      <c r="BH107" s="500"/>
      <c r="BI107" s="502"/>
      <c r="BJ107" s="500"/>
      <c r="BK107" s="500"/>
      <c r="BL107" s="586"/>
      <c r="BM107" s="587"/>
      <c r="BN107" s="588"/>
      <c r="BO107" s="586"/>
      <c r="BP107" s="587"/>
      <c r="BQ107" s="588"/>
      <c r="BR107" s="586"/>
      <c r="BS107" s="587"/>
      <c r="BT107" s="588"/>
    </row>
    <row r="108" spans="1:72" ht="15.75" thickBot="1" x14ac:dyDescent="0.3">
      <c r="A108" s="512"/>
      <c r="B108" s="564"/>
      <c r="C108" s="518"/>
      <c r="D108" s="568"/>
      <c r="E108" s="544"/>
      <c r="F108" s="558"/>
      <c r="G108" s="523"/>
      <c r="H108" s="551"/>
      <c r="I108" s="551"/>
      <c r="J108" s="551"/>
      <c r="K108" s="551"/>
      <c r="L108" s="551"/>
      <c r="M108" s="551"/>
      <c r="N108" s="551"/>
      <c r="O108" s="551"/>
      <c r="P108" s="551"/>
      <c r="Q108" s="551"/>
      <c r="R108" s="551"/>
      <c r="S108" s="551"/>
      <c r="T108" s="551"/>
      <c r="U108" s="551"/>
      <c r="V108" s="551"/>
      <c r="W108" s="551"/>
      <c r="X108" s="551"/>
      <c r="Y108" s="551"/>
      <c r="Z108" s="514"/>
      <c r="AA108" s="509"/>
      <c r="AB108" s="514"/>
      <c r="AC108" s="508"/>
      <c r="AD108" s="509" t="str">
        <f>+IF(OR(AB108=1,AB108&lt;=5),"Moderado",IF(OR(AB108=6,AB108&lt;=11),"Mayor","Catastrófico"))</f>
        <v>Moderado</v>
      </c>
      <c r="AE108" s="508"/>
      <c r="AF108" s="502"/>
      <c r="AG108" s="52" t="s">
        <v>497</v>
      </c>
      <c r="AH108" s="145"/>
      <c r="AI108" s="145"/>
      <c r="AJ108" s="145"/>
      <c r="AK108" s="28" t="str">
        <f t="shared" si="19"/>
        <v/>
      </c>
      <c r="AL108" s="145"/>
      <c r="AM108" s="28" t="str">
        <f t="shared" si="20"/>
        <v/>
      </c>
      <c r="AN108" s="140"/>
      <c r="AO108" s="28" t="str">
        <f t="shared" si="21"/>
        <v/>
      </c>
      <c r="AP108" s="140"/>
      <c r="AQ108" s="28" t="str">
        <f t="shared" si="22"/>
        <v/>
      </c>
      <c r="AR108" s="140"/>
      <c r="AS108" s="28" t="str">
        <f t="shared" si="23"/>
        <v/>
      </c>
      <c r="AT108" s="140"/>
      <c r="AU108" s="28" t="str">
        <f t="shared" si="24"/>
        <v/>
      </c>
      <c r="AV108" s="140"/>
      <c r="AW108" s="28" t="str">
        <f t="shared" si="25"/>
        <v/>
      </c>
      <c r="AX108" s="111" t="str">
        <f t="shared" si="26"/>
        <v/>
      </c>
      <c r="AY108" s="111" t="str">
        <f t="shared" si="27"/>
        <v/>
      </c>
      <c r="AZ108" s="141"/>
      <c r="BA108" s="154" t="str">
        <f t="shared" si="28"/>
        <v>Débil</v>
      </c>
      <c r="BB108" s="22" t="str">
        <f>IFERROR(VLOOKUP((CONCATENATE(AY108,BA108)),Listados!$U$3:$V$11,2,FALSE),"")</f>
        <v/>
      </c>
      <c r="BC108" s="111">
        <f t="shared" si="29"/>
        <v>100</v>
      </c>
      <c r="BD108" s="505"/>
      <c r="BE108" s="548"/>
      <c r="BF108" s="505"/>
      <c r="BG108" s="505"/>
      <c r="BH108" s="501"/>
      <c r="BI108" s="502"/>
      <c r="BJ108" s="501"/>
      <c r="BK108" s="501"/>
      <c r="BL108" s="586"/>
      <c r="BM108" s="587"/>
      <c r="BN108" s="588"/>
      <c r="BO108" s="586"/>
      <c r="BP108" s="587"/>
      <c r="BQ108" s="588"/>
      <c r="BR108" s="586"/>
      <c r="BS108" s="587"/>
      <c r="BT108" s="588"/>
    </row>
    <row r="109" spans="1:72" ht="15.75" thickBot="1" x14ac:dyDescent="0.3">
      <c r="A109" s="510">
        <v>18</v>
      </c>
      <c r="B109" s="563"/>
      <c r="C109" s="516" t="str">
        <f>IFERROR(VLOOKUP(B109,Listados!B$3:C$20,2,FALSE),"")</f>
        <v/>
      </c>
      <c r="D109" s="522" t="s">
        <v>614</v>
      </c>
      <c r="E109" s="105"/>
      <c r="F109" s="18"/>
      <c r="G109" s="522"/>
      <c r="H109" s="550"/>
      <c r="I109" s="550"/>
      <c r="J109" s="550"/>
      <c r="K109" s="550"/>
      <c r="L109" s="550"/>
      <c r="M109" s="550"/>
      <c r="N109" s="550"/>
      <c r="O109" s="550"/>
      <c r="P109" s="550"/>
      <c r="Q109" s="550"/>
      <c r="R109" s="550"/>
      <c r="S109" s="550"/>
      <c r="T109" s="550"/>
      <c r="U109" s="550"/>
      <c r="V109" s="550"/>
      <c r="W109" s="550"/>
      <c r="X109" s="550"/>
      <c r="Y109" s="550"/>
      <c r="Z109" s="549"/>
      <c r="AA109" s="508">
        <f>COUNTIF(H109:Z114, "SI")</f>
        <v>0</v>
      </c>
      <c r="AB109" s="549"/>
      <c r="AC109" s="506" t="e">
        <f>+VLOOKUP(AB109,Listados!$K$8:$L$12,2,0)</f>
        <v>#N/A</v>
      </c>
      <c r="AD109" s="508" t="str">
        <f>+IF(OR(AA109=1,AA109&lt;=5),"Moderado",IF(OR(AA109=6,AA109&lt;=11),"Mayor","Catastrófico"))</f>
        <v>Moderado</v>
      </c>
      <c r="AE109" s="506" t="e">
        <f>+VLOOKUP(AD109,Listados!K115:L119,2,0)</f>
        <v>#N/A</v>
      </c>
      <c r="AF109" s="501" t="str">
        <f>IF(AND(AB109&lt;&gt;"",AD109&lt;&gt;""),VLOOKUP(AB109&amp;AD109,Listados!$M$3:$N$27,2,FALSE),"")</f>
        <v/>
      </c>
      <c r="AG109" s="52" t="s">
        <v>497</v>
      </c>
      <c r="AH109" s="145"/>
      <c r="AI109" s="145"/>
      <c r="AJ109" s="145"/>
      <c r="AK109" s="28" t="str">
        <f t="shared" si="19"/>
        <v/>
      </c>
      <c r="AL109" s="145"/>
      <c r="AM109" s="28" t="str">
        <f t="shared" si="20"/>
        <v/>
      </c>
      <c r="AN109" s="140"/>
      <c r="AO109" s="28" t="str">
        <f t="shared" si="21"/>
        <v/>
      </c>
      <c r="AP109" s="140"/>
      <c r="AQ109" s="28" t="str">
        <f t="shared" si="22"/>
        <v/>
      </c>
      <c r="AR109" s="140"/>
      <c r="AS109" s="28" t="str">
        <f t="shared" si="23"/>
        <v/>
      </c>
      <c r="AT109" s="140"/>
      <c r="AU109" s="28" t="str">
        <f t="shared" si="24"/>
        <v/>
      </c>
      <c r="AV109" s="140"/>
      <c r="AW109" s="28" t="str">
        <f t="shared" si="25"/>
        <v/>
      </c>
      <c r="AX109" s="111" t="str">
        <f t="shared" si="26"/>
        <v/>
      </c>
      <c r="AY109" s="111" t="str">
        <f t="shared" si="27"/>
        <v/>
      </c>
      <c r="AZ109" s="141"/>
      <c r="BA109" s="154" t="str">
        <f t="shared" si="28"/>
        <v>Débil</v>
      </c>
      <c r="BB109" s="22" t="str">
        <f>IFERROR(VLOOKUP((CONCATENATE(AY109,BA109)),Listados!$U$3:$V$11,2,FALSE),"")</f>
        <v/>
      </c>
      <c r="BC109" s="111">
        <f t="shared" si="29"/>
        <v>100</v>
      </c>
      <c r="BD109" s="503">
        <f>AVERAGE(BC109:BC114)</f>
        <v>100</v>
      </c>
      <c r="BE109" s="505" t="str">
        <f>IF(BD109&lt;=50, "Débil", IF(BD109&lt;=99,"Moderado","Fuerte"))</f>
        <v>Fuerte</v>
      </c>
      <c r="BF109" s="503">
        <f>+IF(BE109="Fuerte",2,IF(BE109="Moderado",1,0))</f>
        <v>2</v>
      </c>
      <c r="BG109" s="503" t="e">
        <f>+AC109-BF109</f>
        <v>#N/A</v>
      </c>
      <c r="BH109" s="499" t="e">
        <f>+VLOOKUP(BG109,Listados!$J$18:$K$24,2,TRUE)</f>
        <v>#N/A</v>
      </c>
      <c r="BI109" s="501" t="str">
        <f>IF(ISBLANK(AD109),"",AD109)</f>
        <v>Moderado</v>
      </c>
      <c r="BJ109" s="499" t="e">
        <f>IF(AND(BH109&lt;&gt;"",BI109&lt;&gt;""),VLOOKUP(BH109&amp;BI109,Listados!$M$3:$N$27,2,FALSE),"")</f>
        <v>#N/A</v>
      </c>
      <c r="BK109" s="499" t="e">
        <f>+VLOOKUP(BJ109,Listados!$P$3:$Q$6,2,FALSE)</f>
        <v>#N/A</v>
      </c>
      <c r="BL109" s="586"/>
      <c r="BM109" s="587"/>
      <c r="BN109" s="588"/>
      <c r="BO109" s="586"/>
      <c r="BP109" s="587"/>
      <c r="BQ109" s="588"/>
      <c r="BR109" s="586"/>
      <c r="BS109" s="587"/>
      <c r="BT109" s="588"/>
    </row>
    <row r="110" spans="1:72" ht="15.75" thickBot="1" x14ac:dyDescent="0.3">
      <c r="A110" s="511"/>
      <c r="B110" s="564"/>
      <c r="C110" s="517"/>
      <c r="D110" s="523"/>
      <c r="E110" s="162"/>
      <c r="F110" s="151"/>
      <c r="G110" s="523"/>
      <c r="H110" s="551"/>
      <c r="I110" s="551"/>
      <c r="J110" s="551"/>
      <c r="K110" s="551"/>
      <c r="L110" s="551"/>
      <c r="M110" s="551"/>
      <c r="N110" s="551"/>
      <c r="O110" s="551"/>
      <c r="P110" s="551"/>
      <c r="Q110" s="551"/>
      <c r="R110" s="551"/>
      <c r="S110" s="551"/>
      <c r="T110" s="551"/>
      <c r="U110" s="551"/>
      <c r="V110" s="551"/>
      <c r="W110" s="551"/>
      <c r="X110" s="551"/>
      <c r="Y110" s="551"/>
      <c r="Z110" s="514"/>
      <c r="AA110" s="509"/>
      <c r="AB110" s="514"/>
      <c r="AC110" s="507"/>
      <c r="AD110" s="509" t="str">
        <f>+IF(OR(AB110=1,AB110&lt;=5),"Moderado",IF(OR(AB110=6,AB110&lt;=11),"Mayor","Catastrófico"))</f>
        <v>Moderado</v>
      </c>
      <c r="AE110" s="507"/>
      <c r="AF110" s="502"/>
      <c r="AG110" s="52" t="s">
        <v>497</v>
      </c>
      <c r="AH110" s="145"/>
      <c r="AI110" s="145"/>
      <c r="AJ110" s="145"/>
      <c r="AK110" s="28" t="str">
        <f t="shared" si="19"/>
        <v/>
      </c>
      <c r="AL110" s="145"/>
      <c r="AM110" s="28" t="str">
        <f t="shared" si="20"/>
        <v/>
      </c>
      <c r="AN110" s="140"/>
      <c r="AO110" s="28" t="str">
        <f t="shared" si="21"/>
        <v/>
      </c>
      <c r="AP110" s="140"/>
      <c r="AQ110" s="28" t="str">
        <f t="shared" si="22"/>
        <v/>
      </c>
      <c r="AR110" s="140"/>
      <c r="AS110" s="28" t="str">
        <f t="shared" si="23"/>
        <v/>
      </c>
      <c r="AT110" s="140"/>
      <c r="AU110" s="28" t="str">
        <f t="shared" si="24"/>
        <v/>
      </c>
      <c r="AV110" s="140"/>
      <c r="AW110" s="28" t="str">
        <f t="shared" si="25"/>
        <v/>
      </c>
      <c r="AX110" s="111" t="str">
        <f t="shared" si="26"/>
        <v/>
      </c>
      <c r="AY110" s="111" t="str">
        <f t="shared" si="27"/>
        <v/>
      </c>
      <c r="AZ110" s="141"/>
      <c r="BA110" s="154" t="str">
        <f t="shared" si="28"/>
        <v>Débil</v>
      </c>
      <c r="BB110" s="22" t="str">
        <f>IFERROR(VLOOKUP((CONCATENATE(AY110,BA110)),Listados!$U$3:$V$11,2,FALSE),"")</f>
        <v/>
      </c>
      <c r="BC110" s="111">
        <f t="shared" si="29"/>
        <v>100</v>
      </c>
      <c r="BD110" s="504"/>
      <c r="BE110" s="548"/>
      <c r="BF110" s="504"/>
      <c r="BG110" s="504"/>
      <c r="BH110" s="500"/>
      <c r="BI110" s="502"/>
      <c r="BJ110" s="500"/>
      <c r="BK110" s="500"/>
      <c r="BL110" s="586"/>
      <c r="BM110" s="587"/>
      <c r="BN110" s="588"/>
      <c r="BO110" s="586"/>
      <c r="BP110" s="587"/>
      <c r="BQ110" s="588"/>
      <c r="BR110" s="586"/>
      <c r="BS110" s="587"/>
      <c r="BT110" s="588"/>
    </row>
    <row r="111" spans="1:72" ht="15.75" thickBot="1" x14ac:dyDescent="0.3">
      <c r="A111" s="511"/>
      <c r="B111" s="564"/>
      <c r="C111" s="517"/>
      <c r="D111" s="523"/>
      <c r="E111" s="162"/>
      <c r="F111" s="151"/>
      <c r="G111" s="523"/>
      <c r="H111" s="551"/>
      <c r="I111" s="551"/>
      <c r="J111" s="551"/>
      <c r="K111" s="551"/>
      <c r="L111" s="551"/>
      <c r="M111" s="551"/>
      <c r="N111" s="551"/>
      <c r="O111" s="551"/>
      <c r="P111" s="551"/>
      <c r="Q111" s="551"/>
      <c r="R111" s="551"/>
      <c r="S111" s="551"/>
      <c r="T111" s="551"/>
      <c r="U111" s="551"/>
      <c r="V111" s="551"/>
      <c r="W111" s="551"/>
      <c r="X111" s="551"/>
      <c r="Y111" s="551"/>
      <c r="Z111" s="514"/>
      <c r="AA111" s="509"/>
      <c r="AB111" s="514"/>
      <c r="AC111" s="507"/>
      <c r="AD111" s="509" t="str">
        <f>+IF(OR(AB111=1,AB111&lt;=5),"Moderado",IF(OR(AB111=6,AB111&lt;=11),"Mayor","Catastrófico"))</f>
        <v>Moderado</v>
      </c>
      <c r="AE111" s="507"/>
      <c r="AF111" s="502"/>
      <c r="AG111" s="52" t="s">
        <v>497</v>
      </c>
      <c r="AH111" s="145"/>
      <c r="AI111" s="145"/>
      <c r="AJ111" s="145"/>
      <c r="AK111" s="28" t="str">
        <f t="shared" si="19"/>
        <v/>
      </c>
      <c r="AL111" s="145"/>
      <c r="AM111" s="28" t="str">
        <f t="shared" si="20"/>
        <v/>
      </c>
      <c r="AN111" s="140"/>
      <c r="AO111" s="28" t="str">
        <f t="shared" si="21"/>
        <v/>
      </c>
      <c r="AP111" s="140"/>
      <c r="AQ111" s="28" t="str">
        <f t="shared" si="22"/>
        <v/>
      </c>
      <c r="AR111" s="140"/>
      <c r="AS111" s="28" t="str">
        <f t="shared" si="23"/>
        <v/>
      </c>
      <c r="AT111" s="140"/>
      <c r="AU111" s="28" t="str">
        <f t="shared" si="24"/>
        <v/>
      </c>
      <c r="AV111" s="140"/>
      <c r="AW111" s="28" t="str">
        <f t="shared" si="25"/>
        <v/>
      </c>
      <c r="AX111" s="111" t="str">
        <f t="shared" si="26"/>
        <v/>
      </c>
      <c r="AY111" s="111" t="str">
        <f t="shared" si="27"/>
        <v/>
      </c>
      <c r="AZ111" s="141"/>
      <c r="BA111" s="154" t="str">
        <f t="shared" si="28"/>
        <v>Débil</v>
      </c>
      <c r="BB111" s="22" t="str">
        <f>IFERROR(VLOOKUP((CONCATENATE(AY111,BA111)),Listados!$U$3:$V$11,2,FALSE),"")</f>
        <v/>
      </c>
      <c r="BC111" s="111">
        <f t="shared" si="29"/>
        <v>100</v>
      </c>
      <c r="BD111" s="504"/>
      <c r="BE111" s="548"/>
      <c r="BF111" s="504"/>
      <c r="BG111" s="504"/>
      <c r="BH111" s="500"/>
      <c r="BI111" s="502"/>
      <c r="BJ111" s="500"/>
      <c r="BK111" s="500"/>
      <c r="BL111" s="586"/>
      <c r="BM111" s="587"/>
      <c r="BN111" s="588"/>
      <c r="BO111" s="586"/>
      <c r="BP111" s="587"/>
      <c r="BQ111" s="588"/>
      <c r="BR111" s="586"/>
      <c r="BS111" s="587"/>
      <c r="BT111" s="588"/>
    </row>
    <row r="112" spans="1:72" ht="15.75" thickBot="1" x14ac:dyDescent="0.3">
      <c r="A112" s="511"/>
      <c r="B112" s="564"/>
      <c r="C112" s="517"/>
      <c r="D112" s="523"/>
      <c r="E112" s="542"/>
      <c r="F112" s="556"/>
      <c r="G112" s="523"/>
      <c r="H112" s="551"/>
      <c r="I112" s="551"/>
      <c r="J112" s="551"/>
      <c r="K112" s="551"/>
      <c r="L112" s="551"/>
      <c r="M112" s="551"/>
      <c r="N112" s="551"/>
      <c r="O112" s="551"/>
      <c r="P112" s="551"/>
      <c r="Q112" s="551"/>
      <c r="R112" s="551"/>
      <c r="S112" s="551"/>
      <c r="T112" s="551"/>
      <c r="U112" s="551"/>
      <c r="V112" s="551"/>
      <c r="W112" s="551"/>
      <c r="X112" s="551"/>
      <c r="Y112" s="551"/>
      <c r="Z112" s="514"/>
      <c r="AA112" s="509"/>
      <c r="AB112" s="514"/>
      <c r="AC112" s="507"/>
      <c r="AD112" s="509" t="str">
        <f>+IF(OR(AB112=1,AB112&lt;=5),"Moderado",IF(OR(AB112=6,AB112&lt;=11),"Mayor","Catastrófico"))</f>
        <v>Moderado</v>
      </c>
      <c r="AE112" s="507"/>
      <c r="AF112" s="502"/>
      <c r="AG112" s="52" t="s">
        <v>497</v>
      </c>
      <c r="AH112" s="145"/>
      <c r="AI112" s="145"/>
      <c r="AJ112" s="145"/>
      <c r="AK112" s="28" t="str">
        <f t="shared" si="19"/>
        <v/>
      </c>
      <c r="AL112" s="145"/>
      <c r="AM112" s="28" t="str">
        <f t="shared" si="20"/>
        <v/>
      </c>
      <c r="AN112" s="140"/>
      <c r="AO112" s="28" t="str">
        <f t="shared" si="21"/>
        <v/>
      </c>
      <c r="AP112" s="140"/>
      <c r="AQ112" s="28" t="str">
        <f t="shared" si="22"/>
        <v/>
      </c>
      <c r="AR112" s="140"/>
      <c r="AS112" s="28" t="str">
        <f t="shared" si="23"/>
        <v/>
      </c>
      <c r="AT112" s="140"/>
      <c r="AU112" s="28" t="str">
        <f t="shared" si="24"/>
        <v/>
      </c>
      <c r="AV112" s="140"/>
      <c r="AW112" s="28" t="str">
        <f t="shared" si="25"/>
        <v/>
      </c>
      <c r="AX112" s="111" t="str">
        <f t="shared" si="26"/>
        <v/>
      </c>
      <c r="AY112" s="111" t="str">
        <f t="shared" si="27"/>
        <v/>
      </c>
      <c r="AZ112" s="141"/>
      <c r="BA112" s="154" t="str">
        <f t="shared" si="28"/>
        <v>Débil</v>
      </c>
      <c r="BB112" s="22" t="str">
        <f>IFERROR(VLOOKUP((CONCATENATE(AY112,BA112)),Listados!$U$3:$V$11,2,FALSE),"")</f>
        <v/>
      </c>
      <c r="BC112" s="111">
        <f t="shared" si="29"/>
        <v>100</v>
      </c>
      <c r="BD112" s="504"/>
      <c r="BE112" s="548"/>
      <c r="BF112" s="504"/>
      <c r="BG112" s="504"/>
      <c r="BH112" s="500"/>
      <c r="BI112" s="502"/>
      <c r="BJ112" s="500"/>
      <c r="BK112" s="500"/>
      <c r="BL112" s="586"/>
      <c r="BM112" s="587"/>
      <c r="BN112" s="588"/>
      <c r="BO112" s="586"/>
      <c r="BP112" s="587"/>
      <c r="BQ112" s="588"/>
      <c r="BR112" s="586"/>
      <c r="BS112" s="587"/>
      <c r="BT112" s="588"/>
    </row>
    <row r="113" spans="1:72" ht="15.75" thickBot="1" x14ac:dyDescent="0.3">
      <c r="A113" s="511"/>
      <c r="B113" s="564"/>
      <c r="C113" s="517"/>
      <c r="D113" s="523"/>
      <c r="E113" s="543"/>
      <c r="F113" s="557"/>
      <c r="G113" s="523"/>
      <c r="H113" s="551"/>
      <c r="I113" s="551"/>
      <c r="J113" s="551"/>
      <c r="K113" s="551"/>
      <c r="L113" s="551"/>
      <c r="M113" s="551"/>
      <c r="N113" s="551"/>
      <c r="O113" s="551"/>
      <c r="P113" s="551"/>
      <c r="Q113" s="551"/>
      <c r="R113" s="551"/>
      <c r="S113" s="551"/>
      <c r="T113" s="551"/>
      <c r="U113" s="551"/>
      <c r="V113" s="551"/>
      <c r="W113" s="551"/>
      <c r="X113" s="551"/>
      <c r="Y113" s="551"/>
      <c r="Z113" s="514"/>
      <c r="AA113" s="509"/>
      <c r="AB113" s="514"/>
      <c r="AC113" s="507"/>
      <c r="AD113" s="509" t="str">
        <f>+IF(OR(AB113=1,AB113&lt;=5),"Moderado",IF(OR(AB113=6,AB113&lt;=11),"Mayor","Catastrófico"))</f>
        <v>Moderado</v>
      </c>
      <c r="AE113" s="507"/>
      <c r="AF113" s="502"/>
      <c r="AG113" s="52" t="s">
        <v>497</v>
      </c>
      <c r="AH113" s="145"/>
      <c r="AI113" s="145"/>
      <c r="AJ113" s="145"/>
      <c r="AK113" s="28" t="str">
        <f t="shared" si="19"/>
        <v/>
      </c>
      <c r="AL113" s="145"/>
      <c r="AM113" s="28" t="str">
        <f t="shared" si="20"/>
        <v/>
      </c>
      <c r="AN113" s="140"/>
      <c r="AO113" s="28" t="str">
        <f t="shared" si="21"/>
        <v/>
      </c>
      <c r="AP113" s="140"/>
      <c r="AQ113" s="28" t="str">
        <f t="shared" si="22"/>
        <v/>
      </c>
      <c r="AR113" s="140"/>
      <c r="AS113" s="28" t="str">
        <f t="shared" si="23"/>
        <v/>
      </c>
      <c r="AT113" s="140"/>
      <c r="AU113" s="28" t="str">
        <f t="shared" si="24"/>
        <v/>
      </c>
      <c r="AV113" s="140"/>
      <c r="AW113" s="28" t="str">
        <f t="shared" si="25"/>
        <v/>
      </c>
      <c r="AX113" s="111" t="str">
        <f t="shared" si="26"/>
        <v/>
      </c>
      <c r="AY113" s="111" t="str">
        <f t="shared" si="27"/>
        <v/>
      </c>
      <c r="AZ113" s="141"/>
      <c r="BA113" s="154" t="str">
        <f t="shared" si="28"/>
        <v>Débil</v>
      </c>
      <c r="BB113" s="22" t="str">
        <f>IFERROR(VLOOKUP((CONCATENATE(AY113,BA113)),Listados!$U$3:$V$11,2,FALSE),"")</f>
        <v/>
      </c>
      <c r="BC113" s="111">
        <f t="shared" si="29"/>
        <v>100</v>
      </c>
      <c r="BD113" s="504"/>
      <c r="BE113" s="548"/>
      <c r="BF113" s="504"/>
      <c r="BG113" s="504"/>
      <c r="BH113" s="500"/>
      <c r="BI113" s="502"/>
      <c r="BJ113" s="500"/>
      <c r="BK113" s="500"/>
      <c r="BL113" s="586"/>
      <c r="BM113" s="587"/>
      <c r="BN113" s="588"/>
      <c r="BO113" s="586"/>
      <c r="BP113" s="587"/>
      <c r="BQ113" s="588"/>
      <c r="BR113" s="586"/>
      <c r="BS113" s="587"/>
      <c r="BT113" s="588"/>
    </row>
    <row r="114" spans="1:72" ht="15.75" thickBot="1" x14ac:dyDescent="0.3">
      <c r="A114" s="512"/>
      <c r="B114" s="564"/>
      <c r="C114" s="518"/>
      <c r="D114" s="568"/>
      <c r="E114" s="544"/>
      <c r="F114" s="558"/>
      <c r="G114" s="523"/>
      <c r="H114" s="551"/>
      <c r="I114" s="551"/>
      <c r="J114" s="551"/>
      <c r="K114" s="551"/>
      <c r="L114" s="551"/>
      <c r="M114" s="551"/>
      <c r="N114" s="551"/>
      <c r="O114" s="551"/>
      <c r="P114" s="551"/>
      <c r="Q114" s="551"/>
      <c r="R114" s="551"/>
      <c r="S114" s="551"/>
      <c r="T114" s="551"/>
      <c r="U114" s="551"/>
      <c r="V114" s="551"/>
      <c r="W114" s="551"/>
      <c r="X114" s="551"/>
      <c r="Y114" s="551"/>
      <c r="Z114" s="514"/>
      <c r="AA114" s="509"/>
      <c r="AB114" s="514"/>
      <c r="AC114" s="508"/>
      <c r="AD114" s="509" t="str">
        <f>+IF(OR(AB114=1,AB114&lt;=5),"Moderado",IF(OR(AB114=6,AB114&lt;=11),"Mayor","Catastrófico"))</f>
        <v>Moderado</v>
      </c>
      <c r="AE114" s="508"/>
      <c r="AF114" s="502"/>
      <c r="AG114" s="52" t="s">
        <v>497</v>
      </c>
      <c r="AH114" s="145"/>
      <c r="AI114" s="145"/>
      <c r="AJ114" s="145"/>
      <c r="AK114" s="28" t="str">
        <f t="shared" si="19"/>
        <v/>
      </c>
      <c r="AL114" s="145"/>
      <c r="AM114" s="28" t="str">
        <f t="shared" si="20"/>
        <v/>
      </c>
      <c r="AN114" s="140"/>
      <c r="AO114" s="28" t="str">
        <f t="shared" si="21"/>
        <v/>
      </c>
      <c r="AP114" s="140"/>
      <c r="AQ114" s="28" t="str">
        <f t="shared" si="22"/>
        <v/>
      </c>
      <c r="AR114" s="140"/>
      <c r="AS114" s="28" t="str">
        <f t="shared" si="23"/>
        <v/>
      </c>
      <c r="AT114" s="140"/>
      <c r="AU114" s="28" t="str">
        <f t="shared" si="24"/>
        <v/>
      </c>
      <c r="AV114" s="140"/>
      <c r="AW114" s="28" t="str">
        <f t="shared" si="25"/>
        <v/>
      </c>
      <c r="AX114" s="111" t="str">
        <f t="shared" si="26"/>
        <v/>
      </c>
      <c r="AY114" s="111" t="str">
        <f t="shared" si="27"/>
        <v/>
      </c>
      <c r="AZ114" s="141"/>
      <c r="BA114" s="154" t="str">
        <f t="shared" si="28"/>
        <v>Débil</v>
      </c>
      <c r="BB114" s="22" t="str">
        <f>IFERROR(VLOOKUP((CONCATENATE(AY114,BA114)),Listados!$U$3:$V$11,2,FALSE),"")</f>
        <v/>
      </c>
      <c r="BC114" s="111">
        <f t="shared" si="29"/>
        <v>100</v>
      </c>
      <c r="BD114" s="505"/>
      <c r="BE114" s="548"/>
      <c r="BF114" s="505"/>
      <c r="BG114" s="505"/>
      <c r="BH114" s="501"/>
      <c r="BI114" s="502"/>
      <c r="BJ114" s="501"/>
      <c r="BK114" s="501"/>
      <c r="BL114" s="586"/>
      <c r="BM114" s="587"/>
      <c r="BN114" s="588"/>
      <c r="BO114" s="586"/>
      <c r="BP114" s="587"/>
      <c r="BQ114" s="588"/>
      <c r="BR114" s="586"/>
      <c r="BS114" s="587"/>
      <c r="BT114" s="588"/>
    </row>
    <row r="115" spans="1:72" ht="15.75" thickBot="1" x14ac:dyDescent="0.3">
      <c r="A115" s="510">
        <v>19</v>
      </c>
      <c r="B115" s="563"/>
      <c r="C115" s="516" t="str">
        <f>IFERROR(VLOOKUP(B115,Listados!B$3:C$20,2,FALSE),"")</f>
        <v/>
      </c>
      <c r="D115" s="522" t="s">
        <v>614</v>
      </c>
      <c r="E115" s="105"/>
      <c r="F115" s="18"/>
      <c r="G115" s="522"/>
      <c r="H115" s="550"/>
      <c r="I115" s="550"/>
      <c r="J115" s="550"/>
      <c r="K115" s="550"/>
      <c r="L115" s="550"/>
      <c r="M115" s="550"/>
      <c r="N115" s="550"/>
      <c r="O115" s="550"/>
      <c r="P115" s="550"/>
      <c r="Q115" s="550"/>
      <c r="R115" s="550"/>
      <c r="S115" s="550"/>
      <c r="T115" s="550"/>
      <c r="U115" s="550"/>
      <c r="V115" s="550"/>
      <c r="W115" s="550"/>
      <c r="X115" s="550"/>
      <c r="Y115" s="550"/>
      <c r="Z115" s="549"/>
      <c r="AA115" s="508">
        <f>COUNTIF(H115:Z120, "SI")</f>
        <v>0</v>
      </c>
      <c r="AB115" s="549"/>
      <c r="AC115" s="506" t="e">
        <f>+VLOOKUP(AB115,Listados!$K$8:$L$12,2,0)</f>
        <v>#N/A</v>
      </c>
      <c r="AD115" s="508" t="str">
        <f>+IF(OR(AA115=1,AA115&lt;=5),"Moderado",IF(OR(AA115=6,AA115&lt;=11),"Mayor","Catastrófico"))</f>
        <v>Moderado</v>
      </c>
      <c r="AE115" s="506" t="e">
        <f>+VLOOKUP(AD115,Listados!K121:L125,2,0)</f>
        <v>#N/A</v>
      </c>
      <c r="AF115" s="501" t="str">
        <f>IF(AND(AB115&lt;&gt;"",AD115&lt;&gt;""),VLOOKUP(AB115&amp;AD115,Listados!$M$3:$N$27,2,FALSE),"")</f>
        <v/>
      </c>
      <c r="AG115" s="52" t="s">
        <v>497</v>
      </c>
      <c r="AH115" s="145"/>
      <c r="AI115" s="145"/>
      <c r="AJ115" s="145"/>
      <c r="AK115" s="28" t="str">
        <f t="shared" si="19"/>
        <v/>
      </c>
      <c r="AL115" s="145"/>
      <c r="AM115" s="28" t="str">
        <f t="shared" si="20"/>
        <v/>
      </c>
      <c r="AN115" s="140"/>
      <c r="AO115" s="28" t="str">
        <f t="shared" si="21"/>
        <v/>
      </c>
      <c r="AP115" s="140"/>
      <c r="AQ115" s="28" t="str">
        <f t="shared" si="22"/>
        <v/>
      </c>
      <c r="AR115" s="140"/>
      <c r="AS115" s="28" t="str">
        <f t="shared" si="23"/>
        <v/>
      </c>
      <c r="AT115" s="140"/>
      <c r="AU115" s="28" t="str">
        <f t="shared" si="24"/>
        <v/>
      </c>
      <c r="AV115" s="140"/>
      <c r="AW115" s="28" t="str">
        <f t="shared" si="25"/>
        <v/>
      </c>
      <c r="AX115" s="111" t="str">
        <f t="shared" si="26"/>
        <v/>
      </c>
      <c r="AY115" s="111" t="str">
        <f t="shared" si="27"/>
        <v/>
      </c>
      <c r="AZ115" s="141"/>
      <c r="BA115" s="154" t="str">
        <f t="shared" si="28"/>
        <v>Débil</v>
      </c>
      <c r="BB115" s="22" t="str">
        <f>IFERROR(VLOOKUP((CONCATENATE(AY115,BA115)),Listados!$U$3:$V$11,2,FALSE),"")</f>
        <v/>
      </c>
      <c r="BC115" s="111">
        <f t="shared" si="29"/>
        <v>100</v>
      </c>
      <c r="BD115" s="503">
        <f>AVERAGE(BC115:BC120)</f>
        <v>100</v>
      </c>
      <c r="BE115" s="505" t="str">
        <f>IF(BD115&lt;=50, "Débil", IF(BD115&lt;=99,"Moderado","Fuerte"))</f>
        <v>Fuerte</v>
      </c>
      <c r="BF115" s="503">
        <f>+IF(BE115="Fuerte",2,IF(BE115="Moderado",1,0))</f>
        <v>2</v>
      </c>
      <c r="BG115" s="503" t="e">
        <f>+AC115-BF115</f>
        <v>#N/A</v>
      </c>
      <c r="BH115" s="499" t="e">
        <f>+VLOOKUP(BG115,Listados!$J$18:$K$24,2,TRUE)</f>
        <v>#N/A</v>
      </c>
      <c r="BI115" s="501" t="str">
        <f>IF(ISBLANK(AD115),"",AD115)</f>
        <v>Moderado</v>
      </c>
      <c r="BJ115" s="499" t="e">
        <f>IF(AND(BH115&lt;&gt;"",BI115&lt;&gt;""),VLOOKUP(BH115&amp;BI115,Listados!$M$3:$N$27,2,FALSE),"")</f>
        <v>#N/A</v>
      </c>
      <c r="BK115" s="499" t="e">
        <f>+VLOOKUP(BJ115,Listados!$P$3:$Q$6,2,FALSE)</f>
        <v>#N/A</v>
      </c>
      <c r="BL115" s="586"/>
      <c r="BM115" s="587"/>
      <c r="BN115" s="588"/>
      <c r="BO115" s="586"/>
      <c r="BP115" s="587"/>
      <c r="BQ115" s="588"/>
      <c r="BR115" s="586"/>
      <c r="BS115" s="587"/>
      <c r="BT115" s="588"/>
    </row>
    <row r="116" spans="1:72" ht="15.75" thickBot="1" x14ac:dyDescent="0.3">
      <c r="A116" s="511"/>
      <c r="B116" s="564"/>
      <c r="C116" s="517"/>
      <c r="D116" s="523"/>
      <c r="E116" s="162"/>
      <c r="F116" s="151"/>
      <c r="G116" s="523"/>
      <c r="H116" s="551"/>
      <c r="I116" s="551"/>
      <c r="J116" s="551"/>
      <c r="K116" s="551"/>
      <c r="L116" s="551"/>
      <c r="M116" s="551"/>
      <c r="N116" s="551"/>
      <c r="O116" s="551"/>
      <c r="P116" s="551"/>
      <c r="Q116" s="551"/>
      <c r="R116" s="551"/>
      <c r="S116" s="551"/>
      <c r="T116" s="551"/>
      <c r="U116" s="551"/>
      <c r="V116" s="551"/>
      <c r="W116" s="551"/>
      <c r="X116" s="551"/>
      <c r="Y116" s="551"/>
      <c r="Z116" s="514"/>
      <c r="AA116" s="509"/>
      <c r="AB116" s="514"/>
      <c r="AC116" s="507"/>
      <c r="AD116" s="509" t="str">
        <f>+IF(OR(AB116=1,AB116&lt;=5),"Moderado",IF(OR(AB116=6,AB116&lt;=11),"Mayor","Catastrófico"))</f>
        <v>Moderado</v>
      </c>
      <c r="AE116" s="507"/>
      <c r="AF116" s="502"/>
      <c r="AG116" s="52" t="s">
        <v>497</v>
      </c>
      <c r="AH116" s="145"/>
      <c r="AI116" s="145"/>
      <c r="AJ116" s="145"/>
      <c r="AK116" s="28" t="str">
        <f t="shared" si="19"/>
        <v/>
      </c>
      <c r="AL116" s="145"/>
      <c r="AM116" s="28" t="str">
        <f t="shared" si="20"/>
        <v/>
      </c>
      <c r="AN116" s="140"/>
      <c r="AO116" s="28" t="str">
        <f t="shared" si="21"/>
        <v/>
      </c>
      <c r="AP116" s="140"/>
      <c r="AQ116" s="28" t="str">
        <f t="shared" si="22"/>
        <v/>
      </c>
      <c r="AR116" s="140"/>
      <c r="AS116" s="28" t="str">
        <f t="shared" si="23"/>
        <v/>
      </c>
      <c r="AT116" s="140"/>
      <c r="AU116" s="28" t="str">
        <f t="shared" si="24"/>
        <v/>
      </c>
      <c r="AV116" s="140"/>
      <c r="AW116" s="28" t="str">
        <f t="shared" si="25"/>
        <v/>
      </c>
      <c r="AX116" s="111" t="str">
        <f t="shared" si="26"/>
        <v/>
      </c>
      <c r="AY116" s="111" t="str">
        <f t="shared" si="27"/>
        <v/>
      </c>
      <c r="AZ116" s="141"/>
      <c r="BA116" s="154" t="str">
        <f t="shared" si="28"/>
        <v>Débil</v>
      </c>
      <c r="BB116" s="22" t="str">
        <f>IFERROR(VLOOKUP((CONCATENATE(AY116,BA116)),Listados!$U$3:$V$11,2,FALSE),"")</f>
        <v/>
      </c>
      <c r="BC116" s="111">
        <f t="shared" si="29"/>
        <v>100</v>
      </c>
      <c r="BD116" s="504"/>
      <c r="BE116" s="548"/>
      <c r="BF116" s="504"/>
      <c r="BG116" s="504"/>
      <c r="BH116" s="500"/>
      <c r="BI116" s="502"/>
      <c r="BJ116" s="500"/>
      <c r="BK116" s="500"/>
      <c r="BL116" s="586"/>
      <c r="BM116" s="587"/>
      <c r="BN116" s="588"/>
      <c r="BO116" s="586"/>
      <c r="BP116" s="587"/>
      <c r="BQ116" s="588"/>
      <c r="BR116" s="586"/>
      <c r="BS116" s="587"/>
      <c r="BT116" s="588"/>
    </row>
    <row r="117" spans="1:72" ht="15.75" thickBot="1" x14ac:dyDescent="0.3">
      <c r="A117" s="511"/>
      <c r="B117" s="564"/>
      <c r="C117" s="517"/>
      <c r="D117" s="523"/>
      <c r="E117" s="162"/>
      <c r="F117" s="151"/>
      <c r="G117" s="523"/>
      <c r="H117" s="551"/>
      <c r="I117" s="551"/>
      <c r="J117" s="551"/>
      <c r="K117" s="551"/>
      <c r="L117" s="551"/>
      <c r="M117" s="551"/>
      <c r="N117" s="551"/>
      <c r="O117" s="551"/>
      <c r="P117" s="551"/>
      <c r="Q117" s="551"/>
      <c r="R117" s="551"/>
      <c r="S117" s="551"/>
      <c r="T117" s="551"/>
      <c r="U117" s="551"/>
      <c r="V117" s="551"/>
      <c r="W117" s="551"/>
      <c r="X117" s="551"/>
      <c r="Y117" s="551"/>
      <c r="Z117" s="514"/>
      <c r="AA117" s="509"/>
      <c r="AB117" s="514"/>
      <c r="AC117" s="507"/>
      <c r="AD117" s="509" t="str">
        <f>+IF(OR(AB117=1,AB117&lt;=5),"Moderado",IF(OR(AB117=6,AB117&lt;=11),"Mayor","Catastrófico"))</f>
        <v>Moderado</v>
      </c>
      <c r="AE117" s="507"/>
      <c r="AF117" s="502"/>
      <c r="AG117" s="52" t="s">
        <v>497</v>
      </c>
      <c r="AH117" s="145"/>
      <c r="AI117" s="145"/>
      <c r="AJ117" s="145"/>
      <c r="AK117" s="28" t="str">
        <f t="shared" si="19"/>
        <v/>
      </c>
      <c r="AL117" s="145"/>
      <c r="AM117" s="28" t="str">
        <f t="shared" si="20"/>
        <v/>
      </c>
      <c r="AN117" s="140"/>
      <c r="AO117" s="28" t="str">
        <f t="shared" si="21"/>
        <v/>
      </c>
      <c r="AP117" s="140"/>
      <c r="AQ117" s="28" t="str">
        <f t="shared" si="22"/>
        <v/>
      </c>
      <c r="AR117" s="140"/>
      <c r="AS117" s="28" t="str">
        <f t="shared" si="23"/>
        <v/>
      </c>
      <c r="AT117" s="140"/>
      <c r="AU117" s="28" t="str">
        <f t="shared" si="24"/>
        <v/>
      </c>
      <c r="AV117" s="140"/>
      <c r="AW117" s="28" t="str">
        <f t="shared" si="25"/>
        <v/>
      </c>
      <c r="AX117" s="111" t="str">
        <f t="shared" si="26"/>
        <v/>
      </c>
      <c r="AY117" s="111" t="str">
        <f t="shared" si="27"/>
        <v/>
      </c>
      <c r="AZ117" s="141"/>
      <c r="BA117" s="154" t="str">
        <f t="shared" si="28"/>
        <v>Débil</v>
      </c>
      <c r="BB117" s="22" t="str">
        <f>IFERROR(VLOOKUP((CONCATENATE(AY117,BA117)),Listados!$U$3:$V$11,2,FALSE),"")</f>
        <v/>
      </c>
      <c r="BC117" s="111">
        <f t="shared" si="29"/>
        <v>100</v>
      </c>
      <c r="BD117" s="504"/>
      <c r="BE117" s="548"/>
      <c r="BF117" s="504"/>
      <c r="BG117" s="504"/>
      <c r="BH117" s="500"/>
      <c r="BI117" s="502"/>
      <c r="BJ117" s="500"/>
      <c r="BK117" s="500"/>
      <c r="BL117" s="586"/>
      <c r="BM117" s="587"/>
      <c r="BN117" s="588"/>
      <c r="BO117" s="586"/>
      <c r="BP117" s="587"/>
      <c r="BQ117" s="588"/>
      <c r="BR117" s="586"/>
      <c r="BS117" s="587"/>
      <c r="BT117" s="588"/>
    </row>
    <row r="118" spans="1:72" ht="15.75" thickBot="1" x14ac:dyDescent="0.3">
      <c r="A118" s="511"/>
      <c r="B118" s="564"/>
      <c r="C118" s="517"/>
      <c r="D118" s="523"/>
      <c r="E118" s="542"/>
      <c r="F118" s="556"/>
      <c r="G118" s="523"/>
      <c r="H118" s="551"/>
      <c r="I118" s="551"/>
      <c r="J118" s="551"/>
      <c r="K118" s="551"/>
      <c r="L118" s="551"/>
      <c r="M118" s="551"/>
      <c r="N118" s="551"/>
      <c r="O118" s="551"/>
      <c r="P118" s="551"/>
      <c r="Q118" s="551"/>
      <c r="R118" s="551"/>
      <c r="S118" s="551"/>
      <c r="T118" s="551"/>
      <c r="U118" s="551"/>
      <c r="V118" s="551"/>
      <c r="W118" s="551"/>
      <c r="X118" s="551"/>
      <c r="Y118" s="551"/>
      <c r="Z118" s="514"/>
      <c r="AA118" s="509"/>
      <c r="AB118" s="514"/>
      <c r="AC118" s="507"/>
      <c r="AD118" s="509" t="str">
        <f>+IF(OR(AB118=1,AB118&lt;=5),"Moderado",IF(OR(AB118=6,AB118&lt;=11),"Mayor","Catastrófico"))</f>
        <v>Moderado</v>
      </c>
      <c r="AE118" s="507"/>
      <c r="AF118" s="502"/>
      <c r="AG118" s="52" t="s">
        <v>497</v>
      </c>
      <c r="AH118" s="145"/>
      <c r="AI118" s="145"/>
      <c r="AJ118" s="145"/>
      <c r="AK118" s="28" t="str">
        <f t="shared" si="19"/>
        <v/>
      </c>
      <c r="AL118" s="145"/>
      <c r="AM118" s="28" t="str">
        <f t="shared" si="20"/>
        <v/>
      </c>
      <c r="AN118" s="140"/>
      <c r="AO118" s="28" t="str">
        <f t="shared" si="21"/>
        <v/>
      </c>
      <c r="AP118" s="140"/>
      <c r="AQ118" s="28" t="str">
        <f t="shared" si="22"/>
        <v/>
      </c>
      <c r="AR118" s="140"/>
      <c r="AS118" s="28" t="str">
        <f t="shared" si="23"/>
        <v/>
      </c>
      <c r="AT118" s="140"/>
      <c r="AU118" s="28" t="str">
        <f t="shared" si="24"/>
        <v/>
      </c>
      <c r="AV118" s="140"/>
      <c r="AW118" s="28" t="str">
        <f t="shared" si="25"/>
        <v/>
      </c>
      <c r="AX118" s="111" t="str">
        <f t="shared" si="26"/>
        <v/>
      </c>
      <c r="AY118" s="111" t="str">
        <f t="shared" si="27"/>
        <v/>
      </c>
      <c r="AZ118" s="141"/>
      <c r="BA118" s="154" t="str">
        <f t="shared" si="28"/>
        <v>Débil</v>
      </c>
      <c r="BB118" s="22" t="str">
        <f>IFERROR(VLOOKUP((CONCATENATE(AY118,BA118)),Listados!$U$3:$V$11,2,FALSE),"")</f>
        <v/>
      </c>
      <c r="BC118" s="111">
        <f t="shared" si="29"/>
        <v>100</v>
      </c>
      <c r="BD118" s="504"/>
      <c r="BE118" s="548"/>
      <c r="BF118" s="504"/>
      <c r="BG118" s="504"/>
      <c r="BH118" s="500"/>
      <c r="BI118" s="502"/>
      <c r="BJ118" s="500"/>
      <c r="BK118" s="500"/>
      <c r="BL118" s="586"/>
      <c r="BM118" s="587"/>
      <c r="BN118" s="588"/>
      <c r="BO118" s="586"/>
      <c r="BP118" s="587"/>
      <c r="BQ118" s="588"/>
      <c r="BR118" s="586"/>
      <c r="BS118" s="587"/>
      <c r="BT118" s="588"/>
    </row>
    <row r="119" spans="1:72" ht="15.75" thickBot="1" x14ac:dyDescent="0.3">
      <c r="A119" s="511"/>
      <c r="B119" s="564"/>
      <c r="C119" s="517"/>
      <c r="D119" s="523"/>
      <c r="E119" s="543"/>
      <c r="F119" s="557"/>
      <c r="G119" s="523"/>
      <c r="H119" s="551"/>
      <c r="I119" s="551"/>
      <c r="J119" s="551"/>
      <c r="K119" s="551"/>
      <c r="L119" s="551"/>
      <c r="M119" s="551"/>
      <c r="N119" s="551"/>
      <c r="O119" s="551"/>
      <c r="P119" s="551"/>
      <c r="Q119" s="551"/>
      <c r="R119" s="551"/>
      <c r="S119" s="551"/>
      <c r="T119" s="551"/>
      <c r="U119" s="551"/>
      <c r="V119" s="551"/>
      <c r="W119" s="551"/>
      <c r="X119" s="551"/>
      <c r="Y119" s="551"/>
      <c r="Z119" s="514"/>
      <c r="AA119" s="509"/>
      <c r="AB119" s="514"/>
      <c r="AC119" s="507"/>
      <c r="AD119" s="509" t="str">
        <f>+IF(OR(AB119=1,AB119&lt;=5),"Moderado",IF(OR(AB119=6,AB119&lt;=11),"Mayor","Catastrófico"))</f>
        <v>Moderado</v>
      </c>
      <c r="AE119" s="507"/>
      <c r="AF119" s="502"/>
      <c r="AG119" s="52" t="s">
        <v>497</v>
      </c>
      <c r="AH119" s="145"/>
      <c r="AI119" s="145"/>
      <c r="AJ119" s="145"/>
      <c r="AK119" s="28" t="str">
        <f t="shared" si="19"/>
        <v/>
      </c>
      <c r="AL119" s="145"/>
      <c r="AM119" s="28" t="str">
        <f t="shared" si="20"/>
        <v/>
      </c>
      <c r="AN119" s="140"/>
      <c r="AO119" s="28" t="str">
        <f t="shared" si="21"/>
        <v/>
      </c>
      <c r="AP119" s="140"/>
      <c r="AQ119" s="28" t="str">
        <f t="shared" si="22"/>
        <v/>
      </c>
      <c r="AR119" s="140"/>
      <c r="AS119" s="28" t="str">
        <f t="shared" si="23"/>
        <v/>
      </c>
      <c r="AT119" s="140"/>
      <c r="AU119" s="28" t="str">
        <f t="shared" si="24"/>
        <v/>
      </c>
      <c r="AV119" s="140"/>
      <c r="AW119" s="28" t="str">
        <f t="shared" si="25"/>
        <v/>
      </c>
      <c r="AX119" s="111" t="str">
        <f t="shared" si="26"/>
        <v/>
      </c>
      <c r="AY119" s="111" t="str">
        <f t="shared" si="27"/>
        <v/>
      </c>
      <c r="AZ119" s="141"/>
      <c r="BA119" s="154" t="str">
        <f t="shared" si="28"/>
        <v>Débil</v>
      </c>
      <c r="BB119" s="22" t="str">
        <f>IFERROR(VLOOKUP((CONCATENATE(AY119,BA119)),Listados!$U$3:$V$11,2,FALSE),"")</f>
        <v/>
      </c>
      <c r="BC119" s="111">
        <f t="shared" si="29"/>
        <v>100</v>
      </c>
      <c r="BD119" s="504"/>
      <c r="BE119" s="548"/>
      <c r="BF119" s="504"/>
      <c r="BG119" s="504"/>
      <c r="BH119" s="500"/>
      <c r="BI119" s="502"/>
      <c r="BJ119" s="500"/>
      <c r="BK119" s="500"/>
      <c r="BL119" s="586"/>
      <c r="BM119" s="587"/>
      <c r="BN119" s="588"/>
      <c r="BO119" s="586"/>
      <c r="BP119" s="587"/>
      <c r="BQ119" s="588"/>
      <c r="BR119" s="586"/>
      <c r="BS119" s="587"/>
      <c r="BT119" s="588"/>
    </row>
    <row r="120" spans="1:72" ht="15.75" thickBot="1" x14ac:dyDescent="0.3">
      <c r="A120" s="512"/>
      <c r="B120" s="564"/>
      <c r="C120" s="518"/>
      <c r="D120" s="568"/>
      <c r="E120" s="544"/>
      <c r="F120" s="558"/>
      <c r="G120" s="523"/>
      <c r="H120" s="551"/>
      <c r="I120" s="551"/>
      <c r="J120" s="551"/>
      <c r="K120" s="551"/>
      <c r="L120" s="551"/>
      <c r="M120" s="551"/>
      <c r="N120" s="551"/>
      <c r="O120" s="551"/>
      <c r="P120" s="551"/>
      <c r="Q120" s="551"/>
      <c r="R120" s="551"/>
      <c r="S120" s="551"/>
      <c r="T120" s="551"/>
      <c r="U120" s="551"/>
      <c r="V120" s="551"/>
      <c r="W120" s="551"/>
      <c r="X120" s="551"/>
      <c r="Y120" s="551"/>
      <c r="Z120" s="514"/>
      <c r="AA120" s="509"/>
      <c r="AB120" s="514"/>
      <c r="AC120" s="508"/>
      <c r="AD120" s="509" t="str">
        <f>+IF(OR(AB120=1,AB120&lt;=5),"Moderado",IF(OR(AB120=6,AB120&lt;=11),"Mayor","Catastrófico"))</f>
        <v>Moderado</v>
      </c>
      <c r="AE120" s="508"/>
      <c r="AF120" s="502"/>
      <c r="AG120" s="52" t="s">
        <v>497</v>
      </c>
      <c r="AH120" s="145"/>
      <c r="AI120" s="145"/>
      <c r="AJ120" s="145"/>
      <c r="AK120" s="28" t="str">
        <f t="shared" si="19"/>
        <v/>
      </c>
      <c r="AL120" s="145"/>
      <c r="AM120" s="28" t="str">
        <f t="shared" si="20"/>
        <v/>
      </c>
      <c r="AN120" s="140"/>
      <c r="AO120" s="28" t="str">
        <f t="shared" si="21"/>
        <v/>
      </c>
      <c r="AP120" s="140"/>
      <c r="AQ120" s="28" t="str">
        <f t="shared" si="22"/>
        <v/>
      </c>
      <c r="AR120" s="140"/>
      <c r="AS120" s="28" t="str">
        <f t="shared" si="23"/>
        <v/>
      </c>
      <c r="AT120" s="140"/>
      <c r="AU120" s="28" t="str">
        <f t="shared" si="24"/>
        <v/>
      </c>
      <c r="AV120" s="140"/>
      <c r="AW120" s="28" t="str">
        <f t="shared" si="25"/>
        <v/>
      </c>
      <c r="AX120" s="111" t="str">
        <f t="shared" si="26"/>
        <v/>
      </c>
      <c r="AY120" s="111" t="str">
        <f t="shared" si="27"/>
        <v/>
      </c>
      <c r="AZ120" s="141"/>
      <c r="BA120" s="154" t="str">
        <f t="shared" si="28"/>
        <v>Débil</v>
      </c>
      <c r="BB120" s="22" t="str">
        <f>IFERROR(VLOOKUP((CONCATENATE(AY120,BA120)),Listados!$U$3:$V$11,2,FALSE),"")</f>
        <v/>
      </c>
      <c r="BC120" s="111">
        <f t="shared" si="29"/>
        <v>100</v>
      </c>
      <c r="BD120" s="505"/>
      <c r="BE120" s="548"/>
      <c r="BF120" s="505"/>
      <c r="BG120" s="505"/>
      <c r="BH120" s="501"/>
      <c r="BI120" s="502"/>
      <c r="BJ120" s="501"/>
      <c r="BK120" s="501"/>
      <c r="BL120" s="586"/>
      <c r="BM120" s="587"/>
      <c r="BN120" s="588"/>
      <c r="BO120" s="586"/>
      <c r="BP120" s="587"/>
      <c r="BQ120" s="588"/>
      <c r="BR120" s="586"/>
      <c r="BS120" s="587"/>
      <c r="BT120" s="588"/>
    </row>
    <row r="121" spans="1:72" ht="15.75" thickBot="1" x14ac:dyDescent="0.3">
      <c r="A121" s="510">
        <v>20</v>
      </c>
      <c r="B121" s="563"/>
      <c r="C121" s="516" t="str">
        <f>IFERROR(VLOOKUP(B121,Listados!B$3:C$20,2,FALSE),"")</f>
        <v/>
      </c>
      <c r="D121" s="522" t="s">
        <v>614</v>
      </c>
      <c r="E121" s="105"/>
      <c r="F121" s="18"/>
      <c r="G121" s="522"/>
      <c r="H121" s="550"/>
      <c r="I121" s="550"/>
      <c r="J121" s="550"/>
      <c r="K121" s="550"/>
      <c r="L121" s="550"/>
      <c r="M121" s="550"/>
      <c r="N121" s="550"/>
      <c r="O121" s="550"/>
      <c r="P121" s="550"/>
      <c r="Q121" s="550"/>
      <c r="R121" s="550"/>
      <c r="S121" s="550"/>
      <c r="T121" s="550"/>
      <c r="U121" s="550"/>
      <c r="V121" s="550"/>
      <c r="W121" s="550"/>
      <c r="X121" s="550"/>
      <c r="Y121" s="550"/>
      <c r="Z121" s="549"/>
      <c r="AA121" s="508">
        <f>COUNTIF(H121:Z126, "SI")</f>
        <v>0</v>
      </c>
      <c r="AB121" s="549"/>
      <c r="AC121" s="506" t="e">
        <f>+VLOOKUP(AB121,Listados!$K$8:$L$12,2,0)</f>
        <v>#N/A</v>
      </c>
      <c r="AD121" s="508" t="str">
        <f>+IF(OR(AA121=1,AA121&lt;=5),"Moderado",IF(OR(AA121=6,AA121&lt;=11),"Mayor","Catastrófico"))</f>
        <v>Moderado</v>
      </c>
      <c r="AE121" s="506" t="e">
        <f>+VLOOKUP(AD121,Listados!K127:L131,2,0)</f>
        <v>#N/A</v>
      </c>
      <c r="AF121" s="501" t="str">
        <f>IF(AND(AB121&lt;&gt;"",AD121&lt;&gt;""),VLOOKUP(AB121&amp;AD121,Listados!$M$3:$N$27,2,FALSE),"")</f>
        <v/>
      </c>
      <c r="AG121" s="52" t="s">
        <v>497</v>
      </c>
      <c r="AH121" s="145"/>
      <c r="AI121" s="145"/>
      <c r="AJ121" s="145"/>
      <c r="AK121" s="28" t="str">
        <f t="shared" si="19"/>
        <v/>
      </c>
      <c r="AL121" s="145"/>
      <c r="AM121" s="28" t="str">
        <f t="shared" si="20"/>
        <v/>
      </c>
      <c r="AN121" s="140"/>
      <c r="AO121" s="28" t="str">
        <f t="shared" si="21"/>
        <v/>
      </c>
      <c r="AP121" s="140"/>
      <c r="AQ121" s="28" t="str">
        <f t="shared" si="22"/>
        <v/>
      </c>
      <c r="AR121" s="140"/>
      <c r="AS121" s="28" t="str">
        <f t="shared" si="23"/>
        <v/>
      </c>
      <c r="AT121" s="140"/>
      <c r="AU121" s="28" t="str">
        <f t="shared" si="24"/>
        <v/>
      </c>
      <c r="AV121" s="140"/>
      <c r="AW121" s="28" t="str">
        <f t="shared" si="25"/>
        <v/>
      </c>
      <c r="AX121" s="111" t="str">
        <f t="shared" si="26"/>
        <v/>
      </c>
      <c r="AY121" s="111" t="str">
        <f t="shared" si="27"/>
        <v/>
      </c>
      <c r="AZ121" s="141"/>
      <c r="BA121" s="154" t="str">
        <f t="shared" si="28"/>
        <v>Débil</v>
      </c>
      <c r="BB121" s="22" t="str">
        <f>IFERROR(VLOOKUP((CONCATENATE(AY121,BA121)),Listados!$U$3:$V$11,2,FALSE),"")</f>
        <v/>
      </c>
      <c r="BC121" s="111">
        <f t="shared" si="29"/>
        <v>100</v>
      </c>
      <c r="BD121" s="503">
        <f>AVERAGE(BC121:BC126)</f>
        <v>100</v>
      </c>
      <c r="BE121" s="505" t="str">
        <f>IF(BD121&lt;=50, "Débil", IF(BD121&lt;=99,"Moderado","Fuerte"))</f>
        <v>Fuerte</v>
      </c>
      <c r="BF121" s="503">
        <f>+IF(BE121="Fuerte",2,IF(BE121="Moderado",1,0))</f>
        <v>2</v>
      </c>
      <c r="BG121" s="503" t="e">
        <f>+AC121-BF121</f>
        <v>#N/A</v>
      </c>
      <c r="BH121" s="499" t="e">
        <f>+VLOOKUP(BG121,Listados!$J$18:$K$24,2,TRUE)</f>
        <v>#N/A</v>
      </c>
      <c r="BI121" s="501" t="str">
        <f>IF(ISBLANK(AD121),"",AD121)</f>
        <v>Moderado</v>
      </c>
      <c r="BJ121" s="499" t="e">
        <f>IF(AND(BH121&lt;&gt;"",BI121&lt;&gt;""),VLOOKUP(BH121&amp;BI121,Listados!$M$3:$N$27,2,FALSE),"")</f>
        <v>#N/A</v>
      </c>
      <c r="BK121" s="499" t="e">
        <f>+VLOOKUP(BJ121,Listados!$P$3:$Q$6,2,FALSE)</f>
        <v>#N/A</v>
      </c>
      <c r="BL121" s="586"/>
      <c r="BM121" s="587"/>
      <c r="BN121" s="588"/>
      <c r="BO121" s="586"/>
      <c r="BP121" s="587"/>
      <c r="BQ121" s="588"/>
      <c r="BR121" s="586"/>
      <c r="BS121" s="587"/>
      <c r="BT121" s="588"/>
    </row>
    <row r="122" spans="1:72" ht="15.75" thickBot="1" x14ac:dyDescent="0.3">
      <c r="A122" s="511"/>
      <c r="B122" s="564"/>
      <c r="C122" s="517"/>
      <c r="D122" s="523"/>
      <c r="E122" s="162"/>
      <c r="F122" s="151"/>
      <c r="G122" s="523"/>
      <c r="H122" s="551"/>
      <c r="I122" s="551"/>
      <c r="J122" s="551"/>
      <c r="K122" s="551"/>
      <c r="L122" s="551"/>
      <c r="M122" s="551"/>
      <c r="N122" s="551"/>
      <c r="O122" s="551"/>
      <c r="P122" s="551"/>
      <c r="Q122" s="551"/>
      <c r="R122" s="551"/>
      <c r="S122" s="551"/>
      <c r="T122" s="551"/>
      <c r="U122" s="551"/>
      <c r="V122" s="551"/>
      <c r="W122" s="551"/>
      <c r="X122" s="551"/>
      <c r="Y122" s="551"/>
      <c r="Z122" s="514"/>
      <c r="AA122" s="509"/>
      <c r="AB122" s="514"/>
      <c r="AC122" s="507"/>
      <c r="AD122" s="509" t="str">
        <f>+IF(OR(AB122=1,AB122&lt;=5),"Moderado",IF(OR(AB122=6,AB122&lt;=11),"Mayor","Catastrófico"))</f>
        <v>Moderado</v>
      </c>
      <c r="AE122" s="507"/>
      <c r="AF122" s="502"/>
      <c r="AG122" s="52" t="s">
        <v>497</v>
      </c>
      <c r="AH122" s="145"/>
      <c r="AI122" s="145"/>
      <c r="AJ122" s="145"/>
      <c r="AK122" s="28" t="str">
        <f t="shared" si="19"/>
        <v/>
      </c>
      <c r="AL122" s="145"/>
      <c r="AM122" s="28" t="str">
        <f t="shared" si="20"/>
        <v/>
      </c>
      <c r="AN122" s="140"/>
      <c r="AO122" s="28" t="str">
        <f t="shared" si="21"/>
        <v/>
      </c>
      <c r="AP122" s="140"/>
      <c r="AQ122" s="28" t="str">
        <f t="shared" si="22"/>
        <v/>
      </c>
      <c r="AR122" s="140"/>
      <c r="AS122" s="28" t="str">
        <f t="shared" si="23"/>
        <v/>
      </c>
      <c r="AT122" s="140"/>
      <c r="AU122" s="28" t="str">
        <f t="shared" si="24"/>
        <v/>
      </c>
      <c r="AV122" s="140"/>
      <c r="AW122" s="28" t="str">
        <f t="shared" si="25"/>
        <v/>
      </c>
      <c r="AX122" s="111" t="str">
        <f t="shared" si="26"/>
        <v/>
      </c>
      <c r="AY122" s="111" t="str">
        <f t="shared" si="27"/>
        <v/>
      </c>
      <c r="AZ122" s="141"/>
      <c r="BA122" s="154" t="str">
        <f t="shared" si="28"/>
        <v>Débil</v>
      </c>
      <c r="BB122" s="22" t="str">
        <f>IFERROR(VLOOKUP((CONCATENATE(AY122,BA122)),Listados!$U$3:$V$11,2,FALSE),"")</f>
        <v/>
      </c>
      <c r="BC122" s="111">
        <f t="shared" si="29"/>
        <v>100</v>
      </c>
      <c r="BD122" s="504"/>
      <c r="BE122" s="548"/>
      <c r="BF122" s="504"/>
      <c r="BG122" s="504"/>
      <c r="BH122" s="500"/>
      <c r="BI122" s="502"/>
      <c r="BJ122" s="500"/>
      <c r="BK122" s="500"/>
      <c r="BL122" s="586"/>
      <c r="BM122" s="587"/>
      <c r="BN122" s="588"/>
      <c r="BO122" s="586"/>
      <c r="BP122" s="587"/>
      <c r="BQ122" s="588"/>
      <c r="BR122" s="586"/>
      <c r="BS122" s="587"/>
      <c r="BT122" s="588"/>
    </row>
    <row r="123" spans="1:72" ht="15.75" thickBot="1" x14ac:dyDescent="0.3">
      <c r="A123" s="511"/>
      <c r="B123" s="564"/>
      <c r="C123" s="517"/>
      <c r="D123" s="523"/>
      <c r="E123" s="162"/>
      <c r="F123" s="151"/>
      <c r="G123" s="523"/>
      <c r="H123" s="551"/>
      <c r="I123" s="551"/>
      <c r="J123" s="551"/>
      <c r="K123" s="551"/>
      <c r="L123" s="551"/>
      <c r="M123" s="551"/>
      <c r="N123" s="551"/>
      <c r="O123" s="551"/>
      <c r="P123" s="551"/>
      <c r="Q123" s="551"/>
      <c r="R123" s="551"/>
      <c r="S123" s="551"/>
      <c r="T123" s="551"/>
      <c r="U123" s="551"/>
      <c r="V123" s="551"/>
      <c r="W123" s="551"/>
      <c r="X123" s="551"/>
      <c r="Y123" s="551"/>
      <c r="Z123" s="514"/>
      <c r="AA123" s="509"/>
      <c r="AB123" s="514"/>
      <c r="AC123" s="507"/>
      <c r="AD123" s="509" t="str">
        <f>+IF(OR(AB123=1,AB123&lt;=5),"Moderado",IF(OR(AB123=6,AB123&lt;=11),"Mayor","Catastrófico"))</f>
        <v>Moderado</v>
      </c>
      <c r="AE123" s="507"/>
      <c r="AF123" s="502"/>
      <c r="AG123" s="52" t="s">
        <v>497</v>
      </c>
      <c r="AH123" s="145"/>
      <c r="AI123" s="145"/>
      <c r="AJ123" s="145"/>
      <c r="AK123" s="28" t="str">
        <f t="shared" si="19"/>
        <v/>
      </c>
      <c r="AL123" s="145"/>
      <c r="AM123" s="28" t="str">
        <f t="shared" si="20"/>
        <v/>
      </c>
      <c r="AN123" s="140"/>
      <c r="AO123" s="28" t="str">
        <f t="shared" si="21"/>
        <v/>
      </c>
      <c r="AP123" s="140"/>
      <c r="AQ123" s="28" t="str">
        <f t="shared" si="22"/>
        <v/>
      </c>
      <c r="AR123" s="140"/>
      <c r="AS123" s="28" t="str">
        <f t="shared" si="23"/>
        <v/>
      </c>
      <c r="AT123" s="140"/>
      <c r="AU123" s="28" t="str">
        <f t="shared" si="24"/>
        <v/>
      </c>
      <c r="AV123" s="140"/>
      <c r="AW123" s="28" t="str">
        <f t="shared" si="25"/>
        <v/>
      </c>
      <c r="AX123" s="111" t="str">
        <f t="shared" si="26"/>
        <v/>
      </c>
      <c r="AY123" s="111" t="str">
        <f t="shared" si="27"/>
        <v/>
      </c>
      <c r="AZ123" s="141"/>
      <c r="BA123" s="154" t="str">
        <f t="shared" si="28"/>
        <v>Débil</v>
      </c>
      <c r="BB123" s="22" t="str">
        <f>IFERROR(VLOOKUP((CONCATENATE(AY123,BA123)),Listados!$U$3:$V$11,2,FALSE),"")</f>
        <v/>
      </c>
      <c r="BC123" s="111">
        <f t="shared" si="29"/>
        <v>100</v>
      </c>
      <c r="BD123" s="504"/>
      <c r="BE123" s="548"/>
      <c r="BF123" s="504"/>
      <c r="BG123" s="504"/>
      <c r="BH123" s="500"/>
      <c r="BI123" s="502"/>
      <c r="BJ123" s="500"/>
      <c r="BK123" s="500"/>
      <c r="BL123" s="586"/>
      <c r="BM123" s="587"/>
      <c r="BN123" s="588"/>
      <c r="BO123" s="586"/>
      <c r="BP123" s="587"/>
      <c r="BQ123" s="588"/>
      <c r="BR123" s="586"/>
      <c r="BS123" s="587"/>
      <c r="BT123" s="588"/>
    </row>
    <row r="124" spans="1:72" ht="15.75" thickBot="1" x14ac:dyDescent="0.3">
      <c r="A124" s="511"/>
      <c r="B124" s="564"/>
      <c r="C124" s="517"/>
      <c r="D124" s="523"/>
      <c r="E124" s="542"/>
      <c r="F124" s="556"/>
      <c r="G124" s="523"/>
      <c r="H124" s="551"/>
      <c r="I124" s="551"/>
      <c r="J124" s="551"/>
      <c r="K124" s="551"/>
      <c r="L124" s="551"/>
      <c r="M124" s="551"/>
      <c r="N124" s="551"/>
      <c r="O124" s="551"/>
      <c r="P124" s="551"/>
      <c r="Q124" s="551"/>
      <c r="R124" s="551"/>
      <c r="S124" s="551"/>
      <c r="T124" s="551"/>
      <c r="U124" s="551"/>
      <c r="V124" s="551"/>
      <c r="W124" s="551"/>
      <c r="X124" s="551"/>
      <c r="Y124" s="551"/>
      <c r="Z124" s="514"/>
      <c r="AA124" s="509"/>
      <c r="AB124" s="514"/>
      <c r="AC124" s="507"/>
      <c r="AD124" s="509" t="str">
        <f>+IF(OR(AB124=1,AB124&lt;=5),"Moderado",IF(OR(AB124=6,AB124&lt;=11),"Mayor","Catastrófico"))</f>
        <v>Moderado</v>
      </c>
      <c r="AE124" s="507"/>
      <c r="AF124" s="502"/>
      <c r="AG124" s="52" t="s">
        <v>497</v>
      </c>
      <c r="AH124" s="145"/>
      <c r="AI124" s="145"/>
      <c r="AJ124" s="145"/>
      <c r="AK124" s="28" t="str">
        <f t="shared" si="19"/>
        <v/>
      </c>
      <c r="AL124" s="145"/>
      <c r="AM124" s="28" t="str">
        <f t="shared" si="20"/>
        <v/>
      </c>
      <c r="AN124" s="140"/>
      <c r="AO124" s="28" t="str">
        <f t="shared" si="21"/>
        <v/>
      </c>
      <c r="AP124" s="140"/>
      <c r="AQ124" s="28" t="str">
        <f t="shared" si="22"/>
        <v/>
      </c>
      <c r="AR124" s="140"/>
      <c r="AS124" s="28" t="str">
        <f t="shared" si="23"/>
        <v/>
      </c>
      <c r="AT124" s="140"/>
      <c r="AU124" s="28" t="str">
        <f t="shared" si="24"/>
        <v/>
      </c>
      <c r="AV124" s="140"/>
      <c r="AW124" s="28" t="str">
        <f t="shared" si="25"/>
        <v/>
      </c>
      <c r="AX124" s="111" t="str">
        <f t="shared" si="26"/>
        <v/>
      </c>
      <c r="AY124" s="111" t="str">
        <f t="shared" si="27"/>
        <v/>
      </c>
      <c r="AZ124" s="141"/>
      <c r="BA124" s="154" t="str">
        <f t="shared" si="28"/>
        <v>Débil</v>
      </c>
      <c r="BB124" s="22" t="str">
        <f>IFERROR(VLOOKUP((CONCATENATE(AY124,BA124)),Listados!$U$3:$V$11,2,FALSE),"")</f>
        <v/>
      </c>
      <c r="BC124" s="111">
        <f t="shared" si="29"/>
        <v>100</v>
      </c>
      <c r="BD124" s="504"/>
      <c r="BE124" s="548"/>
      <c r="BF124" s="504"/>
      <c r="BG124" s="504"/>
      <c r="BH124" s="500"/>
      <c r="BI124" s="502"/>
      <c r="BJ124" s="500"/>
      <c r="BK124" s="500"/>
      <c r="BL124" s="586"/>
      <c r="BM124" s="587"/>
      <c r="BN124" s="588"/>
      <c r="BO124" s="586"/>
      <c r="BP124" s="587"/>
      <c r="BQ124" s="588"/>
      <c r="BR124" s="586"/>
      <c r="BS124" s="587"/>
      <c r="BT124" s="588"/>
    </row>
    <row r="125" spans="1:72" ht="15.75" thickBot="1" x14ac:dyDescent="0.3">
      <c r="A125" s="511"/>
      <c r="B125" s="564"/>
      <c r="C125" s="517"/>
      <c r="D125" s="523"/>
      <c r="E125" s="543"/>
      <c r="F125" s="557"/>
      <c r="G125" s="523"/>
      <c r="H125" s="551"/>
      <c r="I125" s="551"/>
      <c r="J125" s="551"/>
      <c r="K125" s="551"/>
      <c r="L125" s="551"/>
      <c r="M125" s="551"/>
      <c r="N125" s="551"/>
      <c r="O125" s="551"/>
      <c r="P125" s="551"/>
      <c r="Q125" s="551"/>
      <c r="R125" s="551"/>
      <c r="S125" s="551"/>
      <c r="T125" s="551"/>
      <c r="U125" s="551"/>
      <c r="V125" s="551"/>
      <c r="W125" s="551"/>
      <c r="X125" s="551"/>
      <c r="Y125" s="551"/>
      <c r="Z125" s="514"/>
      <c r="AA125" s="509"/>
      <c r="AB125" s="514"/>
      <c r="AC125" s="507"/>
      <c r="AD125" s="509" t="str">
        <f>+IF(OR(AB125=1,AB125&lt;=5),"Moderado",IF(OR(AB125=6,AB125&lt;=11),"Mayor","Catastrófico"))</f>
        <v>Moderado</v>
      </c>
      <c r="AE125" s="507"/>
      <c r="AF125" s="502"/>
      <c r="AG125" s="52" t="s">
        <v>497</v>
      </c>
      <c r="AH125" s="145"/>
      <c r="AI125" s="145"/>
      <c r="AJ125" s="145"/>
      <c r="AK125" s="28" t="str">
        <f t="shared" si="19"/>
        <v/>
      </c>
      <c r="AL125" s="145"/>
      <c r="AM125" s="28" t="str">
        <f t="shared" si="20"/>
        <v/>
      </c>
      <c r="AN125" s="140"/>
      <c r="AO125" s="28" t="str">
        <f t="shared" si="21"/>
        <v/>
      </c>
      <c r="AP125" s="140"/>
      <c r="AQ125" s="28" t="str">
        <f t="shared" si="22"/>
        <v/>
      </c>
      <c r="AR125" s="140"/>
      <c r="AS125" s="28" t="str">
        <f t="shared" si="23"/>
        <v/>
      </c>
      <c r="AT125" s="140"/>
      <c r="AU125" s="28" t="str">
        <f t="shared" si="24"/>
        <v/>
      </c>
      <c r="AV125" s="140"/>
      <c r="AW125" s="28" t="str">
        <f t="shared" si="25"/>
        <v/>
      </c>
      <c r="AX125" s="111" t="str">
        <f t="shared" si="26"/>
        <v/>
      </c>
      <c r="AY125" s="111" t="str">
        <f t="shared" si="27"/>
        <v/>
      </c>
      <c r="AZ125" s="141"/>
      <c r="BA125" s="154" t="str">
        <f t="shared" si="28"/>
        <v>Débil</v>
      </c>
      <c r="BB125" s="22" t="str">
        <f>IFERROR(VLOOKUP((CONCATENATE(AY125,BA125)),Listados!$U$3:$V$11,2,FALSE),"")</f>
        <v/>
      </c>
      <c r="BC125" s="111">
        <f t="shared" si="29"/>
        <v>100</v>
      </c>
      <c r="BD125" s="504"/>
      <c r="BE125" s="548"/>
      <c r="BF125" s="504"/>
      <c r="BG125" s="504"/>
      <c r="BH125" s="500"/>
      <c r="BI125" s="502"/>
      <c r="BJ125" s="500"/>
      <c r="BK125" s="500"/>
      <c r="BL125" s="586"/>
      <c r="BM125" s="587"/>
      <c r="BN125" s="588"/>
      <c r="BO125" s="586"/>
      <c r="BP125" s="587"/>
      <c r="BQ125" s="588"/>
      <c r="BR125" s="586"/>
      <c r="BS125" s="587"/>
      <c r="BT125" s="588"/>
    </row>
    <row r="126" spans="1:72" ht="15.75" thickBot="1" x14ac:dyDescent="0.3">
      <c r="A126" s="512"/>
      <c r="B126" s="564"/>
      <c r="C126" s="518"/>
      <c r="D126" s="568"/>
      <c r="E126" s="544"/>
      <c r="F126" s="558"/>
      <c r="G126" s="523"/>
      <c r="H126" s="551"/>
      <c r="I126" s="551"/>
      <c r="J126" s="551"/>
      <c r="K126" s="551"/>
      <c r="L126" s="551"/>
      <c r="M126" s="551"/>
      <c r="N126" s="551"/>
      <c r="O126" s="551"/>
      <c r="P126" s="551"/>
      <c r="Q126" s="551"/>
      <c r="R126" s="551"/>
      <c r="S126" s="551"/>
      <c r="T126" s="551"/>
      <c r="U126" s="551"/>
      <c r="V126" s="551"/>
      <c r="W126" s="551"/>
      <c r="X126" s="551"/>
      <c r="Y126" s="551"/>
      <c r="Z126" s="514"/>
      <c r="AA126" s="509"/>
      <c r="AB126" s="514"/>
      <c r="AC126" s="508"/>
      <c r="AD126" s="509" t="str">
        <f>+IF(OR(AB126=1,AB126&lt;=5),"Moderado",IF(OR(AB126=6,AB126&lt;=11),"Mayor","Catastrófico"))</f>
        <v>Moderado</v>
      </c>
      <c r="AE126" s="508"/>
      <c r="AF126" s="502"/>
      <c r="AG126" s="52" t="s">
        <v>497</v>
      </c>
      <c r="AH126" s="145"/>
      <c r="AI126" s="145"/>
      <c r="AJ126" s="145"/>
      <c r="AK126" s="28" t="str">
        <f t="shared" si="19"/>
        <v/>
      </c>
      <c r="AL126" s="145"/>
      <c r="AM126" s="28" t="str">
        <f t="shared" si="20"/>
        <v/>
      </c>
      <c r="AN126" s="140"/>
      <c r="AO126" s="28" t="str">
        <f t="shared" si="21"/>
        <v/>
      </c>
      <c r="AP126" s="140"/>
      <c r="AQ126" s="28" t="str">
        <f t="shared" si="22"/>
        <v/>
      </c>
      <c r="AR126" s="140"/>
      <c r="AS126" s="28" t="str">
        <f t="shared" si="23"/>
        <v/>
      </c>
      <c r="AT126" s="140"/>
      <c r="AU126" s="28" t="str">
        <f t="shared" si="24"/>
        <v/>
      </c>
      <c r="AV126" s="140"/>
      <c r="AW126" s="28" t="str">
        <f t="shared" si="25"/>
        <v/>
      </c>
      <c r="AX126" s="111" t="str">
        <f t="shared" si="26"/>
        <v/>
      </c>
      <c r="AY126" s="111" t="str">
        <f t="shared" si="27"/>
        <v/>
      </c>
      <c r="AZ126" s="141"/>
      <c r="BA126" s="154" t="str">
        <f t="shared" si="28"/>
        <v>Débil</v>
      </c>
      <c r="BB126" s="22" t="str">
        <f>IFERROR(VLOOKUP((CONCATENATE(AY126,BA126)),Listados!$U$3:$V$11,2,FALSE),"")</f>
        <v/>
      </c>
      <c r="BC126" s="111">
        <f t="shared" si="29"/>
        <v>100</v>
      </c>
      <c r="BD126" s="505"/>
      <c r="BE126" s="548"/>
      <c r="BF126" s="505"/>
      <c r="BG126" s="505"/>
      <c r="BH126" s="501"/>
      <c r="BI126" s="502"/>
      <c r="BJ126" s="501"/>
      <c r="BK126" s="501"/>
      <c r="BL126" s="586"/>
      <c r="BM126" s="587"/>
      <c r="BN126" s="588"/>
      <c r="BO126" s="586"/>
      <c r="BP126" s="587"/>
      <c r="BQ126" s="588"/>
      <c r="BR126" s="586"/>
      <c r="BS126" s="587"/>
      <c r="BT126" s="588"/>
    </row>
    <row r="127" spans="1:72" ht="15.75" thickBot="1" x14ac:dyDescent="0.3">
      <c r="A127" s="510">
        <v>21</v>
      </c>
      <c r="B127" s="563"/>
      <c r="C127" s="516" t="str">
        <f>IFERROR(VLOOKUP(B127,Listados!B$3:C$20,2,FALSE),"")</f>
        <v/>
      </c>
      <c r="D127" s="522" t="s">
        <v>614</v>
      </c>
      <c r="E127" s="105"/>
      <c r="F127" s="18"/>
      <c r="G127" s="522"/>
      <c r="H127" s="550"/>
      <c r="I127" s="550"/>
      <c r="J127" s="550"/>
      <c r="K127" s="550"/>
      <c r="L127" s="550"/>
      <c r="M127" s="550"/>
      <c r="N127" s="550"/>
      <c r="O127" s="550"/>
      <c r="P127" s="550"/>
      <c r="Q127" s="550"/>
      <c r="R127" s="550"/>
      <c r="S127" s="550"/>
      <c r="T127" s="550"/>
      <c r="U127" s="550"/>
      <c r="V127" s="550"/>
      <c r="W127" s="550"/>
      <c r="X127" s="550"/>
      <c r="Y127" s="550"/>
      <c r="Z127" s="549"/>
      <c r="AA127" s="508">
        <f>COUNTIF(H127:Z132, "SI")</f>
        <v>0</v>
      </c>
      <c r="AB127" s="549"/>
      <c r="AC127" s="506" t="e">
        <f>+VLOOKUP(AB127,Listados!$K$8:$L$12,2,0)</f>
        <v>#N/A</v>
      </c>
      <c r="AD127" s="508" t="str">
        <f>+IF(OR(AA127=1,AA127&lt;=5),"Moderado",IF(OR(AA127=6,AA127&lt;=11),"Mayor","Catastrófico"))</f>
        <v>Moderado</v>
      </c>
      <c r="AE127" s="506" t="e">
        <f>+VLOOKUP(AD127,Listados!K133:L137,2,0)</f>
        <v>#N/A</v>
      </c>
      <c r="AF127" s="501" t="str">
        <f>IF(AND(AB127&lt;&gt;"",AD127&lt;&gt;""),VLOOKUP(AB127&amp;AD127,Listados!$M$3:$N$27,2,FALSE),"")</f>
        <v/>
      </c>
      <c r="AG127" s="52" t="s">
        <v>497</v>
      </c>
      <c r="AH127" s="145"/>
      <c r="AI127" s="145"/>
      <c r="AJ127" s="145"/>
      <c r="AK127" s="28" t="str">
        <f t="shared" si="19"/>
        <v/>
      </c>
      <c r="AL127" s="145"/>
      <c r="AM127" s="28" t="str">
        <f t="shared" si="20"/>
        <v/>
      </c>
      <c r="AN127" s="140"/>
      <c r="AO127" s="28" t="str">
        <f t="shared" si="21"/>
        <v/>
      </c>
      <c r="AP127" s="140"/>
      <c r="AQ127" s="28" t="str">
        <f t="shared" si="22"/>
        <v/>
      </c>
      <c r="AR127" s="140"/>
      <c r="AS127" s="28" t="str">
        <f t="shared" si="23"/>
        <v/>
      </c>
      <c r="AT127" s="140"/>
      <c r="AU127" s="28" t="str">
        <f t="shared" si="24"/>
        <v/>
      </c>
      <c r="AV127" s="140"/>
      <c r="AW127" s="28" t="str">
        <f t="shared" si="25"/>
        <v/>
      </c>
      <c r="AX127" s="111" t="str">
        <f t="shared" si="26"/>
        <v/>
      </c>
      <c r="AY127" s="111" t="str">
        <f t="shared" si="27"/>
        <v/>
      </c>
      <c r="AZ127" s="141"/>
      <c r="BA127" s="154" t="str">
        <f t="shared" si="28"/>
        <v>Débil</v>
      </c>
      <c r="BB127" s="22" t="str">
        <f>IFERROR(VLOOKUP((CONCATENATE(AY127,BA127)),Listados!$U$3:$V$11,2,FALSE),"")</f>
        <v/>
      </c>
      <c r="BC127" s="111">
        <f t="shared" si="29"/>
        <v>100</v>
      </c>
      <c r="BD127" s="503">
        <f>AVERAGE(BC127:BC132)</f>
        <v>100</v>
      </c>
      <c r="BE127" s="505" t="str">
        <f>IF(BD127&lt;=50, "Débil", IF(BD127&lt;=99,"Moderado","Fuerte"))</f>
        <v>Fuerte</v>
      </c>
      <c r="BF127" s="503">
        <f>+IF(BE127="Fuerte",2,IF(BE127="Moderado",1,0))</f>
        <v>2</v>
      </c>
      <c r="BG127" s="503" t="e">
        <f>+AC127-BF127</f>
        <v>#N/A</v>
      </c>
      <c r="BH127" s="499" t="e">
        <f>+VLOOKUP(BG127,Listados!$J$18:$K$24,2,TRUE)</f>
        <v>#N/A</v>
      </c>
      <c r="BI127" s="501" t="str">
        <f>IF(ISBLANK(AD127),"",AD127)</f>
        <v>Moderado</v>
      </c>
      <c r="BJ127" s="499" t="e">
        <f>IF(AND(BH127&lt;&gt;"",BI127&lt;&gt;""),VLOOKUP(BH127&amp;BI127,Listados!$M$3:$N$27,2,FALSE),"")</f>
        <v>#N/A</v>
      </c>
      <c r="BK127" s="499" t="e">
        <f>+VLOOKUP(BJ127,Listados!$P$3:$Q$6,2,FALSE)</f>
        <v>#N/A</v>
      </c>
      <c r="BL127" s="586"/>
      <c r="BM127" s="587"/>
      <c r="BN127" s="588"/>
      <c r="BO127" s="586"/>
      <c r="BP127" s="587"/>
      <c r="BQ127" s="588"/>
      <c r="BR127" s="586"/>
      <c r="BS127" s="587"/>
      <c r="BT127" s="588"/>
    </row>
    <row r="128" spans="1:72" ht="15.75" thickBot="1" x14ac:dyDescent="0.3">
      <c r="A128" s="511"/>
      <c r="B128" s="564"/>
      <c r="C128" s="517"/>
      <c r="D128" s="523"/>
      <c r="E128" s="162"/>
      <c r="F128" s="151"/>
      <c r="G128" s="523"/>
      <c r="H128" s="551"/>
      <c r="I128" s="551"/>
      <c r="J128" s="551"/>
      <c r="K128" s="551"/>
      <c r="L128" s="551"/>
      <c r="M128" s="551"/>
      <c r="N128" s="551"/>
      <c r="O128" s="551"/>
      <c r="P128" s="551"/>
      <c r="Q128" s="551"/>
      <c r="R128" s="551"/>
      <c r="S128" s="551"/>
      <c r="T128" s="551"/>
      <c r="U128" s="551"/>
      <c r="V128" s="551"/>
      <c r="W128" s="551"/>
      <c r="X128" s="551"/>
      <c r="Y128" s="551"/>
      <c r="Z128" s="514"/>
      <c r="AA128" s="509"/>
      <c r="AB128" s="514"/>
      <c r="AC128" s="507"/>
      <c r="AD128" s="509" t="str">
        <f>+IF(OR(AB128=1,AB128&lt;=5),"Moderado",IF(OR(AB128=6,AB128&lt;=11),"Mayor","Catastrófico"))</f>
        <v>Moderado</v>
      </c>
      <c r="AE128" s="507"/>
      <c r="AF128" s="502"/>
      <c r="AG128" s="52" t="s">
        <v>497</v>
      </c>
      <c r="AH128" s="145"/>
      <c r="AI128" s="145"/>
      <c r="AJ128" s="145"/>
      <c r="AK128" s="28" t="str">
        <f t="shared" si="19"/>
        <v/>
      </c>
      <c r="AL128" s="145"/>
      <c r="AM128" s="28" t="str">
        <f t="shared" si="20"/>
        <v/>
      </c>
      <c r="AN128" s="140"/>
      <c r="AO128" s="28" t="str">
        <f t="shared" si="21"/>
        <v/>
      </c>
      <c r="AP128" s="140"/>
      <c r="AQ128" s="28" t="str">
        <f t="shared" si="22"/>
        <v/>
      </c>
      <c r="AR128" s="140"/>
      <c r="AS128" s="28" t="str">
        <f t="shared" si="23"/>
        <v/>
      </c>
      <c r="AT128" s="140"/>
      <c r="AU128" s="28" t="str">
        <f t="shared" si="24"/>
        <v/>
      </c>
      <c r="AV128" s="140"/>
      <c r="AW128" s="28" t="str">
        <f t="shared" si="25"/>
        <v/>
      </c>
      <c r="AX128" s="111" t="str">
        <f t="shared" si="26"/>
        <v/>
      </c>
      <c r="AY128" s="111" t="str">
        <f t="shared" si="27"/>
        <v/>
      </c>
      <c r="AZ128" s="141"/>
      <c r="BA128" s="154" t="str">
        <f t="shared" si="28"/>
        <v>Débil</v>
      </c>
      <c r="BB128" s="22" t="str">
        <f>IFERROR(VLOOKUP((CONCATENATE(AY128,BA128)),Listados!$U$3:$V$11,2,FALSE),"")</f>
        <v/>
      </c>
      <c r="BC128" s="111">
        <f t="shared" si="29"/>
        <v>100</v>
      </c>
      <c r="BD128" s="504"/>
      <c r="BE128" s="548"/>
      <c r="BF128" s="504"/>
      <c r="BG128" s="504"/>
      <c r="BH128" s="500"/>
      <c r="BI128" s="502"/>
      <c r="BJ128" s="500"/>
      <c r="BK128" s="500"/>
      <c r="BL128" s="586"/>
      <c r="BM128" s="587"/>
      <c r="BN128" s="588"/>
      <c r="BO128" s="586"/>
      <c r="BP128" s="587"/>
      <c r="BQ128" s="588"/>
      <c r="BR128" s="586"/>
      <c r="BS128" s="587"/>
      <c r="BT128" s="588"/>
    </row>
    <row r="129" spans="1:72" ht="15.75" thickBot="1" x14ac:dyDescent="0.3">
      <c r="A129" s="511"/>
      <c r="B129" s="564"/>
      <c r="C129" s="517"/>
      <c r="D129" s="523"/>
      <c r="E129" s="162"/>
      <c r="F129" s="151"/>
      <c r="G129" s="523"/>
      <c r="H129" s="551"/>
      <c r="I129" s="551"/>
      <c r="J129" s="551"/>
      <c r="K129" s="551"/>
      <c r="L129" s="551"/>
      <c r="M129" s="551"/>
      <c r="N129" s="551"/>
      <c r="O129" s="551"/>
      <c r="P129" s="551"/>
      <c r="Q129" s="551"/>
      <c r="R129" s="551"/>
      <c r="S129" s="551"/>
      <c r="T129" s="551"/>
      <c r="U129" s="551"/>
      <c r="V129" s="551"/>
      <c r="W129" s="551"/>
      <c r="X129" s="551"/>
      <c r="Y129" s="551"/>
      <c r="Z129" s="514"/>
      <c r="AA129" s="509"/>
      <c r="AB129" s="514"/>
      <c r="AC129" s="507"/>
      <c r="AD129" s="509" t="str">
        <f>+IF(OR(AB129=1,AB129&lt;=5),"Moderado",IF(OR(AB129=6,AB129&lt;=11),"Mayor","Catastrófico"))</f>
        <v>Moderado</v>
      </c>
      <c r="AE129" s="507"/>
      <c r="AF129" s="502"/>
      <c r="AG129" s="52" t="s">
        <v>497</v>
      </c>
      <c r="AH129" s="145"/>
      <c r="AI129" s="145"/>
      <c r="AJ129" s="145"/>
      <c r="AK129" s="28" t="str">
        <f t="shared" si="19"/>
        <v/>
      </c>
      <c r="AL129" s="145"/>
      <c r="AM129" s="28" t="str">
        <f t="shared" si="20"/>
        <v/>
      </c>
      <c r="AN129" s="140"/>
      <c r="AO129" s="28" t="str">
        <f t="shared" si="21"/>
        <v/>
      </c>
      <c r="AP129" s="140"/>
      <c r="AQ129" s="28" t="str">
        <f t="shared" si="22"/>
        <v/>
      </c>
      <c r="AR129" s="140"/>
      <c r="AS129" s="28" t="str">
        <f t="shared" si="23"/>
        <v/>
      </c>
      <c r="AT129" s="140"/>
      <c r="AU129" s="28" t="str">
        <f t="shared" si="24"/>
        <v/>
      </c>
      <c r="AV129" s="140"/>
      <c r="AW129" s="28" t="str">
        <f t="shared" si="25"/>
        <v/>
      </c>
      <c r="AX129" s="111" t="str">
        <f t="shared" si="26"/>
        <v/>
      </c>
      <c r="AY129" s="111" t="str">
        <f t="shared" si="27"/>
        <v/>
      </c>
      <c r="AZ129" s="141"/>
      <c r="BA129" s="154" t="str">
        <f t="shared" si="28"/>
        <v>Débil</v>
      </c>
      <c r="BB129" s="22" t="str">
        <f>IFERROR(VLOOKUP((CONCATENATE(AY129,BA129)),Listados!$U$3:$V$11,2,FALSE),"")</f>
        <v/>
      </c>
      <c r="BC129" s="111">
        <f t="shared" si="29"/>
        <v>100</v>
      </c>
      <c r="BD129" s="504"/>
      <c r="BE129" s="548"/>
      <c r="BF129" s="504"/>
      <c r="BG129" s="504"/>
      <c r="BH129" s="500"/>
      <c r="BI129" s="502"/>
      <c r="BJ129" s="500"/>
      <c r="BK129" s="500"/>
      <c r="BL129" s="586"/>
      <c r="BM129" s="587"/>
      <c r="BN129" s="588"/>
      <c r="BO129" s="586"/>
      <c r="BP129" s="587"/>
      <c r="BQ129" s="588"/>
      <c r="BR129" s="586"/>
      <c r="BS129" s="587"/>
      <c r="BT129" s="588"/>
    </row>
    <row r="130" spans="1:72" ht="15.75" thickBot="1" x14ac:dyDescent="0.3">
      <c r="A130" s="511"/>
      <c r="B130" s="564"/>
      <c r="C130" s="517"/>
      <c r="D130" s="523"/>
      <c r="E130" s="542"/>
      <c r="F130" s="556"/>
      <c r="G130" s="523"/>
      <c r="H130" s="551"/>
      <c r="I130" s="551"/>
      <c r="J130" s="551"/>
      <c r="K130" s="551"/>
      <c r="L130" s="551"/>
      <c r="M130" s="551"/>
      <c r="N130" s="551"/>
      <c r="O130" s="551"/>
      <c r="P130" s="551"/>
      <c r="Q130" s="551"/>
      <c r="R130" s="551"/>
      <c r="S130" s="551"/>
      <c r="T130" s="551"/>
      <c r="U130" s="551"/>
      <c r="V130" s="551"/>
      <c r="W130" s="551"/>
      <c r="X130" s="551"/>
      <c r="Y130" s="551"/>
      <c r="Z130" s="514"/>
      <c r="AA130" s="509"/>
      <c r="AB130" s="514"/>
      <c r="AC130" s="507"/>
      <c r="AD130" s="509" t="str">
        <f>+IF(OR(AB130=1,AB130&lt;=5),"Moderado",IF(OR(AB130=6,AB130&lt;=11),"Mayor","Catastrófico"))</f>
        <v>Moderado</v>
      </c>
      <c r="AE130" s="507"/>
      <c r="AF130" s="502"/>
      <c r="AG130" s="52" t="s">
        <v>497</v>
      </c>
      <c r="AH130" s="145"/>
      <c r="AI130" s="145"/>
      <c r="AJ130" s="145"/>
      <c r="AK130" s="28" t="str">
        <f t="shared" si="19"/>
        <v/>
      </c>
      <c r="AL130" s="145"/>
      <c r="AM130" s="28" t="str">
        <f t="shared" si="20"/>
        <v/>
      </c>
      <c r="AN130" s="140"/>
      <c r="AO130" s="28" t="str">
        <f t="shared" si="21"/>
        <v/>
      </c>
      <c r="AP130" s="140"/>
      <c r="AQ130" s="28" t="str">
        <f t="shared" si="22"/>
        <v/>
      </c>
      <c r="AR130" s="140"/>
      <c r="AS130" s="28" t="str">
        <f t="shared" si="23"/>
        <v/>
      </c>
      <c r="AT130" s="140"/>
      <c r="AU130" s="28" t="str">
        <f t="shared" si="24"/>
        <v/>
      </c>
      <c r="AV130" s="140"/>
      <c r="AW130" s="28" t="str">
        <f t="shared" si="25"/>
        <v/>
      </c>
      <c r="AX130" s="111" t="str">
        <f t="shared" si="26"/>
        <v/>
      </c>
      <c r="AY130" s="111" t="str">
        <f t="shared" si="27"/>
        <v/>
      </c>
      <c r="AZ130" s="141"/>
      <c r="BA130" s="154" t="str">
        <f t="shared" si="28"/>
        <v>Débil</v>
      </c>
      <c r="BB130" s="22" t="str">
        <f>IFERROR(VLOOKUP((CONCATENATE(AY130,BA130)),Listados!$U$3:$V$11,2,FALSE),"")</f>
        <v/>
      </c>
      <c r="BC130" s="111">
        <f t="shared" si="29"/>
        <v>100</v>
      </c>
      <c r="BD130" s="504"/>
      <c r="BE130" s="548"/>
      <c r="BF130" s="504"/>
      <c r="BG130" s="504"/>
      <c r="BH130" s="500"/>
      <c r="BI130" s="502"/>
      <c r="BJ130" s="500"/>
      <c r="BK130" s="500"/>
      <c r="BL130" s="586"/>
      <c r="BM130" s="587"/>
      <c r="BN130" s="588"/>
      <c r="BO130" s="586"/>
      <c r="BP130" s="587"/>
      <c r="BQ130" s="588"/>
      <c r="BR130" s="586"/>
      <c r="BS130" s="587"/>
      <c r="BT130" s="588"/>
    </row>
    <row r="131" spans="1:72" ht="15.75" thickBot="1" x14ac:dyDescent="0.3">
      <c r="A131" s="511"/>
      <c r="B131" s="564"/>
      <c r="C131" s="517"/>
      <c r="D131" s="523"/>
      <c r="E131" s="543"/>
      <c r="F131" s="557"/>
      <c r="G131" s="523"/>
      <c r="H131" s="551"/>
      <c r="I131" s="551"/>
      <c r="J131" s="551"/>
      <c r="K131" s="551"/>
      <c r="L131" s="551"/>
      <c r="M131" s="551"/>
      <c r="N131" s="551"/>
      <c r="O131" s="551"/>
      <c r="P131" s="551"/>
      <c r="Q131" s="551"/>
      <c r="R131" s="551"/>
      <c r="S131" s="551"/>
      <c r="T131" s="551"/>
      <c r="U131" s="551"/>
      <c r="V131" s="551"/>
      <c r="W131" s="551"/>
      <c r="X131" s="551"/>
      <c r="Y131" s="551"/>
      <c r="Z131" s="514"/>
      <c r="AA131" s="509"/>
      <c r="AB131" s="514"/>
      <c r="AC131" s="507"/>
      <c r="AD131" s="509" t="str">
        <f>+IF(OR(AB131=1,AB131&lt;=5),"Moderado",IF(OR(AB131=6,AB131&lt;=11),"Mayor","Catastrófico"))</f>
        <v>Moderado</v>
      </c>
      <c r="AE131" s="507"/>
      <c r="AF131" s="502"/>
      <c r="AG131" s="52" t="s">
        <v>497</v>
      </c>
      <c r="AH131" s="145"/>
      <c r="AI131" s="145"/>
      <c r="AJ131" s="145"/>
      <c r="AK131" s="28" t="str">
        <f t="shared" si="19"/>
        <v/>
      </c>
      <c r="AL131" s="145"/>
      <c r="AM131" s="28" t="str">
        <f t="shared" si="20"/>
        <v/>
      </c>
      <c r="AN131" s="140"/>
      <c r="AO131" s="28" t="str">
        <f t="shared" si="21"/>
        <v/>
      </c>
      <c r="AP131" s="140"/>
      <c r="AQ131" s="28" t="str">
        <f t="shared" si="22"/>
        <v/>
      </c>
      <c r="AR131" s="140"/>
      <c r="AS131" s="28" t="str">
        <f t="shared" si="23"/>
        <v/>
      </c>
      <c r="AT131" s="140"/>
      <c r="AU131" s="28" t="str">
        <f t="shared" si="24"/>
        <v/>
      </c>
      <c r="AV131" s="140"/>
      <c r="AW131" s="28" t="str">
        <f t="shared" si="25"/>
        <v/>
      </c>
      <c r="AX131" s="111" t="str">
        <f t="shared" si="26"/>
        <v/>
      </c>
      <c r="AY131" s="111" t="str">
        <f t="shared" si="27"/>
        <v/>
      </c>
      <c r="AZ131" s="141"/>
      <c r="BA131" s="154" t="str">
        <f t="shared" si="28"/>
        <v>Débil</v>
      </c>
      <c r="BB131" s="22" t="str">
        <f>IFERROR(VLOOKUP((CONCATENATE(AY131,BA131)),Listados!$U$3:$V$11,2,FALSE),"")</f>
        <v/>
      </c>
      <c r="BC131" s="111">
        <f t="shared" si="29"/>
        <v>100</v>
      </c>
      <c r="BD131" s="504"/>
      <c r="BE131" s="548"/>
      <c r="BF131" s="504"/>
      <c r="BG131" s="504"/>
      <c r="BH131" s="500"/>
      <c r="BI131" s="502"/>
      <c r="BJ131" s="500"/>
      <c r="BK131" s="500"/>
      <c r="BL131" s="586"/>
      <c r="BM131" s="587"/>
      <c r="BN131" s="588"/>
      <c r="BO131" s="586"/>
      <c r="BP131" s="587"/>
      <c r="BQ131" s="588"/>
      <c r="BR131" s="586"/>
      <c r="BS131" s="587"/>
      <c r="BT131" s="588"/>
    </row>
    <row r="132" spans="1:72" ht="15.75" thickBot="1" x14ac:dyDescent="0.3">
      <c r="A132" s="512"/>
      <c r="B132" s="564"/>
      <c r="C132" s="518"/>
      <c r="D132" s="568"/>
      <c r="E132" s="544"/>
      <c r="F132" s="558"/>
      <c r="G132" s="523"/>
      <c r="H132" s="551"/>
      <c r="I132" s="551"/>
      <c r="J132" s="551"/>
      <c r="K132" s="551"/>
      <c r="L132" s="551"/>
      <c r="M132" s="551"/>
      <c r="N132" s="551"/>
      <c r="O132" s="551"/>
      <c r="P132" s="551"/>
      <c r="Q132" s="551"/>
      <c r="R132" s="551"/>
      <c r="S132" s="551"/>
      <c r="T132" s="551"/>
      <c r="U132" s="551"/>
      <c r="V132" s="551"/>
      <c r="W132" s="551"/>
      <c r="X132" s="551"/>
      <c r="Y132" s="551"/>
      <c r="Z132" s="514"/>
      <c r="AA132" s="509"/>
      <c r="AB132" s="514"/>
      <c r="AC132" s="508"/>
      <c r="AD132" s="509" t="str">
        <f>+IF(OR(AB132=1,AB132&lt;=5),"Moderado",IF(OR(AB132=6,AB132&lt;=11),"Mayor","Catastrófico"))</f>
        <v>Moderado</v>
      </c>
      <c r="AE132" s="508"/>
      <c r="AF132" s="502"/>
      <c r="AG132" s="52" t="s">
        <v>497</v>
      </c>
      <c r="AH132" s="145"/>
      <c r="AI132" s="145"/>
      <c r="AJ132" s="145"/>
      <c r="AK132" s="28" t="str">
        <f t="shared" si="19"/>
        <v/>
      </c>
      <c r="AL132" s="145"/>
      <c r="AM132" s="28" t="str">
        <f t="shared" si="20"/>
        <v/>
      </c>
      <c r="AN132" s="140"/>
      <c r="AO132" s="28" t="str">
        <f t="shared" si="21"/>
        <v/>
      </c>
      <c r="AP132" s="140"/>
      <c r="AQ132" s="28" t="str">
        <f t="shared" si="22"/>
        <v/>
      </c>
      <c r="AR132" s="140"/>
      <c r="AS132" s="28" t="str">
        <f t="shared" si="23"/>
        <v/>
      </c>
      <c r="AT132" s="140"/>
      <c r="AU132" s="28" t="str">
        <f t="shared" si="24"/>
        <v/>
      </c>
      <c r="AV132" s="140"/>
      <c r="AW132" s="28" t="str">
        <f t="shared" si="25"/>
        <v/>
      </c>
      <c r="AX132" s="111" t="str">
        <f t="shared" si="26"/>
        <v/>
      </c>
      <c r="AY132" s="111" t="str">
        <f t="shared" si="27"/>
        <v/>
      </c>
      <c r="AZ132" s="141"/>
      <c r="BA132" s="154" t="str">
        <f t="shared" si="28"/>
        <v>Débil</v>
      </c>
      <c r="BB132" s="22" t="str">
        <f>IFERROR(VLOOKUP((CONCATENATE(AY132,BA132)),Listados!$U$3:$V$11,2,FALSE),"")</f>
        <v/>
      </c>
      <c r="BC132" s="111">
        <f t="shared" si="29"/>
        <v>100</v>
      </c>
      <c r="BD132" s="505"/>
      <c r="BE132" s="548"/>
      <c r="BF132" s="505"/>
      <c r="BG132" s="505"/>
      <c r="BH132" s="501"/>
      <c r="BI132" s="502"/>
      <c r="BJ132" s="501"/>
      <c r="BK132" s="501"/>
      <c r="BL132" s="586"/>
      <c r="BM132" s="587"/>
      <c r="BN132" s="588"/>
      <c r="BO132" s="586"/>
      <c r="BP132" s="587"/>
      <c r="BQ132" s="588"/>
      <c r="BR132" s="586"/>
      <c r="BS132" s="587"/>
      <c r="BT132" s="588"/>
    </row>
    <row r="133" spans="1:72" ht="15.75" thickBot="1" x14ac:dyDescent="0.3">
      <c r="A133" s="510">
        <v>22</v>
      </c>
      <c r="B133" s="563"/>
      <c r="C133" s="516" t="str">
        <f>IFERROR(VLOOKUP(B133,Listados!B$3:C$20,2,FALSE),"")</f>
        <v/>
      </c>
      <c r="D133" s="522" t="s">
        <v>614</v>
      </c>
      <c r="E133" s="105"/>
      <c r="F133" s="18"/>
      <c r="G133" s="522"/>
      <c r="H133" s="550"/>
      <c r="I133" s="550"/>
      <c r="J133" s="550"/>
      <c r="K133" s="550"/>
      <c r="L133" s="550"/>
      <c r="M133" s="550"/>
      <c r="N133" s="550"/>
      <c r="O133" s="550"/>
      <c r="P133" s="550"/>
      <c r="Q133" s="550"/>
      <c r="R133" s="550"/>
      <c r="S133" s="550"/>
      <c r="T133" s="550"/>
      <c r="U133" s="550"/>
      <c r="V133" s="550"/>
      <c r="W133" s="550"/>
      <c r="X133" s="550"/>
      <c r="Y133" s="550"/>
      <c r="Z133" s="549"/>
      <c r="AA133" s="508">
        <f>COUNTIF(H133:Z138, "SI")</f>
        <v>0</v>
      </c>
      <c r="AB133" s="549"/>
      <c r="AC133" s="506" t="e">
        <f>+VLOOKUP(AB133,Listados!$K$8:$L$12,2,0)</f>
        <v>#N/A</v>
      </c>
      <c r="AD133" s="508" t="str">
        <f>+IF(OR(AA133=1,AA133&lt;=5),"Moderado",IF(OR(AA133=6,AA133&lt;=11),"Mayor","Catastrófico"))</f>
        <v>Moderado</v>
      </c>
      <c r="AE133" s="506" t="e">
        <f>+VLOOKUP(AD133,Listados!K139:L143,2,0)</f>
        <v>#N/A</v>
      </c>
      <c r="AF133" s="501" t="str">
        <f>IF(AND(AB133&lt;&gt;"",AD133&lt;&gt;""),VLOOKUP(AB133&amp;AD133,Listados!$M$3:$N$27,2,FALSE),"")</f>
        <v/>
      </c>
      <c r="AG133" s="52" t="s">
        <v>497</v>
      </c>
      <c r="AH133" s="145"/>
      <c r="AI133" s="145"/>
      <c r="AJ133" s="145"/>
      <c r="AK133" s="28" t="str">
        <f t="shared" si="19"/>
        <v/>
      </c>
      <c r="AL133" s="145"/>
      <c r="AM133" s="28" t="str">
        <f t="shared" si="20"/>
        <v/>
      </c>
      <c r="AN133" s="140"/>
      <c r="AO133" s="28" t="str">
        <f t="shared" si="21"/>
        <v/>
      </c>
      <c r="AP133" s="140"/>
      <c r="AQ133" s="28" t="str">
        <f t="shared" si="22"/>
        <v/>
      </c>
      <c r="AR133" s="140"/>
      <c r="AS133" s="28" t="str">
        <f t="shared" si="23"/>
        <v/>
      </c>
      <c r="AT133" s="140"/>
      <c r="AU133" s="28" t="str">
        <f t="shared" si="24"/>
        <v/>
      </c>
      <c r="AV133" s="140"/>
      <c r="AW133" s="28" t="str">
        <f t="shared" si="25"/>
        <v/>
      </c>
      <c r="AX133" s="111" t="str">
        <f t="shared" si="26"/>
        <v/>
      </c>
      <c r="AY133" s="111" t="str">
        <f t="shared" si="27"/>
        <v/>
      </c>
      <c r="AZ133" s="141"/>
      <c r="BA133" s="154" t="str">
        <f t="shared" si="28"/>
        <v>Débil</v>
      </c>
      <c r="BB133" s="22" t="str">
        <f>IFERROR(VLOOKUP((CONCATENATE(AY133,BA133)),Listados!$U$3:$V$11,2,FALSE),"")</f>
        <v/>
      </c>
      <c r="BC133" s="111">
        <f t="shared" si="29"/>
        <v>100</v>
      </c>
      <c r="BD133" s="503">
        <f>AVERAGE(BC133:BC138)</f>
        <v>100</v>
      </c>
      <c r="BE133" s="505" t="str">
        <f>IF(BD133&lt;=50, "Débil", IF(BD133&lt;=99,"Moderado","Fuerte"))</f>
        <v>Fuerte</v>
      </c>
      <c r="BF133" s="503">
        <f>+IF(BE133="Fuerte",2,IF(BE133="Moderado",1,0))</f>
        <v>2</v>
      </c>
      <c r="BG133" s="503" t="e">
        <f>+AC133-BF133</f>
        <v>#N/A</v>
      </c>
      <c r="BH133" s="499" t="e">
        <f>+VLOOKUP(BG133,Listados!$J$18:$K$24,2,TRUE)</f>
        <v>#N/A</v>
      </c>
      <c r="BI133" s="501" t="str">
        <f>IF(ISBLANK(AD133),"",AD133)</f>
        <v>Moderado</v>
      </c>
      <c r="BJ133" s="499" t="e">
        <f>IF(AND(BH133&lt;&gt;"",BI133&lt;&gt;""),VLOOKUP(BH133&amp;BI133,Listados!$M$3:$N$27,2,FALSE),"")</f>
        <v>#N/A</v>
      </c>
      <c r="BK133" s="499" t="e">
        <f>+VLOOKUP(BJ133,Listados!$P$3:$Q$6,2,FALSE)</f>
        <v>#N/A</v>
      </c>
      <c r="BL133" s="586"/>
      <c r="BM133" s="587"/>
      <c r="BN133" s="588"/>
      <c r="BO133" s="586"/>
      <c r="BP133" s="587"/>
      <c r="BQ133" s="588"/>
      <c r="BR133" s="586"/>
      <c r="BS133" s="587"/>
      <c r="BT133" s="588"/>
    </row>
    <row r="134" spans="1:72" ht="15.75" thickBot="1" x14ac:dyDescent="0.3">
      <c r="A134" s="511"/>
      <c r="B134" s="564"/>
      <c r="C134" s="517"/>
      <c r="D134" s="523"/>
      <c r="E134" s="162"/>
      <c r="F134" s="151"/>
      <c r="G134" s="523"/>
      <c r="H134" s="551"/>
      <c r="I134" s="551"/>
      <c r="J134" s="551"/>
      <c r="K134" s="551"/>
      <c r="L134" s="551"/>
      <c r="M134" s="551"/>
      <c r="N134" s="551"/>
      <c r="O134" s="551"/>
      <c r="P134" s="551"/>
      <c r="Q134" s="551"/>
      <c r="R134" s="551"/>
      <c r="S134" s="551"/>
      <c r="T134" s="551"/>
      <c r="U134" s="551"/>
      <c r="V134" s="551"/>
      <c r="W134" s="551"/>
      <c r="X134" s="551"/>
      <c r="Y134" s="551"/>
      <c r="Z134" s="514"/>
      <c r="AA134" s="509"/>
      <c r="AB134" s="514"/>
      <c r="AC134" s="507"/>
      <c r="AD134" s="509" t="str">
        <f>+IF(OR(AB134=1,AB134&lt;=5),"Moderado",IF(OR(AB134=6,AB134&lt;=11),"Mayor","Catastrófico"))</f>
        <v>Moderado</v>
      </c>
      <c r="AE134" s="507"/>
      <c r="AF134" s="502"/>
      <c r="AG134" s="52" t="s">
        <v>497</v>
      </c>
      <c r="AH134" s="145"/>
      <c r="AI134" s="145"/>
      <c r="AJ134" s="145"/>
      <c r="AK134" s="28" t="str">
        <f t="shared" si="19"/>
        <v/>
      </c>
      <c r="AL134" s="145"/>
      <c r="AM134" s="28" t="str">
        <f t="shared" si="20"/>
        <v/>
      </c>
      <c r="AN134" s="140"/>
      <c r="AO134" s="28" t="str">
        <f t="shared" si="21"/>
        <v/>
      </c>
      <c r="AP134" s="140"/>
      <c r="AQ134" s="28" t="str">
        <f t="shared" si="22"/>
        <v/>
      </c>
      <c r="AR134" s="140"/>
      <c r="AS134" s="28" t="str">
        <f t="shared" si="23"/>
        <v/>
      </c>
      <c r="AT134" s="140"/>
      <c r="AU134" s="28" t="str">
        <f t="shared" si="24"/>
        <v/>
      </c>
      <c r="AV134" s="140"/>
      <c r="AW134" s="28" t="str">
        <f t="shared" si="25"/>
        <v/>
      </c>
      <c r="AX134" s="111" t="str">
        <f t="shared" si="26"/>
        <v/>
      </c>
      <c r="AY134" s="111" t="str">
        <f t="shared" si="27"/>
        <v/>
      </c>
      <c r="AZ134" s="141"/>
      <c r="BA134" s="154" t="str">
        <f t="shared" si="28"/>
        <v>Débil</v>
      </c>
      <c r="BB134" s="22" t="str">
        <f>IFERROR(VLOOKUP((CONCATENATE(AY134,BA134)),Listados!$U$3:$V$11,2,FALSE),"")</f>
        <v/>
      </c>
      <c r="BC134" s="111">
        <f t="shared" si="29"/>
        <v>100</v>
      </c>
      <c r="BD134" s="504"/>
      <c r="BE134" s="548"/>
      <c r="BF134" s="504"/>
      <c r="BG134" s="504"/>
      <c r="BH134" s="500"/>
      <c r="BI134" s="502"/>
      <c r="BJ134" s="500"/>
      <c r="BK134" s="500"/>
      <c r="BL134" s="586"/>
      <c r="BM134" s="587"/>
      <c r="BN134" s="588"/>
      <c r="BO134" s="586"/>
      <c r="BP134" s="587"/>
      <c r="BQ134" s="588"/>
      <c r="BR134" s="586"/>
      <c r="BS134" s="587"/>
      <c r="BT134" s="588"/>
    </row>
    <row r="135" spans="1:72" ht="15.75" thickBot="1" x14ac:dyDescent="0.3">
      <c r="A135" s="511"/>
      <c r="B135" s="564"/>
      <c r="C135" s="517"/>
      <c r="D135" s="523"/>
      <c r="E135" s="162"/>
      <c r="F135" s="151"/>
      <c r="G135" s="523"/>
      <c r="H135" s="551"/>
      <c r="I135" s="551"/>
      <c r="J135" s="551"/>
      <c r="K135" s="551"/>
      <c r="L135" s="551"/>
      <c r="M135" s="551"/>
      <c r="N135" s="551"/>
      <c r="O135" s="551"/>
      <c r="P135" s="551"/>
      <c r="Q135" s="551"/>
      <c r="R135" s="551"/>
      <c r="S135" s="551"/>
      <c r="T135" s="551"/>
      <c r="U135" s="551"/>
      <c r="V135" s="551"/>
      <c r="W135" s="551"/>
      <c r="X135" s="551"/>
      <c r="Y135" s="551"/>
      <c r="Z135" s="514"/>
      <c r="AA135" s="509"/>
      <c r="AB135" s="514"/>
      <c r="AC135" s="507"/>
      <c r="AD135" s="509" t="str">
        <f>+IF(OR(AB135=1,AB135&lt;=5),"Moderado",IF(OR(AB135=6,AB135&lt;=11),"Mayor","Catastrófico"))</f>
        <v>Moderado</v>
      </c>
      <c r="AE135" s="507"/>
      <c r="AF135" s="502"/>
      <c r="AG135" s="52" t="s">
        <v>497</v>
      </c>
      <c r="AH135" s="145"/>
      <c r="AI135" s="145"/>
      <c r="AJ135" s="145"/>
      <c r="AK135" s="28" t="str">
        <f t="shared" si="19"/>
        <v/>
      </c>
      <c r="AL135" s="145"/>
      <c r="AM135" s="28" t="str">
        <f t="shared" si="20"/>
        <v/>
      </c>
      <c r="AN135" s="140"/>
      <c r="AO135" s="28" t="str">
        <f t="shared" si="21"/>
        <v/>
      </c>
      <c r="AP135" s="140"/>
      <c r="AQ135" s="28" t="str">
        <f t="shared" si="22"/>
        <v/>
      </c>
      <c r="AR135" s="140"/>
      <c r="AS135" s="28" t="str">
        <f t="shared" si="23"/>
        <v/>
      </c>
      <c r="AT135" s="140"/>
      <c r="AU135" s="28" t="str">
        <f t="shared" si="24"/>
        <v/>
      </c>
      <c r="AV135" s="140"/>
      <c r="AW135" s="28" t="str">
        <f t="shared" si="25"/>
        <v/>
      </c>
      <c r="AX135" s="111" t="str">
        <f t="shared" si="26"/>
        <v/>
      </c>
      <c r="AY135" s="111" t="str">
        <f t="shared" si="27"/>
        <v/>
      </c>
      <c r="AZ135" s="141"/>
      <c r="BA135" s="154" t="str">
        <f t="shared" si="28"/>
        <v>Débil</v>
      </c>
      <c r="BB135" s="22" t="str">
        <f>IFERROR(VLOOKUP((CONCATENATE(AY135,BA135)),Listados!$U$3:$V$11,2,FALSE),"")</f>
        <v/>
      </c>
      <c r="BC135" s="111">
        <f t="shared" si="29"/>
        <v>100</v>
      </c>
      <c r="BD135" s="504"/>
      <c r="BE135" s="548"/>
      <c r="BF135" s="504"/>
      <c r="BG135" s="504"/>
      <c r="BH135" s="500"/>
      <c r="BI135" s="502"/>
      <c r="BJ135" s="500"/>
      <c r="BK135" s="500"/>
      <c r="BL135" s="586"/>
      <c r="BM135" s="587"/>
      <c r="BN135" s="588"/>
      <c r="BO135" s="586"/>
      <c r="BP135" s="587"/>
      <c r="BQ135" s="588"/>
      <c r="BR135" s="586"/>
      <c r="BS135" s="587"/>
      <c r="BT135" s="588"/>
    </row>
    <row r="136" spans="1:72" ht="15.75" thickBot="1" x14ac:dyDescent="0.3">
      <c r="A136" s="511"/>
      <c r="B136" s="564"/>
      <c r="C136" s="517"/>
      <c r="D136" s="523"/>
      <c r="E136" s="542"/>
      <c r="F136" s="556"/>
      <c r="G136" s="523"/>
      <c r="H136" s="551"/>
      <c r="I136" s="551"/>
      <c r="J136" s="551"/>
      <c r="K136" s="551"/>
      <c r="L136" s="551"/>
      <c r="M136" s="551"/>
      <c r="N136" s="551"/>
      <c r="O136" s="551"/>
      <c r="P136" s="551"/>
      <c r="Q136" s="551"/>
      <c r="R136" s="551"/>
      <c r="S136" s="551"/>
      <c r="T136" s="551"/>
      <c r="U136" s="551"/>
      <c r="V136" s="551"/>
      <c r="W136" s="551"/>
      <c r="X136" s="551"/>
      <c r="Y136" s="551"/>
      <c r="Z136" s="514"/>
      <c r="AA136" s="509"/>
      <c r="AB136" s="514"/>
      <c r="AC136" s="507"/>
      <c r="AD136" s="509" t="str">
        <f>+IF(OR(AB136=1,AB136&lt;=5),"Moderado",IF(OR(AB136=6,AB136&lt;=11),"Mayor","Catastrófico"))</f>
        <v>Moderado</v>
      </c>
      <c r="AE136" s="507"/>
      <c r="AF136" s="502"/>
      <c r="AG136" s="52" t="s">
        <v>497</v>
      </c>
      <c r="AH136" s="145"/>
      <c r="AI136" s="145"/>
      <c r="AJ136" s="145"/>
      <c r="AK136" s="28" t="str">
        <f t="shared" ref="AK136:AK199" si="30">+IF(AJ136="si",15,"")</f>
        <v/>
      </c>
      <c r="AL136" s="145"/>
      <c r="AM136" s="28" t="str">
        <f t="shared" ref="AM136:AM199" si="31">+IF(AL136="si",15,"")</f>
        <v/>
      </c>
      <c r="AN136" s="140"/>
      <c r="AO136" s="28" t="str">
        <f t="shared" ref="AO136:AO199" si="32">+IF(AN136="si",15,"")</f>
        <v/>
      </c>
      <c r="AP136" s="140"/>
      <c r="AQ136" s="28" t="str">
        <f t="shared" ref="AQ136:AQ199" si="33">+IF(AP136="Preventivo",15,IF(AP136="Detectivo",10,""))</f>
        <v/>
      </c>
      <c r="AR136" s="140"/>
      <c r="AS136" s="28" t="str">
        <f t="shared" ref="AS136:AS199" si="34">+IF(AR136="si",15,"")</f>
        <v/>
      </c>
      <c r="AT136" s="140"/>
      <c r="AU136" s="28" t="str">
        <f t="shared" ref="AU136:AU199" si="35">+IF(AT136="si",15,"")</f>
        <v/>
      </c>
      <c r="AV136" s="140"/>
      <c r="AW136" s="28" t="str">
        <f t="shared" ref="AW136:AW199" si="36">+IF(AV136="Completa",10,IF(AV136="Incompleta",5,""))</f>
        <v/>
      </c>
      <c r="AX136" s="111" t="str">
        <f t="shared" ref="AX136:AX199" si="37">IF((SUM(AK136,AM136,AO136,AQ136,AS136,AU136,AW136)=0),"",(SUM(AK136,AM136,AO136,AQ136,AS136,AU136,AW136)))</f>
        <v/>
      </c>
      <c r="AY136" s="111" t="str">
        <f t="shared" ref="AY136:AY199" si="38">IF(AX136&lt;=85,"Débil",IF(AX136&lt;=95,"Moderado",IF(AX136=100,"Fuerte","")))</f>
        <v/>
      </c>
      <c r="AZ136" s="141"/>
      <c r="BA136" s="154" t="str">
        <f t="shared" ref="BA136:BA199" si="39">+IF(AZ136="siempre","Fuerte",IF(AZ136="Algunas veces","Moderado","Débil"))</f>
        <v>Débil</v>
      </c>
      <c r="BB136" s="22" t="str">
        <f>IFERROR(VLOOKUP((CONCATENATE(AY136,BA136)),Listados!$U$3:$V$11,2,FALSE),"")</f>
        <v/>
      </c>
      <c r="BC136" s="111">
        <f t="shared" ref="BC136:BC199" si="40">IF(ISBLANK(BB136),"",IF(BB136="Débil", 0, IF(BB136="Moderado",50,100)))</f>
        <v>100</v>
      </c>
      <c r="BD136" s="504"/>
      <c r="BE136" s="548"/>
      <c r="BF136" s="504"/>
      <c r="BG136" s="504"/>
      <c r="BH136" s="500"/>
      <c r="BI136" s="502"/>
      <c r="BJ136" s="500"/>
      <c r="BK136" s="500"/>
      <c r="BL136" s="586"/>
      <c r="BM136" s="587"/>
      <c r="BN136" s="588"/>
      <c r="BO136" s="586"/>
      <c r="BP136" s="587"/>
      <c r="BQ136" s="588"/>
      <c r="BR136" s="586"/>
      <c r="BS136" s="587"/>
      <c r="BT136" s="588"/>
    </row>
    <row r="137" spans="1:72" ht="15.75" thickBot="1" x14ac:dyDescent="0.3">
      <c r="A137" s="511"/>
      <c r="B137" s="564"/>
      <c r="C137" s="517"/>
      <c r="D137" s="523"/>
      <c r="E137" s="543"/>
      <c r="F137" s="557"/>
      <c r="G137" s="523"/>
      <c r="H137" s="551"/>
      <c r="I137" s="551"/>
      <c r="J137" s="551"/>
      <c r="K137" s="551"/>
      <c r="L137" s="551"/>
      <c r="M137" s="551"/>
      <c r="N137" s="551"/>
      <c r="O137" s="551"/>
      <c r="P137" s="551"/>
      <c r="Q137" s="551"/>
      <c r="R137" s="551"/>
      <c r="S137" s="551"/>
      <c r="T137" s="551"/>
      <c r="U137" s="551"/>
      <c r="V137" s="551"/>
      <c r="W137" s="551"/>
      <c r="X137" s="551"/>
      <c r="Y137" s="551"/>
      <c r="Z137" s="514"/>
      <c r="AA137" s="509"/>
      <c r="AB137" s="514"/>
      <c r="AC137" s="507"/>
      <c r="AD137" s="509" t="str">
        <f>+IF(OR(AB137=1,AB137&lt;=5),"Moderado",IF(OR(AB137=6,AB137&lt;=11),"Mayor","Catastrófico"))</f>
        <v>Moderado</v>
      </c>
      <c r="AE137" s="507"/>
      <c r="AF137" s="502"/>
      <c r="AG137" s="52" t="s">
        <v>497</v>
      </c>
      <c r="AH137" s="145"/>
      <c r="AI137" s="145"/>
      <c r="AJ137" s="145"/>
      <c r="AK137" s="28" t="str">
        <f t="shared" si="30"/>
        <v/>
      </c>
      <c r="AL137" s="145"/>
      <c r="AM137" s="28" t="str">
        <f t="shared" si="31"/>
        <v/>
      </c>
      <c r="AN137" s="140"/>
      <c r="AO137" s="28" t="str">
        <f t="shared" si="32"/>
        <v/>
      </c>
      <c r="AP137" s="140"/>
      <c r="AQ137" s="28" t="str">
        <f t="shared" si="33"/>
        <v/>
      </c>
      <c r="AR137" s="140"/>
      <c r="AS137" s="28" t="str">
        <f t="shared" si="34"/>
        <v/>
      </c>
      <c r="AT137" s="140"/>
      <c r="AU137" s="28" t="str">
        <f t="shared" si="35"/>
        <v/>
      </c>
      <c r="AV137" s="140"/>
      <c r="AW137" s="28" t="str">
        <f t="shared" si="36"/>
        <v/>
      </c>
      <c r="AX137" s="111" t="str">
        <f t="shared" si="37"/>
        <v/>
      </c>
      <c r="AY137" s="111" t="str">
        <f t="shared" si="38"/>
        <v/>
      </c>
      <c r="AZ137" s="141"/>
      <c r="BA137" s="154" t="str">
        <f t="shared" si="39"/>
        <v>Débil</v>
      </c>
      <c r="BB137" s="22" t="str">
        <f>IFERROR(VLOOKUP((CONCATENATE(AY137,BA137)),Listados!$U$3:$V$11,2,FALSE),"")</f>
        <v/>
      </c>
      <c r="BC137" s="111">
        <f t="shared" si="40"/>
        <v>100</v>
      </c>
      <c r="BD137" s="504"/>
      <c r="BE137" s="548"/>
      <c r="BF137" s="504"/>
      <c r="BG137" s="504"/>
      <c r="BH137" s="500"/>
      <c r="BI137" s="502"/>
      <c r="BJ137" s="500"/>
      <c r="BK137" s="500"/>
      <c r="BL137" s="586"/>
      <c r="BM137" s="587"/>
      <c r="BN137" s="588"/>
      <c r="BO137" s="586"/>
      <c r="BP137" s="587"/>
      <c r="BQ137" s="588"/>
      <c r="BR137" s="586"/>
      <c r="BS137" s="587"/>
      <c r="BT137" s="588"/>
    </row>
    <row r="138" spans="1:72" ht="15.75" thickBot="1" x14ac:dyDescent="0.3">
      <c r="A138" s="512"/>
      <c r="B138" s="564"/>
      <c r="C138" s="518"/>
      <c r="D138" s="568"/>
      <c r="E138" s="544"/>
      <c r="F138" s="558"/>
      <c r="G138" s="523"/>
      <c r="H138" s="551"/>
      <c r="I138" s="551"/>
      <c r="J138" s="551"/>
      <c r="K138" s="551"/>
      <c r="L138" s="551"/>
      <c r="M138" s="551"/>
      <c r="N138" s="551"/>
      <c r="O138" s="551"/>
      <c r="P138" s="551"/>
      <c r="Q138" s="551"/>
      <c r="R138" s="551"/>
      <c r="S138" s="551"/>
      <c r="T138" s="551"/>
      <c r="U138" s="551"/>
      <c r="V138" s="551"/>
      <c r="W138" s="551"/>
      <c r="X138" s="551"/>
      <c r="Y138" s="551"/>
      <c r="Z138" s="514"/>
      <c r="AA138" s="509"/>
      <c r="AB138" s="514"/>
      <c r="AC138" s="508"/>
      <c r="AD138" s="509" t="str">
        <f>+IF(OR(AB138=1,AB138&lt;=5),"Moderado",IF(OR(AB138=6,AB138&lt;=11),"Mayor","Catastrófico"))</f>
        <v>Moderado</v>
      </c>
      <c r="AE138" s="508"/>
      <c r="AF138" s="502"/>
      <c r="AG138" s="52" t="s">
        <v>497</v>
      </c>
      <c r="AH138" s="145"/>
      <c r="AI138" s="145"/>
      <c r="AJ138" s="145"/>
      <c r="AK138" s="28" t="str">
        <f t="shared" si="30"/>
        <v/>
      </c>
      <c r="AL138" s="145"/>
      <c r="AM138" s="28" t="str">
        <f t="shared" si="31"/>
        <v/>
      </c>
      <c r="AN138" s="140"/>
      <c r="AO138" s="28" t="str">
        <f t="shared" si="32"/>
        <v/>
      </c>
      <c r="AP138" s="140"/>
      <c r="AQ138" s="28" t="str">
        <f t="shared" si="33"/>
        <v/>
      </c>
      <c r="AR138" s="140"/>
      <c r="AS138" s="28" t="str">
        <f t="shared" si="34"/>
        <v/>
      </c>
      <c r="AT138" s="140"/>
      <c r="AU138" s="28" t="str">
        <f t="shared" si="35"/>
        <v/>
      </c>
      <c r="AV138" s="140"/>
      <c r="AW138" s="28" t="str">
        <f t="shared" si="36"/>
        <v/>
      </c>
      <c r="AX138" s="111" t="str">
        <f t="shared" si="37"/>
        <v/>
      </c>
      <c r="AY138" s="111" t="str">
        <f t="shared" si="38"/>
        <v/>
      </c>
      <c r="AZ138" s="141"/>
      <c r="BA138" s="154" t="str">
        <f t="shared" si="39"/>
        <v>Débil</v>
      </c>
      <c r="BB138" s="22" t="str">
        <f>IFERROR(VLOOKUP((CONCATENATE(AY138,BA138)),Listados!$U$3:$V$11,2,FALSE),"")</f>
        <v/>
      </c>
      <c r="BC138" s="111">
        <f t="shared" si="40"/>
        <v>100</v>
      </c>
      <c r="BD138" s="505"/>
      <c r="BE138" s="548"/>
      <c r="BF138" s="505"/>
      <c r="BG138" s="505"/>
      <c r="BH138" s="501"/>
      <c r="BI138" s="502"/>
      <c r="BJ138" s="501"/>
      <c r="BK138" s="501"/>
      <c r="BL138" s="586"/>
      <c r="BM138" s="587"/>
      <c r="BN138" s="588"/>
      <c r="BO138" s="586"/>
      <c r="BP138" s="587"/>
      <c r="BQ138" s="588"/>
      <c r="BR138" s="586"/>
      <c r="BS138" s="587"/>
      <c r="BT138" s="588"/>
    </row>
    <row r="139" spans="1:72" ht="15.75" thickBot="1" x14ac:dyDescent="0.3">
      <c r="A139" s="510">
        <v>23</v>
      </c>
      <c r="B139" s="563"/>
      <c r="C139" s="516" t="str">
        <f>IFERROR(VLOOKUP(B139,Listados!B$3:C$20,2,FALSE),"")</f>
        <v/>
      </c>
      <c r="D139" s="522" t="s">
        <v>614</v>
      </c>
      <c r="E139" s="105"/>
      <c r="F139" s="18"/>
      <c r="G139" s="522"/>
      <c r="H139" s="550"/>
      <c r="I139" s="550"/>
      <c r="J139" s="550"/>
      <c r="K139" s="550"/>
      <c r="L139" s="550"/>
      <c r="M139" s="550"/>
      <c r="N139" s="550"/>
      <c r="O139" s="550"/>
      <c r="P139" s="550"/>
      <c r="Q139" s="550"/>
      <c r="R139" s="550"/>
      <c r="S139" s="550"/>
      <c r="T139" s="550"/>
      <c r="U139" s="550"/>
      <c r="V139" s="550"/>
      <c r="W139" s="550"/>
      <c r="X139" s="550"/>
      <c r="Y139" s="550"/>
      <c r="Z139" s="549"/>
      <c r="AA139" s="508">
        <f>COUNTIF(H139:Z144, "SI")</f>
        <v>0</v>
      </c>
      <c r="AB139" s="549"/>
      <c r="AC139" s="506" t="e">
        <f>+VLOOKUP(AB139,Listados!$K$8:$L$12,2,0)</f>
        <v>#N/A</v>
      </c>
      <c r="AD139" s="508" t="str">
        <f>+IF(OR(AA139=1,AA139&lt;=5),"Moderado",IF(OR(AA139=6,AA139&lt;=11),"Mayor","Catastrófico"))</f>
        <v>Moderado</v>
      </c>
      <c r="AE139" s="506" t="e">
        <f>+VLOOKUP(AD139,Listados!K145:L149,2,0)</f>
        <v>#N/A</v>
      </c>
      <c r="AF139" s="501" t="str">
        <f>IF(AND(AB139&lt;&gt;"",AD139&lt;&gt;""),VLOOKUP(AB139&amp;AD139,Listados!$M$3:$N$27,2,FALSE),"")</f>
        <v/>
      </c>
      <c r="AG139" s="52" t="s">
        <v>497</v>
      </c>
      <c r="AH139" s="145"/>
      <c r="AI139" s="145"/>
      <c r="AJ139" s="145"/>
      <c r="AK139" s="28" t="str">
        <f t="shared" si="30"/>
        <v/>
      </c>
      <c r="AL139" s="145"/>
      <c r="AM139" s="28" t="str">
        <f t="shared" si="31"/>
        <v/>
      </c>
      <c r="AN139" s="140"/>
      <c r="AO139" s="28" t="str">
        <f t="shared" si="32"/>
        <v/>
      </c>
      <c r="AP139" s="140"/>
      <c r="AQ139" s="28" t="str">
        <f t="shared" si="33"/>
        <v/>
      </c>
      <c r="AR139" s="140"/>
      <c r="AS139" s="28" t="str">
        <f t="shared" si="34"/>
        <v/>
      </c>
      <c r="AT139" s="140"/>
      <c r="AU139" s="28" t="str">
        <f t="shared" si="35"/>
        <v/>
      </c>
      <c r="AV139" s="140"/>
      <c r="AW139" s="28" t="str">
        <f t="shared" si="36"/>
        <v/>
      </c>
      <c r="AX139" s="111" t="str">
        <f t="shared" si="37"/>
        <v/>
      </c>
      <c r="AY139" s="111" t="str">
        <f t="shared" si="38"/>
        <v/>
      </c>
      <c r="AZ139" s="141"/>
      <c r="BA139" s="154" t="str">
        <f t="shared" si="39"/>
        <v>Débil</v>
      </c>
      <c r="BB139" s="22" t="str">
        <f>IFERROR(VLOOKUP((CONCATENATE(AY139,BA139)),Listados!$U$3:$V$11,2,FALSE),"")</f>
        <v/>
      </c>
      <c r="BC139" s="111">
        <f t="shared" si="40"/>
        <v>100</v>
      </c>
      <c r="BD139" s="503">
        <f>AVERAGE(BC139:BC144)</f>
        <v>100</v>
      </c>
      <c r="BE139" s="505" t="str">
        <f>IF(BD139&lt;=50, "Débil", IF(BD139&lt;=99,"Moderado","Fuerte"))</f>
        <v>Fuerte</v>
      </c>
      <c r="BF139" s="503">
        <f>+IF(BE139="Fuerte",2,IF(BE139="Moderado",1,0))</f>
        <v>2</v>
      </c>
      <c r="BG139" s="503" t="e">
        <f>+AC139-BF139</f>
        <v>#N/A</v>
      </c>
      <c r="BH139" s="499" t="e">
        <f>+VLOOKUP(BG139,Listados!$J$18:$K$24,2,TRUE)</f>
        <v>#N/A</v>
      </c>
      <c r="BI139" s="501" t="str">
        <f>IF(ISBLANK(AD139),"",AD139)</f>
        <v>Moderado</v>
      </c>
      <c r="BJ139" s="499" t="e">
        <f>IF(AND(BH139&lt;&gt;"",BI139&lt;&gt;""),VLOOKUP(BH139&amp;BI139,Listados!$M$3:$N$27,2,FALSE),"")</f>
        <v>#N/A</v>
      </c>
      <c r="BK139" s="499" t="e">
        <f>+VLOOKUP(BJ139,Listados!$P$3:$Q$6,2,FALSE)</f>
        <v>#N/A</v>
      </c>
      <c r="BL139" s="586"/>
      <c r="BM139" s="587"/>
      <c r="BN139" s="588"/>
      <c r="BO139" s="586"/>
      <c r="BP139" s="587"/>
      <c r="BQ139" s="588"/>
      <c r="BR139" s="586"/>
      <c r="BS139" s="587"/>
      <c r="BT139" s="588"/>
    </row>
    <row r="140" spans="1:72" ht="15.75" thickBot="1" x14ac:dyDescent="0.3">
      <c r="A140" s="511"/>
      <c r="B140" s="564"/>
      <c r="C140" s="517"/>
      <c r="D140" s="523"/>
      <c r="E140" s="162"/>
      <c r="F140" s="151"/>
      <c r="G140" s="523"/>
      <c r="H140" s="551"/>
      <c r="I140" s="551"/>
      <c r="J140" s="551"/>
      <c r="K140" s="551"/>
      <c r="L140" s="551"/>
      <c r="M140" s="551"/>
      <c r="N140" s="551"/>
      <c r="O140" s="551"/>
      <c r="P140" s="551"/>
      <c r="Q140" s="551"/>
      <c r="R140" s="551"/>
      <c r="S140" s="551"/>
      <c r="T140" s="551"/>
      <c r="U140" s="551"/>
      <c r="V140" s="551"/>
      <c r="W140" s="551"/>
      <c r="X140" s="551"/>
      <c r="Y140" s="551"/>
      <c r="Z140" s="514"/>
      <c r="AA140" s="509"/>
      <c r="AB140" s="514"/>
      <c r="AC140" s="507"/>
      <c r="AD140" s="509" t="str">
        <f>+IF(OR(AB140=1,AB140&lt;=5),"Moderado",IF(OR(AB140=6,AB140&lt;=11),"Mayor","Catastrófico"))</f>
        <v>Moderado</v>
      </c>
      <c r="AE140" s="507"/>
      <c r="AF140" s="502"/>
      <c r="AG140" s="52" t="s">
        <v>497</v>
      </c>
      <c r="AH140" s="145"/>
      <c r="AI140" s="145"/>
      <c r="AJ140" s="145"/>
      <c r="AK140" s="28" t="str">
        <f t="shared" si="30"/>
        <v/>
      </c>
      <c r="AL140" s="145"/>
      <c r="AM140" s="28" t="str">
        <f t="shared" si="31"/>
        <v/>
      </c>
      <c r="AN140" s="140"/>
      <c r="AO140" s="28" t="str">
        <f t="shared" si="32"/>
        <v/>
      </c>
      <c r="AP140" s="140"/>
      <c r="AQ140" s="28" t="str">
        <f t="shared" si="33"/>
        <v/>
      </c>
      <c r="AR140" s="140"/>
      <c r="AS140" s="28" t="str">
        <f t="shared" si="34"/>
        <v/>
      </c>
      <c r="AT140" s="140"/>
      <c r="AU140" s="28" t="str">
        <f t="shared" si="35"/>
        <v/>
      </c>
      <c r="AV140" s="140"/>
      <c r="AW140" s="28" t="str">
        <f t="shared" si="36"/>
        <v/>
      </c>
      <c r="AX140" s="111" t="str">
        <f t="shared" si="37"/>
        <v/>
      </c>
      <c r="AY140" s="111" t="str">
        <f t="shared" si="38"/>
        <v/>
      </c>
      <c r="AZ140" s="141"/>
      <c r="BA140" s="154" t="str">
        <f t="shared" si="39"/>
        <v>Débil</v>
      </c>
      <c r="BB140" s="22" t="str">
        <f>IFERROR(VLOOKUP((CONCATENATE(AY140,BA140)),Listados!$U$3:$V$11,2,FALSE),"")</f>
        <v/>
      </c>
      <c r="BC140" s="111">
        <f t="shared" si="40"/>
        <v>100</v>
      </c>
      <c r="BD140" s="504"/>
      <c r="BE140" s="548"/>
      <c r="BF140" s="504"/>
      <c r="BG140" s="504"/>
      <c r="BH140" s="500"/>
      <c r="BI140" s="502"/>
      <c r="BJ140" s="500"/>
      <c r="BK140" s="500"/>
      <c r="BL140" s="586"/>
      <c r="BM140" s="587"/>
      <c r="BN140" s="588"/>
      <c r="BO140" s="586"/>
      <c r="BP140" s="587"/>
      <c r="BQ140" s="588"/>
      <c r="BR140" s="586"/>
      <c r="BS140" s="587"/>
      <c r="BT140" s="588"/>
    </row>
    <row r="141" spans="1:72" ht="15.75" thickBot="1" x14ac:dyDescent="0.3">
      <c r="A141" s="511"/>
      <c r="B141" s="564"/>
      <c r="C141" s="517"/>
      <c r="D141" s="523"/>
      <c r="E141" s="162"/>
      <c r="F141" s="151"/>
      <c r="G141" s="523"/>
      <c r="H141" s="551"/>
      <c r="I141" s="551"/>
      <c r="J141" s="551"/>
      <c r="K141" s="551"/>
      <c r="L141" s="551"/>
      <c r="M141" s="551"/>
      <c r="N141" s="551"/>
      <c r="O141" s="551"/>
      <c r="P141" s="551"/>
      <c r="Q141" s="551"/>
      <c r="R141" s="551"/>
      <c r="S141" s="551"/>
      <c r="T141" s="551"/>
      <c r="U141" s="551"/>
      <c r="V141" s="551"/>
      <c r="W141" s="551"/>
      <c r="X141" s="551"/>
      <c r="Y141" s="551"/>
      <c r="Z141" s="514"/>
      <c r="AA141" s="509"/>
      <c r="AB141" s="514"/>
      <c r="AC141" s="507"/>
      <c r="AD141" s="509" t="str">
        <f>+IF(OR(AB141=1,AB141&lt;=5),"Moderado",IF(OR(AB141=6,AB141&lt;=11),"Mayor","Catastrófico"))</f>
        <v>Moderado</v>
      </c>
      <c r="AE141" s="507"/>
      <c r="AF141" s="502"/>
      <c r="AG141" s="52" t="s">
        <v>497</v>
      </c>
      <c r="AH141" s="145"/>
      <c r="AI141" s="145"/>
      <c r="AJ141" s="145"/>
      <c r="AK141" s="28" t="str">
        <f t="shared" si="30"/>
        <v/>
      </c>
      <c r="AL141" s="145"/>
      <c r="AM141" s="28" t="str">
        <f t="shared" si="31"/>
        <v/>
      </c>
      <c r="AN141" s="140"/>
      <c r="AO141" s="28" t="str">
        <f t="shared" si="32"/>
        <v/>
      </c>
      <c r="AP141" s="140"/>
      <c r="AQ141" s="28" t="str">
        <f t="shared" si="33"/>
        <v/>
      </c>
      <c r="AR141" s="140"/>
      <c r="AS141" s="28" t="str">
        <f t="shared" si="34"/>
        <v/>
      </c>
      <c r="AT141" s="140"/>
      <c r="AU141" s="28" t="str">
        <f t="shared" si="35"/>
        <v/>
      </c>
      <c r="AV141" s="140"/>
      <c r="AW141" s="28" t="str">
        <f t="shared" si="36"/>
        <v/>
      </c>
      <c r="AX141" s="111" t="str">
        <f t="shared" si="37"/>
        <v/>
      </c>
      <c r="AY141" s="111" t="str">
        <f t="shared" si="38"/>
        <v/>
      </c>
      <c r="AZ141" s="141"/>
      <c r="BA141" s="154" t="str">
        <f t="shared" si="39"/>
        <v>Débil</v>
      </c>
      <c r="BB141" s="22" t="str">
        <f>IFERROR(VLOOKUP((CONCATENATE(AY141,BA141)),Listados!$U$3:$V$11,2,FALSE),"")</f>
        <v/>
      </c>
      <c r="BC141" s="111">
        <f t="shared" si="40"/>
        <v>100</v>
      </c>
      <c r="BD141" s="504"/>
      <c r="BE141" s="548"/>
      <c r="BF141" s="504"/>
      <c r="BG141" s="504"/>
      <c r="BH141" s="500"/>
      <c r="BI141" s="502"/>
      <c r="BJ141" s="500"/>
      <c r="BK141" s="500"/>
      <c r="BL141" s="586"/>
      <c r="BM141" s="587"/>
      <c r="BN141" s="588"/>
      <c r="BO141" s="586"/>
      <c r="BP141" s="587"/>
      <c r="BQ141" s="588"/>
      <c r="BR141" s="586"/>
      <c r="BS141" s="587"/>
      <c r="BT141" s="588"/>
    </row>
    <row r="142" spans="1:72" ht="15.75" thickBot="1" x14ac:dyDescent="0.3">
      <c r="A142" s="511"/>
      <c r="B142" s="564"/>
      <c r="C142" s="517"/>
      <c r="D142" s="523"/>
      <c r="E142" s="542"/>
      <c r="F142" s="556"/>
      <c r="G142" s="523"/>
      <c r="H142" s="551"/>
      <c r="I142" s="551"/>
      <c r="J142" s="551"/>
      <c r="K142" s="551"/>
      <c r="L142" s="551"/>
      <c r="M142" s="551"/>
      <c r="N142" s="551"/>
      <c r="O142" s="551"/>
      <c r="P142" s="551"/>
      <c r="Q142" s="551"/>
      <c r="R142" s="551"/>
      <c r="S142" s="551"/>
      <c r="T142" s="551"/>
      <c r="U142" s="551"/>
      <c r="V142" s="551"/>
      <c r="W142" s="551"/>
      <c r="X142" s="551"/>
      <c r="Y142" s="551"/>
      <c r="Z142" s="514"/>
      <c r="AA142" s="509"/>
      <c r="AB142" s="514"/>
      <c r="AC142" s="507"/>
      <c r="AD142" s="509" t="str">
        <f>+IF(OR(AB142=1,AB142&lt;=5),"Moderado",IF(OR(AB142=6,AB142&lt;=11),"Mayor","Catastrófico"))</f>
        <v>Moderado</v>
      </c>
      <c r="AE142" s="507"/>
      <c r="AF142" s="502"/>
      <c r="AG142" s="52" t="s">
        <v>497</v>
      </c>
      <c r="AH142" s="145"/>
      <c r="AI142" s="145"/>
      <c r="AJ142" s="145"/>
      <c r="AK142" s="28" t="str">
        <f t="shared" si="30"/>
        <v/>
      </c>
      <c r="AL142" s="145"/>
      <c r="AM142" s="28" t="str">
        <f t="shared" si="31"/>
        <v/>
      </c>
      <c r="AN142" s="140"/>
      <c r="AO142" s="28" t="str">
        <f t="shared" si="32"/>
        <v/>
      </c>
      <c r="AP142" s="140"/>
      <c r="AQ142" s="28" t="str">
        <f t="shared" si="33"/>
        <v/>
      </c>
      <c r="AR142" s="140"/>
      <c r="AS142" s="28" t="str">
        <f t="shared" si="34"/>
        <v/>
      </c>
      <c r="AT142" s="140"/>
      <c r="AU142" s="28" t="str">
        <f t="shared" si="35"/>
        <v/>
      </c>
      <c r="AV142" s="140"/>
      <c r="AW142" s="28" t="str">
        <f t="shared" si="36"/>
        <v/>
      </c>
      <c r="AX142" s="111" t="str">
        <f t="shared" si="37"/>
        <v/>
      </c>
      <c r="AY142" s="111" t="str">
        <f t="shared" si="38"/>
        <v/>
      </c>
      <c r="AZ142" s="141"/>
      <c r="BA142" s="154" t="str">
        <f t="shared" si="39"/>
        <v>Débil</v>
      </c>
      <c r="BB142" s="22" t="str">
        <f>IFERROR(VLOOKUP((CONCATENATE(AY142,BA142)),Listados!$U$3:$V$11,2,FALSE),"")</f>
        <v/>
      </c>
      <c r="BC142" s="111">
        <f t="shared" si="40"/>
        <v>100</v>
      </c>
      <c r="BD142" s="504"/>
      <c r="BE142" s="548"/>
      <c r="BF142" s="504"/>
      <c r="BG142" s="504"/>
      <c r="BH142" s="500"/>
      <c r="BI142" s="502"/>
      <c r="BJ142" s="500"/>
      <c r="BK142" s="500"/>
      <c r="BL142" s="586"/>
      <c r="BM142" s="587"/>
      <c r="BN142" s="588"/>
      <c r="BO142" s="586"/>
      <c r="BP142" s="587"/>
      <c r="BQ142" s="588"/>
      <c r="BR142" s="586"/>
      <c r="BS142" s="587"/>
      <c r="BT142" s="588"/>
    </row>
    <row r="143" spans="1:72" ht="15.75" thickBot="1" x14ac:dyDescent="0.3">
      <c r="A143" s="511"/>
      <c r="B143" s="564"/>
      <c r="C143" s="517"/>
      <c r="D143" s="523"/>
      <c r="E143" s="543"/>
      <c r="F143" s="557"/>
      <c r="G143" s="523"/>
      <c r="H143" s="551"/>
      <c r="I143" s="551"/>
      <c r="J143" s="551"/>
      <c r="K143" s="551"/>
      <c r="L143" s="551"/>
      <c r="M143" s="551"/>
      <c r="N143" s="551"/>
      <c r="O143" s="551"/>
      <c r="P143" s="551"/>
      <c r="Q143" s="551"/>
      <c r="R143" s="551"/>
      <c r="S143" s="551"/>
      <c r="T143" s="551"/>
      <c r="U143" s="551"/>
      <c r="V143" s="551"/>
      <c r="W143" s="551"/>
      <c r="X143" s="551"/>
      <c r="Y143" s="551"/>
      <c r="Z143" s="514"/>
      <c r="AA143" s="509"/>
      <c r="AB143" s="514"/>
      <c r="AC143" s="507"/>
      <c r="AD143" s="509" t="str">
        <f>+IF(OR(AB143=1,AB143&lt;=5),"Moderado",IF(OR(AB143=6,AB143&lt;=11),"Mayor","Catastrófico"))</f>
        <v>Moderado</v>
      </c>
      <c r="AE143" s="507"/>
      <c r="AF143" s="502"/>
      <c r="AG143" s="52" t="s">
        <v>497</v>
      </c>
      <c r="AH143" s="145"/>
      <c r="AI143" s="145"/>
      <c r="AJ143" s="145"/>
      <c r="AK143" s="28" t="str">
        <f t="shared" si="30"/>
        <v/>
      </c>
      <c r="AL143" s="145"/>
      <c r="AM143" s="28" t="str">
        <f t="shared" si="31"/>
        <v/>
      </c>
      <c r="AN143" s="140"/>
      <c r="AO143" s="28" t="str">
        <f t="shared" si="32"/>
        <v/>
      </c>
      <c r="AP143" s="140"/>
      <c r="AQ143" s="28" t="str">
        <f t="shared" si="33"/>
        <v/>
      </c>
      <c r="AR143" s="140"/>
      <c r="AS143" s="28" t="str">
        <f t="shared" si="34"/>
        <v/>
      </c>
      <c r="AT143" s="140"/>
      <c r="AU143" s="28" t="str">
        <f t="shared" si="35"/>
        <v/>
      </c>
      <c r="AV143" s="140"/>
      <c r="AW143" s="28" t="str">
        <f t="shared" si="36"/>
        <v/>
      </c>
      <c r="AX143" s="111" t="str">
        <f t="shared" si="37"/>
        <v/>
      </c>
      <c r="AY143" s="111" t="str">
        <f t="shared" si="38"/>
        <v/>
      </c>
      <c r="AZ143" s="141"/>
      <c r="BA143" s="154" t="str">
        <f t="shared" si="39"/>
        <v>Débil</v>
      </c>
      <c r="BB143" s="22" t="str">
        <f>IFERROR(VLOOKUP((CONCATENATE(AY143,BA143)),Listados!$U$3:$V$11,2,FALSE),"")</f>
        <v/>
      </c>
      <c r="BC143" s="111">
        <f t="shared" si="40"/>
        <v>100</v>
      </c>
      <c r="BD143" s="504"/>
      <c r="BE143" s="548"/>
      <c r="BF143" s="504"/>
      <c r="BG143" s="504"/>
      <c r="BH143" s="500"/>
      <c r="BI143" s="502"/>
      <c r="BJ143" s="500"/>
      <c r="BK143" s="500"/>
      <c r="BL143" s="586"/>
      <c r="BM143" s="587"/>
      <c r="BN143" s="588"/>
      <c r="BO143" s="586"/>
      <c r="BP143" s="587"/>
      <c r="BQ143" s="588"/>
      <c r="BR143" s="586"/>
      <c r="BS143" s="587"/>
      <c r="BT143" s="588"/>
    </row>
    <row r="144" spans="1:72" ht="15.75" thickBot="1" x14ac:dyDescent="0.3">
      <c r="A144" s="512"/>
      <c r="B144" s="564"/>
      <c r="C144" s="518"/>
      <c r="D144" s="568"/>
      <c r="E144" s="544"/>
      <c r="F144" s="558"/>
      <c r="G144" s="523"/>
      <c r="H144" s="551"/>
      <c r="I144" s="551"/>
      <c r="J144" s="551"/>
      <c r="K144" s="551"/>
      <c r="L144" s="551"/>
      <c r="M144" s="551"/>
      <c r="N144" s="551"/>
      <c r="O144" s="551"/>
      <c r="P144" s="551"/>
      <c r="Q144" s="551"/>
      <c r="R144" s="551"/>
      <c r="S144" s="551"/>
      <c r="T144" s="551"/>
      <c r="U144" s="551"/>
      <c r="V144" s="551"/>
      <c r="W144" s="551"/>
      <c r="X144" s="551"/>
      <c r="Y144" s="551"/>
      <c r="Z144" s="514"/>
      <c r="AA144" s="509"/>
      <c r="AB144" s="514"/>
      <c r="AC144" s="508"/>
      <c r="AD144" s="509" t="str">
        <f>+IF(OR(AB144=1,AB144&lt;=5),"Moderado",IF(OR(AB144=6,AB144&lt;=11),"Mayor","Catastrófico"))</f>
        <v>Moderado</v>
      </c>
      <c r="AE144" s="508"/>
      <c r="AF144" s="502"/>
      <c r="AG144" s="52" t="s">
        <v>497</v>
      </c>
      <c r="AH144" s="145"/>
      <c r="AI144" s="145"/>
      <c r="AJ144" s="145"/>
      <c r="AK144" s="28" t="str">
        <f t="shared" si="30"/>
        <v/>
      </c>
      <c r="AL144" s="145"/>
      <c r="AM144" s="28" t="str">
        <f t="shared" si="31"/>
        <v/>
      </c>
      <c r="AN144" s="140"/>
      <c r="AO144" s="28" t="str">
        <f t="shared" si="32"/>
        <v/>
      </c>
      <c r="AP144" s="140"/>
      <c r="AQ144" s="28" t="str">
        <f t="shared" si="33"/>
        <v/>
      </c>
      <c r="AR144" s="140"/>
      <c r="AS144" s="28" t="str">
        <f t="shared" si="34"/>
        <v/>
      </c>
      <c r="AT144" s="140"/>
      <c r="AU144" s="28" t="str">
        <f t="shared" si="35"/>
        <v/>
      </c>
      <c r="AV144" s="140"/>
      <c r="AW144" s="28" t="str">
        <f t="shared" si="36"/>
        <v/>
      </c>
      <c r="AX144" s="111" t="str">
        <f t="shared" si="37"/>
        <v/>
      </c>
      <c r="AY144" s="111" t="str">
        <f t="shared" si="38"/>
        <v/>
      </c>
      <c r="AZ144" s="141"/>
      <c r="BA144" s="154" t="str">
        <f t="shared" si="39"/>
        <v>Débil</v>
      </c>
      <c r="BB144" s="22" t="str">
        <f>IFERROR(VLOOKUP((CONCATENATE(AY144,BA144)),Listados!$U$3:$V$11,2,FALSE),"")</f>
        <v/>
      </c>
      <c r="BC144" s="111">
        <f t="shared" si="40"/>
        <v>100</v>
      </c>
      <c r="BD144" s="505"/>
      <c r="BE144" s="548"/>
      <c r="BF144" s="505"/>
      <c r="BG144" s="505"/>
      <c r="BH144" s="501"/>
      <c r="BI144" s="502"/>
      <c r="BJ144" s="501"/>
      <c r="BK144" s="501"/>
      <c r="BL144" s="586"/>
      <c r="BM144" s="587"/>
      <c r="BN144" s="588"/>
      <c r="BO144" s="586"/>
      <c r="BP144" s="587"/>
      <c r="BQ144" s="588"/>
      <c r="BR144" s="586"/>
      <c r="BS144" s="587"/>
      <c r="BT144" s="588"/>
    </row>
    <row r="145" spans="1:72" ht="15.75" thickBot="1" x14ac:dyDescent="0.3">
      <c r="A145" s="510">
        <v>24</v>
      </c>
      <c r="B145" s="563"/>
      <c r="C145" s="516" t="str">
        <f>IFERROR(VLOOKUP(B145,Listados!B$3:C$20,2,FALSE),"")</f>
        <v/>
      </c>
      <c r="D145" s="522" t="s">
        <v>614</v>
      </c>
      <c r="E145" s="105"/>
      <c r="F145" s="18"/>
      <c r="G145" s="522"/>
      <c r="H145" s="550"/>
      <c r="I145" s="550"/>
      <c r="J145" s="550"/>
      <c r="K145" s="550"/>
      <c r="L145" s="550"/>
      <c r="M145" s="550"/>
      <c r="N145" s="550"/>
      <c r="O145" s="550"/>
      <c r="P145" s="550"/>
      <c r="Q145" s="550"/>
      <c r="R145" s="550"/>
      <c r="S145" s="550"/>
      <c r="T145" s="550"/>
      <c r="U145" s="550"/>
      <c r="V145" s="550"/>
      <c r="W145" s="550"/>
      <c r="X145" s="550"/>
      <c r="Y145" s="550"/>
      <c r="Z145" s="549"/>
      <c r="AA145" s="508">
        <f>COUNTIF(H145:Z150, "SI")</f>
        <v>0</v>
      </c>
      <c r="AB145" s="549"/>
      <c r="AC145" s="506" t="e">
        <f>+VLOOKUP(AB145,Listados!$K$8:$L$12,2,0)</f>
        <v>#N/A</v>
      </c>
      <c r="AD145" s="508" t="str">
        <f>+IF(OR(AA145=1,AA145&lt;=5),"Moderado",IF(OR(AA145=6,AA145&lt;=11),"Mayor","Catastrófico"))</f>
        <v>Moderado</v>
      </c>
      <c r="AE145" s="506" t="e">
        <f>+VLOOKUP(AD145,Listados!K151:L155,2,0)</f>
        <v>#N/A</v>
      </c>
      <c r="AF145" s="501" t="str">
        <f>IF(AND(AB145&lt;&gt;"",AD145&lt;&gt;""),VLOOKUP(AB145&amp;AD145,Listados!$M$3:$N$27,2,FALSE),"")</f>
        <v/>
      </c>
      <c r="AG145" s="52" t="s">
        <v>497</v>
      </c>
      <c r="AH145" s="145"/>
      <c r="AI145" s="145"/>
      <c r="AJ145" s="145"/>
      <c r="AK145" s="28" t="str">
        <f t="shared" si="30"/>
        <v/>
      </c>
      <c r="AL145" s="145"/>
      <c r="AM145" s="28" t="str">
        <f t="shared" si="31"/>
        <v/>
      </c>
      <c r="AN145" s="140"/>
      <c r="AO145" s="28" t="str">
        <f t="shared" si="32"/>
        <v/>
      </c>
      <c r="AP145" s="140"/>
      <c r="AQ145" s="28" t="str">
        <f t="shared" si="33"/>
        <v/>
      </c>
      <c r="AR145" s="140"/>
      <c r="AS145" s="28" t="str">
        <f t="shared" si="34"/>
        <v/>
      </c>
      <c r="AT145" s="140"/>
      <c r="AU145" s="28" t="str">
        <f t="shared" si="35"/>
        <v/>
      </c>
      <c r="AV145" s="140"/>
      <c r="AW145" s="28" t="str">
        <f t="shared" si="36"/>
        <v/>
      </c>
      <c r="AX145" s="111" t="str">
        <f t="shared" si="37"/>
        <v/>
      </c>
      <c r="AY145" s="111" t="str">
        <f t="shared" si="38"/>
        <v/>
      </c>
      <c r="AZ145" s="141"/>
      <c r="BA145" s="154" t="str">
        <f t="shared" si="39"/>
        <v>Débil</v>
      </c>
      <c r="BB145" s="22" t="str">
        <f>IFERROR(VLOOKUP((CONCATENATE(AY145,BA145)),Listados!$U$3:$V$11,2,FALSE),"")</f>
        <v/>
      </c>
      <c r="BC145" s="111">
        <f t="shared" si="40"/>
        <v>100</v>
      </c>
      <c r="BD145" s="503">
        <f>AVERAGE(BC145:BC150)</f>
        <v>100</v>
      </c>
      <c r="BE145" s="505" t="str">
        <f>IF(BD145&lt;=50, "Débil", IF(BD145&lt;=99,"Moderado","Fuerte"))</f>
        <v>Fuerte</v>
      </c>
      <c r="BF145" s="503">
        <f>+IF(BE145="Fuerte",2,IF(BE145="Moderado",1,0))</f>
        <v>2</v>
      </c>
      <c r="BG145" s="503" t="e">
        <f>+AC145-BF145</f>
        <v>#N/A</v>
      </c>
      <c r="BH145" s="499" t="e">
        <f>+VLOOKUP(BG145,Listados!$J$18:$K$24,2,TRUE)</f>
        <v>#N/A</v>
      </c>
      <c r="BI145" s="501" t="str">
        <f>IF(ISBLANK(AD145),"",AD145)</f>
        <v>Moderado</v>
      </c>
      <c r="BJ145" s="499" t="e">
        <f>IF(AND(BH145&lt;&gt;"",BI145&lt;&gt;""),VLOOKUP(BH145&amp;BI145,Listados!$M$3:$N$27,2,FALSE),"")</f>
        <v>#N/A</v>
      </c>
      <c r="BK145" s="499" t="e">
        <f>+VLOOKUP(BJ145,Listados!$P$3:$Q$6,2,FALSE)</f>
        <v>#N/A</v>
      </c>
      <c r="BL145" s="586"/>
      <c r="BM145" s="587"/>
      <c r="BN145" s="588"/>
      <c r="BO145" s="586"/>
      <c r="BP145" s="587"/>
      <c r="BQ145" s="588"/>
      <c r="BR145" s="586"/>
      <c r="BS145" s="587"/>
      <c r="BT145" s="588"/>
    </row>
    <row r="146" spans="1:72" ht="15.75" thickBot="1" x14ac:dyDescent="0.3">
      <c r="A146" s="511"/>
      <c r="B146" s="564"/>
      <c r="C146" s="517"/>
      <c r="D146" s="523"/>
      <c r="E146" s="162"/>
      <c r="F146" s="151"/>
      <c r="G146" s="523"/>
      <c r="H146" s="551"/>
      <c r="I146" s="551"/>
      <c r="J146" s="551"/>
      <c r="K146" s="551"/>
      <c r="L146" s="551"/>
      <c r="M146" s="551"/>
      <c r="N146" s="551"/>
      <c r="O146" s="551"/>
      <c r="P146" s="551"/>
      <c r="Q146" s="551"/>
      <c r="R146" s="551"/>
      <c r="S146" s="551"/>
      <c r="T146" s="551"/>
      <c r="U146" s="551"/>
      <c r="V146" s="551"/>
      <c r="W146" s="551"/>
      <c r="X146" s="551"/>
      <c r="Y146" s="551"/>
      <c r="Z146" s="514"/>
      <c r="AA146" s="509"/>
      <c r="AB146" s="514"/>
      <c r="AC146" s="507"/>
      <c r="AD146" s="509" t="str">
        <f>+IF(OR(AB146=1,AB146&lt;=5),"Moderado",IF(OR(AB146=6,AB146&lt;=11),"Mayor","Catastrófico"))</f>
        <v>Moderado</v>
      </c>
      <c r="AE146" s="507"/>
      <c r="AF146" s="502"/>
      <c r="AG146" s="52" t="s">
        <v>497</v>
      </c>
      <c r="AH146" s="145"/>
      <c r="AI146" s="145"/>
      <c r="AJ146" s="145"/>
      <c r="AK146" s="28" t="str">
        <f t="shared" si="30"/>
        <v/>
      </c>
      <c r="AL146" s="145"/>
      <c r="AM146" s="28" t="str">
        <f t="shared" si="31"/>
        <v/>
      </c>
      <c r="AN146" s="140"/>
      <c r="AO146" s="28" t="str">
        <f t="shared" si="32"/>
        <v/>
      </c>
      <c r="AP146" s="140"/>
      <c r="AQ146" s="28" t="str">
        <f t="shared" si="33"/>
        <v/>
      </c>
      <c r="AR146" s="140"/>
      <c r="AS146" s="28" t="str">
        <f t="shared" si="34"/>
        <v/>
      </c>
      <c r="AT146" s="140"/>
      <c r="AU146" s="28" t="str">
        <f t="shared" si="35"/>
        <v/>
      </c>
      <c r="AV146" s="140"/>
      <c r="AW146" s="28" t="str">
        <f t="shared" si="36"/>
        <v/>
      </c>
      <c r="AX146" s="111" t="str">
        <f t="shared" si="37"/>
        <v/>
      </c>
      <c r="AY146" s="111" t="str">
        <f t="shared" si="38"/>
        <v/>
      </c>
      <c r="AZ146" s="141"/>
      <c r="BA146" s="154" t="str">
        <f t="shared" si="39"/>
        <v>Débil</v>
      </c>
      <c r="BB146" s="22" t="str">
        <f>IFERROR(VLOOKUP((CONCATENATE(AY146,BA146)),Listados!$U$3:$V$11,2,FALSE),"")</f>
        <v/>
      </c>
      <c r="BC146" s="111">
        <f t="shared" si="40"/>
        <v>100</v>
      </c>
      <c r="BD146" s="504"/>
      <c r="BE146" s="548"/>
      <c r="BF146" s="504"/>
      <c r="BG146" s="504"/>
      <c r="BH146" s="500"/>
      <c r="BI146" s="502"/>
      <c r="BJ146" s="500"/>
      <c r="BK146" s="500"/>
      <c r="BL146" s="586"/>
      <c r="BM146" s="587"/>
      <c r="BN146" s="588"/>
      <c r="BO146" s="586"/>
      <c r="BP146" s="587"/>
      <c r="BQ146" s="588"/>
      <c r="BR146" s="586"/>
      <c r="BS146" s="587"/>
      <c r="BT146" s="588"/>
    </row>
    <row r="147" spans="1:72" ht="15.75" thickBot="1" x14ac:dyDescent="0.3">
      <c r="A147" s="511"/>
      <c r="B147" s="564"/>
      <c r="C147" s="517"/>
      <c r="D147" s="523"/>
      <c r="E147" s="162"/>
      <c r="F147" s="151"/>
      <c r="G147" s="523"/>
      <c r="H147" s="551"/>
      <c r="I147" s="551"/>
      <c r="J147" s="551"/>
      <c r="K147" s="551"/>
      <c r="L147" s="551"/>
      <c r="M147" s="551"/>
      <c r="N147" s="551"/>
      <c r="O147" s="551"/>
      <c r="P147" s="551"/>
      <c r="Q147" s="551"/>
      <c r="R147" s="551"/>
      <c r="S147" s="551"/>
      <c r="T147" s="551"/>
      <c r="U147" s="551"/>
      <c r="V147" s="551"/>
      <c r="W147" s="551"/>
      <c r="X147" s="551"/>
      <c r="Y147" s="551"/>
      <c r="Z147" s="514"/>
      <c r="AA147" s="509"/>
      <c r="AB147" s="514"/>
      <c r="AC147" s="507"/>
      <c r="AD147" s="509" t="str">
        <f>+IF(OR(AB147=1,AB147&lt;=5),"Moderado",IF(OR(AB147=6,AB147&lt;=11),"Mayor","Catastrófico"))</f>
        <v>Moderado</v>
      </c>
      <c r="AE147" s="507"/>
      <c r="AF147" s="502"/>
      <c r="AG147" s="52" t="s">
        <v>497</v>
      </c>
      <c r="AH147" s="145"/>
      <c r="AI147" s="145"/>
      <c r="AJ147" s="145"/>
      <c r="AK147" s="28" t="str">
        <f t="shared" si="30"/>
        <v/>
      </c>
      <c r="AL147" s="145"/>
      <c r="AM147" s="28" t="str">
        <f t="shared" si="31"/>
        <v/>
      </c>
      <c r="AN147" s="140"/>
      <c r="AO147" s="28" t="str">
        <f t="shared" si="32"/>
        <v/>
      </c>
      <c r="AP147" s="140"/>
      <c r="AQ147" s="28" t="str">
        <f t="shared" si="33"/>
        <v/>
      </c>
      <c r="AR147" s="140"/>
      <c r="AS147" s="28" t="str">
        <f t="shared" si="34"/>
        <v/>
      </c>
      <c r="AT147" s="140"/>
      <c r="AU147" s="28" t="str">
        <f t="shared" si="35"/>
        <v/>
      </c>
      <c r="AV147" s="140"/>
      <c r="AW147" s="28" t="str">
        <f t="shared" si="36"/>
        <v/>
      </c>
      <c r="AX147" s="111" t="str">
        <f t="shared" si="37"/>
        <v/>
      </c>
      <c r="AY147" s="111" t="str">
        <f t="shared" si="38"/>
        <v/>
      </c>
      <c r="AZ147" s="141"/>
      <c r="BA147" s="154" t="str">
        <f t="shared" si="39"/>
        <v>Débil</v>
      </c>
      <c r="BB147" s="22" t="str">
        <f>IFERROR(VLOOKUP((CONCATENATE(AY147,BA147)),Listados!$U$3:$V$11,2,FALSE),"")</f>
        <v/>
      </c>
      <c r="BC147" s="111">
        <f t="shared" si="40"/>
        <v>100</v>
      </c>
      <c r="BD147" s="504"/>
      <c r="BE147" s="548"/>
      <c r="BF147" s="504"/>
      <c r="BG147" s="504"/>
      <c r="BH147" s="500"/>
      <c r="BI147" s="502"/>
      <c r="BJ147" s="500"/>
      <c r="BK147" s="500"/>
      <c r="BL147" s="586"/>
      <c r="BM147" s="587"/>
      <c r="BN147" s="588"/>
      <c r="BO147" s="586"/>
      <c r="BP147" s="587"/>
      <c r="BQ147" s="588"/>
      <c r="BR147" s="586"/>
      <c r="BS147" s="587"/>
      <c r="BT147" s="588"/>
    </row>
    <row r="148" spans="1:72" ht="15.75" thickBot="1" x14ac:dyDescent="0.3">
      <c r="A148" s="511"/>
      <c r="B148" s="564"/>
      <c r="C148" s="517"/>
      <c r="D148" s="523"/>
      <c r="E148" s="542"/>
      <c r="F148" s="556"/>
      <c r="G148" s="523"/>
      <c r="H148" s="551"/>
      <c r="I148" s="551"/>
      <c r="J148" s="551"/>
      <c r="K148" s="551"/>
      <c r="L148" s="551"/>
      <c r="M148" s="551"/>
      <c r="N148" s="551"/>
      <c r="O148" s="551"/>
      <c r="P148" s="551"/>
      <c r="Q148" s="551"/>
      <c r="R148" s="551"/>
      <c r="S148" s="551"/>
      <c r="T148" s="551"/>
      <c r="U148" s="551"/>
      <c r="V148" s="551"/>
      <c r="W148" s="551"/>
      <c r="X148" s="551"/>
      <c r="Y148" s="551"/>
      <c r="Z148" s="514"/>
      <c r="AA148" s="509"/>
      <c r="AB148" s="514"/>
      <c r="AC148" s="507"/>
      <c r="AD148" s="509" t="str">
        <f>+IF(OR(AB148=1,AB148&lt;=5),"Moderado",IF(OR(AB148=6,AB148&lt;=11),"Mayor","Catastrófico"))</f>
        <v>Moderado</v>
      </c>
      <c r="AE148" s="507"/>
      <c r="AF148" s="502"/>
      <c r="AG148" s="52" t="s">
        <v>497</v>
      </c>
      <c r="AH148" s="145"/>
      <c r="AI148" s="145"/>
      <c r="AJ148" s="145"/>
      <c r="AK148" s="28" t="str">
        <f t="shared" si="30"/>
        <v/>
      </c>
      <c r="AL148" s="145"/>
      <c r="AM148" s="28" t="str">
        <f t="shared" si="31"/>
        <v/>
      </c>
      <c r="AN148" s="140"/>
      <c r="AO148" s="28" t="str">
        <f t="shared" si="32"/>
        <v/>
      </c>
      <c r="AP148" s="140"/>
      <c r="AQ148" s="28" t="str">
        <f t="shared" si="33"/>
        <v/>
      </c>
      <c r="AR148" s="140"/>
      <c r="AS148" s="28" t="str">
        <f t="shared" si="34"/>
        <v/>
      </c>
      <c r="AT148" s="140"/>
      <c r="AU148" s="28" t="str">
        <f t="shared" si="35"/>
        <v/>
      </c>
      <c r="AV148" s="140"/>
      <c r="AW148" s="28" t="str">
        <f t="shared" si="36"/>
        <v/>
      </c>
      <c r="AX148" s="111" t="str">
        <f t="shared" si="37"/>
        <v/>
      </c>
      <c r="AY148" s="111" t="str">
        <f t="shared" si="38"/>
        <v/>
      </c>
      <c r="AZ148" s="141"/>
      <c r="BA148" s="154" t="str">
        <f t="shared" si="39"/>
        <v>Débil</v>
      </c>
      <c r="BB148" s="22" t="str">
        <f>IFERROR(VLOOKUP((CONCATENATE(AY148,BA148)),Listados!$U$3:$V$11,2,FALSE),"")</f>
        <v/>
      </c>
      <c r="BC148" s="111">
        <f t="shared" si="40"/>
        <v>100</v>
      </c>
      <c r="BD148" s="504"/>
      <c r="BE148" s="548"/>
      <c r="BF148" s="504"/>
      <c r="BG148" s="504"/>
      <c r="BH148" s="500"/>
      <c r="BI148" s="502"/>
      <c r="BJ148" s="500"/>
      <c r="BK148" s="500"/>
      <c r="BL148" s="586"/>
      <c r="BM148" s="587"/>
      <c r="BN148" s="588"/>
      <c r="BO148" s="586"/>
      <c r="BP148" s="587"/>
      <c r="BQ148" s="588"/>
      <c r="BR148" s="586"/>
      <c r="BS148" s="587"/>
      <c r="BT148" s="588"/>
    </row>
    <row r="149" spans="1:72" ht="15.75" thickBot="1" x14ac:dyDescent="0.3">
      <c r="A149" s="511"/>
      <c r="B149" s="564"/>
      <c r="C149" s="517"/>
      <c r="D149" s="523"/>
      <c r="E149" s="543"/>
      <c r="F149" s="557"/>
      <c r="G149" s="523"/>
      <c r="H149" s="551"/>
      <c r="I149" s="551"/>
      <c r="J149" s="551"/>
      <c r="K149" s="551"/>
      <c r="L149" s="551"/>
      <c r="M149" s="551"/>
      <c r="N149" s="551"/>
      <c r="O149" s="551"/>
      <c r="P149" s="551"/>
      <c r="Q149" s="551"/>
      <c r="R149" s="551"/>
      <c r="S149" s="551"/>
      <c r="T149" s="551"/>
      <c r="U149" s="551"/>
      <c r="V149" s="551"/>
      <c r="W149" s="551"/>
      <c r="X149" s="551"/>
      <c r="Y149" s="551"/>
      <c r="Z149" s="514"/>
      <c r="AA149" s="509"/>
      <c r="AB149" s="514"/>
      <c r="AC149" s="507"/>
      <c r="AD149" s="509" t="str">
        <f>+IF(OR(AB149=1,AB149&lt;=5),"Moderado",IF(OR(AB149=6,AB149&lt;=11),"Mayor","Catastrófico"))</f>
        <v>Moderado</v>
      </c>
      <c r="AE149" s="507"/>
      <c r="AF149" s="502"/>
      <c r="AG149" s="52" t="s">
        <v>497</v>
      </c>
      <c r="AH149" s="145"/>
      <c r="AI149" s="145"/>
      <c r="AJ149" s="145"/>
      <c r="AK149" s="28" t="str">
        <f t="shared" si="30"/>
        <v/>
      </c>
      <c r="AL149" s="145"/>
      <c r="AM149" s="28" t="str">
        <f t="shared" si="31"/>
        <v/>
      </c>
      <c r="AN149" s="140"/>
      <c r="AO149" s="28" t="str">
        <f t="shared" si="32"/>
        <v/>
      </c>
      <c r="AP149" s="140"/>
      <c r="AQ149" s="28" t="str">
        <f t="shared" si="33"/>
        <v/>
      </c>
      <c r="AR149" s="140"/>
      <c r="AS149" s="28" t="str">
        <f t="shared" si="34"/>
        <v/>
      </c>
      <c r="AT149" s="140"/>
      <c r="AU149" s="28" t="str">
        <f t="shared" si="35"/>
        <v/>
      </c>
      <c r="AV149" s="140"/>
      <c r="AW149" s="28" t="str">
        <f t="shared" si="36"/>
        <v/>
      </c>
      <c r="AX149" s="111" t="str">
        <f t="shared" si="37"/>
        <v/>
      </c>
      <c r="AY149" s="111" t="str">
        <f t="shared" si="38"/>
        <v/>
      </c>
      <c r="AZ149" s="141"/>
      <c r="BA149" s="154" t="str">
        <f t="shared" si="39"/>
        <v>Débil</v>
      </c>
      <c r="BB149" s="22" t="str">
        <f>IFERROR(VLOOKUP((CONCATENATE(AY149,BA149)),Listados!$U$3:$V$11,2,FALSE),"")</f>
        <v/>
      </c>
      <c r="BC149" s="111">
        <f t="shared" si="40"/>
        <v>100</v>
      </c>
      <c r="BD149" s="504"/>
      <c r="BE149" s="548"/>
      <c r="BF149" s="504"/>
      <c r="BG149" s="504"/>
      <c r="BH149" s="500"/>
      <c r="BI149" s="502"/>
      <c r="BJ149" s="500"/>
      <c r="BK149" s="500"/>
      <c r="BL149" s="586"/>
      <c r="BM149" s="587"/>
      <c r="BN149" s="588"/>
      <c r="BO149" s="586"/>
      <c r="BP149" s="587"/>
      <c r="BQ149" s="588"/>
      <c r="BR149" s="586"/>
      <c r="BS149" s="587"/>
      <c r="BT149" s="588"/>
    </row>
    <row r="150" spans="1:72" ht="15.75" thickBot="1" x14ac:dyDescent="0.3">
      <c r="A150" s="512"/>
      <c r="B150" s="564"/>
      <c r="C150" s="518"/>
      <c r="D150" s="568"/>
      <c r="E150" s="544"/>
      <c r="F150" s="558"/>
      <c r="G150" s="523"/>
      <c r="H150" s="551"/>
      <c r="I150" s="551"/>
      <c r="J150" s="551"/>
      <c r="K150" s="551"/>
      <c r="L150" s="551"/>
      <c r="M150" s="551"/>
      <c r="N150" s="551"/>
      <c r="O150" s="551"/>
      <c r="P150" s="551"/>
      <c r="Q150" s="551"/>
      <c r="R150" s="551"/>
      <c r="S150" s="551"/>
      <c r="T150" s="551"/>
      <c r="U150" s="551"/>
      <c r="V150" s="551"/>
      <c r="W150" s="551"/>
      <c r="X150" s="551"/>
      <c r="Y150" s="551"/>
      <c r="Z150" s="514"/>
      <c r="AA150" s="509"/>
      <c r="AB150" s="514"/>
      <c r="AC150" s="508"/>
      <c r="AD150" s="509" t="str">
        <f>+IF(OR(AB150=1,AB150&lt;=5),"Moderado",IF(OR(AB150=6,AB150&lt;=11),"Mayor","Catastrófico"))</f>
        <v>Moderado</v>
      </c>
      <c r="AE150" s="508"/>
      <c r="AF150" s="502"/>
      <c r="AG150" s="52" t="s">
        <v>497</v>
      </c>
      <c r="AH150" s="145"/>
      <c r="AI150" s="145"/>
      <c r="AJ150" s="145"/>
      <c r="AK150" s="28" t="str">
        <f t="shared" si="30"/>
        <v/>
      </c>
      <c r="AL150" s="145"/>
      <c r="AM150" s="28" t="str">
        <f t="shared" si="31"/>
        <v/>
      </c>
      <c r="AN150" s="140"/>
      <c r="AO150" s="28" t="str">
        <f t="shared" si="32"/>
        <v/>
      </c>
      <c r="AP150" s="140"/>
      <c r="AQ150" s="28" t="str">
        <f t="shared" si="33"/>
        <v/>
      </c>
      <c r="AR150" s="140"/>
      <c r="AS150" s="28" t="str">
        <f t="shared" si="34"/>
        <v/>
      </c>
      <c r="AT150" s="140"/>
      <c r="AU150" s="28" t="str">
        <f t="shared" si="35"/>
        <v/>
      </c>
      <c r="AV150" s="140"/>
      <c r="AW150" s="28" t="str">
        <f t="shared" si="36"/>
        <v/>
      </c>
      <c r="AX150" s="111" t="str">
        <f t="shared" si="37"/>
        <v/>
      </c>
      <c r="AY150" s="111" t="str">
        <f t="shared" si="38"/>
        <v/>
      </c>
      <c r="AZ150" s="141"/>
      <c r="BA150" s="154" t="str">
        <f t="shared" si="39"/>
        <v>Débil</v>
      </c>
      <c r="BB150" s="22" t="str">
        <f>IFERROR(VLOOKUP((CONCATENATE(AY150,BA150)),Listados!$U$3:$V$11,2,FALSE),"")</f>
        <v/>
      </c>
      <c r="BC150" s="111">
        <f t="shared" si="40"/>
        <v>100</v>
      </c>
      <c r="BD150" s="505"/>
      <c r="BE150" s="548"/>
      <c r="BF150" s="505"/>
      <c r="BG150" s="505"/>
      <c r="BH150" s="501"/>
      <c r="BI150" s="502"/>
      <c r="BJ150" s="501"/>
      <c r="BK150" s="501"/>
      <c r="BL150" s="586"/>
      <c r="BM150" s="587"/>
      <c r="BN150" s="588"/>
      <c r="BO150" s="586"/>
      <c r="BP150" s="587"/>
      <c r="BQ150" s="588"/>
      <c r="BR150" s="586"/>
      <c r="BS150" s="587"/>
      <c r="BT150" s="588"/>
    </row>
    <row r="151" spans="1:72" ht="15.75" thickBot="1" x14ac:dyDescent="0.3">
      <c r="A151" s="510">
        <v>25</v>
      </c>
      <c r="B151" s="563"/>
      <c r="C151" s="516" t="str">
        <f>IFERROR(VLOOKUP(B151,Listados!B$3:C$20,2,FALSE),"")</f>
        <v/>
      </c>
      <c r="D151" s="522" t="s">
        <v>614</v>
      </c>
      <c r="E151" s="105"/>
      <c r="F151" s="18"/>
      <c r="G151" s="522"/>
      <c r="H151" s="550"/>
      <c r="I151" s="550"/>
      <c r="J151" s="550"/>
      <c r="K151" s="550"/>
      <c r="L151" s="550"/>
      <c r="M151" s="550"/>
      <c r="N151" s="550"/>
      <c r="O151" s="550"/>
      <c r="P151" s="550"/>
      <c r="Q151" s="550"/>
      <c r="R151" s="550"/>
      <c r="S151" s="550"/>
      <c r="T151" s="550"/>
      <c r="U151" s="550"/>
      <c r="V151" s="550"/>
      <c r="W151" s="550"/>
      <c r="X151" s="550"/>
      <c r="Y151" s="550"/>
      <c r="Z151" s="549"/>
      <c r="AA151" s="508">
        <f>COUNTIF(H151:Z156, "SI")</f>
        <v>0</v>
      </c>
      <c r="AB151" s="549"/>
      <c r="AC151" s="506" t="e">
        <f>+VLOOKUP(AB151,Listados!$K$8:$L$12,2,0)</f>
        <v>#N/A</v>
      </c>
      <c r="AD151" s="508" t="str">
        <f>+IF(OR(AA151=1,AA151&lt;=5),"Moderado",IF(OR(AA151=6,AA151&lt;=11),"Mayor","Catastrófico"))</f>
        <v>Moderado</v>
      </c>
      <c r="AE151" s="506" t="e">
        <f>+VLOOKUP(AD151,Listados!K157:L161,2,0)</f>
        <v>#N/A</v>
      </c>
      <c r="AF151" s="501" t="str">
        <f>IF(AND(AB151&lt;&gt;"",AD151&lt;&gt;""),VLOOKUP(AB151&amp;AD151,Listados!$M$3:$N$27,2,FALSE),"")</f>
        <v/>
      </c>
      <c r="AG151" s="52" t="s">
        <v>497</v>
      </c>
      <c r="AH151" s="145"/>
      <c r="AI151" s="145"/>
      <c r="AJ151" s="145"/>
      <c r="AK151" s="28" t="str">
        <f t="shared" si="30"/>
        <v/>
      </c>
      <c r="AL151" s="145"/>
      <c r="AM151" s="28" t="str">
        <f t="shared" si="31"/>
        <v/>
      </c>
      <c r="AN151" s="140"/>
      <c r="AO151" s="28" t="str">
        <f t="shared" si="32"/>
        <v/>
      </c>
      <c r="AP151" s="140"/>
      <c r="AQ151" s="28" t="str">
        <f t="shared" si="33"/>
        <v/>
      </c>
      <c r="AR151" s="140"/>
      <c r="AS151" s="28" t="str">
        <f t="shared" si="34"/>
        <v/>
      </c>
      <c r="AT151" s="140"/>
      <c r="AU151" s="28" t="str">
        <f t="shared" si="35"/>
        <v/>
      </c>
      <c r="AV151" s="140"/>
      <c r="AW151" s="28" t="str">
        <f t="shared" si="36"/>
        <v/>
      </c>
      <c r="AX151" s="111" t="str">
        <f t="shared" si="37"/>
        <v/>
      </c>
      <c r="AY151" s="111" t="str">
        <f t="shared" si="38"/>
        <v/>
      </c>
      <c r="AZ151" s="141"/>
      <c r="BA151" s="154" t="str">
        <f t="shared" si="39"/>
        <v>Débil</v>
      </c>
      <c r="BB151" s="22" t="str">
        <f>IFERROR(VLOOKUP((CONCATENATE(AY151,BA151)),Listados!$U$3:$V$11,2,FALSE),"")</f>
        <v/>
      </c>
      <c r="BC151" s="111">
        <f t="shared" si="40"/>
        <v>100</v>
      </c>
      <c r="BD151" s="503">
        <f>AVERAGE(BC151:BC156)</f>
        <v>100</v>
      </c>
      <c r="BE151" s="505" t="str">
        <f>IF(BD151&lt;=50, "Débil", IF(BD151&lt;=99,"Moderado","Fuerte"))</f>
        <v>Fuerte</v>
      </c>
      <c r="BF151" s="503">
        <f>+IF(BE151="Fuerte",2,IF(BE151="Moderado",1,0))</f>
        <v>2</v>
      </c>
      <c r="BG151" s="503" t="e">
        <f>+AC151-BF151</f>
        <v>#N/A</v>
      </c>
      <c r="BH151" s="499" t="e">
        <f>+VLOOKUP(BG151,Listados!$J$18:$K$24,2,TRUE)</f>
        <v>#N/A</v>
      </c>
      <c r="BI151" s="501" t="str">
        <f>IF(ISBLANK(AD151),"",AD151)</f>
        <v>Moderado</v>
      </c>
      <c r="BJ151" s="499" t="e">
        <f>IF(AND(BH151&lt;&gt;"",BI151&lt;&gt;""),VLOOKUP(BH151&amp;BI151,Listados!$M$3:$N$27,2,FALSE),"")</f>
        <v>#N/A</v>
      </c>
      <c r="BK151" s="499" t="e">
        <f>+VLOOKUP(BJ151,Listados!$P$3:$Q$6,2,FALSE)</f>
        <v>#N/A</v>
      </c>
      <c r="BL151" s="586"/>
      <c r="BM151" s="587"/>
      <c r="BN151" s="588"/>
      <c r="BO151" s="586"/>
      <c r="BP151" s="587"/>
      <c r="BQ151" s="588"/>
      <c r="BR151" s="586"/>
      <c r="BS151" s="587"/>
      <c r="BT151" s="588"/>
    </row>
    <row r="152" spans="1:72" ht="15.75" thickBot="1" x14ac:dyDescent="0.3">
      <c r="A152" s="511"/>
      <c r="B152" s="564"/>
      <c r="C152" s="517"/>
      <c r="D152" s="523"/>
      <c r="E152" s="162"/>
      <c r="F152" s="151"/>
      <c r="G152" s="523"/>
      <c r="H152" s="551"/>
      <c r="I152" s="551"/>
      <c r="J152" s="551"/>
      <c r="K152" s="551"/>
      <c r="L152" s="551"/>
      <c r="M152" s="551"/>
      <c r="N152" s="551"/>
      <c r="O152" s="551"/>
      <c r="P152" s="551"/>
      <c r="Q152" s="551"/>
      <c r="R152" s="551"/>
      <c r="S152" s="551"/>
      <c r="T152" s="551"/>
      <c r="U152" s="551"/>
      <c r="V152" s="551"/>
      <c r="W152" s="551"/>
      <c r="X152" s="551"/>
      <c r="Y152" s="551"/>
      <c r="Z152" s="514"/>
      <c r="AA152" s="509"/>
      <c r="AB152" s="514"/>
      <c r="AC152" s="507"/>
      <c r="AD152" s="509" t="str">
        <f>+IF(OR(AB152=1,AB152&lt;=5),"Moderado",IF(OR(AB152=6,AB152&lt;=11),"Mayor","Catastrófico"))</f>
        <v>Moderado</v>
      </c>
      <c r="AE152" s="507"/>
      <c r="AF152" s="502"/>
      <c r="AG152" s="52" t="s">
        <v>497</v>
      </c>
      <c r="AH152" s="145"/>
      <c r="AI152" s="145"/>
      <c r="AJ152" s="145"/>
      <c r="AK152" s="28" t="str">
        <f t="shared" si="30"/>
        <v/>
      </c>
      <c r="AL152" s="145"/>
      <c r="AM152" s="28" t="str">
        <f t="shared" si="31"/>
        <v/>
      </c>
      <c r="AN152" s="140"/>
      <c r="AO152" s="28" t="str">
        <f t="shared" si="32"/>
        <v/>
      </c>
      <c r="AP152" s="140"/>
      <c r="AQ152" s="28" t="str">
        <f t="shared" si="33"/>
        <v/>
      </c>
      <c r="AR152" s="140"/>
      <c r="AS152" s="28" t="str">
        <f t="shared" si="34"/>
        <v/>
      </c>
      <c r="AT152" s="140"/>
      <c r="AU152" s="28" t="str">
        <f t="shared" si="35"/>
        <v/>
      </c>
      <c r="AV152" s="140"/>
      <c r="AW152" s="28" t="str">
        <f t="shared" si="36"/>
        <v/>
      </c>
      <c r="AX152" s="111" t="str">
        <f t="shared" si="37"/>
        <v/>
      </c>
      <c r="AY152" s="111" t="str">
        <f t="shared" si="38"/>
        <v/>
      </c>
      <c r="AZ152" s="141"/>
      <c r="BA152" s="154" t="str">
        <f t="shared" si="39"/>
        <v>Débil</v>
      </c>
      <c r="BB152" s="22" t="str">
        <f>IFERROR(VLOOKUP((CONCATENATE(AY152,BA152)),Listados!$U$3:$V$11,2,FALSE),"")</f>
        <v/>
      </c>
      <c r="BC152" s="111">
        <f t="shared" si="40"/>
        <v>100</v>
      </c>
      <c r="BD152" s="504"/>
      <c r="BE152" s="548"/>
      <c r="BF152" s="504"/>
      <c r="BG152" s="504"/>
      <c r="BH152" s="500"/>
      <c r="BI152" s="502"/>
      <c r="BJ152" s="500"/>
      <c r="BK152" s="500"/>
      <c r="BL152" s="586"/>
      <c r="BM152" s="587"/>
      <c r="BN152" s="588"/>
      <c r="BO152" s="586"/>
      <c r="BP152" s="587"/>
      <c r="BQ152" s="588"/>
      <c r="BR152" s="586"/>
      <c r="BS152" s="587"/>
      <c r="BT152" s="588"/>
    </row>
    <row r="153" spans="1:72" ht="15.75" thickBot="1" x14ac:dyDescent="0.3">
      <c r="A153" s="511"/>
      <c r="B153" s="564"/>
      <c r="C153" s="517"/>
      <c r="D153" s="523"/>
      <c r="E153" s="162"/>
      <c r="F153" s="151"/>
      <c r="G153" s="523"/>
      <c r="H153" s="551"/>
      <c r="I153" s="551"/>
      <c r="J153" s="551"/>
      <c r="K153" s="551"/>
      <c r="L153" s="551"/>
      <c r="M153" s="551"/>
      <c r="N153" s="551"/>
      <c r="O153" s="551"/>
      <c r="P153" s="551"/>
      <c r="Q153" s="551"/>
      <c r="R153" s="551"/>
      <c r="S153" s="551"/>
      <c r="T153" s="551"/>
      <c r="U153" s="551"/>
      <c r="V153" s="551"/>
      <c r="W153" s="551"/>
      <c r="X153" s="551"/>
      <c r="Y153" s="551"/>
      <c r="Z153" s="514"/>
      <c r="AA153" s="509"/>
      <c r="AB153" s="514"/>
      <c r="AC153" s="507"/>
      <c r="AD153" s="509" t="str">
        <f>+IF(OR(AB153=1,AB153&lt;=5),"Moderado",IF(OR(AB153=6,AB153&lt;=11),"Mayor","Catastrófico"))</f>
        <v>Moderado</v>
      </c>
      <c r="AE153" s="507"/>
      <c r="AF153" s="502"/>
      <c r="AG153" s="52" t="s">
        <v>497</v>
      </c>
      <c r="AH153" s="145"/>
      <c r="AI153" s="145"/>
      <c r="AJ153" s="145"/>
      <c r="AK153" s="28" t="str">
        <f t="shared" si="30"/>
        <v/>
      </c>
      <c r="AL153" s="145"/>
      <c r="AM153" s="28" t="str">
        <f t="shared" si="31"/>
        <v/>
      </c>
      <c r="AN153" s="140"/>
      <c r="AO153" s="28" t="str">
        <f t="shared" si="32"/>
        <v/>
      </c>
      <c r="AP153" s="140"/>
      <c r="AQ153" s="28" t="str">
        <f t="shared" si="33"/>
        <v/>
      </c>
      <c r="AR153" s="140"/>
      <c r="AS153" s="28" t="str">
        <f t="shared" si="34"/>
        <v/>
      </c>
      <c r="AT153" s="140"/>
      <c r="AU153" s="28" t="str">
        <f t="shared" si="35"/>
        <v/>
      </c>
      <c r="AV153" s="140"/>
      <c r="AW153" s="28" t="str">
        <f t="shared" si="36"/>
        <v/>
      </c>
      <c r="AX153" s="111" t="str">
        <f t="shared" si="37"/>
        <v/>
      </c>
      <c r="AY153" s="111" t="str">
        <f t="shared" si="38"/>
        <v/>
      </c>
      <c r="AZ153" s="141"/>
      <c r="BA153" s="154" t="str">
        <f t="shared" si="39"/>
        <v>Débil</v>
      </c>
      <c r="BB153" s="22" t="str">
        <f>IFERROR(VLOOKUP((CONCATENATE(AY153,BA153)),Listados!$U$3:$V$11,2,FALSE),"")</f>
        <v/>
      </c>
      <c r="BC153" s="111">
        <f t="shared" si="40"/>
        <v>100</v>
      </c>
      <c r="BD153" s="504"/>
      <c r="BE153" s="548"/>
      <c r="BF153" s="504"/>
      <c r="BG153" s="504"/>
      <c r="BH153" s="500"/>
      <c r="BI153" s="502"/>
      <c r="BJ153" s="500"/>
      <c r="BK153" s="500"/>
      <c r="BL153" s="586"/>
      <c r="BM153" s="587"/>
      <c r="BN153" s="588"/>
      <c r="BO153" s="586"/>
      <c r="BP153" s="587"/>
      <c r="BQ153" s="588"/>
      <c r="BR153" s="586"/>
      <c r="BS153" s="587"/>
      <c r="BT153" s="588"/>
    </row>
    <row r="154" spans="1:72" ht="15.75" thickBot="1" x14ac:dyDescent="0.3">
      <c r="A154" s="511"/>
      <c r="B154" s="564"/>
      <c r="C154" s="517"/>
      <c r="D154" s="523"/>
      <c r="E154" s="542"/>
      <c r="F154" s="556"/>
      <c r="G154" s="523"/>
      <c r="H154" s="551"/>
      <c r="I154" s="551"/>
      <c r="J154" s="551"/>
      <c r="K154" s="551"/>
      <c r="L154" s="551"/>
      <c r="M154" s="551"/>
      <c r="N154" s="551"/>
      <c r="O154" s="551"/>
      <c r="P154" s="551"/>
      <c r="Q154" s="551"/>
      <c r="R154" s="551"/>
      <c r="S154" s="551"/>
      <c r="T154" s="551"/>
      <c r="U154" s="551"/>
      <c r="V154" s="551"/>
      <c r="W154" s="551"/>
      <c r="X154" s="551"/>
      <c r="Y154" s="551"/>
      <c r="Z154" s="514"/>
      <c r="AA154" s="509"/>
      <c r="AB154" s="514"/>
      <c r="AC154" s="507"/>
      <c r="AD154" s="509" t="str">
        <f>+IF(OR(AB154=1,AB154&lt;=5),"Moderado",IF(OR(AB154=6,AB154&lt;=11),"Mayor","Catastrófico"))</f>
        <v>Moderado</v>
      </c>
      <c r="AE154" s="507"/>
      <c r="AF154" s="502"/>
      <c r="AG154" s="52" t="s">
        <v>497</v>
      </c>
      <c r="AH154" s="145"/>
      <c r="AI154" s="145"/>
      <c r="AJ154" s="145"/>
      <c r="AK154" s="28" t="str">
        <f t="shared" si="30"/>
        <v/>
      </c>
      <c r="AL154" s="145"/>
      <c r="AM154" s="28" t="str">
        <f t="shared" si="31"/>
        <v/>
      </c>
      <c r="AN154" s="140"/>
      <c r="AO154" s="28" t="str">
        <f t="shared" si="32"/>
        <v/>
      </c>
      <c r="AP154" s="140"/>
      <c r="AQ154" s="28" t="str">
        <f t="shared" si="33"/>
        <v/>
      </c>
      <c r="AR154" s="140"/>
      <c r="AS154" s="28" t="str">
        <f t="shared" si="34"/>
        <v/>
      </c>
      <c r="AT154" s="140"/>
      <c r="AU154" s="28" t="str">
        <f t="shared" si="35"/>
        <v/>
      </c>
      <c r="AV154" s="140"/>
      <c r="AW154" s="28" t="str">
        <f t="shared" si="36"/>
        <v/>
      </c>
      <c r="AX154" s="111" t="str">
        <f t="shared" si="37"/>
        <v/>
      </c>
      <c r="AY154" s="111" t="str">
        <f t="shared" si="38"/>
        <v/>
      </c>
      <c r="AZ154" s="141"/>
      <c r="BA154" s="154" t="str">
        <f t="shared" si="39"/>
        <v>Débil</v>
      </c>
      <c r="BB154" s="22" t="str">
        <f>IFERROR(VLOOKUP((CONCATENATE(AY154,BA154)),Listados!$U$3:$V$11,2,FALSE),"")</f>
        <v/>
      </c>
      <c r="BC154" s="111">
        <f t="shared" si="40"/>
        <v>100</v>
      </c>
      <c r="BD154" s="504"/>
      <c r="BE154" s="548"/>
      <c r="BF154" s="504"/>
      <c r="BG154" s="504"/>
      <c r="BH154" s="500"/>
      <c r="BI154" s="502"/>
      <c r="BJ154" s="500"/>
      <c r="BK154" s="500"/>
      <c r="BL154" s="586"/>
      <c r="BM154" s="587"/>
      <c r="BN154" s="588"/>
      <c r="BO154" s="586"/>
      <c r="BP154" s="587"/>
      <c r="BQ154" s="588"/>
      <c r="BR154" s="586"/>
      <c r="BS154" s="587"/>
      <c r="BT154" s="588"/>
    </row>
    <row r="155" spans="1:72" ht="15.75" thickBot="1" x14ac:dyDescent="0.3">
      <c r="A155" s="511"/>
      <c r="B155" s="564"/>
      <c r="C155" s="517"/>
      <c r="D155" s="523"/>
      <c r="E155" s="543"/>
      <c r="F155" s="557"/>
      <c r="G155" s="523"/>
      <c r="H155" s="551"/>
      <c r="I155" s="551"/>
      <c r="J155" s="551"/>
      <c r="K155" s="551"/>
      <c r="L155" s="551"/>
      <c r="M155" s="551"/>
      <c r="N155" s="551"/>
      <c r="O155" s="551"/>
      <c r="P155" s="551"/>
      <c r="Q155" s="551"/>
      <c r="R155" s="551"/>
      <c r="S155" s="551"/>
      <c r="T155" s="551"/>
      <c r="U155" s="551"/>
      <c r="V155" s="551"/>
      <c r="W155" s="551"/>
      <c r="X155" s="551"/>
      <c r="Y155" s="551"/>
      <c r="Z155" s="514"/>
      <c r="AA155" s="509"/>
      <c r="AB155" s="514"/>
      <c r="AC155" s="507"/>
      <c r="AD155" s="509" t="str">
        <f>+IF(OR(AB155=1,AB155&lt;=5),"Moderado",IF(OR(AB155=6,AB155&lt;=11),"Mayor","Catastrófico"))</f>
        <v>Moderado</v>
      </c>
      <c r="AE155" s="507"/>
      <c r="AF155" s="502"/>
      <c r="AG155" s="52" t="s">
        <v>497</v>
      </c>
      <c r="AH155" s="145"/>
      <c r="AI155" s="145"/>
      <c r="AJ155" s="145"/>
      <c r="AK155" s="28" t="str">
        <f t="shared" si="30"/>
        <v/>
      </c>
      <c r="AL155" s="145"/>
      <c r="AM155" s="28" t="str">
        <f t="shared" si="31"/>
        <v/>
      </c>
      <c r="AN155" s="140"/>
      <c r="AO155" s="28" t="str">
        <f t="shared" si="32"/>
        <v/>
      </c>
      <c r="AP155" s="140"/>
      <c r="AQ155" s="28" t="str">
        <f t="shared" si="33"/>
        <v/>
      </c>
      <c r="AR155" s="140"/>
      <c r="AS155" s="28" t="str">
        <f t="shared" si="34"/>
        <v/>
      </c>
      <c r="AT155" s="140"/>
      <c r="AU155" s="28" t="str">
        <f t="shared" si="35"/>
        <v/>
      </c>
      <c r="AV155" s="140"/>
      <c r="AW155" s="28" t="str">
        <f t="shared" si="36"/>
        <v/>
      </c>
      <c r="AX155" s="111" t="str">
        <f t="shared" si="37"/>
        <v/>
      </c>
      <c r="AY155" s="111" t="str">
        <f t="shared" si="38"/>
        <v/>
      </c>
      <c r="AZ155" s="141"/>
      <c r="BA155" s="154" t="str">
        <f t="shared" si="39"/>
        <v>Débil</v>
      </c>
      <c r="BB155" s="22" t="str">
        <f>IFERROR(VLOOKUP((CONCATENATE(AY155,BA155)),Listados!$U$3:$V$11,2,FALSE),"")</f>
        <v/>
      </c>
      <c r="BC155" s="111">
        <f t="shared" si="40"/>
        <v>100</v>
      </c>
      <c r="BD155" s="504"/>
      <c r="BE155" s="548"/>
      <c r="BF155" s="504"/>
      <c r="BG155" s="504"/>
      <c r="BH155" s="500"/>
      <c r="BI155" s="502"/>
      <c r="BJ155" s="500"/>
      <c r="BK155" s="500"/>
      <c r="BL155" s="586"/>
      <c r="BM155" s="587"/>
      <c r="BN155" s="588"/>
      <c r="BO155" s="586"/>
      <c r="BP155" s="587"/>
      <c r="BQ155" s="588"/>
      <c r="BR155" s="586"/>
      <c r="BS155" s="587"/>
      <c r="BT155" s="588"/>
    </row>
    <row r="156" spans="1:72" ht="15.75" thickBot="1" x14ac:dyDescent="0.3">
      <c r="A156" s="512"/>
      <c r="B156" s="564"/>
      <c r="C156" s="518"/>
      <c r="D156" s="568"/>
      <c r="E156" s="544"/>
      <c r="F156" s="558"/>
      <c r="G156" s="523"/>
      <c r="H156" s="551"/>
      <c r="I156" s="551"/>
      <c r="J156" s="551"/>
      <c r="K156" s="551"/>
      <c r="L156" s="551"/>
      <c r="M156" s="551"/>
      <c r="N156" s="551"/>
      <c r="O156" s="551"/>
      <c r="P156" s="551"/>
      <c r="Q156" s="551"/>
      <c r="R156" s="551"/>
      <c r="S156" s="551"/>
      <c r="T156" s="551"/>
      <c r="U156" s="551"/>
      <c r="V156" s="551"/>
      <c r="W156" s="551"/>
      <c r="X156" s="551"/>
      <c r="Y156" s="551"/>
      <c r="Z156" s="514"/>
      <c r="AA156" s="509"/>
      <c r="AB156" s="514"/>
      <c r="AC156" s="508"/>
      <c r="AD156" s="509" t="str">
        <f>+IF(OR(AB156=1,AB156&lt;=5),"Moderado",IF(OR(AB156=6,AB156&lt;=11),"Mayor","Catastrófico"))</f>
        <v>Moderado</v>
      </c>
      <c r="AE156" s="508"/>
      <c r="AF156" s="502"/>
      <c r="AG156" s="52" t="s">
        <v>497</v>
      </c>
      <c r="AH156" s="145"/>
      <c r="AI156" s="145"/>
      <c r="AJ156" s="145"/>
      <c r="AK156" s="28" t="str">
        <f t="shared" si="30"/>
        <v/>
      </c>
      <c r="AL156" s="145"/>
      <c r="AM156" s="28" t="str">
        <f t="shared" si="31"/>
        <v/>
      </c>
      <c r="AN156" s="140"/>
      <c r="AO156" s="28" t="str">
        <f t="shared" si="32"/>
        <v/>
      </c>
      <c r="AP156" s="140"/>
      <c r="AQ156" s="28" t="str">
        <f t="shared" si="33"/>
        <v/>
      </c>
      <c r="AR156" s="140"/>
      <c r="AS156" s="28" t="str">
        <f t="shared" si="34"/>
        <v/>
      </c>
      <c r="AT156" s="140"/>
      <c r="AU156" s="28" t="str">
        <f t="shared" si="35"/>
        <v/>
      </c>
      <c r="AV156" s="140"/>
      <c r="AW156" s="28" t="str">
        <f t="shared" si="36"/>
        <v/>
      </c>
      <c r="AX156" s="111" t="str">
        <f t="shared" si="37"/>
        <v/>
      </c>
      <c r="AY156" s="111" t="str">
        <f t="shared" si="38"/>
        <v/>
      </c>
      <c r="AZ156" s="141"/>
      <c r="BA156" s="154" t="str">
        <f t="shared" si="39"/>
        <v>Débil</v>
      </c>
      <c r="BB156" s="22" t="str">
        <f>IFERROR(VLOOKUP((CONCATENATE(AY156,BA156)),Listados!$U$3:$V$11,2,FALSE),"")</f>
        <v/>
      </c>
      <c r="BC156" s="111">
        <f t="shared" si="40"/>
        <v>100</v>
      </c>
      <c r="BD156" s="505"/>
      <c r="BE156" s="548"/>
      <c r="BF156" s="505"/>
      <c r="BG156" s="505"/>
      <c r="BH156" s="501"/>
      <c r="BI156" s="502"/>
      <c r="BJ156" s="501"/>
      <c r="BK156" s="501"/>
      <c r="BL156" s="586"/>
      <c r="BM156" s="587"/>
      <c r="BN156" s="588"/>
      <c r="BO156" s="586"/>
      <c r="BP156" s="587"/>
      <c r="BQ156" s="588"/>
      <c r="BR156" s="586"/>
      <c r="BS156" s="587"/>
      <c r="BT156" s="588"/>
    </row>
    <row r="157" spans="1:72" ht="15.75" thickBot="1" x14ac:dyDescent="0.3">
      <c r="A157" s="510">
        <v>26</v>
      </c>
      <c r="B157" s="563"/>
      <c r="C157" s="516" t="str">
        <f>IFERROR(VLOOKUP(B157,Listados!B$3:C$20,2,FALSE),"")</f>
        <v/>
      </c>
      <c r="D157" s="522" t="s">
        <v>614</v>
      </c>
      <c r="E157" s="105"/>
      <c r="F157" s="18"/>
      <c r="G157" s="522"/>
      <c r="H157" s="550"/>
      <c r="I157" s="550"/>
      <c r="J157" s="550"/>
      <c r="K157" s="550"/>
      <c r="L157" s="550"/>
      <c r="M157" s="550"/>
      <c r="N157" s="550"/>
      <c r="O157" s="550"/>
      <c r="P157" s="550"/>
      <c r="Q157" s="550"/>
      <c r="R157" s="550"/>
      <c r="S157" s="550"/>
      <c r="T157" s="550"/>
      <c r="U157" s="550"/>
      <c r="V157" s="550"/>
      <c r="W157" s="550"/>
      <c r="X157" s="550"/>
      <c r="Y157" s="550"/>
      <c r="Z157" s="549"/>
      <c r="AA157" s="508">
        <f>COUNTIF(H157:Z162, "SI")</f>
        <v>0</v>
      </c>
      <c r="AB157" s="549"/>
      <c r="AC157" s="506" t="e">
        <f>+VLOOKUP(AB157,Listados!$K$8:$L$12,2,0)</f>
        <v>#N/A</v>
      </c>
      <c r="AD157" s="508" t="str">
        <f>+IF(OR(AA157=1,AA157&lt;=5),"Moderado",IF(OR(AA157=6,AA157&lt;=11),"Mayor","Catastrófico"))</f>
        <v>Moderado</v>
      </c>
      <c r="AE157" s="506" t="e">
        <f>+VLOOKUP(AD157,Listados!K163:L167,2,0)</f>
        <v>#N/A</v>
      </c>
      <c r="AF157" s="501" t="str">
        <f>IF(AND(AB157&lt;&gt;"",AD157&lt;&gt;""),VLOOKUP(AB157&amp;AD157,Listados!$M$3:$N$27,2,FALSE),"")</f>
        <v/>
      </c>
      <c r="AG157" s="52" t="s">
        <v>497</v>
      </c>
      <c r="AH157" s="145"/>
      <c r="AI157" s="145"/>
      <c r="AJ157" s="145"/>
      <c r="AK157" s="28" t="str">
        <f t="shared" si="30"/>
        <v/>
      </c>
      <c r="AL157" s="145"/>
      <c r="AM157" s="28" t="str">
        <f t="shared" si="31"/>
        <v/>
      </c>
      <c r="AN157" s="140"/>
      <c r="AO157" s="28" t="str">
        <f t="shared" si="32"/>
        <v/>
      </c>
      <c r="AP157" s="140"/>
      <c r="AQ157" s="28" t="str">
        <f t="shared" si="33"/>
        <v/>
      </c>
      <c r="AR157" s="140"/>
      <c r="AS157" s="28" t="str">
        <f t="shared" si="34"/>
        <v/>
      </c>
      <c r="AT157" s="140"/>
      <c r="AU157" s="28" t="str">
        <f t="shared" si="35"/>
        <v/>
      </c>
      <c r="AV157" s="140"/>
      <c r="AW157" s="28" t="str">
        <f t="shared" si="36"/>
        <v/>
      </c>
      <c r="AX157" s="111" t="str">
        <f t="shared" si="37"/>
        <v/>
      </c>
      <c r="AY157" s="111" t="str">
        <f t="shared" si="38"/>
        <v/>
      </c>
      <c r="AZ157" s="141"/>
      <c r="BA157" s="154" t="str">
        <f t="shared" si="39"/>
        <v>Débil</v>
      </c>
      <c r="BB157" s="22" t="str">
        <f>IFERROR(VLOOKUP((CONCATENATE(AY157,BA157)),Listados!$U$3:$V$11,2,FALSE),"")</f>
        <v/>
      </c>
      <c r="BC157" s="111">
        <f t="shared" si="40"/>
        <v>100</v>
      </c>
      <c r="BD157" s="503">
        <f>AVERAGE(BC157:BC162)</f>
        <v>100</v>
      </c>
      <c r="BE157" s="505" t="str">
        <f>IF(BD157&lt;=50, "Débil", IF(BD157&lt;=99,"Moderado","Fuerte"))</f>
        <v>Fuerte</v>
      </c>
      <c r="BF157" s="503">
        <f>+IF(BE157="Fuerte",2,IF(BE157="Moderado",1,0))</f>
        <v>2</v>
      </c>
      <c r="BG157" s="503" t="e">
        <f>+AC157-BF157</f>
        <v>#N/A</v>
      </c>
      <c r="BH157" s="499" t="e">
        <f>+VLOOKUP(BG157,Listados!$J$18:$K$24,2,TRUE)</f>
        <v>#N/A</v>
      </c>
      <c r="BI157" s="501" t="str">
        <f>IF(ISBLANK(AD157),"",AD157)</f>
        <v>Moderado</v>
      </c>
      <c r="BJ157" s="499" t="e">
        <f>IF(AND(BH157&lt;&gt;"",BI157&lt;&gt;""),VLOOKUP(BH157&amp;BI157,Listados!$M$3:$N$27,2,FALSE),"")</f>
        <v>#N/A</v>
      </c>
      <c r="BK157" s="499" t="e">
        <f>+VLOOKUP(BJ157,Listados!$P$3:$Q$6,2,FALSE)</f>
        <v>#N/A</v>
      </c>
      <c r="BL157" s="586"/>
      <c r="BM157" s="587"/>
      <c r="BN157" s="588"/>
      <c r="BO157" s="586"/>
      <c r="BP157" s="587"/>
      <c r="BQ157" s="588"/>
      <c r="BR157" s="586"/>
      <c r="BS157" s="587"/>
      <c r="BT157" s="588"/>
    </row>
    <row r="158" spans="1:72" ht="15.75" thickBot="1" x14ac:dyDescent="0.3">
      <c r="A158" s="511"/>
      <c r="B158" s="564"/>
      <c r="C158" s="517"/>
      <c r="D158" s="523"/>
      <c r="E158" s="162"/>
      <c r="F158" s="151"/>
      <c r="G158" s="523"/>
      <c r="H158" s="551"/>
      <c r="I158" s="551"/>
      <c r="J158" s="551"/>
      <c r="K158" s="551"/>
      <c r="L158" s="551"/>
      <c r="M158" s="551"/>
      <c r="N158" s="551"/>
      <c r="O158" s="551"/>
      <c r="P158" s="551"/>
      <c r="Q158" s="551"/>
      <c r="R158" s="551"/>
      <c r="S158" s="551"/>
      <c r="T158" s="551"/>
      <c r="U158" s="551"/>
      <c r="V158" s="551"/>
      <c r="W158" s="551"/>
      <c r="X158" s="551"/>
      <c r="Y158" s="551"/>
      <c r="Z158" s="514"/>
      <c r="AA158" s="509"/>
      <c r="AB158" s="514"/>
      <c r="AC158" s="507"/>
      <c r="AD158" s="509" t="str">
        <f>+IF(OR(AB158=1,AB158&lt;=5),"Moderado",IF(OR(AB158=6,AB158&lt;=11),"Mayor","Catastrófico"))</f>
        <v>Moderado</v>
      </c>
      <c r="AE158" s="507"/>
      <c r="AF158" s="502"/>
      <c r="AG158" s="52" t="s">
        <v>497</v>
      </c>
      <c r="AH158" s="145"/>
      <c r="AI158" s="145"/>
      <c r="AJ158" s="145"/>
      <c r="AK158" s="28" t="str">
        <f t="shared" si="30"/>
        <v/>
      </c>
      <c r="AL158" s="145"/>
      <c r="AM158" s="28" t="str">
        <f t="shared" si="31"/>
        <v/>
      </c>
      <c r="AN158" s="140"/>
      <c r="AO158" s="28" t="str">
        <f t="shared" si="32"/>
        <v/>
      </c>
      <c r="AP158" s="140"/>
      <c r="AQ158" s="28" t="str">
        <f t="shared" si="33"/>
        <v/>
      </c>
      <c r="AR158" s="140"/>
      <c r="AS158" s="28" t="str">
        <f t="shared" si="34"/>
        <v/>
      </c>
      <c r="AT158" s="140"/>
      <c r="AU158" s="28" t="str">
        <f t="shared" si="35"/>
        <v/>
      </c>
      <c r="AV158" s="140"/>
      <c r="AW158" s="28" t="str">
        <f t="shared" si="36"/>
        <v/>
      </c>
      <c r="AX158" s="111" t="str">
        <f t="shared" si="37"/>
        <v/>
      </c>
      <c r="AY158" s="111" t="str">
        <f t="shared" si="38"/>
        <v/>
      </c>
      <c r="AZ158" s="141"/>
      <c r="BA158" s="154" t="str">
        <f t="shared" si="39"/>
        <v>Débil</v>
      </c>
      <c r="BB158" s="22" t="str">
        <f>IFERROR(VLOOKUP((CONCATENATE(AY158,BA158)),Listados!$U$3:$V$11,2,FALSE),"")</f>
        <v/>
      </c>
      <c r="BC158" s="111">
        <f t="shared" si="40"/>
        <v>100</v>
      </c>
      <c r="BD158" s="504"/>
      <c r="BE158" s="548"/>
      <c r="BF158" s="504"/>
      <c r="BG158" s="504"/>
      <c r="BH158" s="500"/>
      <c r="BI158" s="502"/>
      <c r="BJ158" s="500"/>
      <c r="BK158" s="500"/>
      <c r="BL158" s="586"/>
      <c r="BM158" s="587"/>
      <c r="BN158" s="588"/>
      <c r="BO158" s="586"/>
      <c r="BP158" s="587"/>
      <c r="BQ158" s="588"/>
      <c r="BR158" s="586"/>
      <c r="BS158" s="587"/>
      <c r="BT158" s="588"/>
    </row>
    <row r="159" spans="1:72" ht="15.75" thickBot="1" x14ac:dyDescent="0.3">
      <c r="A159" s="511"/>
      <c r="B159" s="564"/>
      <c r="C159" s="517"/>
      <c r="D159" s="523"/>
      <c r="E159" s="162"/>
      <c r="F159" s="151"/>
      <c r="G159" s="523"/>
      <c r="H159" s="551"/>
      <c r="I159" s="551"/>
      <c r="J159" s="551"/>
      <c r="K159" s="551"/>
      <c r="L159" s="551"/>
      <c r="M159" s="551"/>
      <c r="N159" s="551"/>
      <c r="O159" s="551"/>
      <c r="P159" s="551"/>
      <c r="Q159" s="551"/>
      <c r="R159" s="551"/>
      <c r="S159" s="551"/>
      <c r="T159" s="551"/>
      <c r="U159" s="551"/>
      <c r="V159" s="551"/>
      <c r="W159" s="551"/>
      <c r="X159" s="551"/>
      <c r="Y159" s="551"/>
      <c r="Z159" s="514"/>
      <c r="AA159" s="509"/>
      <c r="AB159" s="514"/>
      <c r="AC159" s="507"/>
      <c r="AD159" s="509" t="str">
        <f>+IF(OR(AB159=1,AB159&lt;=5),"Moderado",IF(OR(AB159=6,AB159&lt;=11),"Mayor","Catastrófico"))</f>
        <v>Moderado</v>
      </c>
      <c r="AE159" s="507"/>
      <c r="AF159" s="502"/>
      <c r="AG159" s="52" t="s">
        <v>497</v>
      </c>
      <c r="AH159" s="145"/>
      <c r="AI159" s="145"/>
      <c r="AJ159" s="145"/>
      <c r="AK159" s="28" t="str">
        <f t="shared" si="30"/>
        <v/>
      </c>
      <c r="AL159" s="145"/>
      <c r="AM159" s="28" t="str">
        <f t="shared" si="31"/>
        <v/>
      </c>
      <c r="AN159" s="140"/>
      <c r="AO159" s="28" t="str">
        <f t="shared" si="32"/>
        <v/>
      </c>
      <c r="AP159" s="140"/>
      <c r="AQ159" s="28" t="str">
        <f t="shared" si="33"/>
        <v/>
      </c>
      <c r="AR159" s="140"/>
      <c r="AS159" s="28" t="str">
        <f t="shared" si="34"/>
        <v/>
      </c>
      <c r="AT159" s="140"/>
      <c r="AU159" s="28" t="str">
        <f t="shared" si="35"/>
        <v/>
      </c>
      <c r="AV159" s="140"/>
      <c r="AW159" s="28" t="str">
        <f t="shared" si="36"/>
        <v/>
      </c>
      <c r="AX159" s="111" t="str">
        <f t="shared" si="37"/>
        <v/>
      </c>
      <c r="AY159" s="111" t="str">
        <f t="shared" si="38"/>
        <v/>
      </c>
      <c r="AZ159" s="141"/>
      <c r="BA159" s="154" t="str">
        <f t="shared" si="39"/>
        <v>Débil</v>
      </c>
      <c r="BB159" s="22" t="str">
        <f>IFERROR(VLOOKUP((CONCATENATE(AY159,BA159)),Listados!$U$3:$V$11,2,FALSE),"")</f>
        <v/>
      </c>
      <c r="BC159" s="111">
        <f t="shared" si="40"/>
        <v>100</v>
      </c>
      <c r="BD159" s="504"/>
      <c r="BE159" s="548"/>
      <c r="BF159" s="504"/>
      <c r="BG159" s="504"/>
      <c r="BH159" s="500"/>
      <c r="BI159" s="502"/>
      <c r="BJ159" s="500"/>
      <c r="BK159" s="500"/>
      <c r="BL159" s="586"/>
      <c r="BM159" s="587"/>
      <c r="BN159" s="588"/>
      <c r="BO159" s="586"/>
      <c r="BP159" s="587"/>
      <c r="BQ159" s="588"/>
      <c r="BR159" s="586"/>
      <c r="BS159" s="587"/>
      <c r="BT159" s="588"/>
    </row>
    <row r="160" spans="1:72" ht="15.75" thickBot="1" x14ac:dyDescent="0.3">
      <c r="A160" s="511"/>
      <c r="B160" s="564"/>
      <c r="C160" s="517"/>
      <c r="D160" s="523"/>
      <c r="E160" s="542"/>
      <c r="F160" s="556"/>
      <c r="G160" s="523"/>
      <c r="H160" s="551"/>
      <c r="I160" s="551"/>
      <c r="J160" s="551"/>
      <c r="K160" s="551"/>
      <c r="L160" s="551"/>
      <c r="M160" s="551"/>
      <c r="N160" s="551"/>
      <c r="O160" s="551"/>
      <c r="P160" s="551"/>
      <c r="Q160" s="551"/>
      <c r="R160" s="551"/>
      <c r="S160" s="551"/>
      <c r="T160" s="551"/>
      <c r="U160" s="551"/>
      <c r="V160" s="551"/>
      <c r="W160" s="551"/>
      <c r="X160" s="551"/>
      <c r="Y160" s="551"/>
      <c r="Z160" s="514"/>
      <c r="AA160" s="509"/>
      <c r="AB160" s="514"/>
      <c r="AC160" s="507"/>
      <c r="AD160" s="509" t="str">
        <f>+IF(OR(AB160=1,AB160&lt;=5),"Moderado",IF(OR(AB160=6,AB160&lt;=11),"Mayor","Catastrófico"))</f>
        <v>Moderado</v>
      </c>
      <c r="AE160" s="507"/>
      <c r="AF160" s="502"/>
      <c r="AG160" s="52" t="s">
        <v>497</v>
      </c>
      <c r="AH160" s="145"/>
      <c r="AI160" s="145"/>
      <c r="AJ160" s="145"/>
      <c r="AK160" s="28" t="str">
        <f t="shared" si="30"/>
        <v/>
      </c>
      <c r="AL160" s="145"/>
      <c r="AM160" s="28" t="str">
        <f t="shared" si="31"/>
        <v/>
      </c>
      <c r="AN160" s="140"/>
      <c r="AO160" s="28" t="str">
        <f t="shared" si="32"/>
        <v/>
      </c>
      <c r="AP160" s="140"/>
      <c r="AQ160" s="28" t="str">
        <f t="shared" si="33"/>
        <v/>
      </c>
      <c r="AR160" s="140"/>
      <c r="AS160" s="28" t="str">
        <f t="shared" si="34"/>
        <v/>
      </c>
      <c r="AT160" s="140"/>
      <c r="AU160" s="28" t="str">
        <f t="shared" si="35"/>
        <v/>
      </c>
      <c r="AV160" s="140"/>
      <c r="AW160" s="28" t="str">
        <f t="shared" si="36"/>
        <v/>
      </c>
      <c r="AX160" s="111" t="str">
        <f t="shared" si="37"/>
        <v/>
      </c>
      <c r="AY160" s="111" t="str">
        <f t="shared" si="38"/>
        <v/>
      </c>
      <c r="AZ160" s="141"/>
      <c r="BA160" s="154" t="str">
        <f t="shared" si="39"/>
        <v>Débil</v>
      </c>
      <c r="BB160" s="22" t="str">
        <f>IFERROR(VLOOKUP((CONCATENATE(AY160,BA160)),Listados!$U$3:$V$11,2,FALSE),"")</f>
        <v/>
      </c>
      <c r="BC160" s="111">
        <f t="shared" si="40"/>
        <v>100</v>
      </c>
      <c r="BD160" s="504"/>
      <c r="BE160" s="548"/>
      <c r="BF160" s="504"/>
      <c r="BG160" s="504"/>
      <c r="BH160" s="500"/>
      <c r="BI160" s="502"/>
      <c r="BJ160" s="500"/>
      <c r="BK160" s="500"/>
      <c r="BL160" s="586"/>
      <c r="BM160" s="587"/>
      <c r="BN160" s="588"/>
      <c r="BO160" s="586"/>
      <c r="BP160" s="587"/>
      <c r="BQ160" s="588"/>
      <c r="BR160" s="586"/>
      <c r="BS160" s="587"/>
      <c r="BT160" s="588"/>
    </row>
    <row r="161" spans="1:72" ht="15.75" thickBot="1" x14ac:dyDescent="0.3">
      <c r="A161" s="511"/>
      <c r="B161" s="564"/>
      <c r="C161" s="517"/>
      <c r="D161" s="523"/>
      <c r="E161" s="543"/>
      <c r="F161" s="557"/>
      <c r="G161" s="523"/>
      <c r="H161" s="551"/>
      <c r="I161" s="551"/>
      <c r="J161" s="551"/>
      <c r="K161" s="551"/>
      <c r="L161" s="551"/>
      <c r="M161" s="551"/>
      <c r="N161" s="551"/>
      <c r="O161" s="551"/>
      <c r="P161" s="551"/>
      <c r="Q161" s="551"/>
      <c r="R161" s="551"/>
      <c r="S161" s="551"/>
      <c r="T161" s="551"/>
      <c r="U161" s="551"/>
      <c r="V161" s="551"/>
      <c r="W161" s="551"/>
      <c r="X161" s="551"/>
      <c r="Y161" s="551"/>
      <c r="Z161" s="514"/>
      <c r="AA161" s="509"/>
      <c r="AB161" s="514"/>
      <c r="AC161" s="507"/>
      <c r="AD161" s="509" t="str">
        <f>+IF(OR(AB161=1,AB161&lt;=5),"Moderado",IF(OR(AB161=6,AB161&lt;=11),"Mayor","Catastrófico"))</f>
        <v>Moderado</v>
      </c>
      <c r="AE161" s="507"/>
      <c r="AF161" s="502"/>
      <c r="AG161" s="52" t="s">
        <v>497</v>
      </c>
      <c r="AH161" s="145"/>
      <c r="AI161" s="145"/>
      <c r="AJ161" s="145"/>
      <c r="AK161" s="28" t="str">
        <f t="shared" si="30"/>
        <v/>
      </c>
      <c r="AL161" s="145"/>
      <c r="AM161" s="28" t="str">
        <f t="shared" si="31"/>
        <v/>
      </c>
      <c r="AN161" s="140"/>
      <c r="AO161" s="28" t="str">
        <f t="shared" si="32"/>
        <v/>
      </c>
      <c r="AP161" s="140"/>
      <c r="AQ161" s="28" t="str">
        <f t="shared" si="33"/>
        <v/>
      </c>
      <c r="AR161" s="140"/>
      <c r="AS161" s="28" t="str">
        <f t="shared" si="34"/>
        <v/>
      </c>
      <c r="AT161" s="140"/>
      <c r="AU161" s="28" t="str">
        <f t="shared" si="35"/>
        <v/>
      </c>
      <c r="AV161" s="140"/>
      <c r="AW161" s="28" t="str">
        <f t="shared" si="36"/>
        <v/>
      </c>
      <c r="AX161" s="111" t="str">
        <f t="shared" si="37"/>
        <v/>
      </c>
      <c r="AY161" s="111" t="str">
        <f t="shared" si="38"/>
        <v/>
      </c>
      <c r="AZ161" s="141"/>
      <c r="BA161" s="154" t="str">
        <f t="shared" si="39"/>
        <v>Débil</v>
      </c>
      <c r="BB161" s="22" t="str">
        <f>IFERROR(VLOOKUP((CONCATENATE(AY161,BA161)),Listados!$U$3:$V$11,2,FALSE),"")</f>
        <v/>
      </c>
      <c r="BC161" s="111">
        <f t="shared" si="40"/>
        <v>100</v>
      </c>
      <c r="BD161" s="504"/>
      <c r="BE161" s="548"/>
      <c r="BF161" s="504"/>
      <c r="BG161" s="504"/>
      <c r="BH161" s="500"/>
      <c r="BI161" s="502"/>
      <c r="BJ161" s="500"/>
      <c r="BK161" s="500"/>
      <c r="BL161" s="586"/>
      <c r="BM161" s="587"/>
      <c r="BN161" s="588"/>
      <c r="BO161" s="586"/>
      <c r="BP161" s="587"/>
      <c r="BQ161" s="588"/>
      <c r="BR161" s="586"/>
      <c r="BS161" s="587"/>
      <c r="BT161" s="588"/>
    </row>
    <row r="162" spans="1:72" ht="15.75" thickBot="1" x14ac:dyDescent="0.3">
      <c r="A162" s="512"/>
      <c r="B162" s="564"/>
      <c r="C162" s="518"/>
      <c r="D162" s="568"/>
      <c r="E162" s="544"/>
      <c r="F162" s="558"/>
      <c r="G162" s="523"/>
      <c r="H162" s="551"/>
      <c r="I162" s="551"/>
      <c r="J162" s="551"/>
      <c r="K162" s="551"/>
      <c r="L162" s="551"/>
      <c r="M162" s="551"/>
      <c r="N162" s="551"/>
      <c r="O162" s="551"/>
      <c r="P162" s="551"/>
      <c r="Q162" s="551"/>
      <c r="R162" s="551"/>
      <c r="S162" s="551"/>
      <c r="T162" s="551"/>
      <c r="U162" s="551"/>
      <c r="V162" s="551"/>
      <c r="W162" s="551"/>
      <c r="X162" s="551"/>
      <c r="Y162" s="551"/>
      <c r="Z162" s="514"/>
      <c r="AA162" s="509"/>
      <c r="AB162" s="514"/>
      <c r="AC162" s="508"/>
      <c r="AD162" s="509" t="str">
        <f>+IF(OR(AB162=1,AB162&lt;=5),"Moderado",IF(OR(AB162=6,AB162&lt;=11),"Mayor","Catastrófico"))</f>
        <v>Moderado</v>
      </c>
      <c r="AE162" s="508"/>
      <c r="AF162" s="502"/>
      <c r="AG162" s="52" t="s">
        <v>497</v>
      </c>
      <c r="AH162" s="145"/>
      <c r="AI162" s="145"/>
      <c r="AJ162" s="145"/>
      <c r="AK162" s="28" t="str">
        <f t="shared" si="30"/>
        <v/>
      </c>
      <c r="AL162" s="145"/>
      <c r="AM162" s="28" t="str">
        <f t="shared" si="31"/>
        <v/>
      </c>
      <c r="AN162" s="140"/>
      <c r="AO162" s="28" t="str">
        <f t="shared" si="32"/>
        <v/>
      </c>
      <c r="AP162" s="140"/>
      <c r="AQ162" s="28" t="str">
        <f t="shared" si="33"/>
        <v/>
      </c>
      <c r="AR162" s="140"/>
      <c r="AS162" s="28" t="str">
        <f t="shared" si="34"/>
        <v/>
      </c>
      <c r="AT162" s="140"/>
      <c r="AU162" s="28" t="str">
        <f t="shared" si="35"/>
        <v/>
      </c>
      <c r="AV162" s="140"/>
      <c r="AW162" s="28" t="str">
        <f t="shared" si="36"/>
        <v/>
      </c>
      <c r="AX162" s="111" t="str">
        <f t="shared" si="37"/>
        <v/>
      </c>
      <c r="AY162" s="111" t="str">
        <f t="shared" si="38"/>
        <v/>
      </c>
      <c r="AZ162" s="141"/>
      <c r="BA162" s="154" t="str">
        <f t="shared" si="39"/>
        <v>Débil</v>
      </c>
      <c r="BB162" s="22" t="str">
        <f>IFERROR(VLOOKUP((CONCATENATE(AY162,BA162)),Listados!$U$3:$V$11,2,FALSE),"")</f>
        <v/>
      </c>
      <c r="BC162" s="111">
        <f t="shared" si="40"/>
        <v>100</v>
      </c>
      <c r="BD162" s="505"/>
      <c r="BE162" s="548"/>
      <c r="BF162" s="505"/>
      <c r="BG162" s="505"/>
      <c r="BH162" s="501"/>
      <c r="BI162" s="502"/>
      <c r="BJ162" s="501"/>
      <c r="BK162" s="501"/>
      <c r="BL162" s="586"/>
      <c r="BM162" s="587"/>
      <c r="BN162" s="588"/>
      <c r="BO162" s="586"/>
      <c r="BP162" s="587"/>
      <c r="BQ162" s="588"/>
      <c r="BR162" s="586"/>
      <c r="BS162" s="587"/>
      <c r="BT162" s="588"/>
    </row>
    <row r="163" spans="1:72" ht="15.75" thickBot="1" x14ac:dyDescent="0.3">
      <c r="A163" s="510">
        <v>27</v>
      </c>
      <c r="B163" s="563"/>
      <c r="C163" s="516" t="str">
        <f>IFERROR(VLOOKUP(B163,Listados!B$3:C$20,2,FALSE),"")</f>
        <v/>
      </c>
      <c r="D163" s="522" t="s">
        <v>614</v>
      </c>
      <c r="E163" s="105"/>
      <c r="F163" s="18"/>
      <c r="G163" s="522"/>
      <c r="H163" s="550"/>
      <c r="I163" s="550"/>
      <c r="J163" s="550"/>
      <c r="K163" s="550"/>
      <c r="L163" s="550"/>
      <c r="M163" s="550"/>
      <c r="N163" s="550"/>
      <c r="O163" s="550"/>
      <c r="P163" s="550"/>
      <c r="Q163" s="550"/>
      <c r="R163" s="550"/>
      <c r="S163" s="550"/>
      <c r="T163" s="550"/>
      <c r="U163" s="550"/>
      <c r="V163" s="550"/>
      <c r="W163" s="550"/>
      <c r="X163" s="550"/>
      <c r="Y163" s="550"/>
      <c r="Z163" s="549"/>
      <c r="AA163" s="508">
        <f>COUNTIF(H163:Z168, "SI")</f>
        <v>0</v>
      </c>
      <c r="AB163" s="549"/>
      <c r="AC163" s="506" t="e">
        <f>+VLOOKUP(AB163,Listados!$K$8:$L$12,2,0)</f>
        <v>#N/A</v>
      </c>
      <c r="AD163" s="508" t="str">
        <f>+IF(OR(AA163=1,AA163&lt;=5),"Moderado",IF(OR(AA163=6,AA163&lt;=11),"Mayor","Catastrófico"))</f>
        <v>Moderado</v>
      </c>
      <c r="AE163" s="506" t="e">
        <f>+VLOOKUP(AD163,Listados!K169:L173,2,0)</f>
        <v>#N/A</v>
      </c>
      <c r="AF163" s="501" t="str">
        <f>IF(AND(AB163&lt;&gt;"",AD163&lt;&gt;""),VLOOKUP(AB163&amp;AD163,Listados!$M$3:$N$27,2,FALSE),"")</f>
        <v/>
      </c>
      <c r="AG163" s="52" t="s">
        <v>497</v>
      </c>
      <c r="AH163" s="145"/>
      <c r="AI163" s="145"/>
      <c r="AJ163" s="145"/>
      <c r="AK163" s="28" t="str">
        <f t="shared" si="30"/>
        <v/>
      </c>
      <c r="AL163" s="145"/>
      <c r="AM163" s="28" t="str">
        <f t="shared" si="31"/>
        <v/>
      </c>
      <c r="AN163" s="140"/>
      <c r="AO163" s="28" t="str">
        <f t="shared" si="32"/>
        <v/>
      </c>
      <c r="AP163" s="140"/>
      <c r="AQ163" s="28" t="str">
        <f t="shared" si="33"/>
        <v/>
      </c>
      <c r="AR163" s="140"/>
      <c r="AS163" s="28" t="str">
        <f t="shared" si="34"/>
        <v/>
      </c>
      <c r="AT163" s="140"/>
      <c r="AU163" s="28" t="str">
        <f t="shared" si="35"/>
        <v/>
      </c>
      <c r="AV163" s="140"/>
      <c r="AW163" s="28" t="str">
        <f t="shared" si="36"/>
        <v/>
      </c>
      <c r="AX163" s="111" t="str">
        <f t="shared" si="37"/>
        <v/>
      </c>
      <c r="AY163" s="111" t="str">
        <f t="shared" si="38"/>
        <v/>
      </c>
      <c r="AZ163" s="141"/>
      <c r="BA163" s="154" t="str">
        <f t="shared" si="39"/>
        <v>Débil</v>
      </c>
      <c r="BB163" s="22" t="str">
        <f>IFERROR(VLOOKUP((CONCATENATE(AY163,BA163)),Listados!$U$3:$V$11,2,FALSE),"")</f>
        <v/>
      </c>
      <c r="BC163" s="111">
        <f t="shared" si="40"/>
        <v>100</v>
      </c>
      <c r="BD163" s="503">
        <f>AVERAGE(BC163:BC168)</f>
        <v>100</v>
      </c>
      <c r="BE163" s="505" t="str">
        <f>IF(BD163&lt;=50, "Débil", IF(BD163&lt;=99,"Moderado","Fuerte"))</f>
        <v>Fuerte</v>
      </c>
      <c r="BF163" s="503">
        <f>+IF(BE163="Fuerte",2,IF(BE163="Moderado",1,0))</f>
        <v>2</v>
      </c>
      <c r="BG163" s="503" t="e">
        <f>+AC163-BF163</f>
        <v>#N/A</v>
      </c>
      <c r="BH163" s="499" t="e">
        <f>+VLOOKUP(BG163,Listados!$J$18:$K$24,2,TRUE)</f>
        <v>#N/A</v>
      </c>
      <c r="BI163" s="501" t="str">
        <f>IF(ISBLANK(AD163),"",AD163)</f>
        <v>Moderado</v>
      </c>
      <c r="BJ163" s="499" t="e">
        <f>IF(AND(BH163&lt;&gt;"",BI163&lt;&gt;""),VLOOKUP(BH163&amp;BI163,Listados!$M$3:$N$27,2,FALSE),"")</f>
        <v>#N/A</v>
      </c>
      <c r="BK163" s="499" t="e">
        <f>+VLOOKUP(BJ163,Listados!$P$3:$Q$6,2,FALSE)</f>
        <v>#N/A</v>
      </c>
      <c r="BL163" s="586"/>
      <c r="BM163" s="587"/>
      <c r="BN163" s="588"/>
      <c r="BO163" s="586"/>
      <c r="BP163" s="587"/>
      <c r="BQ163" s="588"/>
      <c r="BR163" s="586"/>
      <c r="BS163" s="587"/>
      <c r="BT163" s="588"/>
    </row>
    <row r="164" spans="1:72" ht="15.75" thickBot="1" x14ac:dyDescent="0.3">
      <c r="A164" s="511"/>
      <c r="B164" s="564"/>
      <c r="C164" s="517"/>
      <c r="D164" s="523"/>
      <c r="E164" s="162"/>
      <c r="F164" s="151"/>
      <c r="G164" s="523"/>
      <c r="H164" s="551"/>
      <c r="I164" s="551"/>
      <c r="J164" s="551"/>
      <c r="K164" s="551"/>
      <c r="L164" s="551"/>
      <c r="M164" s="551"/>
      <c r="N164" s="551"/>
      <c r="O164" s="551"/>
      <c r="P164" s="551"/>
      <c r="Q164" s="551"/>
      <c r="R164" s="551"/>
      <c r="S164" s="551"/>
      <c r="T164" s="551"/>
      <c r="U164" s="551"/>
      <c r="V164" s="551"/>
      <c r="W164" s="551"/>
      <c r="X164" s="551"/>
      <c r="Y164" s="551"/>
      <c r="Z164" s="514"/>
      <c r="AA164" s="509"/>
      <c r="AB164" s="514"/>
      <c r="AC164" s="507"/>
      <c r="AD164" s="509" t="str">
        <f>+IF(OR(AB164=1,AB164&lt;=5),"Moderado",IF(OR(AB164=6,AB164&lt;=11),"Mayor","Catastrófico"))</f>
        <v>Moderado</v>
      </c>
      <c r="AE164" s="507"/>
      <c r="AF164" s="502"/>
      <c r="AG164" s="52" t="s">
        <v>497</v>
      </c>
      <c r="AH164" s="145"/>
      <c r="AI164" s="145"/>
      <c r="AJ164" s="145"/>
      <c r="AK164" s="28" t="str">
        <f t="shared" si="30"/>
        <v/>
      </c>
      <c r="AL164" s="145"/>
      <c r="AM164" s="28" t="str">
        <f t="shared" si="31"/>
        <v/>
      </c>
      <c r="AN164" s="140"/>
      <c r="AO164" s="28" t="str">
        <f t="shared" si="32"/>
        <v/>
      </c>
      <c r="AP164" s="140"/>
      <c r="AQ164" s="28" t="str">
        <f t="shared" si="33"/>
        <v/>
      </c>
      <c r="AR164" s="140"/>
      <c r="AS164" s="28" t="str">
        <f t="shared" si="34"/>
        <v/>
      </c>
      <c r="AT164" s="140"/>
      <c r="AU164" s="28" t="str">
        <f t="shared" si="35"/>
        <v/>
      </c>
      <c r="AV164" s="140"/>
      <c r="AW164" s="28" t="str">
        <f t="shared" si="36"/>
        <v/>
      </c>
      <c r="AX164" s="111" t="str">
        <f t="shared" si="37"/>
        <v/>
      </c>
      <c r="AY164" s="111" t="str">
        <f t="shared" si="38"/>
        <v/>
      </c>
      <c r="AZ164" s="141"/>
      <c r="BA164" s="154" t="str">
        <f t="shared" si="39"/>
        <v>Débil</v>
      </c>
      <c r="BB164" s="22" t="str">
        <f>IFERROR(VLOOKUP((CONCATENATE(AY164,BA164)),Listados!$U$3:$V$11,2,FALSE),"")</f>
        <v/>
      </c>
      <c r="BC164" s="111">
        <f t="shared" si="40"/>
        <v>100</v>
      </c>
      <c r="BD164" s="504"/>
      <c r="BE164" s="548"/>
      <c r="BF164" s="504"/>
      <c r="BG164" s="504"/>
      <c r="BH164" s="500"/>
      <c r="BI164" s="502"/>
      <c r="BJ164" s="500"/>
      <c r="BK164" s="500"/>
      <c r="BL164" s="586"/>
      <c r="BM164" s="587"/>
      <c r="BN164" s="588"/>
      <c r="BO164" s="586"/>
      <c r="BP164" s="587"/>
      <c r="BQ164" s="588"/>
      <c r="BR164" s="586"/>
      <c r="BS164" s="587"/>
      <c r="BT164" s="588"/>
    </row>
    <row r="165" spans="1:72" ht="15.75" thickBot="1" x14ac:dyDescent="0.3">
      <c r="A165" s="511"/>
      <c r="B165" s="564"/>
      <c r="C165" s="517"/>
      <c r="D165" s="523"/>
      <c r="E165" s="162"/>
      <c r="F165" s="151"/>
      <c r="G165" s="523"/>
      <c r="H165" s="551"/>
      <c r="I165" s="551"/>
      <c r="J165" s="551"/>
      <c r="K165" s="551"/>
      <c r="L165" s="551"/>
      <c r="M165" s="551"/>
      <c r="N165" s="551"/>
      <c r="O165" s="551"/>
      <c r="P165" s="551"/>
      <c r="Q165" s="551"/>
      <c r="R165" s="551"/>
      <c r="S165" s="551"/>
      <c r="T165" s="551"/>
      <c r="U165" s="551"/>
      <c r="V165" s="551"/>
      <c r="W165" s="551"/>
      <c r="X165" s="551"/>
      <c r="Y165" s="551"/>
      <c r="Z165" s="514"/>
      <c r="AA165" s="509"/>
      <c r="AB165" s="514"/>
      <c r="AC165" s="507"/>
      <c r="AD165" s="509" t="str">
        <f>+IF(OR(AB165=1,AB165&lt;=5),"Moderado",IF(OR(AB165=6,AB165&lt;=11),"Mayor","Catastrófico"))</f>
        <v>Moderado</v>
      </c>
      <c r="AE165" s="507"/>
      <c r="AF165" s="502"/>
      <c r="AG165" s="52" t="s">
        <v>497</v>
      </c>
      <c r="AH165" s="145"/>
      <c r="AI165" s="145"/>
      <c r="AJ165" s="145"/>
      <c r="AK165" s="28" t="str">
        <f t="shared" si="30"/>
        <v/>
      </c>
      <c r="AL165" s="145"/>
      <c r="AM165" s="28" t="str">
        <f t="shared" si="31"/>
        <v/>
      </c>
      <c r="AN165" s="140"/>
      <c r="AO165" s="28" t="str">
        <f t="shared" si="32"/>
        <v/>
      </c>
      <c r="AP165" s="140"/>
      <c r="AQ165" s="28" t="str">
        <f t="shared" si="33"/>
        <v/>
      </c>
      <c r="AR165" s="140"/>
      <c r="AS165" s="28" t="str">
        <f t="shared" si="34"/>
        <v/>
      </c>
      <c r="AT165" s="140"/>
      <c r="AU165" s="28" t="str">
        <f t="shared" si="35"/>
        <v/>
      </c>
      <c r="AV165" s="140"/>
      <c r="AW165" s="28" t="str">
        <f t="shared" si="36"/>
        <v/>
      </c>
      <c r="AX165" s="111" t="str">
        <f t="shared" si="37"/>
        <v/>
      </c>
      <c r="AY165" s="111" t="str">
        <f t="shared" si="38"/>
        <v/>
      </c>
      <c r="AZ165" s="141"/>
      <c r="BA165" s="154" t="str">
        <f t="shared" si="39"/>
        <v>Débil</v>
      </c>
      <c r="BB165" s="22" t="str">
        <f>IFERROR(VLOOKUP((CONCATENATE(AY165,BA165)),Listados!$U$3:$V$11,2,FALSE),"")</f>
        <v/>
      </c>
      <c r="BC165" s="111">
        <f t="shared" si="40"/>
        <v>100</v>
      </c>
      <c r="BD165" s="504"/>
      <c r="BE165" s="548"/>
      <c r="BF165" s="504"/>
      <c r="BG165" s="504"/>
      <c r="BH165" s="500"/>
      <c r="BI165" s="502"/>
      <c r="BJ165" s="500"/>
      <c r="BK165" s="500"/>
      <c r="BL165" s="586"/>
      <c r="BM165" s="587"/>
      <c r="BN165" s="588"/>
      <c r="BO165" s="586"/>
      <c r="BP165" s="587"/>
      <c r="BQ165" s="588"/>
      <c r="BR165" s="586"/>
      <c r="BS165" s="587"/>
      <c r="BT165" s="588"/>
    </row>
    <row r="166" spans="1:72" ht="15.75" thickBot="1" x14ac:dyDescent="0.3">
      <c r="A166" s="511"/>
      <c r="B166" s="564"/>
      <c r="C166" s="517"/>
      <c r="D166" s="523"/>
      <c r="E166" s="542"/>
      <c r="F166" s="556"/>
      <c r="G166" s="523"/>
      <c r="H166" s="551"/>
      <c r="I166" s="551"/>
      <c r="J166" s="551"/>
      <c r="K166" s="551"/>
      <c r="L166" s="551"/>
      <c r="M166" s="551"/>
      <c r="N166" s="551"/>
      <c r="O166" s="551"/>
      <c r="P166" s="551"/>
      <c r="Q166" s="551"/>
      <c r="R166" s="551"/>
      <c r="S166" s="551"/>
      <c r="T166" s="551"/>
      <c r="U166" s="551"/>
      <c r="V166" s="551"/>
      <c r="W166" s="551"/>
      <c r="X166" s="551"/>
      <c r="Y166" s="551"/>
      <c r="Z166" s="514"/>
      <c r="AA166" s="509"/>
      <c r="AB166" s="514"/>
      <c r="AC166" s="507"/>
      <c r="AD166" s="509" t="str">
        <f>+IF(OR(AB166=1,AB166&lt;=5),"Moderado",IF(OR(AB166=6,AB166&lt;=11),"Mayor","Catastrófico"))</f>
        <v>Moderado</v>
      </c>
      <c r="AE166" s="507"/>
      <c r="AF166" s="502"/>
      <c r="AG166" s="52" t="s">
        <v>497</v>
      </c>
      <c r="AH166" s="145"/>
      <c r="AI166" s="145"/>
      <c r="AJ166" s="145"/>
      <c r="AK166" s="28" t="str">
        <f t="shared" si="30"/>
        <v/>
      </c>
      <c r="AL166" s="145"/>
      <c r="AM166" s="28" t="str">
        <f t="shared" si="31"/>
        <v/>
      </c>
      <c r="AN166" s="140"/>
      <c r="AO166" s="28" t="str">
        <f t="shared" si="32"/>
        <v/>
      </c>
      <c r="AP166" s="140"/>
      <c r="AQ166" s="28" t="str">
        <f t="shared" si="33"/>
        <v/>
      </c>
      <c r="AR166" s="140"/>
      <c r="AS166" s="28" t="str">
        <f t="shared" si="34"/>
        <v/>
      </c>
      <c r="AT166" s="140"/>
      <c r="AU166" s="28" t="str">
        <f t="shared" si="35"/>
        <v/>
      </c>
      <c r="AV166" s="140"/>
      <c r="AW166" s="28" t="str">
        <f t="shared" si="36"/>
        <v/>
      </c>
      <c r="AX166" s="111" t="str">
        <f t="shared" si="37"/>
        <v/>
      </c>
      <c r="AY166" s="111" t="str">
        <f t="shared" si="38"/>
        <v/>
      </c>
      <c r="AZ166" s="141"/>
      <c r="BA166" s="154" t="str">
        <f t="shared" si="39"/>
        <v>Débil</v>
      </c>
      <c r="BB166" s="22" t="str">
        <f>IFERROR(VLOOKUP((CONCATENATE(AY166,BA166)),Listados!$U$3:$V$11,2,FALSE),"")</f>
        <v/>
      </c>
      <c r="BC166" s="111">
        <f t="shared" si="40"/>
        <v>100</v>
      </c>
      <c r="BD166" s="504"/>
      <c r="BE166" s="548"/>
      <c r="BF166" s="504"/>
      <c r="BG166" s="504"/>
      <c r="BH166" s="500"/>
      <c r="BI166" s="502"/>
      <c r="BJ166" s="500"/>
      <c r="BK166" s="500"/>
      <c r="BL166" s="586"/>
      <c r="BM166" s="587"/>
      <c r="BN166" s="588"/>
      <c r="BO166" s="586"/>
      <c r="BP166" s="587"/>
      <c r="BQ166" s="588"/>
      <c r="BR166" s="586"/>
      <c r="BS166" s="587"/>
      <c r="BT166" s="588"/>
    </row>
    <row r="167" spans="1:72" ht="15.75" thickBot="1" x14ac:dyDescent="0.3">
      <c r="A167" s="511"/>
      <c r="B167" s="564"/>
      <c r="C167" s="517"/>
      <c r="D167" s="523"/>
      <c r="E167" s="543"/>
      <c r="F167" s="557"/>
      <c r="G167" s="523"/>
      <c r="H167" s="551"/>
      <c r="I167" s="551"/>
      <c r="J167" s="551"/>
      <c r="K167" s="551"/>
      <c r="L167" s="551"/>
      <c r="M167" s="551"/>
      <c r="N167" s="551"/>
      <c r="O167" s="551"/>
      <c r="P167" s="551"/>
      <c r="Q167" s="551"/>
      <c r="R167" s="551"/>
      <c r="S167" s="551"/>
      <c r="T167" s="551"/>
      <c r="U167" s="551"/>
      <c r="V167" s="551"/>
      <c r="W167" s="551"/>
      <c r="X167" s="551"/>
      <c r="Y167" s="551"/>
      <c r="Z167" s="514"/>
      <c r="AA167" s="509"/>
      <c r="AB167" s="514"/>
      <c r="AC167" s="507"/>
      <c r="AD167" s="509" t="str">
        <f>+IF(OR(AB167=1,AB167&lt;=5),"Moderado",IF(OR(AB167=6,AB167&lt;=11),"Mayor","Catastrófico"))</f>
        <v>Moderado</v>
      </c>
      <c r="AE167" s="507"/>
      <c r="AF167" s="502"/>
      <c r="AG167" s="52" t="s">
        <v>497</v>
      </c>
      <c r="AH167" s="145"/>
      <c r="AI167" s="145"/>
      <c r="AJ167" s="145"/>
      <c r="AK167" s="28" t="str">
        <f t="shared" si="30"/>
        <v/>
      </c>
      <c r="AL167" s="145"/>
      <c r="AM167" s="28" t="str">
        <f t="shared" si="31"/>
        <v/>
      </c>
      <c r="AN167" s="140"/>
      <c r="AO167" s="28" t="str">
        <f t="shared" si="32"/>
        <v/>
      </c>
      <c r="AP167" s="140"/>
      <c r="AQ167" s="28" t="str">
        <f t="shared" si="33"/>
        <v/>
      </c>
      <c r="AR167" s="140"/>
      <c r="AS167" s="28" t="str">
        <f t="shared" si="34"/>
        <v/>
      </c>
      <c r="AT167" s="140"/>
      <c r="AU167" s="28" t="str">
        <f t="shared" si="35"/>
        <v/>
      </c>
      <c r="AV167" s="140"/>
      <c r="AW167" s="28" t="str">
        <f t="shared" si="36"/>
        <v/>
      </c>
      <c r="AX167" s="111" t="str">
        <f t="shared" si="37"/>
        <v/>
      </c>
      <c r="AY167" s="111" t="str">
        <f t="shared" si="38"/>
        <v/>
      </c>
      <c r="AZ167" s="141"/>
      <c r="BA167" s="154" t="str">
        <f t="shared" si="39"/>
        <v>Débil</v>
      </c>
      <c r="BB167" s="22" t="str">
        <f>IFERROR(VLOOKUP((CONCATENATE(AY167,BA167)),Listados!$U$3:$V$11,2,FALSE),"")</f>
        <v/>
      </c>
      <c r="BC167" s="111">
        <f t="shared" si="40"/>
        <v>100</v>
      </c>
      <c r="BD167" s="504"/>
      <c r="BE167" s="548"/>
      <c r="BF167" s="504"/>
      <c r="BG167" s="504"/>
      <c r="BH167" s="500"/>
      <c r="BI167" s="502"/>
      <c r="BJ167" s="500"/>
      <c r="BK167" s="500"/>
      <c r="BL167" s="586"/>
      <c r="BM167" s="587"/>
      <c r="BN167" s="588"/>
      <c r="BO167" s="586"/>
      <c r="BP167" s="587"/>
      <c r="BQ167" s="588"/>
      <c r="BR167" s="586"/>
      <c r="BS167" s="587"/>
      <c r="BT167" s="588"/>
    </row>
    <row r="168" spans="1:72" ht="15.75" thickBot="1" x14ac:dyDescent="0.3">
      <c r="A168" s="512"/>
      <c r="B168" s="564"/>
      <c r="C168" s="518"/>
      <c r="D168" s="568"/>
      <c r="E168" s="544"/>
      <c r="F168" s="558"/>
      <c r="G168" s="523"/>
      <c r="H168" s="551"/>
      <c r="I168" s="551"/>
      <c r="J168" s="551"/>
      <c r="K168" s="551"/>
      <c r="L168" s="551"/>
      <c r="M168" s="551"/>
      <c r="N168" s="551"/>
      <c r="O168" s="551"/>
      <c r="P168" s="551"/>
      <c r="Q168" s="551"/>
      <c r="R168" s="551"/>
      <c r="S168" s="551"/>
      <c r="T168" s="551"/>
      <c r="U168" s="551"/>
      <c r="V168" s="551"/>
      <c r="W168" s="551"/>
      <c r="X168" s="551"/>
      <c r="Y168" s="551"/>
      <c r="Z168" s="514"/>
      <c r="AA168" s="509"/>
      <c r="AB168" s="514"/>
      <c r="AC168" s="508"/>
      <c r="AD168" s="509" t="str">
        <f>+IF(OR(AB168=1,AB168&lt;=5),"Moderado",IF(OR(AB168=6,AB168&lt;=11),"Mayor","Catastrófico"))</f>
        <v>Moderado</v>
      </c>
      <c r="AE168" s="508"/>
      <c r="AF168" s="502"/>
      <c r="AG168" s="52" t="s">
        <v>497</v>
      </c>
      <c r="AH168" s="145"/>
      <c r="AI168" s="145"/>
      <c r="AJ168" s="145"/>
      <c r="AK168" s="28" t="str">
        <f t="shared" si="30"/>
        <v/>
      </c>
      <c r="AL168" s="145"/>
      <c r="AM168" s="28" t="str">
        <f t="shared" si="31"/>
        <v/>
      </c>
      <c r="AN168" s="140"/>
      <c r="AO168" s="28" t="str">
        <f t="shared" si="32"/>
        <v/>
      </c>
      <c r="AP168" s="140"/>
      <c r="AQ168" s="28" t="str">
        <f t="shared" si="33"/>
        <v/>
      </c>
      <c r="AR168" s="140"/>
      <c r="AS168" s="28" t="str">
        <f t="shared" si="34"/>
        <v/>
      </c>
      <c r="AT168" s="140"/>
      <c r="AU168" s="28" t="str">
        <f t="shared" si="35"/>
        <v/>
      </c>
      <c r="AV168" s="140"/>
      <c r="AW168" s="28" t="str">
        <f t="shared" si="36"/>
        <v/>
      </c>
      <c r="AX168" s="111" t="str">
        <f t="shared" si="37"/>
        <v/>
      </c>
      <c r="AY168" s="111" t="str">
        <f t="shared" si="38"/>
        <v/>
      </c>
      <c r="AZ168" s="141"/>
      <c r="BA168" s="154" t="str">
        <f t="shared" si="39"/>
        <v>Débil</v>
      </c>
      <c r="BB168" s="22" t="str">
        <f>IFERROR(VLOOKUP((CONCATENATE(AY168,BA168)),Listados!$U$3:$V$11,2,FALSE),"")</f>
        <v/>
      </c>
      <c r="BC168" s="111">
        <f t="shared" si="40"/>
        <v>100</v>
      </c>
      <c r="BD168" s="505"/>
      <c r="BE168" s="548"/>
      <c r="BF168" s="505"/>
      <c r="BG168" s="505"/>
      <c r="BH168" s="501"/>
      <c r="BI168" s="502"/>
      <c r="BJ168" s="501"/>
      <c r="BK168" s="501"/>
      <c r="BL168" s="586"/>
      <c r="BM168" s="587"/>
      <c r="BN168" s="588"/>
      <c r="BO168" s="586"/>
      <c r="BP168" s="587"/>
      <c r="BQ168" s="588"/>
      <c r="BR168" s="586"/>
      <c r="BS168" s="587"/>
      <c r="BT168" s="588"/>
    </row>
    <row r="169" spans="1:72" ht="15.75" thickBot="1" x14ac:dyDescent="0.3">
      <c r="A169" s="510">
        <v>28</v>
      </c>
      <c r="B169" s="563"/>
      <c r="C169" s="516" t="str">
        <f>IFERROR(VLOOKUP(B169,Listados!B$3:C$20,2,FALSE),"")</f>
        <v/>
      </c>
      <c r="D169" s="522" t="s">
        <v>614</v>
      </c>
      <c r="E169" s="105"/>
      <c r="F169" s="18"/>
      <c r="G169" s="522"/>
      <c r="H169" s="550"/>
      <c r="I169" s="550"/>
      <c r="J169" s="550"/>
      <c r="K169" s="550"/>
      <c r="L169" s="550"/>
      <c r="M169" s="550"/>
      <c r="N169" s="550"/>
      <c r="O169" s="550"/>
      <c r="P169" s="550"/>
      <c r="Q169" s="550"/>
      <c r="R169" s="550"/>
      <c r="S169" s="550"/>
      <c r="T169" s="550"/>
      <c r="U169" s="550"/>
      <c r="V169" s="550"/>
      <c r="W169" s="550"/>
      <c r="X169" s="550"/>
      <c r="Y169" s="550"/>
      <c r="Z169" s="549"/>
      <c r="AA169" s="508">
        <f>COUNTIF(H169:Z174, "SI")</f>
        <v>0</v>
      </c>
      <c r="AB169" s="549"/>
      <c r="AC169" s="506" t="e">
        <f>+VLOOKUP(AB169,Listados!$K$8:$L$12,2,0)</f>
        <v>#N/A</v>
      </c>
      <c r="AD169" s="508" t="str">
        <f>+IF(OR(AA169=1,AA169&lt;=5),"Moderado",IF(OR(AA169=6,AA169&lt;=11),"Mayor","Catastrófico"))</f>
        <v>Moderado</v>
      </c>
      <c r="AE169" s="506" t="e">
        <f>+VLOOKUP(AD169,Listados!K175:L179,2,0)</f>
        <v>#N/A</v>
      </c>
      <c r="AF169" s="501" t="str">
        <f>IF(AND(AB169&lt;&gt;"",AD169&lt;&gt;""),VLOOKUP(AB169&amp;AD169,Listados!$M$3:$N$27,2,FALSE),"")</f>
        <v/>
      </c>
      <c r="AG169" s="52" t="s">
        <v>497</v>
      </c>
      <c r="AH169" s="145"/>
      <c r="AI169" s="145"/>
      <c r="AJ169" s="145"/>
      <c r="AK169" s="28" t="str">
        <f t="shared" si="30"/>
        <v/>
      </c>
      <c r="AL169" s="145"/>
      <c r="AM169" s="28" t="str">
        <f t="shared" si="31"/>
        <v/>
      </c>
      <c r="AN169" s="140"/>
      <c r="AO169" s="28" t="str">
        <f t="shared" si="32"/>
        <v/>
      </c>
      <c r="AP169" s="140"/>
      <c r="AQ169" s="28" t="str">
        <f t="shared" si="33"/>
        <v/>
      </c>
      <c r="AR169" s="140"/>
      <c r="AS169" s="28" t="str">
        <f t="shared" si="34"/>
        <v/>
      </c>
      <c r="AT169" s="140"/>
      <c r="AU169" s="28" t="str">
        <f t="shared" si="35"/>
        <v/>
      </c>
      <c r="AV169" s="140"/>
      <c r="AW169" s="28" t="str">
        <f t="shared" si="36"/>
        <v/>
      </c>
      <c r="AX169" s="111" t="str">
        <f t="shared" si="37"/>
        <v/>
      </c>
      <c r="AY169" s="111" t="str">
        <f t="shared" si="38"/>
        <v/>
      </c>
      <c r="AZ169" s="141"/>
      <c r="BA169" s="154" t="str">
        <f t="shared" si="39"/>
        <v>Débil</v>
      </c>
      <c r="BB169" s="22" t="str">
        <f>IFERROR(VLOOKUP((CONCATENATE(AY169,BA169)),Listados!$U$3:$V$11,2,FALSE),"")</f>
        <v/>
      </c>
      <c r="BC169" s="111">
        <f t="shared" si="40"/>
        <v>100</v>
      </c>
      <c r="BD169" s="503">
        <f>AVERAGE(BC169:BC174)</f>
        <v>100</v>
      </c>
      <c r="BE169" s="505" t="str">
        <f>IF(BD169&lt;=50, "Débil", IF(BD169&lt;=99,"Moderado","Fuerte"))</f>
        <v>Fuerte</v>
      </c>
      <c r="BF169" s="503">
        <f>+IF(BE169="Fuerte",2,IF(BE169="Moderado",1,0))</f>
        <v>2</v>
      </c>
      <c r="BG169" s="503" t="e">
        <f>+AC169-BF169</f>
        <v>#N/A</v>
      </c>
      <c r="BH169" s="499" t="e">
        <f>+VLOOKUP(BG169,Listados!$J$18:$K$24,2,TRUE)</f>
        <v>#N/A</v>
      </c>
      <c r="BI169" s="501" t="str">
        <f>IF(ISBLANK(AD169),"",AD169)</f>
        <v>Moderado</v>
      </c>
      <c r="BJ169" s="499" t="e">
        <f>IF(AND(BH169&lt;&gt;"",BI169&lt;&gt;""),VLOOKUP(BH169&amp;BI169,Listados!$M$3:$N$27,2,FALSE),"")</f>
        <v>#N/A</v>
      </c>
      <c r="BK169" s="499" t="e">
        <f>+VLOOKUP(BJ169,Listados!$P$3:$Q$6,2,FALSE)</f>
        <v>#N/A</v>
      </c>
      <c r="BL169" s="586"/>
      <c r="BM169" s="587"/>
      <c r="BN169" s="588"/>
      <c r="BO169" s="586"/>
      <c r="BP169" s="587"/>
      <c r="BQ169" s="588"/>
      <c r="BR169" s="586"/>
      <c r="BS169" s="587"/>
      <c r="BT169" s="588"/>
    </row>
    <row r="170" spans="1:72" ht="15.75" thickBot="1" x14ac:dyDescent="0.3">
      <c r="A170" s="511"/>
      <c r="B170" s="564"/>
      <c r="C170" s="517"/>
      <c r="D170" s="523"/>
      <c r="E170" s="162"/>
      <c r="F170" s="151"/>
      <c r="G170" s="523"/>
      <c r="H170" s="551"/>
      <c r="I170" s="551"/>
      <c r="J170" s="551"/>
      <c r="K170" s="551"/>
      <c r="L170" s="551"/>
      <c r="M170" s="551"/>
      <c r="N170" s="551"/>
      <c r="O170" s="551"/>
      <c r="P170" s="551"/>
      <c r="Q170" s="551"/>
      <c r="R170" s="551"/>
      <c r="S170" s="551"/>
      <c r="T170" s="551"/>
      <c r="U170" s="551"/>
      <c r="V170" s="551"/>
      <c r="W170" s="551"/>
      <c r="X170" s="551"/>
      <c r="Y170" s="551"/>
      <c r="Z170" s="514"/>
      <c r="AA170" s="509"/>
      <c r="AB170" s="514"/>
      <c r="AC170" s="507"/>
      <c r="AD170" s="509" t="str">
        <f>+IF(OR(AB170=1,AB170&lt;=5),"Moderado",IF(OR(AB170=6,AB170&lt;=11),"Mayor","Catastrófico"))</f>
        <v>Moderado</v>
      </c>
      <c r="AE170" s="507"/>
      <c r="AF170" s="502"/>
      <c r="AG170" s="52" t="s">
        <v>497</v>
      </c>
      <c r="AH170" s="145"/>
      <c r="AI170" s="145"/>
      <c r="AJ170" s="145"/>
      <c r="AK170" s="28" t="str">
        <f t="shared" si="30"/>
        <v/>
      </c>
      <c r="AL170" s="145"/>
      <c r="AM170" s="28" t="str">
        <f t="shared" si="31"/>
        <v/>
      </c>
      <c r="AN170" s="140"/>
      <c r="AO170" s="28" t="str">
        <f t="shared" si="32"/>
        <v/>
      </c>
      <c r="AP170" s="140"/>
      <c r="AQ170" s="28" t="str">
        <f t="shared" si="33"/>
        <v/>
      </c>
      <c r="AR170" s="140"/>
      <c r="AS170" s="28" t="str">
        <f t="shared" si="34"/>
        <v/>
      </c>
      <c r="AT170" s="140"/>
      <c r="AU170" s="28" t="str">
        <f t="shared" si="35"/>
        <v/>
      </c>
      <c r="AV170" s="140"/>
      <c r="AW170" s="28" t="str">
        <f t="shared" si="36"/>
        <v/>
      </c>
      <c r="AX170" s="111" t="str">
        <f t="shared" si="37"/>
        <v/>
      </c>
      <c r="AY170" s="111" t="str">
        <f t="shared" si="38"/>
        <v/>
      </c>
      <c r="AZ170" s="141"/>
      <c r="BA170" s="154" t="str">
        <f t="shared" si="39"/>
        <v>Débil</v>
      </c>
      <c r="BB170" s="22" t="str">
        <f>IFERROR(VLOOKUP((CONCATENATE(AY170,BA170)),Listados!$U$3:$V$11,2,FALSE),"")</f>
        <v/>
      </c>
      <c r="BC170" s="111">
        <f t="shared" si="40"/>
        <v>100</v>
      </c>
      <c r="BD170" s="504"/>
      <c r="BE170" s="548"/>
      <c r="BF170" s="504"/>
      <c r="BG170" s="504"/>
      <c r="BH170" s="500"/>
      <c r="BI170" s="502"/>
      <c r="BJ170" s="500"/>
      <c r="BK170" s="500"/>
      <c r="BL170" s="586"/>
      <c r="BM170" s="587"/>
      <c r="BN170" s="588"/>
      <c r="BO170" s="586"/>
      <c r="BP170" s="587"/>
      <c r="BQ170" s="588"/>
      <c r="BR170" s="586"/>
      <c r="BS170" s="587"/>
      <c r="BT170" s="588"/>
    </row>
    <row r="171" spans="1:72" ht="15.75" thickBot="1" x14ac:dyDescent="0.3">
      <c r="A171" s="511"/>
      <c r="B171" s="564"/>
      <c r="C171" s="517"/>
      <c r="D171" s="523"/>
      <c r="E171" s="162"/>
      <c r="F171" s="151"/>
      <c r="G171" s="523"/>
      <c r="H171" s="551"/>
      <c r="I171" s="551"/>
      <c r="J171" s="551"/>
      <c r="K171" s="551"/>
      <c r="L171" s="551"/>
      <c r="M171" s="551"/>
      <c r="N171" s="551"/>
      <c r="O171" s="551"/>
      <c r="P171" s="551"/>
      <c r="Q171" s="551"/>
      <c r="R171" s="551"/>
      <c r="S171" s="551"/>
      <c r="T171" s="551"/>
      <c r="U171" s="551"/>
      <c r="V171" s="551"/>
      <c r="W171" s="551"/>
      <c r="X171" s="551"/>
      <c r="Y171" s="551"/>
      <c r="Z171" s="514"/>
      <c r="AA171" s="509"/>
      <c r="AB171" s="514"/>
      <c r="AC171" s="507"/>
      <c r="AD171" s="509" t="str">
        <f>+IF(OR(AB171=1,AB171&lt;=5),"Moderado",IF(OR(AB171=6,AB171&lt;=11),"Mayor","Catastrófico"))</f>
        <v>Moderado</v>
      </c>
      <c r="AE171" s="507"/>
      <c r="AF171" s="502"/>
      <c r="AG171" s="52" t="s">
        <v>497</v>
      </c>
      <c r="AH171" s="145"/>
      <c r="AI171" s="145"/>
      <c r="AJ171" s="145"/>
      <c r="AK171" s="28" t="str">
        <f t="shared" si="30"/>
        <v/>
      </c>
      <c r="AL171" s="145"/>
      <c r="AM171" s="28" t="str">
        <f t="shared" si="31"/>
        <v/>
      </c>
      <c r="AN171" s="140"/>
      <c r="AO171" s="28" t="str">
        <f t="shared" si="32"/>
        <v/>
      </c>
      <c r="AP171" s="140"/>
      <c r="AQ171" s="28" t="str">
        <f t="shared" si="33"/>
        <v/>
      </c>
      <c r="AR171" s="140"/>
      <c r="AS171" s="28" t="str">
        <f t="shared" si="34"/>
        <v/>
      </c>
      <c r="AT171" s="140"/>
      <c r="AU171" s="28" t="str">
        <f t="shared" si="35"/>
        <v/>
      </c>
      <c r="AV171" s="140"/>
      <c r="AW171" s="28" t="str">
        <f t="shared" si="36"/>
        <v/>
      </c>
      <c r="AX171" s="111" t="str">
        <f t="shared" si="37"/>
        <v/>
      </c>
      <c r="AY171" s="111" t="str">
        <f t="shared" si="38"/>
        <v/>
      </c>
      <c r="AZ171" s="141"/>
      <c r="BA171" s="154" t="str">
        <f t="shared" si="39"/>
        <v>Débil</v>
      </c>
      <c r="BB171" s="22" t="str">
        <f>IFERROR(VLOOKUP((CONCATENATE(AY171,BA171)),Listados!$U$3:$V$11,2,FALSE),"")</f>
        <v/>
      </c>
      <c r="BC171" s="111">
        <f t="shared" si="40"/>
        <v>100</v>
      </c>
      <c r="BD171" s="504"/>
      <c r="BE171" s="548"/>
      <c r="BF171" s="504"/>
      <c r="BG171" s="504"/>
      <c r="BH171" s="500"/>
      <c r="BI171" s="502"/>
      <c r="BJ171" s="500"/>
      <c r="BK171" s="500"/>
      <c r="BL171" s="586"/>
      <c r="BM171" s="587"/>
      <c r="BN171" s="588"/>
      <c r="BO171" s="586"/>
      <c r="BP171" s="587"/>
      <c r="BQ171" s="588"/>
      <c r="BR171" s="586"/>
      <c r="BS171" s="587"/>
      <c r="BT171" s="588"/>
    </row>
    <row r="172" spans="1:72" ht="15.75" thickBot="1" x14ac:dyDescent="0.3">
      <c r="A172" s="511"/>
      <c r="B172" s="564"/>
      <c r="C172" s="517"/>
      <c r="D172" s="523"/>
      <c r="E172" s="542"/>
      <c r="F172" s="556"/>
      <c r="G172" s="523"/>
      <c r="H172" s="551"/>
      <c r="I172" s="551"/>
      <c r="J172" s="551"/>
      <c r="K172" s="551"/>
      <c r="L172" s="551"/>
      <c r="M172" s="551"/>
      <c r="N172" s="551"/>
      <c r="O172" s="551"/>
      <c r="P172" s="551"/>
      <c r="Q172" s="551"/>
      <c r="R172" s="551"/>
      <c r="S172" s="551"/>
      <c r="T172" s="551"/>
      <c r="U172" s="551"/>
      <c r="V172" s="551"/>
      <c r="W172" s="551"/>
      <c r="X172" s="551"/>
      <c r="Y172" s="551"/>
      <c r="Z172" s="514"/>
      <c r="AA172" s="509"/>
      <c r="AB172" s="514"/>
      <c r="AC172" s="507"/>
      <c r="AD172" s="509" t="str">
        <f>+IF(OR(AB172=1,AB172&lt;=5),"Moderado",IF(OR(AB172=6,AB172&lt;=11),"Mayor","Catastrófico"))</f>
        <v>Moderado</v>
      </c>
      <c r="AE172" s="507"/>
      <c r="AF172" s="502"/>
      <c r="AG172" s="52" t="s">
        <v>497</v>
      </c>
      <c r="AH172" s="145"/>
      <c r="AI172" s="145"/>
      <c r="AJ172" s="145"/>
      <c r="AK172" s="28" t="str">
        <f t="shared" si="30"/>
        <v/>
      </c>
      <c r="AL172" s="145"/>
      <c r="AM172" s="28" t="str">
        <f t="shared" si="31"/>
        <v/>
      </c>
      <c r="AN172" s="140"/>
      <c r="AO172" s="28" t="str">
        <f t="shared" si="32"/>
        <v/>
      </c>
      <c r="AP172" s="140"/>
      <c r="AQ172" s="28" t="str">
        <f t="shared" si="33"/>
        <v/>
      </c>
      <c r="AR172" s="140"/>
      <c r="AS172" s="28" t="str">
        <f t="shared" si="34"/>
        <v/>
      </c>
      <c r="AT172" s="140"/>
      <c r="AU172" s="28" t="str">
        <f t="shared" si="35"/>
        <v/>
      </c>
      <c r="AV172" s="140"/>
      <c r="AW172" s="28" t="str">
        <f t="shared" si="36"/>
        <v/>
      </c>
      <c r="AX172" s="111" t="str">
        <f t="shared" si="37"/>
        <v/>
      </c>
      <c r="AY172" s="111" t="str">
        <f t="shared" si="38"/>
        <v/>
      </c>
      <c r="AZ172" s="141"/>
      <c r="BA172" s="154" t="str">
        <f t="shared" si="39"/>
        <v>Débil</v>
      </c>
      <c r="BB172" s="22" t="str">
        <f>IFERROR(VLOOKUP((CONCATENATE(AY172,BA172)),Listados!$U$3:$V$11,2,FALSE),"")</f>
        <v/>
      </c>
      <c r="BC172" s="111">
        <f t="shared" si="40"/>
        <v>100</v>
      </c>
      <c r="BD172" s="504"/>
      <c r="BE172" s="548"/>
      <c r="BF172" s="504"/>
      <c r="BG172" s="504"/>
      <c r="BH172" s="500"/>
      <c r="BI172" s="502"/>
      <c r="BJ172" s="500"/>
      <c r="BK172" s="500"/>
      <c r="BL172" s="586"/>
      <c r="BM172" s="587"/>
      <c r="BN172" s="588"/>
      <c r="BO172" s="586"/>
      <c r="BP172" s="587"/>
      <c r="BQ172" s="588"/>
      <c r="BR172" s="586"/>
      <c r="BS172" s="587"/>
      <c r="BT172" s="588"/>
    </row>
    <row r="173" spans="1:72" ht="15.75" thickBot="1" x14ac:dyDescent="0.3">
      <c r="A173" s="511"/>
      <c r="B173" s="564"/>
      <c r="C173" s="517"/>
      <c r="D173" s="523"/>
      <c r="E173" s="543"/>
      <c r="F173" s="557"/>
      <c r="G173" s="523"/>
      <c r="H173" s="551"/>
      <c r="I173" s="551"/>
      <c r="J173" s="551"/>
      <c r="K173" s="551"/>
      <c r="L173" s="551"/>
      <c r="M173" s="551"/>
      <c r="N173" s="551"/>
      <c r="O173" s="551"/>
      <c r="P173" s="551"/>
      <c r="Q173" s="551"/>
      <c r="R173" s="551"/>
      <c r="S173" s="551"/>
      <c r="T173" s="551"/>
      <c r="U173" s="551"/>
      <c r="V173" s="551"/>
      <c r="W173" s="551"/>
      <c r="X173" s="551"/>
      <c r="Y173" s="551"/>
      <c r="Z173" s="514"/>
      <c r="AA173" s="509"/>
      <c r="AB173" s="514"/>
      <c r="AC173" s="507"/>
      <c r="AD173" s="509" t="str">
        <f>+IF(OR(AB173=1,AB173&lt;=5),"Moderado",IF(OR(AB173=6,AB173&lt;=11),"Mayor","Catastrófico"))</f>
        <v>Moderado</v>
      </c>
      <c r="AE173" s="507"/>
      <c r="AF173" s="502"/>
      <c r="AG173" s="52" t="s">
        <v>497</v>
      </c>
      <c r="AH173" s="145"/>
      <c r="AI173" s="145"/>
      <c r="AJ173" s="145"/>
      <c r="AK173" s="28" t="str">
        <f t="shared" si="30"/>
        <v/>
      </c>
      <c r="AL173" s="145"/>
      <c r="AM173" s="28" t="str">
        <f t="shared" si="31"/>
        <v/>
      </c>
      <c r="AN173" s="140"/>
      <c r="AO173" s="28" t="str">
        <f t="shared" si="32"/>
        <v/>
      </c>
      <c r="AP173" s="140"/>
      <c r="AQ173" s="28" t="str">
        <f t="shared" si="33"/>
        <v/>
      </c>
      <c r="AR173" s="140"/>
      <c r="AS173" s="28" t="str">
        <f t="shared" si="34"/>
        <v/>
      </c>
      <c r="AT173" s="140"/>
      <c r="AU173" s="28" t="str">
        <f t="shared" si="35"/>
        <v/>
      </c>
      <c r="AV173" s="140"/>
      <c r="AW173" s="28" t="str">
        <f t="shared" si="36"/>
        <v/>
      </c>
      <c r="AX173" s="111" t="str">
        <f t="shared" si="37"/>
        <v/>
      </c>
      <c r="AY173" s="111" t="str">
        <f t="shared" si="38"/>
        <v/>
      </c>
      <c r="AZ173" s="141"/>
      <c r="BA173" s="154" t="str">
        <f t="shared" si="39"/>
        <v>Débil</v>
      </c>
      <c r="BB173" s="22" t="str">
        <f>IFERROR(VLOOKUP((CONCATENATE(AY173,BA173)),Listados!$U$3:$V$11,2,FALSE),"")</f>
        <v/>
      </c>
      <c r="BC173" s="111">
        <f t="shared" si="40"/>
        <v>100</v>
      </c>
      <c r="BD173" s="504"/>
      <c r="BE173" s="548"/>
      <c r="BF173" s="504"/>
      <c r="BG173" s="504"/>
      <c r="BH173" s="500"/>
      <c r="BI173" s="502"/>
      <c r="BJ173" s="500"/>
      <c r="BK173" s="500"/>
      <c r="BL173" s="586"/>
      <c r="BM173" s="587"/>
      <c r="BN173" s="588"/>
      <c r="BO173" s="586"/>
      <c r="BP173" s="587"/>
      <c r="BQ173" s="588"/>
      <c r="BR173" s="586"/>
      <c r="BS173" s="587"/>
      <c r="BT173" s="588"/>
    </row>
    <row r="174" spans="1:72" ht="15.75" thickBot="1" x14ac:dyDescent="0.3">
      <c r="A174" s="512"/>
      <c r="B174" s="564"/>
      <c r="C174" s="518"/>
      <c r="D174" s="568"/>
      <c r="E174" s="544"/>
      <c r="F174" s="558"/>
      <c r="G174" s="523"/>
      <c r="H174" s="551"/>
      <c r="I174" s="551"/>
      <c r="J174" s="551"/>
      <c r="K174" s="551"/>
      <c r="L174" s="551"/>
      <c r="M174" s="551"/>
      <c r="N174" s="551"/>
      <c r="O174" s="551"/>
      <c r="P174" s="551"/>
      <c r="Q174" s="551"/>
      <c r="R174" s="551"/>
      <c r="S174" s="551"/>
      <c r="T174" s="551"/>
      <c r="U174" s="551"/>
      <c r="V174" s="551"/>
      <c r="W174" s="551"/>
      <c r="X174" s="551"/>
      <c r="Y174" s="551"/>
      <c r="Z174" s="514"/>
      <c r="AA174" s="509"/>
      <c r="AB174" s="514"/>
      <c r="AC174" s="508"/>
      <c r="AD174" s="509" t="str">
        <f>+IF(OR(AB174=1,AB174&lt;=5),"Moderado",IF(OR(AB174=6,AB174&lt;=11),"Mayor","Catastrófico"))</f>
        <v>Moderado</v>
      </c>
      <c r="AE174" s="508"/>
      <c r="AF174" s="502"/>
      <c r="AG174" s="52" t="s">
        <v>497</v>
      </c>
      <c r="AH174" s="145"/>
      <c r="AI174" s="145"/>
      <c r="AJ174" s="145"/>
      <c r="AK174" s="28" t="str">
        <f t="shared" si="30"/>
        <v/>
      </c>
      <c r="AL174" s="145"/>
      <c r="AM174" s="28" t="str">
        <f t="shared" si="31"/>
        <v/>
      </c>
      <c r="AN174" s="140"/>
      <c r="AO174" s="28" t="str">
        <f t="shared" si="32"/>
        <v/>
      </c>
      <c r="AP174" s="140"/>
      <c r="AQ174" s="28" t="str">
        <f t="shared" si="33"/>
        <v/>
      </c>
      <c r="AR174" s="140"/>
      <c r="AS174" s="28" t="str">
        <f t="shared" si="34"/>
        <v/>
      </c>
      <c r="AT174" s="140"/>
      <c r="AU174" s="28" t="str">
        <f t="shared" si="35"/>
        <v/>
      </c>
      <c r="AV174" s="140"/>
      <c r="AW174" s="28" t="str">
        <f t="shared" si="36"/>
        <v/>
      </c>
      <c r="AX174" s="111" t="str">
        <f t="shared" si="37"/>
        <v/>
      </c>
      <c r="AY174" s="111" t="str">
        <f t="shared" si="38"/>
        <v/>
      </c>
      <c r="AZ174" s="141"/>
      <c r="BA174" s="154" t="str">
        <f t="shared" si="39"/>
        <v>Débil</v>
      </c>
      <c r="BB174" s="22" t="str">
        <f>IFERROR(VLOOKUP((CONCATENATE(AY174,BA174)),Listados!$U$3:$V$11,2,FALSE),"")</f>
        <v/>
      </c>
      <c r="BC174" s="111">
        <f t="shared" si="40"/>
        <v>100</v>
      </c>
      <c r="BD174" s="505"/>
      <c r="BE174" s="548"/>
      <c r="BF174" s="505"/>
      <c r="BG174" s="505"/>
      <c r="BH174" s="501"/>
      <c r="BI174" s="502"/>
      <c r="BJ174" s="501"/>
      <c r="BK174" s="501"/>
      <c r="BL174" s="586"/>
      <c r="BM174" s="587"/>
      <c r="BN174" s="588"/>
      <c r="BO174" s="586"/>
      <c r="BP174" s="587"/>
      <c r="BQ174" s="588"/>
      <c r="BR174" s="586"/>
      <c r="BS174" s="587"/>
      <c r="BT174" s="588"/>
    </row>
    <row r="175" spans="1:72" ht="15.75" thickBot="1" x14ac:dyDescent="0.3">
      <c r="A175" s="510">
        <v>29</v>
      </c>
      <c r="B175" s="563"/>
      <c r="C175" s="516" t="str">
        <f>IFERROR(VLOOKUP(B175,Listados!B$3:C$20,2,FALSE),"")</f>
        <v/>
      </c>
      <c r="D175" s="522" t="s">
        <v>614</v>
      </c>
      <c r="E175" s="105"/>
      <c r="F175" s="18"/>
      <c r="G175" s="522"/>
      <c r="H175" s="550"/>
      <c r="I175" s="550"/>
      <c r="J175" s="550"/>
      <c r="K175" s="550"/>
      <c r="L175" s="550"/>
      <c r="M175" s="550"/>
      <c r="N175" s="550"/>
      <c r="O175" s="550"/>
      <c r="P175" s="550"/>
      <c r="Q175" s="550"/>
      <c r="R175" s="550"/>
      <c r="S175" s="550"/>
      <c r="T175" s="550"/>
      <c r="U175" s="550"/>
      <c r="V175" s="550"/>
      <c r="W175" s="550"/>
      <c r="X175" s="550"/>
      <c r="Y175" s="550"/>
      <c r="Z175" s="549"/>
      <c r="AA175" s="508">
        <f>COUNTIF(H175:Z180, "SI")</f>
        <v>0</v>
      </c>
      <c r="AB175" s="549"/>
      <c r="AC175" s="506" t="e">
        <f>+VLOOKUP(AB175,Listados!$K$8:$L$12,2,0)</f>
        <v>#N/A</v>
      </c>
      <c r="AD175" s="508" t="str">
        <f>+IF(OR(AA175=1,AA175&lt;=5),"Moderado",IF(OR(AA175=6,AA175&lt;=11),"Mayor","Catastrófico"))</f>
        <v>Moderado</v>
      </c>
      <c r="AE175" s="506" t="e">
        <f>+VLOOKUP(AD175,Listados!K181:L185,2,0)</f>
        <v>#N/A</v>
      </c>
      <c r="AF175" s="501" t="str">
        <f>IF(AND(AB175&lt;&gt;"",AD175&lt;&gt;""),VLOOKUP(AB175&amp;AD175,Listados!$M$3:$N$27,2,FALSE),"")</f>
        <v/>
      </c>
      <c r="AG175" s="52" t="s">
        <v>497</v>
      </c>
      <c r="AH175" s="145"/>
      <c r="AI175" s="145"/>
      <c r="AJ175" s="145"/>
      <c r="AK175" s="28" t="str">
        <f t="shared" si="30"/>
        <v/>
      </c>
      <c r="AL175" s="145"/>
      <c r="AM175" s="28" t="str">
        <f t="shared" si="31"/>
        <v/>
      </c>
      <c r="AN175" s="140"/>
      <c r="AO175" s="28" t="str">
        <f t="shared" si="32"/>
        <v/>
      </c>
      <c r="AP175" s="140"/>
      <c r="AQ175" s="28" t="str">
        <f t="shared" si="33"/>
        <v/>
      </c>
      <c r="AR175" s="140"/>
      <c r="AS175" s="28" t="str">
        <f t="shared" si="34"/>
        <v/>
      </c>
      <c r="AT175" s="140"/>
      <c r="AU175" s="28" t="str">
        <f t="shared" si="35"/>
        <v/>
      </c>
      <c r="AV175" s="140"/>
      <c r="AW175" s="28" t="str">
        <f t="shared" si="36"/>
        <v/>
      </c>
      <c r="AX175" s="111" t="str">
        <f t="shared" si="37"/>
        <v/>
      </c>
      <c r="AY175" s="111" t="str">
        <f t="shared" si="38"/>
        <v/>
      </c>
      <c r="AZ175" s="141"/>
      <c r="BA175" s="154" t="str">
        <f t="shared" si="39"/>
        <v>Débil</v>
      </c>
      <c r="BB175" s="22" t="str">
        <f>IFERROR(VLOOKUP((CONCATENATE(AY175,BA175)),Listados!$U$3:$V$11,2,FALSE),"")</f>
        <v/>
      </c>
      <c r="BC175" s="111">
        <f t="shared" si="40"/>
        <v>100</v>
      </c>
      <c r="BD175" s="503">
        <f>AVERAGE(BC175:BC180)</f>
        <v>100</v>
      </c>
      <c r="BE175" s="505" t="str">
        <f>IF(BD175&lt;=50, "Débil", IF(BD175&lt;=99,"Moderado","Fuerte"))</f>
        <v>Fuerte</v>
      </c>
      <c r="BF175" s="503">
        <f>+IF(BE175="Fuerte",2,IF(BE175="Moderado",1,0))</f>
        <v>2</v>
      </c>
      <c r="BG175" s="503" t="e">
        <f>+AC175-BF175</f>
        <v>#N/A</v>
      </c>
      <c r="BH175" s="499" t="e">
        <f>+VLOOKUP(BG175,Listados!$J$18:$K$24,2,TRUE)</f>
        <v>#N/A</v>
      </c>
      <c r="BI175" s="501" t="str">
        <f>IF(ISBLANK(AD175),"",AD175)</f>
        <v>Moderado</v>
      </c>
      <c r="BJ175" s="499" t="e">
        <f>IF(AND(BH175&lt;&gt;"",BI175&lt;&gt;""),VLOOKUP(BH175&amp;BI175,Listados!$M$3:$N$27,2,FALSE),"")</f>
        <v>#N/A</v>
      </c>
      <c r="BK175" s="499" t="e">
        <f>+VLOOKUP(BJ175,Listados!$P$3:$Q$6,2,FALSE)</f>
        <v>#N/A</v>
      </c>
      <c r="BL175" s="586"/>
      <c r="BM175" s="587"/>
      <c r="BN175" s="588"/>
      <c r="BO175" s="586"/>
      <c r="BP175" s="587"/>
      <c r="BQ175" s="588"/>
      <c r="BR175" s="586"/>
      <c r="BS175" s="587"/>
      <c r="BT175" s="588"/>
    </row>
    <row r="176" spans="1:72" ht="15.75" thickBot="1" x14ac:dyDescent="0.3">
      <c r="A176" s="511"/>
      <c r="B176" s="564"/>
      <c r="C176" s="517"/>
      <c r="D176" s="523"/>
      <c r="E176" s="162"/>
      <c r="F176" s="151"/>
      <c r="G176" s="523"/>
      <c r="H176" s="551"/>
      <c r="I176" s="551"/>
      <c r="J176" s="551"/>
      <c r="K176" s="551"/>
      <c r="L176" s="551"/>
      <c r="M176" s="551"/>
      <c r="N176" s="551"/>
      <c r="O176" s="551"/>
      <c r="P176" s="551"/>
      <c r="Q176" s="551"/>
      <c r="R176" s="551"/>
      <c r="S176" s="551"/>
      <c r="T176" s="551"/>
      <c r="U176" s="551"/>
      <c r="V176" s="551"/>
      <c r="W176" s="551"/>
      <c r="X176" s="551"/>
      <c r="Y176" s="551"/>
      <c r="Z176" s="514"/>
      <c r="AA176" s="509"/>
      <c r="AB176" s="514"/>
      <c r="AC176" s="507"/>
      <c r="AD176" s="509" t="str">
        <f>+IF(OR(AB176=1,AB176&lt;=5),"Moderado",IF(OR(AB176=6,AB176&lt;=11),"Mayor","Catastrófico"))</f>
        <v>Moderado</v>
      </c>
      <c r="AE176" s="507"/>
      <c r="AF176" s="502"/>
      <c r="AG176" s="52" t="s">
        <v>497</v>
      </c>
      <c r="AH176" s="145"/>
      <c r="AI176" s="145"/>
      <c r="AJ176" s="145"/>
      <c r="AK176" s="28" t="str">
        <f t="shared" si="30"/>
        <v/>
      </c>
      <c r="AL176" s="145"/>
      <c r="AM176" s="28" t="str">
        <f t="shared" si="31"/>
        <v/>
      </c>
      <c r="AN176" s="140"/>
      <c r="AO176" s="28" t="str">
        <f t="shared" si="32"/>
        <v/>
      </c>
      <c r="AP176" s="140"/>
      <c r="AQ176" s="28" t="str">
        <f t="shared" si="33"/>
        <v/>
      </c>
      <c r="AR176" s="140"/>
      <c r="AS176" s="28" t="str">
        <f t="shared" si="34"/>
        <v/>
      </c>
      <c r="AT176" s="140"/>
      <c r="AU176" s="28" t="str">
        <f t="shared" si="35"/>
        <v/>
      </c>
      <c r="AV176" s="140"/>
      <c r="AW176" s="28" t="str">
        <f t="shared" si="36"/>
        <v/>
      </c>
      <c r="AX176" s="111" t="str">
        <f t="shared" si="37"/>
        <v/>
      </c>
      <c r="AY176" s="111" t="str">
        <f t="shared" si="38"/>
        <v/>
      </c>
      <c r="AZ176" s="141"/>
      <c r="BA176" s="154" t="str">
        <f t="shared" si="39"/>
        <v>Débil</v>
      </c>
      <c r="BB176" s="22" t="str">
        <f>IFERROR(VLOOKUP((CONCATENATE(AY176,BA176)),Listados!$U$3:$V$11,2,FALSE),"")</f>
        <v/>
      </c>
      <c r="BC176" s="111">
        <f t="shared" si="40"/>
        <v>100</v>
      </c>
      <c r="BD176" s="504"/>
      <c r="BE176" s="548"/>
      <c r="BF176" s="504"/>
      <c r="BG176" s="504"/>
      <c r="BH176" s="500"/>
      <c r="BI176" s="502"/>
      <c r="BJ176" s="500"/>
      <c r="BK176" s="500"/>
      <c r="BL176" s="586"/>
      <c r="BM176" s="587"/>
      <c r="BN176" s="588"/>
      <c r="BO176" s="586"/>
      <c r="BP176" s="587"/>
      <c r="BQ176" s="588"/>
      <c r="BR176" s="586"/>
      <c r="BS176" s="587"/>
      <c r="BT176" s="588"/>
    </row>
    <row r="177" spans="1:72" ht="15.75" thickBot="1" x14ac:dyDescent="0.3">
      <c r="A177" s="511"/>
      <c r="B177" s="564"/>
      <c r="C177" s="517"/>
      <c r="D177" s="523"/>
      <c r="E177" s="162"/>
      <c r="F177" s="151"/>
      <c r="G177" s="523"/>
      <c r="H177" s="551"/>
      <c r="I177" s="551"/>
      <c r="J177" s="551"/>
      <c r="K177" s="551"/>
      <c r="L177" s="551"/>
      <c r="M177" s="551"/>
      <c r="N177" s="551"/>
      <c r="O177" s="551"/>
      <c r="P177" s="551"/>
      <c r="Q177" s="551"/>
      <c r="R177" s="551"/>
      <c r="S177" s="551"/>
      <c r="T177" s="551"/>
      <c r="U177" s="551"/>
      <c r="V177" s="551"/>
      <c r="W177" s="551"/>
      <c r="X177" s="551"/>
      <c r="Y177" s="551"/>
      <c r="Z177" s="514"/>
      <c r="AA177" s="509"/>
      <c r="AB177" s="514"/>
      <c r="AC177" s="507"/>
      <c r="AD177" s="509" t="str">
        <f>+IF(OR(AB177=1,AB177&lt;=5),"Moderado",IF(OR(AB177=6,AB177&lt;=11),"Mayor","Catastrófico"))</f>
        <v>Moderado</v>
      </c>
      <c r="AE177" s="507"/>
      <c r="AF177" s="502"/>
      <c r="AG177" s="52" t="s">
        <v>497</v>
      </c>
      <c r="AH177" s="145"/>
      <c r="AI177" s="145"/>
      <c r="AJ177" s="145"/>
      <c r="AK177" s="28" t="str">
        <f t="shared" si="30"/>
        <v/>
      </c>
      <c r="AL177" s="145"/>
      <c r="AM177" s="28" t="str">
        <f t="shared" si="31"/>
        <v/>
      </c>
      <c r="AN177" s="140"/>
      <c r="AO177" s="28" t="str">
        <f t="shared" si="32"/>
        <v/>
      </c>
      <c r="AP177" s="140"/>
      <c r="AQ177" s="28" t="str">
        <f t="shared" si="33"/>
        <v/>
      </c>
      <c r="AR177" s="140"/>
      <c r="AS177" s="28" t="str">
        <f t="shared" si="34"/>
        <v/>
      </c>
      <c r="AT177" s="140"/>
      <c r="AU177" s="28" t="str">
        <f t="shared" si="35"/>
        <v/>
      </c>
      <c r="AV177" s="140"/>
      <c r="AW177" s="28" t="str">
        <f t="shared" si="36"/>
        <v/>
      </c>
      <c r="AX177" s="111" t="str">
        <f t="shared" si="37"/>
        <v/>
      </c>
      <c r="AY177" s="111" t="str">
        <f t="shared" si="38"/>
        <v/>
      </c>
      <c r="AZ177" s="141"/>
      <c r="BA177" s="154" t="str">
        <f t="shared" si="39"/>
        <v>Débil</v>
      </c>
      <c r="BB177" s="22" t="str">
        <f>IFERROR(VLOOKUP((CONCATENATE(AY177,BA177)),Listados!$U$3:$V$11,2,FALSE),"")</f>
        <v/>
      </c>
      <c r="BC177" s="111">
        <f t="shared" si="40"/>
        <v>100</v>
      </c>
      <c r="BD177" s="504"/>
      <c r="BE177" s="548"/>
      <c r="BF177" s="504"/>
      <c r="BG177" s="504"/>
      <c r="BH177" s="500"/>
      <c r="BI177" s="502"/>
      <c r="BJ177" s="500"/>
      <c r="BK177" s="500"/>
      <c r="BL177" s="586"/>
      <c r="BM177" s="587"/>
      <c r="BN177" s="588"/>
      <c r="BO177" s="586"/>
      <c r="BP177" s="587"/>
      <c r="BQ177" s="588"/>
      <c r="BR177" s="586"/>
      <c r="BS177" s="587"/>
      <c r="BT177" s="588"/>
    </row>
    <row r="178" spans="1:72" ht="15.75" thickBot="1" x14ac:dyDescent="0.3">
      <c r="A178" s="511"/>
      <c r="B178" s="564"/>
      <c r="C178" s="517"/>
      <c r="D178" s="523"/>
      <c r="E178" s="542"/>
      <c r="F178" s="556"/>
      <c r="G178" s="523"/>
      <c r="H178" s="551"/>
      <c r="I178" s="551"/>
      <c r="J178" s="551"/>
      <c r="K178" s="551"/>
      <c r="L178" s="551"/>
      <c r="M178" s="551"/>
      <c r="N178" s="551"/>
      <c r="O178" s="551"/>
      <c r="P178" s="551"/>
      <c r="Q178" s="551"/>
      <c r="R178" s="551"/>
      <c r="S178" s="551"/>
      <c r="T178" s="551"/>
      <c r="U178" s="551"/>
      <c r="V178" s="551"/>
      <c r="W178" s="551"/>
      <c r="X178" s="551"/>
      <c r="Y178" s="551"/>
      <c r="Z178" s="514"/>
      <c r="AA178" s="509"/>
      <c r="AB178" s="514"/>
      <c r="AC178" s="507"/>
      <c r="AD178" s="509" t="str">
        <f>+IF(OR(AB178=1,AB178&lt;=5),"Moderado",IF(OR(AB178=6,AB178&lt;=11),"Mayor","Catastrófico"))</f>
        <v>Moderado</v>
      </c>
      <c r="AE178" s="507"/>
      <c r="AF178" s="502"/>
      <c r="AG178" s="52" t="s">
        <v>497</v>
      </c>
      <c r="AH178" s="145"/>
      <c r="AI178" s="145"/>
      <c r="AJ178" s="145"/>
      <c r="AK178" s="28" t="str">
        <f t="shared" si="30"/>
        <v/>
      </c>
      <c r="AL178" s="145"/>
      <c r="AM178" s="28" t="str">
        <f t="shared" si="31"/>
        <v/>
      </c>
      <c r="AN178" s="140"/>
      <c r="AO178" s="28" t="str">
        <f t="shared" si="32"/>
        <v/>
      </c>
      <c r="AP178" s="140"/>
      <c r="AQ178" s="28" t="str">
        <f t="shared" si="33"/>
        <v/>
      </c>
      <c r="AR178" s="140"/>
      <c r="AS178" s="28" t="str">
        <f t="shared" si="34"/>
        <v/>
      </c>
      <c r="AT178" s="140"/>
      <c r="AU178" s="28" t="str">
        <f t="shared" si="35"/>
        <v/>
      </c>
      <c r="AV178" s="140"/>
      <c r="AW178" s="28" t="str">
        <f t="shared" si="36"/>
        <v/>
      </c>
      <c r="AX178" s="111" t="str">
        <f t="shared" si="37"/>
        <v/>
      </c>
      <c r="AY178" s="111" t="str">
        <f t="shared" si="38"/>
        <v/>
      </c>
      <c r="AZ178" s="141"/>
      <c r="BA178" s="154" t="str">
        <f t="shared" si="39"/>
        <v>Débil</v>
      </c>
      <c r="BB178" s="22" t="str">
        <f>IFERROR(VLOOKUP((CONCATENATE(AY178,BA178)),Listados!$U$3:$V$11,2,FALSE),"")</f>
        <v/>
      </c>
      <c r="BC178" s="111">
        <f t="shared" si="40"/>
        <v>100</v>
      </c>
      <c r="BD178" s="504"/>
      <c r="BE178" s="548"/>
      <c r="BF178" s="504"/>
      <c r="BG178" s="504"/>
      <c r="BH178" s="500"/>
      <c r="BI178" s="502"/>
      <c r="BJ178" s="500"/>
      <c r="BK178" s="500"/>
      <c r="BL178" s="586"/>
      <c r="BM178" s="587"/>
      <c r="BN178" s="588"/>
      <c r="BO178" s="586"/>
      <c r="BP178" s="587"/>
      <c r="BQ178" s="588"/>
      <c r="BR178" s="586"/>
      <c r="BS178" s="587"/>
      <c r="BT178" s="588"/>
    </row>
    <row r="179" spans="1:72" ht="15.75" thickBot="1" x14ac:dyDescent="0.3">
      <c r="A179" s="511"/>
      <c r="B179" s="564"/>
      <c r="C179" s="517"/>
      <c r="D179" s="523"/>
      <c r="E179" s="543"/>
      <c r="F179" s="557"/>
      <c r="G179" s="523"/>
      <c r="H179" s="551"/>
      <c r="I179" s="551"/>
      <c r="J179" s="551"/>
      <c r="K179" s="551"/>
      <c r="L179" s="551"/>
      <c r="M179" s="551"/>
      <c r="N179" s="551"/>
      <c r="O179" s="551"/>
      <c r="P179" s="551"/>
      <c r="Q179" s="551"/>
      <c r="R179" s="551"/>
      <c r="S179" s="551"/>
      <c r="T179" s="551"/>
      <c r="U179" s="551"/>
      <c r="V179" s="551"/>
      <c r="W179" s="551"/>
      <c r="X179" s="551"/>
      <c r="Y179" s="551"/>
      <c r="Z179" s="514"/>
      <c r="AA179" s="509"/>
      <c r="AB179" s="514"/>
      <c r="AC179" s="507"/>
      <c r="AD179" s="509" t="str">
        <f>+IF(OR(AB179=1,AB179&lt;=5),"Moderado",IF(OR(AB179=6,AB179&lt;=11),"Mayor","Catastrófico"))</f>
        <v>Moderado</v>
      </c>
      <c r="AE179" s="507"/>
      <c r="AF179" s="502"/>
      <c r="AG179" s="52" t="s">
        <v>497</v>
      </c>
      <c r="AH179" s="145"/>
      <c r="AI179" s="145"/>
      <c r="AJ179" s="145"/>
      <c r="AK179" s="28" t="str">
        <f t="shared" si="30"/>
        <v/>
      </c>
      <c r="AL179" s="145"/>
      <c r="AM179" s="28" t="str">
        <f t="shared" si="31"/>
        <v/>
      </c>
      <c r="AN179" s="140"/>
      <c r="AO179" s="28" t="str">
        <f t="shared" si="32"/>
        <v/>
      </c>
      <c r="AP179" s="140"/>
      <c r="AQ179" s="28" t="str">
        <f t="shared" si="33"/>
        <v/>
      </c>
      <c r="AR179" s="140"/>
      <c r="AS179" s="28" t="str">
        <f t="shared" si="34"/>
        <v/>
      </c>
      <c r="AT179" s="140"/>
      <c r="AU179" s="28" t="str">
        <f t="shared" si="35"/>
        <v/>
      </c>
      <c r="AV179" s="140"/>
      <c r="AW179" s="28" t="str">
        <f t="shared" si="36"/>
        <v/>
      </c>
      <c r="AX179" s="111" t="str">
        <f t="shared" si="37"/>
        <v/>
      </c>
      <c r="AY179" s="111" t="str">
        <f t="shared" si="38"/>
        <v/>
      </c>
      <c r="AZ179" s="141"/>
      <c r="BA179" s="154" t="str">
        <f t="shared" si="39"/>
        <v>Débil</v>
      </c>
      <c r="BB179" s="22" t="str">
        <f>IFERROR(VLOOKUP((CONCATENATE(AY179,BA179)),Listados!$U$3:$V$11,2,FALSE),"")</f>
        <v/>
      </c>
      <c r="BC179" s="111">
        <f t="shared" si="40"/>
        <v>100</v>
      </c>
      <c r="BD179" s="504"/>
      <c r="BE179" s="548"/>
      <c r="BF179" s="504"/>
      <c r="BG179" s="504"/>
      <c r="BH179" s="500"/>
      <c r="BI179" s="502"/>
      <c r="BJ179" s="500"/>
      <c r="BK179" s="500"/>
      <c r="BL179" s="586"/>
      <c r="BM179" s="587"/>
      <c r="BN179" s="588"/>
      <c r="BO179" s="586"/>
      <c r="BP179" s="587"/>
      <c r="BQ179" s="588"/>
      <c r="BR179" s="586"/>
      <c r="BS179" s="587"/>
      <c r="BT179" s="588"/>
    </row>
    <row r="180" spans="1:72" ht="15.75" thickBot="1" x14ac:dyDescent="0.3">
      <c r="A180" s="512"/>
      <c r="B180" s="564"/>
      <c r="C180" s="518"/>
      <c r="D180" s="568"/>
      <c r="E180" s="544"/>
      <c r="F180" s="558"/>
      <c r="G180" s="523"/>
      <c r="H180" s="551"/>
      <c r="I180" s="551"/>
      <c r="J180" s="551"/>
      <c r="K180" s="551"/>
      <c r="L180" s="551"/>
      <c r="M180" s="551"/>
      <c r="N180" s="551"/>
      <c r="O180" s="551"/>
      <c r="P180" s="551"/>
      <c r="Q180" s="551"/>
      <c r="R180" s="551"/>
      <c r="S180" s="551"/>
      <c r="T180" s="551"/>
      <c r="U180" s="551"/>
      <c r="V180" s="551"/>
      <c r="W180" s="551"/>
      <c r="X180" s="551"/>
      <c r="Y180" s="551"/>
      <c r="Z180" s="514"/>
      <c r="AA180" s="509"/>
      <c r="AB180" s="514"/>
      <c r="AC180" s="508"/>
      <c r="AD180" s="509" t="str">
        <f>+IF(OR(AB180=1,AB180&lt;=5),"Moderado",IF(OR(AB180=6,AB180&lt;=11),"Mayor","Catastrófico"))</f>
        <v>Moderado</v>
      </c>
      <c r="AE180" s="508"/>
      <c r="AF180" s="502"/>
      <c r="AG180" s="52" t="s">
        <v>497</v>
      </c>
      <c r="AH180" s="145"/>
      <c r="AI180" s="145"/>
      <c r="AJ180" s="145"/>
      <c r="AK180" s="28" t="str">
        <f t="shared" si="30"/>
        <v/>
      </c>
      <c r="AL180" s="145"/>
      <c r="AM180" s="28" t="str">
        <f t="shared" si="31"/>
        <v/>
      </c>
      <c r="AN180" s="140"/>
      <c r="AO180" s="28" t="str">
        <f t="shared" si="32"/>
        <v/>
      </c>
      <c r="AP180" s="140"/>
      <c r="AQ180" s="28" t="str">
        <f t="shared" si="33"/>
        <v/>
      </c>
      <c r="AR180" s="140"/>
      <c r="AS180" s="28" t="str">
        <f t="shared" si="34"/>
        <v/>
      </c>
      <c r="AT180" s="140"/>
      <c r="AU180" s="28" t="str">
        <f t="shared" si="35"/>
        <v/>
      </c>
      <c r="AV180" s="140"/>
      <c r="AW180" s="28" t="str">
        <f t="shared" si="36"/>
        <v/>
      </c>
      <c r="AX180" s="111" t="str">
        <f t="shared" si="37"/>
        <v/>
      </c>
      <c r="AY180" s="111" t="str">
        <f t="shared" si="38"/>
        <v/>
      </c>
      <c r="AZ180" s="141"/>
      <c r="BA180" s="154" t="str">
        <f t="shared" si="39"/>
        <v>Débil</v>
      </c>
      <c r="BB180" s="22" t="str">
        <f>IFERROR(VLOOKUP((CONCATENATE(AY180,BA180)),Listados!$U$3:$V$11,2,FALSE),"")</f>
        <v/>
      </c>
      <c r="BC180" s="111">
        <f t="shared" si="40"/>
        <v>100</v>
      </c>
      <c r="BD180" s="505"/>
      <c r="BE180" s="548"/>
      <c r="BF180" s="505"/>
      <c r="BG180" s="505"/>
      <c r="BH180" s="501"/>
      <c r="BI180" s="502"/>
      <c r="BJ180" s="501"/>
      <c r="BK180" s="501"/>
      <c r="BL180" s="586"/>
      <c r="BM180" s="587"/>
      <c r="BN180" s="588"/>
      <c r="BO180" s="586"/>
      <c r="BP180" s="587"/>
      <c r="BQ180" s="588"/>
      <c r="BR180" s="586"/>
      <c r="BS180" s="587"/>
      <c r="BT180" s="588"/>
    </row>
    <row r="181" spans="1:72" ht="15.75" thickBot="1" x14ac:dyDescent="0.3">
      <c r="A181" s="510">
        <v>30</v>
      </c>
      <c r="B181" s="563"/>
      <c r="C181" s="516" t="str">
        <f>IFERROR(VLOOKUP(B181,Listados!B$3:C$20,2,FALSE),"")</f>
        <v/>
      </c>
      <c r="D181" s="522" t="s">
        <v>614</v>
      </c>
      <c r="E181" s="105"/>
      <c r="F181" s="18"/>
      <c r="G181" s="522"/>
      <c r="H181" s="550"/>
      <c r="I181" s="550"/>
      <c r="J181" s="550"/>
      <c r="K181" s="550"/>
      <c r="L181" s="550"/>
      <c r="M181" s="550"/>
      <c r="N181" s="550"/>
      <c r="O181" s="550"/>
      <c r="P181" s="550"/>
      <c r="Q181" s="550"/>
      <c r="R181" s="550"/>
      <c r="S181" s="550"/>
      <c r="T181" s="550"/>
      <c r="U181" s="550"/>
      <c r="V181" s="550"/>
      <c r="W181" s="550"/>
      <c r="X181" s="550"/>
      <c r="Y181" s="550"/>
      <c r="Z181" s="549"/>
      <c r="AA181" s="508">
        <f>COUNTIF(H181:Z186, "SI")</f>
        <v>0</v>
      </c>
      <c r="AB181" s="549"/>
      <c r="AC181" s="506" t="e">
        <f>+VLOOKUP(AB181,Listados!$K$8:$L$12,2,0)</f>
        <v>#N/A</v>
      </c>
      <c r="AD181" s="508" t="str">
        <f>+IF(OR(AA181=1,AA181&lt;=5),"Moderado",IF(OR(AA181=6,AA181&lt;=11),"Mayor","Catastrófico"))</f>
        <v>Moderado</v>
      </c>
      <c r="AE181" s="506" t="e">
        <f>+VLOOKUP(AD181,Listados!K187:L191,2,0)</f>
        <v>#N/A</v>
      </c>
      <c r="AF181" s="501" t="str">
        <f>IF(AND(AB181&lt;&gt;"",AD181&lt;&gt;""),VLOOKUP(AB181&amp;AD181,Listados!$M$3:$N$27,2,FALSE),"")</f>
        <v/>
      </c>
      <c r="AG181" s="52" t="s">
        <v>497</v>
      </c>
      <c r="AH181" s="145"/>
      <c r="AI181" s="145"/>
      <c r="AJ181" s="145"/>
      <c r="AK181" s="28" t="str">
        <f t="shared" si="30"/>
        <v/>
      </c>
      <c r="AL181" s="145"/>
      <c r="AM181" s="28" t="str">
        <f t="shared" si="31"/>
        <v/>
      </c>
      <c r="AN181" s="140"/>
      <c r="AO181" s="28" t="str">
        <f t="shared" si="32"/>
        <v/>
      </c>
      <c r="AP181" s="140"/>
      <c r="AQ181" s="28" t="str">
        <f t="shared" si="33"/>
        <v/>
      </c>
      <c r="AR181" s="140"/>
      <c r="AS181" s="28" t="str">
        <f t="shared" si="34"/>
        <v/>
      </c>
      <c r="AT181" s="140"/>
      <c r="AU181" s="28" t="str">
        <f t="shared" si="35"/>
        <v/>
      </c>
      <c r="AV181" s="140"/>
      <c r="AW181" s="28" t="str">
        <f t="shared" si="36"/>
        <v/>
      </c>
      <c r="AX181" s="111" t="str">
        <f t="shared" si="37"/>
        <v/>
      </c>
      <c r="AY181" s="111" t="str">
        <f t="shared" si="38"/>
        <v/>
      </c>
      <c r="AZ181" s="141"/>
      <c r="BA181" s="154" t="str">
        <f t="shared" si="39"/>
        <v>Débil</v>
      </c>
      <c r="BB181" s="22" t="str">
        <f>IFERROR(VLOOKUP((CONCATENATE(AY181,BA181)),Listados!$U$3:$V$11,2,FALSE),"")</f>
        <v/>
      </c>
      <c r="BC181" s="111">
        <f t="shared" si="40"/>
        <v>100</v>
      </c>
      <c r="BD181" s="503">
        <f>AVERAGE(BC181:BC186)</f>
        <v>100</v>
      </c>
      <c r="BE181" s="505" t="str">
        <f>IF(BD181&lt;=50, "Débil", IF(BD181&lt;=99,"Moderado","Fuerte"))</f>
        <v>Fuerte</v>
      </c>
      <c r="BF181" s="503">
        <f>+IF(BE181="Fuerte",2,IF(BE181="Moderado",1,0))</f>
        <v>2</v>
      </c>
      <c r="BG181" s="503" t="e">
        <f>+AC181-BF181</f>
        <v>#N/A</v>
      </c>
      <c r="BH181" s="499" t="e">
        <f>+VLOOKUP(BG181,Listados!$J$18:$K$24,2,TRUE)</f>
        <v>#N/A</v>
      </c>
      <c r="BI181" s="501" t="str">
        <f>IF(ISBLANK(AD181),"",AD181)</f>
        <v>Moderado</v>
      </c>
      <c r="BJ181" s="499" t="e">
        <f>IF(AND(BH181&lt;&gt;"",BI181&lt;&gt;""),VLOOKUP(BH181&amp;BI181,Listados!$M$3:$N$27,2,FALSE),"")</f>
        <v>#N/A</v>
      </c>
      <c r="BK181" s="499" t="e">
        <f>+VLOOKUP(BJ181,Listados!$P$3:$Q$6,2,FALSE)</f>
        <v>#N/A</v>
      </c>
      <c r="BL181" s="586"/>
      <c r="BM181" s="587"/>
      <c r="BN181" s="588"/>
      <c r="BO181" s="586"/>
      <c r="BP181" s="587"/>
      <c r="BQ181" s="588"/>
      <c r="BR181" s="586"/>
      <c r="BS181" s="587"/>
      <c r="BT181" s="588"/>
    </row>
    <row r="182" spans="1:72" ht="15.75" thickBot="1" x14ac:dyDescent="0.3">
      <c r="A182" s="511"/>
      <c r="B182" s="564"/>
      <c r="C182" s="517"/>
      <c r="D182" s="523"/>
      <c r="E182" s="162"/>
      <c r="F182" s="151"/>
      <c r="G182" s="523"/>
      <c r="H182" s="551"/>
      <c r="I182" s="551"/>
      <c r="J182" s="551"/>
      <c r="K182" s="551"/>
      <c r="L182" s="551"/>
      <c r="M182" s="551"/>
      <c r="N182" s="551"/>
      <c r="O182" s="551"/>
      <c r="P182" s="551"/>
      <c r="Q182" s="551"/>
      <c r="R182" s="551"/>
      <c r="S182" s="551"/>
      <c r="T182" s="551"/>
      <c r="U182" s="551"/>
      <c r="V182" s="551"/>
      <c r="W182" s="551"/>
      <c r="X182" s="551"/>
      <c r="Y182" s="551"/>
      <c r="Z182" s="514"/>
      <c r="AA182" s="509"/>
      <c r="AB182" s="514"/>
      <c r="AC182" s="507"/>
      <c r="AD182" s="509" t="str">
        <f>+IF(OR(AB182=1,AB182&lt;=5),"Moderado",IF(OR(AB182=6,AB182&lt;=11),"Mayor","Catastrófico"))</f>
        <v>Moderado</v>
      </c>
      <c r="AE182" s="507"/>
      <c r="AF182" s="502"/>
      <c r="AG182" s="52" t="s">
        <v>497</v>
      </c>
      <c r="AH182" s="145"/>
      <c r="AI182" s="145"/>
      <c r="AJ182" s="145"/>
      <c r="AK182" s="28" t="str">
        <f t="shared" si="30"/>
        <v/>
      </c>
      <c r="AL182" s="145"/>
      <c r="AM182" s="28" t="str">
        <f t="shared" si="31"/>
        <v/>
      </c>
      <c r="AN182" s="140"/>
      <c r="AO182" s="28" t="str">
        <f t="shared" si="32"/>
        <v/>
      </c>
      <c r="AP182" s="140"/>
      <c r="AQ182" s="28" t="str">
        <f t="shared" si="33"/>
        <v/>
      </c>
      <c r="AR182" s="140"/>
      <c r="AS182" s="28" t="str">
        <f t="shared" si="34"/>
        <v/>
      </c>
      <c r="AT182" s="140"/>
      <c r="AU182" s="28" t="str">
        <f t="shared" si="35"/>
        <v/>
      </c>
      <c r="AV182" s="140"/>
      <c r="AW182" s="28" t="str">
        <f t="shared" si="36"/>
        <v/>
      </c>
      <c r="AX182" s="111" t="str">
        <f t="shared" si="37"/>
        <v/>
      </c>
      <c r="AY182" s="111" t="str">
        <f t="shared" si="38"/>
        <v/>
      </c>
      <c r="AZ182" s="141"/>
      <c r="BA182" s="154" t="str">
        <f t="shared" si="39"/>
        <v>Débil</v>
      </c>
      <c r="BB182" s="22" t="str">
        <f>IFERROR(VLOOKUP((CONCATENATE(AY182,BA182)),Listados!$U$3:$V$11,2,FALSE),"")</f>
        <v/>
      </c>
      <c r="BC182" s="111">
        <f t="shared" si="40"/>
        <v>100</v>
      </c>
      <c r="BD182" s="504"/>
      <c r="BE182" s="548"/>
      <c r="BF182" s="504"/>
      <c r="BG182" s="504"/>
      <c r="BH182" s="500"/>
      <c r="BI182" s="502"/>
      <c r="BJ182" s="500"/>
      <c r="BK182" s="500"/>
      <c r="BL182" s="586"/>
      <c r="BM182" s="587"/>
      <c r="BN182" s="588"/>
      <c r="BO182" s="586"/>
      <c r="BP182" s="587"/>
      <c r="BQ182" s="588"/>
      <c r="BR182" s="586"/>
      <c r="BS182" s="587"/>
      <c r="BT182" s="588"/>
    </row>
    <row r="183" spans="1:72" ht="15.75" thickBot="1" x14ac:dyDescent="0.3">
      <c r="A183" s="511"/>
      <c r="B183" s="564"/>
      <c r="C183" s="517"/>
      <c r="D183" s="523"/>
      <c r="E183" s="162"/>
      <c r="F183" s="151"/>
      <c r="G183" s="523"/>
      <c r="H183" s="551"/>
      <c r="I183" s="551"/>
      <c r="J183" s="551"/>
      <c r="K183" s="551"/>
      <c r="L183" s="551"/>
      <c r="M183" s="551"/>
      <c r="N183" s="551"/>
      <c r="O183" s="551"/>
      <c r="P183" s="551"/>
      <c r="Q183" s="551"/>
      <c r="R183" s="551"/>
      <c r="S183" s="551"/>
      <c r="T183" s="551"/>
      <c r="U183" s="551"/>
      <c r="V183" s="551"/>
      <c r="W183" s="551"/>
      <c r="X183" s="551"/>
      <c r="Y183" s="551"/>
      <c r="Z183" s="514"/>
      <c r="AA183" s="509"/>
      <c r="AB183" s="514"/>
      <c r="AC183" s="507"/>
      <c r="AD183" s="509" t="str">
        <f>+IF(OR(AB183=1,AB183&lt;=5),"Moderado",IF(OR(AB183=6,AB183&lt;=11),"Mayor","Catastrófico"))</f>
        <v>Moderado</v>
      </c>
      <c r="AE183" s="507"/>
      <c r="AF183" s="502"/>
      <c r="AG183" s="52" t="s">
        <v>497</v>
      </c>
      <c r="AH183" s="145"/>
      <c r="AI183" s="145"/>
      <c r="AJ183" s="145"/>
      <c r="AK183" s="28" t="str">
        <f t="shared" si="30"/>
        <v/>
      </c>
      <c r="AL183" s="145"/>
      <c r="AM183" s="28" t="str">
        <f t="shared" si="31"/>
        <v/>
      </c>
      <c r="AN183" s="140"/>
      <c r="AO183" s="28" t="str">
        <f t="shared" si="32"/>
        <v/>
      </c>
      <c r="AP183" s="140"/>
      <c r="AQ183" s="28" t="str">
        <f t="shared" si="33"/>
        <v/>
      </c>
      <c r="AR183" s="140"/>
      <c r="AS183" s="28" t="str">
        <f t="shared" si="34"/>
        <v/>
      </c>
      <c r="AT183" s="140"/>
      <c r="AU183" s="28" t="str">
        <f t="shared" si="35"/>
        <v/>
      </c>
      <c r="AV183" s="140"/>
      <c r="AW183" s="28" t="str">
        <f t="shared" si="36"/>
        <v/>
      </c>
      <c r="AX183" s="111" t="str">
        <f t="shared" si="37"/>
        <v/>
      </c>
      <c r="AY183" s="111" t="str">
        <f t="shared" si="38"/>
        <v/>
      </c>
      <c r="AZ183" s="141"/>
      <c r="BA183" s="154" t="str">
        <f t="shared" si="39"/>
        <v>Débil</v>
      </c>
      <c r="BB183" s="22" t="str">
        <f>IFERROR(VLOOKUP((CONCATENATE(AY183,BA183)),Listados!$U$3:$V$11,2,FALSE),"")</f>
        <v/>
      </c>
      <c r="BC183" s="111">
        <f t="shared" si="40"/>
        <v>100</v>
      </c>
      <c r="BD183" s="504"/>
      <c r="BE183" s="548"/>
      <c r="BF183" s="504"/>
      <c r="BG183" s="504"/>
      <c r="BH183" s="500"/>
      <c r="BI183" s="502"/>
      <c r="BJ183" s="500"/>
      <c r="BK183" s="500"/>
      <c r="BL183" s="586"/>
      <c r="BM183" s="587"/>
      <c r="BN183" s="588"/>
      <c r="BO183" s="586"/>
      <c r="BP183" s="587"/>
      <c r="BQ183" s="588"/>
      <c r="BR183" s="586"/>
      <c r="BS183" s="587"/>
      <c r="BT183" s="588"/>
    </row>
    <row r="184" spans="1:72" ht="15.75" thickBot="1" x14ac:dyDescent="0.3">
      <c r="A184" s="511"/>
      <c r="B184" s="564"/>
      <c r="C184" s="517"/>
      <c r="D184" s="523"/>
      <c r="E184" s="542"/>
      <c r="F184" s="556"/>
      <c r="G184" s="523"/>
      <c r="H184" s="551"/>
      <c r="I184" s="551"/>
      <c r="J184" s="551"/>
      <c r="K184" s="551"/>
      <c r="L184" s="551"/>
      <c r="M184" s="551"/>
      <c r="N184" s="551"/>
      <c r="O184" s="551"/>
      <c r="P184" s="551"/>
      <c r="Q184" s="551"/>
      <c r="R184" s="551"/>
      <c r="S184" s="551"/>
      <c r="T184" s="551"/>
      <c r="U184" s="551"/>
      <c r="V184" s="551"/>
      <c r="W184" s="551"/>
      <c r="X184" s="551"/>
      <c r="Y184" s="551"/>
      <c r="Z184" s="514"/>
      <c r="AA184" s="509"/>
      <c r="AB184" s="514"/>
      <c r="AC184" s="507"/>
      <c r="AD184" s="509" t="str">
        <f>+IF(OR(AB184=1,AB184&lt;=5),"Moderado",IF(OR(AB184=6,AB184&lt;=11),"Mayor","Catastrófico"))</f>
        <v>Moderado</v>
      </c>
      <c r="AE184" s="507"/>
      <c r="AF184" s="502"/>
      <c r="AG184" s="52" t="s">
        <v>497</v>
      </c>
      <c r="AH184" s="145"/>
      <c r="AI184" s="145"/>
      <c r="AJ184" s="145"/>
      <c r="AK184" s="28" t="str">
        <f t="shared" si="30"/>
        <v/>
      </c>
      <c r="AL184" s="145"/>
      <c r="AM184" s="28" t="str">
        <f t="shared" si="31"/>
        <v/>
      </c>
      <c r="AN184" s="140"/>
      <c r="AO184" s="28" t="str">
        <f t="shared" si="32"/>
        <v/>
      </c>
      <c r="AP184" s="140"/>
      <c r="AQ184" s="28" t="str">
        <f t="shared" si="33"/>
        <v/>
      </c>
      <c r="AR184" s="140"/>
      <c r="AS184" s="28" t="str">
        <f t="shared" si="34"/>
        <v/>
      </c>
      <c r="AT184" s="140"/>
      <c r="AU184" s="28" t="str">
        <f t="shared" si="35"/>
        <v/>
      </c>
      <c r="AV184" s="140"/>
      <c r="AW184" s="28" t="str">
        <f t="shared" si="36"/>
        <v/>
      </c>
      <c r="AX184" s="111" t="str">
        <f t="shared" si="37"/>
        <v/>
      </c>
      <c r="AY184" s="111" t="str">
        <f t="shared" si="38"/>
        <v/>
      </c>
      <c r="AZ184" s="141"/>
      <c r="BA184" s="154" t="str">
        <f t="shared" si="39"/>
        <v>Débil</v>
      </c>
      <c r="BB184" s="22" t="str">
        <f>IFERROR(VLOOKUP((CONCATENATE(AY184,BA184)),Listados!$U$3:$V$11,2,FALSE),"")</f>
        <v/>
      </c>
      <c r="BC184" s="111">
        <f t="shared" si="40"/>
        <v>100</v>
      </c>
      <c r="BD184" s="504"/>
      <c r="BE184" s="548"/>
      <c r="BF184" s="504"/>
      <c r="BG184" s="504"/>
      <c r="BH184" s="500"/>
      <c r="BI184" s="502"/>
      <c r="BJ184" s="500"/>
      <c r="BK184" s="500"/>
      <c r="BL184" s="586"/>
      <c r="BM184" s="587"/>
      <c r="BN184" s="588"/>
      <c r="BO184" s="586"/>
      <c r="BP184" s="587"/>
      <c r="BQ184" s="588"/>
      <c r="BR184" s="586"/>
      <c r="BS184" s="587"/>
      <c r="BT184" s="588"/>
    </row>
    <row r="185" spans="1:72" ht="15.75" thickBot="1" x14ac:dyDescent="0.3">
      <c r="A185" s="511"/>
      <c r="B185" s="564"/>
      <c r="C185" s="517"/>
      <c r="D185" s="523"/>
      <c r="E185" s="543"/>
      <c r="F185" s="557"/>
      <c r="G185" s="523"/>
      <c r="H185" s="551"/>
      <c r="I185" s="551"/>
      <c r="J185" s="551"/>
      <c r="K185" s="551"/>
      <c r="L185" s="551"/>
      <c r="M185" s="551"/>
      <c r="N185" s="551"/>
      <c r="O185" s="551"/>
      <c r="P185" s="551"/>
      <c r="Q185" s="551"/>
      <c r="R185" s="551"/>
      <c r="S185" s="551"/>
      <c r="T185" s="551"/>
      <c r="U185" s="551"/>
      <c r="V185" s="551"/>
      <c r="W185" s="551"/>
      <c r="X185" s="551"/>
      <c r="Y185" s="551"/>
      <c r="Z185" s="514"/>
      <c r="AA185" s="509"/>
      <c r="AB185" s="514"/>
      <c r="AC185" s="507"/>
      <c r="AD185" s="509" t="str">
        <f>+IF(OR(AB185=1,AB185&lt;=5),"Moderado",IF(OR(AB185=6,AB185&lt;=11),"Mayor","Catastrófico"))</f>
        <v>Moderado</v>
      </c>
      <c r="AE185" s="507"/>
      <c r="AF185" s="502"/>
      <c r="AG185" s="52" t="s">
        <v>497</v>
      </c>
      <c r="AH185" s="145"/>
      <c r="AI185" s="145"/>
      <c r="AJ185" s="145"/>
      <c r="AK185" s="28" t="str">
        <f t="shared" si="30"/>
        <v/>
      </c>
      <c r="AL185" s="145"/>
      <c r="AM185" s="28" t="str">
        <f t="shared" si="31"/>
        <v/>
      </c>
      <c r="AN185" s="140"/>
      <c r="AO185" s="28" t="str">
        <f t="shared" si="32"/>
        <v/>
      </c>
      <c r="AP185" s="140"/>
      <c r="AQ185" s="28" t="str">
        <f t="shared" si="33"/>
        <v/>
      </c>
      <c r="AR185" s="140"/>
      <c r="AS185" s="28" t="str">
        <f t="shared" si="34"/>
        <v/>
      </c>
      <c r="AT185" s="140"/>
      <c r="AU185" s="28" t="str">
        <f t="shared" si="35"/>
        <v/>
      </c>
      <c r="AV185" s="140"/>
      <c r="AW185" s="28" t="str">
        <f t="shared" si="36"/>
        <v/>
      </c>
      <c r="AX185" s="111" t="str">
        <f t="shared" si="37"/>
        <v/>
      </c>
      <c r="AY185" s="111" t="str">
        <f t="shared" si="38"/>
        <v/>
      </c>
      <c r="AZ185" s="141"/>
      <c r="BA185" s="154" t="str">
        <f t="shared" si="39"/>
        <v>Débil</v>
      </c>
      <c r="BB185" s="22" t="str">
        <f>IFERROR(VLOOKUP((CONCATENATE(AY185,BA185)),Listados!$U$3:$V$11,2,FALSE),"")</f>
        <v/>
      </c>
      <c r="BC185" s="111">
        <f t="shared" si="40"/>
        <v>100</v>
      </c>
      <c r="BD185" s="504"/>
      <c r="BE185" s="548"/>
      <c r="BF185" s="504"/>
      <c r="BG185" s="504"/>
      <c r="BH185" s="500"/>
      <c r="BI185" s="502"/>
      <c r="BJ185" s="500"/>
      <c r="BK185" s="500"/>
      <c r="BL185" s="586"/>
      <c r="BM185" s="587"/>
      <c r="BN185" s="588"/>
      <c r="BO185" s="586"/>
      <c r="BP185" s="587"/>
      <c r="BQ185" s="588"/>
      <c r="BR185" s="586"/>
      <c r="BS185" s="587"/>
      <c r="BT185" s="588"/>
    </row>
    <row r="186" spans="1:72" ht="15.75" thickBot="1" x14ac:dyDescent="0.3">
      <c r="A186" s="512"/>
      <c r="B186" s="564"/>
      <c r="C186" s="518"/>
      <c r="D186" s="568"/>
      <c r="E186" s="544"/>
      <c r="F186" s="558"/>
      <c r="G186" s="523"/>
      <c r="H186" s="551"/>
      <c r="I186" s="551"/>
      <c r="J186" s="551"/>
      <c r="K186" s="551"/>
      <c r="L186" s="551"/>
      <c r="M186" s="551"/>
      <c r="N186" s="551"/>
      <c r="O186" s="551"/>
      <c r="P186" s="551"/>
      <c r="Q186" s="551"/>
      <c r="R186" s="551"/>
      <c r="S186" s="551"/>
      <c r="T186" s="551"/>
      <c r="U186" s="551"/>
      <c r="V186" s="551"/>
      <c r="W186" s="551"/>
      <c r="X186" s="551"/>
      <c r="Y186" s="551"/>
      <c r="Z186" s="514"/>
      <c r="AA186" s="509"/>
      <c r="AB186" s="514"/>
      <c r="AC186" s="508"/>
      <c r="AD186" s="509" t="str">
        <f>+IF(OR(AB186=1,AB186&lt;=5),"Moderado",IF(OR(AB186=6,AB186&lt;=11),"Mayor","Catastrófico"))</f>
        <v>Moderado</v>
      </c>
      <c r="AE186" s="508"/>
      <c r="AF186" s="502"/>
      <c r="AG186" s="52" t="s">
        <v>497</v>
      </c>
      <c r="AH186" s="145"/>
      <c r="AI186" s="145"/>
      <c r="AJ186" s="145"/>
      <c r="AK186" s="28" t="str">
        <f t="shared" si="30"/>
        <v/>
      </c>
      <c r="AL186" s="145"/>
      <c r="AM186" s="28" t="str">
        <f t="shared" si="31"/>
        <v/>
      </c>
      <c r="AN186" s="140"/>
      <c r="AO186" s="28" t="str">
        <f t="shared" si="32"/>
        <v/>
      </c>
      <c r="AP186" s="140"/>
      <c r="AQ186" s="28" t="str">
        <f t="shared" si="33"/>
        <v/>
      </c>
      <c r="AR186" s="140"/>
      <c r="AS186" s="28" t="str">
        <f t="shared" si="34"/>
        <v/>
      </c>
      <c r="AT186" s="140"/>
      <c r="AU186" s="28" t="str">
        <f t="shared" si="35"/>
        <v/>
      </c>
      <c r="AV186" s="140"/>
      <c r="AW186" s="28" t="str">
        <f t="shared" si="36"/>
        <v/>
      </c>
      <c r="AX186" s="111" t="str">
        <f t="shared" si="37"/>
        <v/>
      </c>
      <c r="AY186" s="111" t="str">
        <f t="shared" si="38"/>
        <v/>
      </c>
      <c r="AZ186" s="141"/>
      <c r="BA186" s="154" t="str">
        <f t="shared" si="39"/>
        <v>Débil</v>
      </c>
      <c r="BB186" s="22" t="str">
        <f>IFERROR(VLOOKUP((CONCATENATE(AY186,BA186)),Listados!$U$3:$V$11,2,FALSE),"")</f>
        <v/>
      </c>
      <c r="BC186" s="111">
        <f t="shared" si="40"/>
        <v>100</v>
      </c>
      <c r="BD186" s="505"/>
      <c r="BE186" s="548"/>
      <c r="BF186" s="505"/>
      <c r="BG186" s="505"/>
      <c r="BH186" s="501"/>
      <c r="BI186" s="502"/>
      <c r="BJ186" s="501"/>
      <c r="BK186" s="501"/>
      <c r="BL186" s="586"/>
      <c r="BM186" s="587"/>
      <c r="BN186" s="588"/>
      <c r="BO186" s="586"/>
      <c r="BP186" s="587"/>
      <c r="BQ186" s="588"/>
      <c r="BR186" s="586"/>
      <c r="BS186" s="587"/>
      <c r="BT186" s="588"/>
    </row>
    <row r="187" spans="1:72" ht="15.75" thickBot="1" x14ac:dyDescent="0.3">
      <c r="A187" s="510">
        <v>31</v>
      </c>
      <c r="B187" s="563"/>
      <c r="C187" s="516" t="str">
        <f>IFERROR(VLOOKUP(B187,Listados!B$3:C$20,2,FALSE),"")</f>
        <v/>
      </c>
      <c r="D187" s="522" t="s">
        <v>614</v>
      </c>
      <c r="E187" s="105"/>
      <c r="F187" s="18"/>
      <c r="G187" s="522"/>
      <c r="H187" s="550"/>
      <c r="I187" s="550"/>
      <c r="J187" s="550"/>
      <c r="K187" s="550"/>
      <c r="L187" s="550"/>
      <c r="M187" s="550"/>
      <c r="N187" s="550"/>
      <c r="O187" s="550"/>
      <c r="P187" s="550"/>
      <c r="Q187" s="550"/>
      <c r="R187" s="550"/>
      <c r="S187" s="550"/>
      <c r="T187" s="550"/>
      <c r="U187" s="550"/>
      <c r="V187" s="550"/>
      <c r="W187" s="550"/>
      <c r="X187" s="550"/>
      <c r="Y187" s="550"/>
      <c r="Z187" s="549"/>
      <c r="AA187" s="508">
        <f>COUNTIF(H187:Z192, "SI")</f>
        <v>0</v>
      </c>
      <c r="AB187" s="549"/>
      <c r="AC187" s="506" t="e">
        <f>+VLOOKUP(AB187,Listados!$K$8:$L$12,2,0)</f>
        <v>#N/A</v>
      </c>
      <c r="AD187" s="508" t="str">
        <f>+IF(OR(AA187=1,AA187&lt;=5),"Moderado",IF(OR(AA187=6,AA187&lt;=11),"Mayor","Catastrófico"))</f>
        <v>Moderado</v>
      </c>
      <c r="AE187" s="506" t="e">
        <f>+VLOOKUP(AD187,Listados!K193:L197,2,0)</f>
        <v>#N/A</v>
      </c>
      <c r="AF187" s="501" t="str">
        <f>IF(AND(AB187&lt;&gt;"",AD187&lt;&gt;""),VLOOKUP(AB187&amp;AD187,Listados!$M$3:$N$27,2,FALSE),"")</f>
        <v/>
      </c>
      <c r="AG187" s="52" t="s">
        <v>497</v>
      </c>
      <c r="AH187" s="145"/>
      <c r="AI187" s="145"/>
      <c r="AJ187" s="145"/>
      <c r="AK187" s="28" t="str">
        <f t="shared" si="30"/>
        <v/>
      </c>
      <c r="AL187" s="145"/>
      <c r="AM187" s="28" t="str">
        <f t="shared" si="31"/>
        <v/>
      </c>
      <c r="AN187" s="140"/>
      <c r="AO187" s="28" t="str">
        <f t="shared" si="32"/>
        <v/>
      </c>
      <c r="AP187" s="140"/>
      <c r="AQ187" s="28" t="str">
        <f t="shared" si="33"/>
        <v/>
      </c>
      <c r="AR187" s="140"/>
      <c r="AS187" s="28" t="str">
        <f t="shared" si="34"/>
        <v/>
      </c>
      <c r="AT187" s="140"/>
      <c r="AU187" s="28" t="str">
        <f t="shared" si="35"/>
        <v/>
      </c>
      <c r="AV187" s="140"/>
      <c r="AW187" s="28" t="str">
        <f t="shared" si="36"/>
        <v/>
      </c>
      <c r="AX187" s="111" t="str">
        <f t="shared" si="37"/>
        <v/>
      </c>
      <c r="AY187" s="111" t="str">
        <f t="shared" si="38"/>
        <v/>
      </c>
      <c r="AZ187" s="141"/>
      <c r="BA187" s="154" t="str">
        <f t="shared" si="39"/>
        <v>Débil</v>
      </c>
      <c r="BB187" s="22" t="str">
        <f>IFERROR(VLOOKUP((CONCATENATE(AY187,BA187)),Listados!$U$3:$V$11,2,FALSE),"")</f>
        <v/>
      </c>
      <c r="BC187" s="111">
        <f t="shared" si="40"/>
        <v>100</v>
      </c>
      <c r="BD187" s="503">
        <f>AVERAGE(BC187:BC192)</f>
        <v>100</v>
      </c>
      <c r="BE187" s="505" t="str">
        <f>IF(BD187&lt;=50, "Débil", IF(BD187&lt;=99,"Moderado","Fuerte"))</f>
        <v>Fuerte</v>
      </c>
      <c r="BF187" s="503">
        <f>+IF(BE187="Fuerte",2,IF(BE187="Moderado",1,0))</f>
        <v>2</v>
      </c>
      <c r="BG187" s="503" t="e">
        <f>+AC187-BF187</f>
        <v>#N/A</v>
      </c>
      <c r="BH187" s="499" t="e">
        <f>+VLOOKUP(BG187,Listados!$J$18:$K$24,2,TRUE)</f>
        <v>#N/A</v>
      </c>
      <c r="BI187" s="501" t="str">
        <f>IF(ISBLANK(AD187),"",AD187)</f>
        <v>Moderado</v>
      </c>
      <c r="BJ187" s="499" t="e">
        <f>IF(AND(BH187&lt;&gt;"",BI187&lt;&gt;""),VLOOKUP(BH187&amp;BI187,Listados!$M$3:$N$27,2,FALSE),"")</f>
        <v>#N/A</v>
      </c>
      <c r="BK187" s="499" t="e">
        <f>+VLOOKUP(BJ187,Listados!$P$3:$Q$6,2,FALSE)</f>
        <v>#N/A</v>
      </c>
      <c r="BL187" s="586"/>
      <c r="BM187" s="587"/>
      <c r="BN187" s="588"/>
      <c r="BO187" s="586"/>
      <c r="BP187" s="587"/>
      <c r="BQ187" s="588"/>
      <c r="BR187" s="586"/>
      <c r="BS187" s="587"/>
      <c r="BT187" s="588"/>
    </row>
    <row r="188" spans="1:72" ht="15.75" thickBot="1" x14ac:dyDescent="0.3">
      <c r="A188" s="511"/>
      <c r="B188" s="564"/>
      <c r="C188" s="517"/>
      <c r="D188" s="523"/>
      <c r="E188" s="162"/>
      <c r="F188" s="151"/>
      <c r="G188" s="523"/>
      <c r="H188" s="551"/>
      <c r="I188" s="551"/>
      <c r="J188" s="551"/>
      <c r="K188" s="551"/>
      <c r="L188" s="551"/>
      <c r="M188" s="551"/>
      <c r="N188" s="551"/>
      <c r="O188" s="551"/>
      <c r="P188" s="551"/>
      <c r="Q188" s="551"/>
      <c r="R188" s="551"/>
      <c r="S188" s="551"/>
      <c r="T188" s="551"/>
      <c r="U188" s="551"/>
      <c r="V188" s="551"/>
      <c r="W188" s="551"/>
      <c r="X188" s="551"/>
      <c r="Y188" s="551"/>
      <c r="Z188" s="514"/>
      <c r="AA188" s="509"/>
      <c r="AB188" s="514"/>
      <c r="AC188" s="507"/>
      <c r="AD188" s="509" t="str">
        <f>+IF(OR(AB188=1,AB188&lt;=5),"Moderado",IF(OR(AB188=6,AB188&lt;=11),"Mayor","Catastrófico"))</f>
        <v>Moderado</v>
      </c>
      <c r="AE188" s="507"/>
      <c r="AF188" s="502"/>
      <c r="AG188" s="52" t="s">
        <v>497</v>
      </c>
      <c r="AH188" s="145"/>
      <c r="AI188" s="145"/>
      <c r="AJ188" s="145"/>
      <c r="AK188" s="28" t="str">
        <f t="shared" si="30"/>
        <v/>
      </c>
      <c r="AL188" s="145"/>
      <c r="AM188" s="28" t="str">
        <f t="shared" si="31"/>
        <v/>
      </c>
      <c r="AN188" s="140"/>
      <c r="AO188" s="28" t="str">
        <f t="shared" si="32"/>
        <v/>
      </c>
      <c r="AP188" s="140"/>
      <c r="AQ188" s="28" t="str">
        <f t="shared" si="33"/>
        <v/>
      </c>
      <c r="AR188" s="140"/>
      <c r="AS188" s="28" t="str">
        <f t="shared" si="34"/>
        <v/>
      </c>
      <c r="AT188" s="140"/>
      <c r="AU188" s="28" t="str">
        <f t="shared" si="35"/>
        <v/>
      </c>
      <c r="AV188" s="140"/>
      <c r="AW188" s="28" t="str">
        <f t="shared" si="36"/>
        <v/>
      </c>
      <c r="AX188" s="111" t="str">
        <f t="shared" si="37"/>
        <v/>
      </c>
      <c r="AY188" s="111" t="str">
        <f t="shared" si="38"/>
        <v/>
      </c>
      <c r="AZ188" s="141"/>
      <c r="BA188" s="154" t="str">
        <f t="shared" si="39"/>
        <v>Débil</v>
      </c>
      <c r="BB188" s="22" t="str">
        <f>IFERROR(VLOOKUP((CONCATENATE(AY188,BA188)),Listados!$U$3:$V$11,2,FALSE),"")</f>
        <v/>
      </c>
      <c r="BC188" s="111">
        <f t="shared" si="40"/>
        <v>100</v>
      </c>
      <c r="BD188" s="504"/>
      <c r="BE188" s="548"/>
      <c r="BF188" s="504"/>
      <c r="BG188" s="504"/>
      <c r="BH188" s="500"/>
      <c r="BI188" s="502"/>
      <c r="BJ188" s="500"/>
      <c r="BK188" s="500"/>
      <c r="BL188" s="586"/>
      <c r="BM188" s="587"/>
      <c r="BN188" s="588"/>
      <c r="BO188" s="586"/>
      <c r="BP188" s="587"/>
      <c r="BQ188" s="588"/>
      <c r="BR188" s="586"/>
      <c r="BS188" s="587"/>
      <c r="BT188" s="588"/>
    </row>
    <row r="189" spans="1:72" ht="15.75" thickBot="1" x14ac:dyDescent="0.3">
      <c r="A189" s="511"/>
      <c r="B189" s="564"/>
      <c r="C189" s="517"/>
      <c r="D189" s="523"/>
      <c r="E189" s="162"/>
      <c r="F189" s="151"/>
      <c r="G189" s="523"/>
      <c r="H189" s="551"/>
      <c r="I189" s="551"/>
      <c r="J189" s="551"/>
      <c r="K189" s="551"/>
      <c r="L189" s="551"/>
      <c r="M189" s="551"/>
      <c r="N189" s="551"/>
      <c r="O189" s="551"/>
      <c r="P189" s="551"/>
      <c r="Q189" s="551"/>
      <c r="R189" s="551"/>
      <c r="S189" s="551"/>
      <c r="T189" s="551"/>
      <c r="U189" s="551"/>
      <c r="V189" s="551"/>
      <c r="W189" s="551"/>
      <c r="X189" s="551"/>
      <c r="Y189" s="551"/>
      <c r="Z189" s="514"/>
      <c r="AA189" s="509"/>
      <c r="AB189" s="514"/>
      <c r="AC189" s="507"/>
      <c r="AD189" s="509" t="str">
        <f>+IF(OR(AB189=1,AB189&lt;=5),"Moderado",IF(OR(AB189=6,AB189&lt;=11),"Mayor","Catastrófico"))</f>
        <v>Moderado</v>
      </c>
      <c r="AE189" s="507"/>
      <c r="AF189" s="502"/>
      <c r="AG189" s="52" t="s">
        <v>497</v>
      </c>
      <c r="AH189" s="145"/>
      <c r="AI189" s="145"/>
      <c r="AJ189" s="145"/>
      <c r="AK189" s="28" t="str">
        <f t="shared" si="30"/>
        <v/>
      </c>
      <c r="AL189" s="145"/>
      <c r="AM189" s="28" t="str">
        <f t="shared" si="31"/>
        <v/>
      </c>
      <c r="AN189" s="140"/>
      <c r="AO189" s="28" t="str">
        <f t="shared" si="32"/>
        <v/>
      </c>
      <c r="AP189" s="140"/>
      <c r="AQ189" s="28" t="str">
        <f t="shared" si="33"/>
        <v/>
      </c>
      <c r="AR189" s="140"/>
      <c r="AS189" s="28" t="str">
        <f t="shared" si="34"/>
        <v/>
      </c>
      <c r="AT189" s="140"/>
      <c r="AU189" s="28" t="str">
        <f t="shared" si="35"/>
        <v/>
      </c>
      <c r="AV189" s="140"/>
      <c r="AW189" s="28" t="str">
        <f t="shared" si="36"/>
        <v/>
      </c>
      <c r="AX189" s="111" t="str">
        <f t="shared" si="37"/>
        <v/>
      </c>
      <c r="AY189" s="111" t="str">
        <f t="shared" si="38"/>
        <v/>
      </c>
      <c r="AZ189" s="141"/>
      <c r="BA189" s="154" t="str">
        <f t="shared" si="39"/>
        <v>Débil</v>
      </c>
      <c r="BB189" s="22" t="str">
        <f>IFERROR(VLOOKUP((CONCATENATE(AY189,BA189)),Listados!$U$3:$V$11,2,FALSE),"")</f>
        <v/>
      </c>
      <c r="BC189" s="111">
        <f t="shared" si="40"/>
        <v>100</v>
      </c>
      <c r="BD189" s="504"/>
      <c r="BE189" s="548"/>
      <c r="BF189" s="504"/>
      <c r="BG189" s="504"/>
      <c r="BH189" s="500"/>
      <c r="BI189" s="502"/>
      <c r="BJ189" s="500"/>
      <c r="BK189" s="500"/>
      <c r="BL189" s="586"/>
      <c r="BM189" s="587"/>
      <c r="BN189" s="588"/>
      <c r="BO189" s="586"/>
      <c r="BP189" s="587"/>
      <c r="BQ189" s="588"/>
      <c r="BR189" s="586"/>
      <c r="BS189" s="587"/>
      <c r="BT189" s="588"/>
    </row>
    <row r="190" spans="1:72" ht="15.75" thickBot="1" x14ac:dyDescent="0.3">
      <c r="A190" s="511"/>
      <c r="B190" s="564"/>
      <c r="C190" s="517"/>
      <c r="D190" s="523"/>
      <c r="E190" s="542"/>
      <c r="F190" s="556"/>
      <c r="G190" s="523"/>
      <c r="H190" s="551"/>
      <c r="I190" s="551"/>
      <c r="J190" s="551"/>
      <c r="K190" s="551"/>
      <c r="L190" s="551"/>
      <c r="M190" s="551"/>
      <c r="N190" s="551"/>
      <c r="O190" s="551"/>
      <c r="P190" s="551"/>
      <c r="Q190" s="551"/>
      <c r="R190" s="551"/>
      <c r="S190" s="551"/>
      <c r="T190" s="551"/>
      <c r="U190" s="551"/>
      <c r="V190" s="551"/>
      <c r="W190" s="551"/>
      <c r="X190" s="551"/>
      <c r="Y190" s="551"/>
      <c r="Z190" s="514"/>
      <c r="AA190" s="509"/>
      <c r="AB190" s="514"/>
      <c r="AC190" s="507"/>
      <c r="AD190" s="509" t="str">
        <f>+IF(OR(AB190=1,AB190&lt;=5),"Moderado",IF(OR(AB190=6,AB190&lt;=11),"Mayor","Catastrófico"))</f>
        <v>Moderado</v>
      </c>
      <c r="AE190" s="507"/>
      <c r="AF190" s="502"/>
      <c r="AG190" s="52" t="s">
        <v>497</v>
      </c>
      <c r="AH190" s="145"/>
      <c r="AI190" s="145"/>
      <c r="AJ190" s="145"/>
      <c r="AK190" s="28" t="str">
        <f t="shared" si="30"/>
        <v/>
      </c>
      <c r="AL190" s="145"/>
      <c r="AM190" s="28" t="str">
        <f t="shared" si="31"/>
        <v/>
      </c>
      <c r="AN190" s="140"/>
      <c r="AO190" s="28" t="str">
        <f t="shared" si="32"/>
        <v/>
      </c>
      <c r="AP190" s="140"/>
      <c r="AQ190" s="28" t="str">
        <f t="shared" si="33"/>
        <v/>
      </c>
      <c r="AR190" s="140"/>
      <c r="AS190" s="28" t="str">
        <f t="shared" si="34"/>
        <v/>
      </c>
      <c r="AT190" s="140"/>
      <c r="AU190" s="28" t="str">
        <f t="shared" si="35"/>
        <v/>
      </c>
      <c r="AV190" s="140"/>
      <c r="AW190" s="28" t="str">
        <f t="shared" si="36"/>
        <v/>
      </c>
      <c r="AX190" s="111" t="str">
        <f t="shared" si="37"/>
        <v/>
      </c>
      <c r="AY190" s="111" t="str">
        <f t="shared" si="38"/>
        <v/>
      </c>
      <c r="AZ190" s="141"/>
      <c r="BA190" s="154" t="str">
        <f t="shared" si="39"/>
        <v>Débil</v>
      </c>
      <c r="BB190" s="22" t="str">
        <f>IFERROR(VLOOKUP((CONCATENATE(AY190,BA190)),Listados!$U$3:$V$11,2,FALSE),"")</f>
        <v/>
      </c>
      <c r="BC190" s="111">
        <f t="shared" si="40"/>
        <v>100</v>
      </c>
      <c r="BD190" s="504"/>
      <c r="BE190" s="548"/>
      <c r="BF190" s="504"/>
      <c r="BG190" s="504"/>
      <c r="BH190" s="500"/>
      <c r="BI190" s="502"/>
      <c r="BJ190" s="500"/>
      <c r="BK190" s="500"/>
      <c r="BL190" s="586"/>
      <c r="BM190" s="587"/>
      <c r="BN190" s="588"/>
      <c r="BO190" s="586"/>
      <c r="BP190" s="587"/>
      <c r="BQ190" s="588"/>
      <c r="BR190" s="586"/>
      <c r="BS190" s="587"/>
      <c r="BT190" s="588"/>
    </row>
    <row r="191" spans="1:72" ht="15.75" thickBot="1" x14ac:dyDescent="0.3">
      <c r="A191" s="511"/>
      <c r="B191" s="564"/>
      <c r="C191" s="517"/>
      <c r="D191" s="523"/>
      <c r="E191" s="543"/>
      <c r="F191" s="557"/>
      <c r="G191" s="523"/>
      <c r="H191" s="551"/>
      <c r="I191" s="551"/>
      <c r="J191" s="551"/>
      <c r="K191" s="551"/>
      <c r="L191" s="551"/>
      <c r="M191" s="551"/>
      <c r="N191" s="551"/>
      <c r="O191" s="551"/>
      <c r="P191" s="551"/>
      <c r="Q191" s="551"/>
      <c r="R191" s="551"/>
      <c r="S191" s="551"/>
      <c r="T191" s="551"/>
      <c r="U191" s="551"/>
      <c r="V191" s="551"/>
      <c r="W191" s="551"/>
      <c r="X191" s="551"/>
      <c r="Y191" s="551"/>
      <c r="Z191" s="514"/>
      <c r="AA191" s="509"/>
      <c r="AB191" s="514"/>
      <c r="AC191" s="507"/>
      <c r="AD191" s="509" t="str">
        <f>+IF(OR(AB191=1,AB191&lt;=5),"Moderado",IF(OR(AB191=6,AB191&lt;=11),"Mayor","Catastrófico"))</f>
        <v>Moderado</v>
      </c>
      <c r="AE191" s="507"/>
      <c r="AF191" s="502"/>
      <c r="AG191" s="52" t="s">
        <v>497</v>
      </c>
      <c r="AH191" s="145"/>
      <c r="AI191" s="145"/>
      <c r="AJ191" s="145"/>
      <c r="AK191" s="28" t="str">
        <f t="shared" si="30"/>
        <v/>
      </c>
      <c r="AL191" s="145"/>
      <c r="AM191" s="28" t="str">
        <f t="shared" si="31"/>
        <v/>
      </c>
      <c r="AN191" s="140"/>
      <c r="AO191" s="28" t="str">
        <f t="shared" si="32"/>
        <v/>
      </c>
      <c r="AP191" s="140"/>
      <c r="AQ191" s="28" t="str">
        <f t="shared" si="33"/>
        <v/>
      </c>
      <c r="AR191" s="140"/>
      <c r="AS191" s="28" t="str">
        <f t="shared" si="34"/>
        <v/>
      </c>
      <c r="AT191" s="140"/>
      <c r="AU191" s="28" t="str">
        <f t="shared" si="35"/>
        <v/>
      </c>
      <c r="AV191" s="140"/>
      <c r="AW191" s="28" t="str">
        <f t="shared" si="36"/>
        <v/>
      </c>
      <c r="AX191" s="111" t="str">
        <f t="shared" si="37"/>
        <v/>
      </c>
      <c r="AY191" s="111" t="str">
        <f t="shared" si="38"/>
        <v/>
      </c>
      <c r="AZ191" s="141"/>
      <c r="BA191" s="154" t="str">
        <f t="shared" si="39"/>
        <v>Débil</v>
      </c>
      <c r="BB191" s="22" t="str">
        <f>IFERROR(VLOOKUP((CONCATENATE(AY191,BA191)),Listados!$U$3:$V$11,2,FALSE),"")</f>
        <v/>
      </c>
      <c r="BC191" s="111">
        <f t="shared" si="40"/>
        <v>100</v>
      </c>
      <c r="BD191" s="504"/>
      <c r="BE191" s="548"/>
      <c r="BF191" s="504"/>
      <c r="BG191" s="504"/>
      <c r="BH191" s="500"/>
      <c r="BI191" s="502"/>
      <c r="BJ191" s="500"/>
      <c r="BK191" s="500"/>
      <c r="BL191" s="586"/>
      <c r="BM191" s="587"/>
      <c r="BN191" s="588"/>
      <c r="BO191" s="586"/>
      <c r="BP191" s="587"/>
      <c r="BQ191" s="588"/>
      <c r="BR191" s="586"/>
      <c r="BS191" s="587"/>
      <c r="BT191" s="588"/>
    </row>
    <row r="192" spans="1:72" ht="15.75" thickBot="1" x14ac:dyDescent="0.3">
      <c r="A192" s="512"/>
      <c r="B192" s="564"/>
      <c r="C192" s="518"/>
      <c r="D192" s="568"/>
      <c r="E192" s="544"/>
      <c r="F192" s="558"/>
      <c r="G192" s="523"/>
      <c r="H192" s="551"/>
      <c r="I192" s="551"/>
      <c r="J192" s="551"/>
      <c r="K192" s="551"/>
      <c r="L192" s="551"/>
      <c r="M192" s="551"/>
      <c r="N192" s="551"/>
      <c r="O192" s="551"/>
      <c r="P192" s="551"/>
      <c r="Q192" s="551"/>
      <c r="R192" s="551"/>
      <c r="S192" s="551"/>
      <c r="T192" s="551"/>
      <c r="U192" s="551"/>
      <c r="V192" s="551"/>
      <c r="W192" s="551"/>
      <c r="X192" s="551"/>
      <c r="Y192" s="551"/>
      <c r="Z192" s="514"/>
      <c r="AA192" s="509"/>
      <c r="AB192" s="514"/>
      <c r="AC192" s="508"/>
      <c r="AD192" s="509" t="str">
        <f>+IF(OR(AB192=1,AB192&lt;=5),"Moderado",IF(OR(AB192=6,AB192&lt;=11),"Mayor","Catastrófico"))</f>
        <v>Moderado</v>
      </c>
      <c r="AE192" s="508"/>
      <c r="AF192" s="502"/>
      <c r="AG192" s="52" t="s">
        <v>497</v>
      </c>
      <c r="AH192" s="145"/>
      <c r="AI192" s="145"/>
      <c r="AJ192" s="145"/>
      <c r="AK192" s="28" t="str">
        <f t="shared" si="30"/>
        <v/>
      </c>
      <c r="AL192" s="145"/>
      <c r="AM192" s="28" t="str">
        <f t="shared" si="31"/>
        <v/>
      </c>
      <c r="AN192" s="140"/>
      <c r="AO192" s="28" t="str">
        <f t="shared" si="32"/>
        <v/>
      </c>
      <c r="AP192" s="140"/>
      <c r="AQ192" s="28" t="str">
        <f t="shared" si="33"/>
        <v/>
      </c>
      <c r="AR192" s="140"/>
      <c r="AS192" s="28" t="str">
        <f t="shared" si="34"/>
        <v/>
      </c>
      <c r="AT192" s="140"/>
      <c r="AU192" s="28" t="str">
        <f t="shared" si="35"/>
        <v/>
      </c>
      <c r="AV192" s="140"/>
      <c r="AW192" s="28" t="str">
        <f t="shared" si="36"/>
        <v/>
      </c>
      <c r="AX192" s="111" t="str">
        <f t="shared" si="37"/>
        <v/>
      </c>
      <c r="AY192" s="111" t="str">
        <f t="shared" si="38"/>
        <v/>
      </c>
      <c r="AZ192" s="141"/>
      <c r="BA192" s="154" t="str">
        <f t="shared" si="39"/>
        <v>Débil</v>
      </c>
      <c r="BB192" s="22" t="str">
        <f>IFERROR(VLOOKUP((CONCATENATE(AY192,BA192)),Listados!$U$3:$V$11,2,FALSE),"")</f>
        <v/>
      </c>
      <c r="BC192" s="111">
        <f t="shared" si="40"/>
        <v>100</v>
      </c>
      <c r="BD192" s="505"/>
      <c r="BE192" s="548"/>
      <c r="BF192" s="505"/>
      <c r="BG192" s="505"/>
      <c r="BH192" s="501"/>
      <c r="BI192" s="502"/>
      <c r="BJ192" s="501"/>
      <c r="BK192" s="501"/>
      <c r="BL192" s="586"/>
      <c r="BM192" s="587"/>
      <c r="BN192" s="588"/>
      <c r="BO192" s="586"/>
      <c r="BP192" s="587"/>
      <c r="BQ192" s="588"/>
      <c r="BR192" s="586"/>
      <c r="BS192" s="587"/>
      <c r="BT192" s="588"/>
    </row>
    <row r="193" spans="1:72" ht="15.75" thickBot="1" x14ac:dyDescent="0.3">
      <c r="A193" s="510">
        <v>32</v>
      </c>
      <c r="B193" s="563"/>
      <c r="C193" s="516" t="str">
        <f>IFERROR(VLOOKUP(B193,Listados!B$3:C$20,2,FALSE),"")</f>
        <v/>
      </c>
      <c r="D193" s="522" t="s">
        <v>614</v>
      </c>
      <c r="E193" s="105"/>
      <c r="F193" s="18"/>
      <c r="G193" s="522"/>
      <c r="H193" s="550"/>
      <c r="I193" s="550"/>
      <c r="J193" s="550"/>
      <c r="K193" s="550"/>
      <c r="L193" s="550"/>
      <c r="M193" s="550"/>
      <c r="N193" s="550"/>
      <c r="O193" s="550"/>
      <c r="P193" s="550"/>
      <c r="Q193" s="550"/>
      <c r="R193" s="550"/>
      <c r="S193" s="550"/>
      <c r="T193" s="550"/>
      <c r="U193" s="550"/>
      <c r="V193" s="550"/>
      <c r="W193" s="550"/>
      <c r="X193" s="550"/>
      <c r="Y193" s="550"/>
      <c r="Z193" s="549"/>
      <c r="AA193" s="508">
        <f>COUNTIF(H193:Z198, "SI")</f>
        <v>0</v>
      </c>
      <c r="AB193" s="549"/>
      <c r="AC193" s="506" t="e">
        <f>+VLOOKUP(AB193,Listados!$K$8:$L$12,2,0)</f>
        <v>#N/A</v>
      </c>
      <c r="AD193" s="508" t="str">
        <f>+IF(OR(AA193=1,AA193&lt;=5),"Moderado",IF(OR(AA193=6,AA193&lt;=11),"Mayor","Catastrófico"))</f>
        <v>Moderado</v>
      </c>
      <c r="AE193" s="506" t="e">
        <f>+VLOOKUP(AD193,Listados!K199:L203,2,0)</f>
        <v>#N/A</v>
      </c>
      <c r="AF193" s="501" t="str">
        <f>IF(AND(AB193&lt;&gt;"",AD193&lt;&gt;""),VLOOKUP(AB193&amp;AD193,Listados!$M$3:$N$27,2,FALSE),"")</f>
        <v/>
      </c>
      <c r="AG193" s="52" t="s">
        <v>497</v>
      </c>
      <c r="AH193" s="145"/>
      <c r="AI193" s="145"/>
      <c r="AJ193" s="145"/>
      <c r="AK193" s="28" t="str">
        <f t="shared" si="30"/>
        <v/>
      </c>
      <c r="AL193" s="145"/>
      <c r="AM193" s="28" t="str">
        <f t="shared" si="31"/>
        <v/>
      </c>
      <c r="AN193" s="140"/>
      <c r="AO193" s="28" t="str">
        <f t="shared" si="32"/>
        <v/>
      </c>
      <c r="AP193" s="140"/>
      <c r="AQ193" s="28" t="str">
        <f t="shared" si="33"/>
        <v/>
      </c>
      <c r="AR193" s="140"/>
      <c r="AS193" s="28" t="str">
        <f t="shared" si="34"/>
        <v/>
      </c>
      <c r="AT193" s="140"/>
      <c r="AU193" s="28" t="str">
        <f t="shared" si="35"/>
        <v/>
      </c>
      <c r="AV193" s="140"/>
      <c r="AW193" s="28" t="str">
        <f t="shared" si="36"/>
        <v/>
      </c>
      <c r="AX193" s="111" t="str">
        <f t="shared" si="37"/>
        <v/>
      </c>
      <c r="AY193" s="111" t="str">
        <f t="shared" si="38"/>
        <v/>
      </c>
      <c r="AZ193" s="141"/>
      <c r="BA193" s="154" t="str">
        <f t="shared" si="39"/>
        <v>Débil</v>
      </c>
      <c r="BB193" s="22" t="str">
        <f>IFERROR(VLOOKUP((CONCATENATE(AY193,BA193)),Listados!$U$3:$V$11,2,FALSE),"")</f>
        <v/>
      </c>
      <c r="BC193" s="111">
        <f t="shared" si="40"/>
        <v>100</v>
      </c>
      <c r="BD193" s="503">
        <f>AVERAGE(BC193:BC198)</f>
        <v>100</v>
      </c>
      <c r="BE193" s="505" t="str">
        <f>IF(BD193&lt;=50, "Débil", IF(BD193&lt;=99,"Moderado","Fuerte"))</f>
        <v>Fuerte</v>
      </c>
      <c r="BF193" s="503">
        <f>+IF(BE193="Fuerte",2,IF(BE193="Moderado",1,0))</f>
        <v>2</v>
      </c>
      <c r="BG193" s="503" t="e">
        <f>+AC193-BF193</f>
        <v>#N/A</v>
      </c>
      <c r="BH193" s="499" t="e">
        <f>+VLOOKUP(BG193,Listados!$J$18:$K$24,2,TRUE)</f>
        <v>#N/A</v>
      </c>
      <c r="BI193" s="501" t="str">
        <f>IF(ISBLANK(AD193),"",AD193)</f>
        <v>Moderado</v>
      </c>
      <c r="BJ193" s="499" t="e">
        <f>IF(AND(BH193&lt;&gt;"",BI193&lt;&gt;""),VLOOKUP(BH193&amp;BI193,Listados!$M$3:$N$27,2,FALSE),"")</f>
        <v>#N/A</v>
      </c>
      <c r="BK193" s="499" t="e">
        <f>+VLOOKUP(BJ193,Listados!$P$3:$Q$6,2,FALSE)</f>
        <v>#N/A</v>
      </c>
      <c r="BL193" s="586"/>
      <c r="BM193" s="587"/>
      <c r="BN193" s="588"/>
      <c r="BO193" s="586"/>
      <c r="BP193" s="587"/>
      <c r="BQ193" s="588"/>
      <c r="BR193" s="586"/>
      <c r="BS193" s="587"/>
      <c r="BT193" s="588"/>
    </row>
    <row r="194" spans="1:72" ht="15.75" thickBot="1" x14ac:dyDescent="0.3">
      <c r="A194" s="511"/>
      <c r="B194" s="564"/>
      <c r="C194" s="517"/>
      <c r="D194" s="523"/>
      <c r="E194" s="162"/>
      <c r="F194" s="151"/>
      <c r="G194" s="523"/>
      <c r="H194" s="551"/>
      <c r="I194" s="551"/>
      <c r="J194" s="551"/>
      <c r="K194" s="551"/>
      <c r="L194" s="551"/>
      <c r="M194" s="551"/>
      <c r="N194" s="551"/>
      <c r="O194" s="551"/>
      <c r="P194" s="551"/>
      <c r="Q194" s="551"/>
      <c r="R194" s="551"/>
      <c r="S194" s="551"/>
      <c r="T194" s="551"/>
      <c r="U194" s="551"/>
      <c r="V194" s="551"/>
      <c r="W194" s="551"/>
      <c r="X194" s="551"/>
      <c r="Y194" s="551"/>
      <c r="Z194" s="514"/>
      <c r="AA194" s="509"/>
      <c r="AB194" s="514"/>
      <c r="AC194" s="507"/>
      <c r="AD194" s="509" t="str">
        <f>+IF(OR(AB194=1,AB194&lt;=5),"Moderado",IF(OR(AB194=6,AB194&lt;=11),"Mayor","Catastrófico"))</f>
        <v>Moderado</v>
      </c>
      <c r="AE194" s="507"/>
      <c r="AF194" s="502"/>
      <c r="AG194" s="52" t="s">
        <v>497</v>
      </c>
      <c r="AH194" s="145"/>
      <c r="AI194" s="145"/>
      <c r="AJ194" s="145"/>
      <c r="AK194" s="28" t="str">
        <f t="shared" si="30"/>
        <v/>
      </c>
      <c r="AL194" s="145"/>
      <c r="AM194" s="28" t="str">
        <f t="shared" si="31"/>
        <v/>
      </c>
      <c r="AN194" s="140"/>
      <c r="AO194" s="28" t="str">
        <f t="shared" si="32"/>
        <v/>
      </c>
      <c r="AP194" s="140"/>
      <c r="AQ194" s="28" t="str">
        <f t="shared" si="33"/>
        <v/>
      </c>
      <c r="AR194" s="140"/>
      <c r="AS194" s="28" t="str">
        <f t="shared" si="34"/>
        <v/>
      </c>
      <c r="AT194" s="140"/>
      <c r="AU194" s="28" t="str">
        <f t="shared" si="35"/>
        <v/>
      </c>
      <c r="AV194" s="140"/>
      <c r="AW194" s="28" t="str">
        <f t="shared" si="36"/>
        <v/>
      </c>
      <c r="AX194" s="111" t="str">
        <f t="shared" si="37"/>
        <v/>
      </c>
      <c r="AY194" s="111" t="str">
        <f t="shared" si="38"/>
        <v/>
      </c>
      <c r="AZ194" s="141"/>
      <c r="BA194" s="154" t="str">
        <f t="shared" si="39"/>
        <v>Débil</v>
      </c>
      <c r="BB194" s="22" t="str">
        <f>IFERROR(VLOOKUP((CONCATENATE(AY194,BA194)),Listados!$U$3:$V$11,2,FALSE),"")</f>
        <v/>
      </c>
      <c r="BC194" s="111">
        <f t="shared" si="40"/>
        <v>100</v>
      </c>
      <c r="BD194" s="504"/>
      <c r="BE194" s="548"/>
      <c r="BF194" s="504"/>
      <c r="BG194" s="504"/>
      <c r="BH194" s="500"/>
      <c r="BI194" s="502"/>
      <c r="BJ194" s="500"/>
      <c r="BK194" s="500"/>
      <c r="BL194" s="586"/>
      <c r="BM194" s="587"/>
      <c r="BN194" s="588"/>
      <c r="BO194" s="586"/>
      <c r="BP194" s="587"/>
      <c r="BQ194" s="588"/>
      <c r="BR194" s="586"/>
      <c r="BS194" s="587"/>
      <c r="BT194" s="588"/>
    </row>
    <row r="195" spans="1:72" ht="15.75" thickBot="1" x14ac:dyDescent="0.3">
      <c r="A195" s="511"/>
      <c r="B195" s="564"/>
      <c r="C195" s="517"/>
      <c r="D195" s="523"/>
      <c r="E195" s="162"/>
      <c r="F195" s="151"/>
      <c r="G195" s="523"/>
      <c r="H195" s="551"/>
      <c r="I195" s="551"/>
      <c r="J195" s="551"/>
      <c r="K195" s="551"/>
      <c r="L195" s="551"/>
      <c r="M195" s="551"/>
      <c r="N195" s="551"/>
      <c r="O195" s="551"/>
      <c r="P195" s="551"/>
      <c r="Q195" s="551"/>
      <c r="R195" s="551"/>
      <c r="S195" s="551"/>
      <c r="T195" s="551"/>
      <c r="U195" s="551"/>
      <c r="V195" s="551"/>
      <c r="W195" s="551"/>
      <c r="X195" s="551"/>
      <c r="Y195" s="551"/>
      <c r="Z195" s="514"/>
      <c r="AA195" s="509"/>
      <c r="AB195" s="514"/>
      <c r="AC195" s="507"/>
      <c r="AD195" s="509" t="str">
        <f>+IF(OR(AB195=1,AB195&lt;=5),"Moderado",IF(OR(AB195=6,AB195&lt;=11),"Mayor","Catastrófico"))</f>
        <v>Moderado</v>
      </c>
      <c r="AE195" s="507"/>
      <c r="AF195" s="502"/>
      <c r="AG195" s="52" t="s">
        <v>497</v>
      </c>
      <c r="AH195" s="145"/>
      <c r="AI195" s="145"/>
      <c r="AJ195" s="145"/>
      <c r="AK195" s="28" t="str">
        <f t="shared" si="30"/>
        <v/>
      </c>
      <c r="AL195" s="145"/>
      <c r="AM195" s="28" t="str">
        <f t="shared" si="31"/>
        <v/>
      </c>
      <c r="AN195" s="140"/>
      <c r="AO195" s="28" t="str">
        <f t="shared" si="32"/>
        <v/>
      </c>
      <c r="AP195" s="140"/>
      <c r="AQ195" s="28" t="str">
        <f t="shared" si="33"/>
        <v/>
      </c>
      <c r="AR195" s="140"/>
      <c r="AS195" s="28" t="str">
        <f t="shared" si="34"/>
        <v/>
      </c>
      <c r="AT195" s="140"/>
      <c r="AU195" s="28" t="str">
        <f t="shared" si="35"/>
        <v/>
      </c>
      <c r="AV195" s="140"/>
      <c r="AW195" s="28" t="str">
        <f t="shared" si="36"/>
        <v/>
      </c>
      <c r="AX195" s="111" t="str">
        <f t="shared" si="37"/>
        <v/>
      </c>
      <c r="AY195" s="111" t="str">
        <f t="shared" si="38"/>
        <v/>
      </c>
      <c r="AZ195" s="141"/>
      <c r="BA195" s="154" t="str">
        <f t="shared" si="39"/>
        <v>Débil</v>
      </c>
      <c r="BB195" s="22" t="str">
        <f>IFERROR(VLOOKUP((CONCATENATE(AY195,BA195)),Listados!$U$3:$V$11,2,FALSE),"")</f>
        <v/>
      </c>
      <c r="BC195" s="111">
        <f t="shared" si="40"/>
        <v>100</v>
      </c>
      <c r="BD195" s="504"/>
      <c r="BE195" s="548"/>
      <c r="BF195" s="504"/>
      <c r="BG195" s="504"/>
      <c r="BH195" s="500"/>
      <c r="BI195" s="502"/>
      <c r="BJ195" s="500"/>
      <c r="BK195" s="500"/>
      <c r="BL195" s="586"/>
      <c r="BM195" s="587"/>
      <c r="BN195" s="588"/>
      <c r="BO195" s="586"/>
      <c r="BP195" s="587"/>
      <c r="BQ195" s="588"/>
      <c r="BR195" s="586"/>
      <c r="BS195" s="587"/>
      <c r="BT195" s="588"/>
    </row>
    <row r="196" spans="1:72" ht="15.75" thickBot="1" x14ac:dyDescent="0.3">
      <c r="A196" s="511"/>
      <c r="B196" s="564"/>
      <c r="C196" s="517"/>
      <c r="D196" s="523"/>
      <c r="E196" s="542"/>
      <c r="F196" s="556"/>
      <c r="G196" s="523"/>
      <c r="H196" s="551"/>
      <c r="I196" s="551"/>
      <c r="J196" s="551"/>
      <c r="K196" s="551"/>
      <c r="L196" s="551"/>
      <c r="M196" s="551"/>
      <c r="N196" s="551"/>
      <c r="O196" s="551"/>
      <c r="P196" s="551"/>
      <c r="Q196" s="551"/>
      <c r="R196" s="551"/>
      <c r="S196" s="551"/>
      <c r="T196" s="551"/>
      <c r="U196" s="551"/>
      <c r="V196" s="551"/>
      <c r="W196" s="551"/>
      <c r="X196" s="551"/>
      <c r="Y196" s="551"/>
      <c r="Z196" s="514"/>
      <c r="AA196" s="509"/>
      <c r="AB196" s="514"/>
      <c r="AC196" s="507"/>
      <c r="AD196" s="509" t="str">
        <f>+IF(OR(AB196=1,AB196&lt;=5),"Moderado",IF(OR(AB196=6,AB196&lt;=11),"Mayor","Catastrófico"))</f>
        <v>Moderado</v>
      </c>
      <c r="AE196" s="507"/>
      <c r="AF196" s="502"/>
      <c r="AG196" s="52" t="s">
        <v>497</v>
      </c>
      <c r="AH196" s="145"/>
      <c r="AI196" s="145"/>
      <c r="AJ196" s="145"/>
      <c r="AK196" s="28" t="str">
        <f t="shared" si="30"/>
        <v/>
      </c>
      <c r="AL196" s="145"/>
      <c r="AM196" s="28" t="str">
        <f t="shared" si="31"/>
        <v/>
      </c>
      <c r="AN196" s="140"/>
      <c r="AO196" s="28" t="str">
        <f t="shared" si="32"/>
        <v/>
      </c>
      <c r="AP196" s="140"/>
      <c r="AQ196" s="28" t="str">
        <f t="shared" si="33"/>
        <v/>
      </c>
      <c r="AR196" s="140"/>
      <c r="AS196" s="28" t="str">
        <f t="shared" si="34"/>
        <v/>
      </c>
      <c r="AT196" s="140"/>
      <c r="AU196" s="28" t="str">
        <f t="shared" si="35"/>
        <v/>
      </c>
      <c r="AV196" s="140"/>
      <c r="AW196" s="28" t="str">
        <f t="shared" si="36"/>
        <v/>
      </c>
      <c r="AX196" s="111" t="str">
        <f t="shared" si="37"/>
        <v/>
      </c>
      <c r="AY196" s="111" t="str">
        <f t="shared" si="38"/>
        <v/>
      </c>
      <c r="AZ196" s="141"/>
      <c r="BA196" s="154" t="str">
        <f t="shared" si="39"/>
        <v>Débil</v>
      </c>
      <c r="BB196" s="22" t="str">
        <f>IFERROR(VLOOKUP((CONCATENATE(AY196,BA196)),Listados!$U$3:$V$11,2,FALSE),"")</f>
        <v/>
      </c>
      <c r="BC196" s="111">
        <f t="shared" si="40"/>
        <v>100</v>
      </c>
      <c r="BD196" s="504"/>
      <c r="BE196" s="548"/>
      <c r="BF196" s="504"/>
      <c r="BG196" s="504"/>
      <c r="BH196" s="500"/>
      <c r="BI196" s="502"/>
      <c r="BJ196" s="500"/>
      <c r="BK196" s="500"/>
      <c r="BL196" s="586"/>
      <c r="BM196" s="587"/>
      <c r="BN196" s="588"/>
      <c r="BO196" s="586"/>
      <c r="BP196" s="587"/>
      <c r="BQ196" s="588"/>
      <c r="BR196" s="586"/>
      <c r="BS196" s="587"/>
      <c r="BT196" s="588"/>
    </row>
    <row r="197" spans="1:72" ht="15.75" thickBot="1" x14ac:dyDescent="0.3">
      <c r="A197" s="511"/>
      <c r="B197" s="564"/>
      <c r="C197" s="517"/>
      <c r="D197" s="523"/>
      <c r="E197" s="543"/>
      <c r="F197" s="557"/>
      <c r="G197" s="523"/>
      <c r="H197" s="551"/>
      <c r="I197" s="551"/>
      <c r="J197" s="551"/>
      <c r="K197" s="551"/>
      <c r="L197" s="551"/>
      <c r="M197" s="551"/>
      <c r="N197" s="551"/>
      <c r="O197" s="551"/>
      <c r="P197" s="551"/>
      <c r="Q197" s="551"/>
      <c r="R197" s="551"/>
      <c r="S197" s="551"/>
      <c r="T197" s="551"/>
      <c r="U197" s="551"/>
      <c r="V197" s="551"/>
      <c r="W197" s="551"/>
      <c r="X197" s="551"/>
      <c r="Y197" s="551"/>
      <c r="Z197" s="514"/>
      <c r="AA197" s="509"/>
      <c r="AB197" s="514"/>
      <c r="AC197" s="507"/>
      <c r="AD197" s="509" t="str">
        <f>+IF(OR(AB197=1,AB197&lt;=5),"Moderado",IF(OR(AB197=6,AB197&lt;=11),"Mayor","Catastrófico"))</f>
        <v>Moderado</v>
      </c>
      <c r="AE197" s="507"/>
      <c r="AF197" s="502"/>
      <c r="AG197" s="52" t="s">
        <v>497</v>
      </c>
      <c r="AH197" s="145"/>
      <c r="AI197" s="145"/>
      <c r="AJ197" s="145"/>
      <c r="AK197" s="28" t="str">
        <f t="shared" si="30"/>
        <v/>
      </c>
      <c r="AL197" s="145"/>
      <c r="AM197" s="28" t="str">
        <f t="shared" si="31"/>
        <v/>
      </c>
      <c r="AN197" s="140"/>
      <c r="AO197" s="28" t="str">
        <f t="shared" si="32"/>
        <v/>
      </c>
      <c r="AP197" s="140"/>
      <c r="AQ197" s="28" t="str">
        <f t="shared" si="33"/>
        <v/>
      </c>
      <c r="AR197" s="140"/>
      <c r="AS197" s="28" t="str">
        <f t="shared" si="34"/>
        <v/>
      </c>
      <c r="AT197" s="140"/>
      <c r="AU197" s="28" t="str">
        <f t="shared" si="35"/>
        <v/>
      </c>
      <c r="AV197" s="140"/>
      <c r="AW197" s="28" t="str">
        <f t="shared" si="36"/>
        <v/>
      </c>
      <c r="AX197" s="111" t="str">
        <f t="shared" si="37"/>
        <v/>
      </c>
      <c r="AY197" s="111" t="str">
        <f t="shared" si="38"/>
        <v/>
      </c>
      <c r="AZ197" s="141"/>
      <c r="BA197" s="154" t="str">
        <f t="shared" si="39"/>
        <v>Débil</v>
      </c>
      <c r="BB197" s="22" t="str">
        <f>IFERROR(VLOOKUP((CONCATENATE(AY197,BA197)),Listados!$U$3:$V$11,2,FALSE),"")</f>
        <v/>
      </c>
      <c r="BC197" s="111">
        <f t="shared" si="40"/>
        <v>100</v>
      </c>
      <c r="BD197" s="504"/>
      <c r="BE197" s="548"/>
      <c r="BF197" s="504"/>
      <c r="BG197" s="504"/>
      <c r="BH197" s="500"/>
      <c r="BI197" s="502"/>
      <c r="BJ197" s="500"/>
      <c r="BK197" s="500"/>
      <c r="BL197" s="586"/>
      <c r="BM197" s="587"/>
      <c r="BN197" s="588"/>
      <c r="BO197" s="586"/>
      <c r="BP197" s="587"/>
      <c r="BQ197" s="588"/>
      <c r="BR197" s="586"/>
      <c r="BS197" s="587"/>
      <c r="BT197" s="588"/>
    </row>
    <row r="198" spans="1:72" ht="15.75" thickBot="1" x14ac:dyDescent="0.3">
      <c r="A198" s="512"/>
      <c r="B198" s="564"/>
      <c r="C198" s="518"/>
      <c r="D198" s="568"/>
      <c r="E198" s="544"/>
      <c r="F198" s="558"/>
      <c r="G198" s="523"/>
      <c r="H198" s="551"/>
      <c r="I198" s="551"/>
      <c r="J198" s="551"/>
      <c r="K198" s="551"/>
      <c r="L198" s="551"/>
      <c r="M198" s="551"/>
      <c r="N198" s="551"/>
      <c r="O198" s="551"/>
      <c r="P198" s="551"/>
      <c r="Q198" s="551"/>
      <c r="R198" s="551"/>
      <c r="S198" s="551"/>
      <c r="T198" s="551"/>
      <c r="U198" s="551"/>
      <c r="V198" s="551"/>
      <c r="W198" s="551"/>
      <c r="X198" s="551"/>
      <c r="Y198" s="551"/>
      <c r="Z198" s="514"/>
      <c r="AA198" s="509"/>
      <c r="AB198" s="514"/>
      <c r="AC198" s="508"/>
      <c r="AD198" s="509" t="str">
        <f>+IF(OR(AB198=1,AB198&lt;=5),"Moderado",IF(OR(AB198=6,AB198&lt;=11),"Mayor","Catastrófico"))</f>
        <v>Moderado</v>
      </c>
      <c r="AE198" s="508"/>
      <c r="AF198" s="502"/>
      <c r="AG198" s="52" t="s">
        <v>497</v>
      </c>
      <c r="AH198" s="145"/>
      <c r="AI198" s="145"/>
      <c r="AJ198" s="145"/>
      <c r="AK198" s="28" t="str">
        <f t="shared" si="30"/>
        <v/>
      </c>
      <c r="AL198" s="145"/>
      <c r="AM198" s="28" t="str">
        <f t="shared" si="31"/>
        <v/>
      </c>
      <c r="AN198" s="140"/>
      <c r="AO198" s="28" t="str">
        <f t="shared" si="32"/>
        <v/>
      </c>
      <c r="AP198" s="140"/>
      <c r="AQ198" s="28" t="str">
        <f t="shared" si="33"/>
        <v/>
      </c>
      <c r="AR198" s="140"/>
      <c r="AS198" s="28" t="str">
        <f t="shared" si="34"/>
        <v/>
      </c>
      <c r="AT198" s="140"/>
      <c r="AU198" s="28" t="str">
        <f t="shared" si="35"/>
        <v/>
      </c>
      <c r="AV198" s="140"/>
      <c r="AW198" s="28" t="str">
        <f t="shared" si="36"/>
        <v/>
      </c>
      <c r="AX198" s="111" t="str">
        <f t="shared" si="37"/>
        <v/>
      </c>
      <c r="AY198" s="111" t="str">
        <f t="shared" si="38"/>
        <v/>
      </c>
      <c r="AZ198" s="141"/>
      <c r="BA198" s="154" t="str">
        <f t="shared" si="39"/>
        <v>Débil</v>
      </c>
      <c r="BB198" s="22" t="str">
        <f>IFERROR(VLOOKUP((CONCATENATE(AY198,BA198)),Listados!$U$3:$V$11,2,FALSE),"")</f>
        <v/>
      </c>
      <c r="BC198" s="111">
        <f t="shared" si="40"/>
        <v>100</v>
      </c>
      <c r="BD198" s="505"/>
      <c r="BE198" s="548"/>
      <c r="BF198" s="505"/>
      <c r="BG198" s="505"/>
      <c r="BH198" s="501"/>
      <c r="BI198" s="502"/>
      <c r="BJ198" s="501"/>
      <c r="BK198" s="501"/>
      <c r="BL198" s="586"/>
      <c r="BM198" s="587"/>
      <c r="BN198" s="588"/>
      <c r="BO198" s="586"/>
      <c r="BP198" s="587"/>
      <c r="BQ198" s="588"/>
      <c r="BR198" s="586"/>
      <c r="BS198" s="587"/>
      <c r="BT198" s="588"/>
    </row>
    <row r="199" spans="1:72" ht="15.75" thickBot="1" x14ac:dyDescent="0.3">
      <c r="A199" s="510">
        <v>33</v>
      </c>
      <c r="B199" s="563"/>
      <c r="C199" s="516" t="str">
        <f>IFERROR(VLOOKUP(B199,Listados!B$3:C$20,2,FALSE),"")</f>
        <v/>
      </c>
      <c r="D199" s="522" t="s">
        <v>614</v>
      </c>
      <c r="E199" s="105"/>
      <c r="F199" s="18"/>
      <c r="G199" s="522"/>
      <c r="H199" s="550"/>
      <c r="I199" s="550"/>
      <c r="J199" s="550"/>
      <c r="K199" s="550"/>
      <c r="L199" s="550"/>
      <c r="M199" s="550"/>
      <c r="N199" s="550"/>
      <c r="O199" s="550"/>
      <c r="P199" s="550"/>
      <c r="Q199" s="550"/>
      <c r="R199" s="550"/>
      <c r="S199" s="550"/>
      <c r="T199" s="550"/>
      <c r="U199" s="550"/>
      <c r="V199" s="550"/>
      <c r="W199" s="550"/>
      <c r="X199" s="550"/>
      <c r="Y199" s="550"/>
      <c r="Z199" s="549"/>
      <c r="AA199" s="508">
        <f>COUNTIF(H199:Z204, "SI")</f>
        <v>0</v>
      </c>
      <c r="AB199" s="549"/>
      <c r="AC199" s="506" t="e">
        <f>+VLOOKUP(AB199,Listados!$K$8:$L$12,2,0)</f>
        <v>#N/A</v>
      </c>
      <c r="AD199" s="508" t="str">
        <f>+IF(OR(AA199=1,AA199&lt;=5),"Moderado",IF(OR(AA199=6,AA199&lt;=11),"Mayor","Catastrófico"))</f>
        <v>Moderado</v>
      </c>
      <c r="AE199" s="506" t="e">
        <f>+VLOOKUP(AD199,Listados!K205:L209,2,0)</f>
        <v>#N/A</v>
      </c>
      <c r="AF199" s="501" t="str">
        <f>IF(AND(AB199&lt;&gt;"",AD199&lt;&gt;""),VLOOKUP(AB199&amp;AD199,Listados!$M$3:$N$27,2,FALSE),"")</f>
        <v/>
      </c>
      <c r="AG199" s="52" t="s">
        <v>497</v>
      </c>
      <c r="AH199" s="145"/>
      <c r="AI199" s="145"/>
      <c r="AJ199" s="145"/>
      <c r="AK199" s="28" t="str">
        <f t="shared" si="30"/>
        <v/>
      </c>
      <c r="AL199" s="145"/>
      <c r="AM199" s="28" t="str">
        <f t="shared" si="31"/>
        <v/>
      </c>
      <c r="AN199" s="140"/>
      <c r="AO199" s="28" t="str">
        <f t="shared" si="32"/>
        <v/>
      </c>
      <c r="AP199" s="140"/>
      <c r="AQ199" s="28" t="str">
        <f t="shared" si="33"/>
        <v/>
      </c>
      <c r="AR199" s="140"/>
      <c r="AS199" s="28" t="str">
        <f t="shared" si="34"/>
        <v/>
      </c>
      <c r="AT199" s="140"/>
      <c r="AU199" s="28" t="str">
        <f t="shared" si="35"/>
        <v/>
      </c>
      <c r="AV199" s="140"/>
      <c r="AW199" s="28" t="str">
        <f t="shared" si="36"/>
        <v/>
      </c>
      <c r="AX199" s="111" t="str">
        <f t="shared" si="37"/>
        <v/>
      </c>
      <c r="AY199" s="111" t="str">
        <f t="shared" si="38"/>
        <v/>
      </c>
      <c r="AZ199" s="141"/>
      <c r="BA199" s="154" t="str">
        <f t="shared" si="39"/>
        <v>Débil</v>
      </c>
      <c r="BB199" s="22" t="str">
        <f>IFERROR(VLOOKUP((CONCATENATE(AY199,BA199)),Listados!$U$3:$V$11,2,FALSE),"")</f>
        <v/>
      </c>
      <c r="BC199" s="111">
        <f t="shared" si="40"/>
        <v>100</v>
      </c>
      <c r="BD199" s="503">
        <f>AVERAGE(BC199:BC204)</f>
        <v>100</v>
      </c>
      <c r="BE199" s="505" t="str">
        <f>IF(BD199&lt;=50, "Débil", IF(BD199&lt;=99,"Moderado","Fuerte"))</f>
        <v>Fuerte</v>
      </c>
      <c r="BF199" s="503">
        <f>+IF(BE199="Fuerte",2,IF(BE199="Moderado",1,0))</f>
        <v>2</v>
      </c>
      <c r="BG199" s="503" t="e">
        <f>+AC199-BF199</f>
        <v>#N/A</v>
      </c>
      <c r="BH199" s="499" t="e">
        <f>+VLOOKUP(BG199,Listados!$J$18:$K$24,2,TRUE)</f>
        <v>#N/A</v>
      </c>
      <c r="BI199" s="501" t="str">
        <f>IF(ISBLANK(AD199),"",AD199)</f>
        <v>Moderado</v>
      </c>
      <c r="BJ199" s="499" t="e">
        <f>IF(AND(BH199&lt;&gt;"",BI199&lt;&gt;""),VLOOKUP(BH199&amp;BI199,Listados!$M$3:$N$27,2,FALSE),"")</f>
        <v>#N/A</v>
      </c>
      <c r="BK199" s="499" t="e">
        <f>+VLOOKUP(BJ199,Listados!$P$3:$Q$6,2,FALSE)</f>
        <v>#N/A</v>
      </c>
      <c r="BL199" s="586"/>
      <c r="BM199" s="587"/>
      <c r="BN199" s="588"/>
      <c r="BO199" s="586"/>
      <c r="BP199" s="587"/>
      <c r="BQ199" s="588"/>
      <c r="BR199" s="586"/>
      <c r="BS199" s="587"/>
      <c r="BT199" s="588"/>
    </row>
    <row r="200" spans="1:72" ht="15.75" thickBot="1" x14ac:dyDescent="0.3">
      <c r="A200" s="511"/>
      <c r="B200" s="564"/>
      <c r="C200" s="517"/>
      <c r="D200" s="523"/>
      <c r="E200" s="162"/>
      <c r="F200" s="151"/>
      <c r="G200" s="523"/>
      <c r="H200" s="551"/>
      <c r="I200" s="551"/>
      <c r="J200" s="551"/>
      <c r="K200" s="551"/>
      <c r="L200" s="551"/>
      <c r="M200" s="551"/>
      <c r="N200" s="551"/>
      <c r="O200" s="551"/>
      <c r="P200" s="551"/>
      <c r="Q200" s="551"/>
      <c r="R200" s="551"/>
      <c r="S200" s="551"/>
      <c r="T200" s="551"/>
      <c r="U200" s="551"/>
      <c r="V200" s="551"/>
      <c r="W200" s="551"/>
      <c r="X200" s="551"/>
      <c r="Y200" s="551"/>
      <c r="Z200" s="514"/>
      <c r="AA200" s="509"/>
      <c r="AB200" s="514"/>
      <c r="AC200" s="507"/>
      <c r="AD200" s="509" t="str">
        <f>+IF(OR(AB200=1,AB200&lt;=5),"Moderado",IF(OR(AB200=6,AB200&lt;=11),"Mayor","Catastrófico"))</f>
        <v>Moderado</v>
      </c>
      <c r="AE200" s="507"/>
      <c r="AF200" s="502"/>
      <c r="AG200" s="52" t="s">
        <v>497</v>
      </c>
      <c r="AH200" s="145"/>
      <c r="AI200" s="145"/>
      <c r="AJ200" s="145"/>
      <c r="AK200" s="28" t="str">
        <f t="shared" ref="AK200:AK263" si="41">+IF(AJ200="si",15,"")</f>
        <v/>
      </c>
      <c r="AL200" s="145"/>
      <c r="AM200" s="28" t="str">
        <f t="shared" ref="AM200:AM263" si="42">+IF(AL200="si",15,"")</f>
        <v/>
      </c>
      <c r="AN200" s="140"/>
      <c r="AO200" s="28" t="str">
        <f t="shared" ref="AO200:AO263" si="43">+IF(AN200="si",15,"")</f>
        <v/>
      </c>
      <c r="AP200" s="140"/>
      <c r="AQ200" s="28" t="str">
        <f t="shared" ref="AQ200:AQ263" si="44">+IF(AP200="Preventivo",15,IF(AP200="Detectivo",10,""))</f>
        <v/>
      </c>
      <c r="AR200" s="140"/>
      <c r="AS200" s="28" t="str">
        <f t="shared" ref="AS200:AS263" si="45">+IF(AR200="si",15,"")</f>
        <v/>
      </c>
      <c r="AT200" s="140"/>
      <c r="AU200" s="28" t="str">
        <f t="shared" ref="AU200:AU263" si="46">+IF(AT200="si",15,"")</f>
        <v/>
      </c>
      <c r="AV200" s="140"/>
      <c r="AW200" s="28" t="str">
        <f t="shared" ref="AW200:AW263" si="47">+IF(AV200="Completa",10,IF(AV200="Incompleta",5,""))</f>
        <v/>
      </c>
      <c r="AX200" s="111" t="str">
        <f t="shared" ref="AX200:AX263" si="48">IF((SUM(AK200,AM200,AO200,AQ200,AS200,AU200,AW200)=0),"",(SUM(AK200,AM200,AO200,AQ200,AS200,AU200,AW200)))</f>
        <v/>
      </c>
      <c r="AY200" s="111" t="str">
        <f t="shared" ref="AY200:AY263" si="49">IF(AX200&lt;=85,"Débil",IF(AX200&lt;=95,"Moderado",IF(AX200=100,"Fuerte","")))</f>
        <v/>
      </c>
      <c r="AZ200" s="141"/>
      <c r="BA200" s="154" t="str">
        <f t="shared" ref="BA200:BA263" si="50">+IF(AZ200="siempre","Fuerte",IF(AZ200="Algunas veces","Moderado","Débil"))</f>
        <v>Débil</v>
      </c>
      <c r="BB200" s="22" t="str">
        <f>IFERROR(VLOOKUP((CONCATENATE(AY200,BA200)),Listados!$U$3:$V$11,2,FALSE),"")</f>
        <v/>
      </c>
      <c r="BC200" s="111">
        <f t="shared" ref="BC200:BC263" si="51">IF(ISBLANK(BB200),"",IF(BB200="Débil", 0, IF(BB200="Moderado",50,100)))</f>
        <v>100</v>
      </c>
      <c r="BD200" s="504"/>
      <c r="BE200" s="548"/>
      <c r="BF200" s="504"/>
      <c r="BG200" s="504"/>
      <c r="BH200" s="500"/>
      <c r="BI200" s="502"/>
      <c r="BJ200" s="500"/>
      <c r="BK200" s="500"/>
      <c r="BL200" s="586"/>
      <c r="BM200" s="587"/>
      <c r="BN200" s="588"/>
      <c r="BO200" s="586"/>
      <c r="BP200" s="587"/>
      <c r="BQ200" s="588"/>
      <c r="BR200" s="586"/>
      <c r="BS200" s="587"/>
      <c r="BT200" s="588"/>
    </row>
    <row r="201" spans="1:72" ht="15.75" thickBot="1" x14ac:dyDescent="0.3">
      <c r="A201" s="511"/>
      <c r="B201" s="564"/>
      <c r="C201" s="517"/>
      <c r="D201" s="523"/>
      <c r="E201" s="162"/>
      <c r="F201" s="151"/>
      <c r="G201" s="523"/>
      <c r="H201" s="551"/>
      <c r="I201" s="551"/>
      <c r="J201" s="551"/>
      <c r="K201" s="551"/>
      <c r="L201" s="551"/>
      <c r="M201" s="551"/>
      <c r="N201" s="551"/>
      <c r="O201" s="551"/>
      <c r="P201" s="551"/>
      <c r="Q201" s="551"/>
      <c r="R201" s="551"/>
      <c r="S201" s="551"/>
      <c r="T201" s="551"/>
      <c r="U201" s="551"/>
      <c r="V201" s="551"/>
      <c r="W201" s="551"/>
      <c r="X201" s="551"/>
      <c r="Y201" s="551"/>
      <c r="Z201" s="514"/>
      <c r="AA201" s="509"/>
      <c r="AB201" s="514"/>
      <c r="AC201" s="507"/>
      <c r="AD201" s="509" t="str">
        <f>+IF(OR(AB201=1,AB201&lt;=5),"Moderado",IF(OR(AB201=6,AB201&lt;=11),"Mayor","Catastrófico"))</f>
        <v>Moderado</v>
      </c>
      <c r="AE201" s="507"/>
      <c r="AF201" s="502"/>
      <c r="AG201" s="52" t="s">
        <v>497</v>
      </c>
      <c r="AH201" s="145"/>
      <c r="AI201" s="145"/>
      <c r="AJ201" s="145"/>
      <c r="AK201" s="28" t="str">
        <f t="shared" si="41"/>
        <v/>
      </c>
      <c r="AL201" s="145"/>
      <c r="AM201" s="28" t="str">
        <f t="shared" si="42"/>
        <v/>
      </c>
      <c r="AN201" s="140"/>
      <c r="AO201" s="28" t="str">
        <f t="shared" si="43"/>
        <v/>
      </c>
      <c r="AP201" s="140"/>
      <c r="AQ201" s="28" t="str">
        <f t="shared" si="44"/>
        <v/>
      </c>
      <c r="AR201" s="140"/>
      <c r="AS201" s="28" t="str">
        <f t="shared" si="45"/>
        <v/>
      </c>
      <c r="AT201" s="140"/>
      <c r="AU201" s="28" t="str">
        <f t="shared" si="46"/>
        <v/>
      </c>
      <c r="AV201" s="140"/>
      <c r="AW201" s="28" t="str">
        <f t="shared" si="47"/>
        <v/>
      </c>
      <c r="AX201" s="111" t="str">
        <f t="shared" si="48"/>
        <v/>
      </c>
      <c r="AY201" s="111" t="str">
        <f t="shared" si="49"/>
        <v/>
      </c>
      <c r="AZ201" s="141"/>
      <c r="BA201" s="154" t="str">
        <f t="shared" si="50"/>
        <v>Débil</v>
      </c>
      <c r="BB201" s="22" t="str">
        <f>IFERROR(VLOOKUP((CONCATENATE(AY201,BA201)),Listados!$U$3:$V$11,2,FALSE),"")</f>
        <v/>
      </c>
      <c r="BC201" s="111">
        <f t="shared" si="51"/>
        <v>100</v>
      </c>
      <c r="BD201" s="504"/>
      <c r="BE201" s="548"/>
      <c r="BF201" s="504"/>
      <c r="BG201" s="504"/>
      <c r="BH201" s="500"/>
      <c r="BI201" s="502"/>
      <c r="BJ201" s="500"/>
      <c r="BK201" s="500"/>
      <c r="BL201" s="586"/>
      <c r="BM201" s="587"/>
      <c r="BN201" s="588"/>
      <c r="BO201" s="586"/>
      <c r="BP201" s="587"/>
      <c r="BQ201" s="588"/>
      <c r="BR201" s="586"/>
      <c r="BS201" s="587"/>
      <c r="BT201" s="588"/>
    </row>
    <row r="202" spans="1:72" ht="15.75" thickBot="1" x14ac:dyDescent="0.3">
      <c r="A202" s="511"/>
      <c r="B202" s="564"/>
      <c r="C202" s="517"/>
      <c r="D202" s="523"/>
      <c r="E202" s="542"/>
      <c r="F202" s="556"/>
      <c r="G202" s="523"/>
      <c r="H202" s="551"/>
      <c r="I202" s="551"/>
      <c r="J202" s="551"/>
      <c r="K202" s="551"/>
      <c r="L202" s="551"/>
      <c r="M202" s="551"/>
      <c r="N202" s="551"/>
      <c r="O202" s="551"/>
      <c r="P202" s="551"/>
      <c r="Q202" s="551"/>
      <c r="R202" s="551"/>
      <c r="S202" s="551"/>
      <c r="T202" s="551"/>
      <c r="U202" s="551"/>
      <c r="V202" s="551"/>
      <c r="W202" s="551"/>
      <c r="X202" s="551"/>
      <c r="Y202" s="551"/>
      <c r="Z202" s="514"/>
      <c r="AA202" s="509"/>
      <c r="AB202" s="514"/>
      <c r="AC202" s="507"/>
      <c r="AD202" s="509" t="str">
        <f>+IF(OR(AB202=1,AB202&lt;=5),"Moderado",IF(OR(AB202=6,AB202&lt;=11),"Mayor","Catastrófico"))</f>
        <v>Moderado</v>
      </c>
      <c r="AE202" s="507"/>
      <c r="AF202" s="502"/>
      <c r="AG202" s="52" t="s">
        <v>497</v>
      </c>
      <c r="AH202" s="145"/>
      <c r="AI202" s="145"/>
      <c r="AJ202" s="145"/>
      <c r="AK202" s="28" t="str">
        <f t="shared" si="41"/>
        <v/>
      </c>
      <c r="AL202" s="145"/>
      <c r="AM202" s="28" t="str">
        <f t="shared" si="42"/>
        <v/>
      </c>
      <c r="AN202" s="140"/>
      <c r="AO202" s="28" t="str">
        <f t="shared" si="43"/>
        <v/>
      </c>
      <c r="AP202" s="140"/>
      <c r="AQ202" s="28" t="str">
        <f t="shared" si="44"/>
        <v/>
      </c>
      <c r="AR202" s="140"/>
      <c r="AS202" s="28" t="str">
        <f t="shared" si="45"/>
        <v/>
      </c>
      <c r="AT202" s="140"/>
      <c r="AU202" s="28" t="str">
        <f t="shared" si="46"/>
        <v/>
      </c>
      <c r="AV202" s="140"/>
      <c r="AW202" s="28" t="str">
        <f t="shared" si="47"/>
        <v/>
      </c>
      <c r="AX202" s="111" t="str">
        <f t="shared" si="48"/>
        <v/>
      </c>
      <c r="AY202" s="111" t="str">
        <f t="shared" si="49"/>
        <v/>
      </c>
      <c r="AZ202" s="141"/>
      <c r="BA202" s="154" t="str">
        <f t="shared" si="50"/>
        <v>Débil</v>
      </c>
      <c r="BB202" s="22" t="str">
        <f>IFERROR(VLOOKUP((CONCATENATE(AY202,BA202)),Listados!$U$3:$V$11,2,FALSE),"")</f>
        <v/>
      </c>
      <c r="BC202" s="111">
        <f t="shared" si="51"/>
        <v>100</v>
      </c>
      <c r="BD202" s="504"/>
      <c r="BE202" s="548"/>
      <c r="BF202" s="504"/>
      <c r="BG202" s="504"/>
      <c r="BH202" s="500"/>
      <c r="BI202" s="502"/>
      <c r="BJ202" s="500"/>
      <c r="BK202" s="500"/>
      <c r="BL202" s="586"/>
      <c r="BM202" s="587"/>
      <c r="BN202" s="588"/>
      <c r="BO202" s="586"/>
      <c r="BP202" s="587"/>
      <c r="BQ202" s="588"/>
      <c r="BR202" s="586"/>
      <c r="BS202" s="587"/>
      <c r="BT202" s="588"/>
    </row>
    <row r="203" spans="1:72" ht="15.75" thickBot="1" x14ac:dyDescent="0.3">
      <c r="A203" s="511"/>
      <c r="B203" s="564"/>
      <c r="C203" s="517"/>
      <c r="D203" s="523"/>
      <c r="E203" s="543"/>
      <c r="F203" s="557"/>
      <c r="G203" s="523"/>
      <c r="H203" s="551"/>
      <c r="I203" s="551"/>
      <c r="J203" s="551"/>
      <c r="K203" s="551"/>
      <c r="L203" s="551"/>
      <c r="M203" s="551"/>
      <c r="N203" s="551"/>
      <c r="O203" s="551"/>
      <c r="P203" s="551"/>
      <c r="Q203" s="551"/>
      <c r="R203" s="551"/>
      <c r="S203" s="551"/>
      <c r="T203" s="551"/>
      <c r="U203" s="551"/>
      <c r="V203" s="551"/>
      <c r="W203" s="551"/>
      <c r="X203" s="551"/>
      <c r="Y203" s="551"/>
      <c r="Z203" s="514"/>
      <c r="AA203" s="509"/>
      <c r="AB203" s="514"/>
      <c r="AC203" s="507"/>
      <c r="AD203" s="509" t="str">
        <f>+IF(OR(AB203=1,AB203&lt;=5),"Moderado",IF(OR(AB203=6,AB203&lt;=11),"Mayor","Catastrófico"))</f>
        <v>Moderado</v>
      </c>
      <c r="AE203" s="507"/>
      <c r="AF203" s="502"/>
      <c r="AG203" s="52" t="s">
        <v>497</v>
      </c>
      <c r="AH203" s="145"/>
      <c r="AI203" s="145"/>
      <c r="AJ203" s="145"/>
      <c r="AK203" s="28" t="str">
        <f t="shared" si="41"/>
        <v/>
      </c>
      <c r="AL203" s="145"/>
      <c r="AM203" s="28" t="str">
        <f t="shared" si="42"/>
        <v/>
      </c>
      <c r="AN203" s="140"/>
      <c r="AO203" s="28" t="str">
        <f t="shared" si="43"/>
        <v/>
      </c>
      <c r="AP203" s="140"/>
      <c r="AQ203" s="28" t="str">
        <f t="shared" si="44"/>
        <v/>
      </c>
      <c r="AR203" s="140"/>
      <c r="AS203" s="28" t="str">
        <f t="shared" si="45"/>
        <v/>
      </c>
      <c r="AT203" s="140"/>
      <c r="AU203" s="28" t="str">
        <f t="shared" si="46"/>
        <v/>
      </c>
      <c r="AV203" s="140"/>
      <c r="AW203" s="28" t="str">
        <f t="shared" si="47"/>
        <v/>
      </c>
      <c r="AX203" s="111" t="str">
        <f t="shared" si="48"/>
        <v/>
      </c>
      <c r="AY203" s="111" t="str">
        <f t="shared" si="49"/>
        <v/>
      </c>
      <c r="AZ203" s="141"/>
      <c r="BA203" s="154" t="str">
        <f t="shared" si="50"/>
        <v>Débil</v>
      </c>
      <c r="BB203" s="22" t="str">
        <f>IFERROR(VLOOKUP((CONCATENATE(AY203,BA203)),Listados!$U$3:$V$11,2,FALSE),"")</f>
        <v/>
      </c>
      <c r="BC203" s="111">
        <f t="shared" si="51"/>
        <v>100</v>
      </c>
      <c r="BD203" s="504"/>
      <c r="BE203" s="548"/>
      <c r="BF203" s="504"/>
      <c r="BG203" s="504"/>
      <c r="BH203" s="500"/>
      <c r="BI203" s="502"/>
      <c r="BJ203" s="500"/>
      <c r="BK203" s="500"/>
      <c r="BL203" s="586"/>
      <c r="BM203" s="587"/>
      <c r="BN203" s="588"/>
      <c r="BO203" s="586"/>
      <c r="BP203" s="587"/>
      <c r="BQ203" s="588"/>
      <c r="BR203" s="586"/>
      <c r="BS203" s="587"/>
      <c r="BT203" s="588"/>
    </row>
    <row r="204" spans="1:72" ht="15.75" thickBot="1" x14ac:dyDescent="0.3">
      <c r="A204" s="512"/>
      <c r="B204" s="564"/>
      <c r="C204" s="518"/>
      <c r="D204" s="568"/>
      <c r="E204" s="544"/>
      <c r="F204" s="558"/>
      <c r="G204" s="523"/>
      <c r="H204" s="551"/>
      <c r="I204" s="551"/>
      <c r="J204" s="551"/>
      <c r="K204" s="551"/>
      <c r="L204" s="551"/>
      <c r="M204" s="551"/>
      <c r="N204" s="551"/>
      <c r="O204" s="551"/>
      <c r="P204" s="551"/>
      <c r="Q204" s="551"/>
      <c r="R204" s="551"/>
      <c r="S204" s="551"/>
      <c r="T204" s="551"/>
      <c r="U204" s="551"/>
      <c r="V204" s="551"/>
      <c r="W204" s="551"/>
      <c r="X204" s="551"/>
      <c r="Y204" s="551"/>
      <c r="Z204" s="514"/>
      <c r="AA204" s="509"/>
      <c r="AB204" s="514"/>
      <c r="AC204" s="508"/>
      <c r="AD204" s="509" t="str">
        <f>+IF(OR(AB204=1,AB204&lt;=5),"Moderado",IF(OR(AB204=6,AB204&lt;=11),"Mayor","Catastrófico"))</f>
        <v>Moderado</v>
      </c>
      <c r="AE204" s="508"/>
      <c r="AF204" s="502"/>
      <c r="AG204" s="52" t="s">
        <v>497</v>
      </c>
      <c r="AH204" s="145"/>
      <c r="AI204" s="145"/>
      <c r="AJ204" s="145"/>
      <c r="AK204" s="28" t="str">
        <f t="shared" si="41"/>
        <v/>
      </c>
      <c r="AL204" s="145"/>
      <c r="AM204" s="28" t="str">
        <f t="shared" si="42"/>
        <v/>
      </c>
      <c r="AN204" s="140"/>
      <c r="AO204" s="28" t="str">
        <f t="shared" si="43"/>
        <v/>
      </c>
      <c r="AP204" s="140"/>
      <c r="AQ204" s="28" t="str">
        <f t="shared" si="44"/>
        <v/>
      </c>
      <c r="AR204" s="140"/>
      <c r="AS204" s="28" t="str">
        <f t="shared" si="45"/>
        <v/>
      </c>
      <c r="AT204" s="140"/>
      <c r="AU204" s="28" t="str">
        <f t="shared" si="46"/>
        <v/>
      </c>
      <c r="AV204" s="140"/>
      <c r="AW204" s="28" t="str">
        <f t="shared" si="47"/>
        <v/>
      </c>
      <c r="AX204" s="111" t="str">
        <f t="shared" si="48"/>
        <v/>
      </c>
      <c r="AY204" s="111" t="str">
        <f t="shared" si="49"/>
        <v/>
      </c>
      <c r="AZ204" s="141"/>
      <c r="BA204" s="154" t="str">
        <f t="shared" si="50"/>
        <v>Débil</v>
      </c>
      <c r="BB204" s="22" t="str">
        <f>IFERROR(VLOOKUP((CONCATENATE(AY204,BA204)),Listados!$U$3:$V$11,2,FALSE),"")</f>
        <v/>
      </c>
      <c r="BC204" s="111">
        <f t="shared" si="51"/>
        <v>100</v>
      </c>
      <c r="BD204" s="505"/>
      <c r="BE204" s="548"/>
      <c r="BF204" s="505"/>
      <c r="BG204" s="505"/>
      <c r="BH204" s="501"/>
      <c r="BI204" s="502"/>
      <c r="BJ204" s="501"/>
      <c r="BK204" s="501"/>
      <c r="BL204" s="586"/>
      <c r="BM204" s="587"/>
      <c r="BN204" s="588"/>
      <c r="BO204" s="586"/>
      <c r="BP204" s="587"/>
      <c r="BQ204" s="588"/>
      <c r="BR204" s="586"/>
      <c r="BS204" s="587"/>
      <c r="BT204" s="588"/>
    </row>
    <row r="205" spans="1:72" ht="15.75" thickBot="1" x14ac:dyDescent="0.3">
      <c r="A205" s="510">
        <v>34</v>
      </c>
      <c r="B205" s="563"/>
      <c r="C205" s="516" t="str">
        <f>IFERROR(VLOOKUP(B205,Listados!B$3:C$20,2,FALSE),"")</f>
        <v/>
      </c>
      <c r="D205" s="522" t="s">
        <v>614</v>
      </c>
      <c r="E205" s="105"/>
      <c r="F205" s="18"/>
      <c r="G205" s="522"/>
      <c r="H205" s="550"/>
      <c r="I205" s="550"/>
      <c r="J205" s="550"/>
      <c r="K205" s="550"/>
      <c r="L205" s="550"/>
      <c r="M205" s="550"/>
      <c r="N205" s="550"/>
      <c r="O205" s="550"/>
      <c r="P205" s="550"/>
      <c r="Q205" s="550"/>
      <c r="R205" s="550"/>
      <c r="S205" s="550"/>
      <c r="T205" s="550"/>
      <c r="U205" s="550"/>
      <c r="V205" s="550"/>
      <c r="W205" s="550"/>
      <c r="X205" s="550"/>
      <c r="Y205" s="550"/>
      <c r="Z205" s="549"/>
      <c r="AA205" s="508">
        <f>COUNTIF(H205:Z210, "SI")</f>
        <v>0</v>
      </c>
      <c r="AB205" s="549"/>
      <c r="AC205" s="506" t="e">
        <f>+VLOOKUP(AB205,Listados!$K$8:$L$12,2,0)</f>
        <v>#N/A</v>
      </c>
      <c r="AD205" s="508" t="str">
        <f>+IF(OR(AA205=1,AA205&lt;=5),"Moderado",IF(OR(AA205=6,AA205&lt;=11),"Mayor","Catastrófico"))</f>
        <v>Moderado</v>
      </c>
      <c r="AE205" s="506" t="e">
        <f>+VLOOKUP(AD205,Listados!K211:L215,2,0)</f>
        <v>#N/A</v>
      </c>
      <c r="AF205" s="501" t="str">
        <f>IF(AND(AB205&lt;&gt;"",AD205&lt;&gt;""),VLOOKUP(AB205&amp;AD205,Listados!$M$3:$N$27,2,FALSE),"")</f>
        <v/>
      </c>
      <c r="AG205" s="52" t="s">
        <v>497</v>
      </c>
      <c r="AH205" s="145"/>
      <c r="AI205" s="145"/>
      <c r="AJ205" s="145"/>
      <c r="AK205" s="28" t="str">
        <f t="shared" si="41"/>
        <v/>
      </c>
      <c r="AL205" s="145"/>
      <c r="AM205" s="28" t="str">
        <f t="shared" si="42"/>
        <v/>
      </c>
      <c r="AN205" s="140"/>
      <c r="AO205" s="28" t="str">
        <f t="shared" si="43"/>
        <v/>
      </c>
      <c r="AP205" s="140"/>
      <c r="AQ205" s="28" t="str">
        <f t="shared" si="44"/>
        <v/>
      </c>
      <c r="AR205" s="140"/>
      <c r="AS205" s="28" t="str">
        <f t="shared" si="45"/>
        <v/>
      </c>
      <c r="AT205" s="140"/>
      <c r="AU205" s="28" t="str">
        <f t="shared" si="46"/>
        <v/>
      </c>
      <c r="AV205" s="140"/>
      <c r="AW205" s="28" t="str">
        <f t="shared" si="47"/>
        <v/>
      </c>
      <c r="AX205" s="111" t="str">
        <f t="shared" si="48"/>
        <v/>
      </c>
      <c r="AY205" s="111" t="str">
        <f t="shared" si="49"/>
        <v/>
      </c>
      <c r="AZ205" s="141"/>
      <c r="BA205" s="154" t="str">
        <f t="shared" si="50"/>
        <v>Débil</v>
      </c>
      <c r="BB205" s="22" t="str">
        <f>IFERROR(VLOOKUP((CONCATENATE(AY205,BA205)),Listados!$U$3:$V$11,2,FALSE),"")</f>
        <v/>
      </c>
      <c r="BC205" s="111">
        <f t="shared" si="51"/>
        <v>100</v>
      </c>
      <c r="BD205" s="503">
        <f>AVERAGE(BC205:BC210)</f>
        <v>100</v>
      </c>
      <c r="BE205" s="505" t="str">
        <f>IF(BD205&lt;=50, "Débil", IF(BD205&lt;=99,"Moderado","Fuerte"))</f>
        <v>Fuerte</v>
      </c>
      <c r="BF205" s="503">
        <f>+IF(BE205="Fuerte",2,IF(BE205="Moderado",1,0))</f>
        <v>2</v>
      </c>
      <c r="BG205" s="503" t="e">
        <f>+AC205-BF205</f>
        <v>#N/A</v>
      </c>
      <c r="BH205" s="499" t="e">
        <f>+VLOOKUP(BG205,Listados!$J$18:$K$24,2,TRUE)</f>
        <v>#N/A</v>
      </c>
      <c r="BI205" s="501" t="str">
        <f>IF(ISBLANK(AD205),"",AD205)</f>
        <v>Moderado</v>
      </c>
      <c r="BJ205" s="499" t="e">
        <f>IF(AND(BH205&lt;&gt;"",BI205&lt;&gt;""),VLOOKUP(BH205&amp;BI205,Listados!$M$3:$N$27,2,FALSE),"")</f>
        <v>#N/A</v>
      </c>
      <c r="BK205" s="499" t="e">
        <f>+VLOOKUP(BJ205,Listados!$P$3:$Q$6,2,FALSE)</f>
        <v>#N/A</v>
      </c>
      <c r="BL205" s="586"/>
      <c r="BM205" s="587"/>
      <c r="BN205" s="588"/>
      <c r="BO205" s="586"/>
      <c r="BP205" s="587"/>
      <c r="BQ205" s="588"/>
      <c r="BR205" s="586"/>
      <c r="BS205" s="587"/>
      <c r="BT205" s="588"/>
    </row>
    <row r="206" spans="1:72" ht="15.75" thickBot="1" x14ac:dyDescent="0.3">
      <c r="A206" s="511"/>
      <c r="B206" s="564"/>
      <c r="C206" s="517"/>
      <c r="D206" s="523"/>
      <c r="E206" s="162"/>
      <c r="F206" s="151"/>
      <c r="G206" s="523"/>
      <c r="H206" s="551"/>
      <c r="I206" s="551"/>
      <c r="J206" s="551"/>
      <c r="K206" s="551"/>
      <c r="L206" s="551"/>
      <c r="M206" s="551"/>
      <c r="N206" s="551"/>
      <c r="O206" s="551"/>
      <c r="P206" s="551"/>
      <c r="Q206" s="551"/>
      <c r="R206" s="551"/>
      <c r="S206" s="551"/>
      <c r="T206" s="551"/>
      <c r="U206" s="551"/>
      <c r="V206" s="551"/>
      <c r="W206" s="551"/>
      <c r="X206" s="551"/>
      <c r="Y206" s="551"/>
      <c r="Z206" s="514"/>
      <c r="AA206" s="509"/>
      <c r="AB206" s="514"/>
      <c r="AC206" s="507"/>
      <c r="AD206" s="509" t="str">
        <f>+IF(OR(AB206=1,AB206&lt;=5),"Moderado",IF(OR(AB206=6,AB206&lt;=11),"Mayor","Catastrófico"))</f>
        <v>Moderado</v>
      </c>
      <c r="AE206" s="507"/>
      <c r="AF206" s="502"/>
      <c r="AG206" s="52" t="s">
        <v>497</v>
      </c>
      <c r="AH206" s="145"/>
      <c r="AI206" s="145"/>
      <c r="AJ206" s="145"/>
      <c r="AK206" s="28" t="str">
        <f t="shared" si="41"/>
        <v/>
      </c>
      <c r="AL206" s="145"/>
      <c r="AM206" s="28" t="str">
        <f t="shared" si="42"/>
        <v/>
      </c>
      <c r="AN206" s="140"/>
      <c r="AO206" s="28" t="str">
        <f t="shared" si="43"/>
        <v/>
      </c>
      <c r="AP206" s="140"/>
      <c r="AQ206" s="28" t="str">
        <f t="shared" si="44"/>
        <v/>
      </c>
      <c r="AR206" s="140"/>
      <c r="AS206" s="28" t="str">
        <f t="shared" si="45"/>
        <v/>
      </c>
      <c r="AT206" s="140"/>
      <c r="AU206" s="28" t="str">
        <f t="shared" si="46"/>
        <v/>
      </c>
      <c r="AV206" s="140"/>
      <c r="AW206" s="28" t="str">
        <f t="shared" si="47"/>
        <v/>
      </c>
      <c r="AX206" s="111" t="str">
        <f t="shared" si="48"/>
        <v/>
      </c>
      <c r="AY206" s="111" t="str">
        <f t="shared" si="49"/>
        <v/>
      </c>
      <c r="AZ206" s="141"/>
      <c r="BA206" s="154" t="str">
        <f t="shared" si="50"/>
        <v>Débil</v>
      </c>
      <c r="BB206" s="22" t="str">
        <f>IFERROR(VLOOKUP((CONCATENATE(AY206,BA206)),Listados!$U$3:$V$11,2,FALSE),"")</f>
        <v/>
      </c>
      <c r="BC206" s="111">
        <f t="shared" si="51"/>
        <v>100</v>
      </c>
      <c r="BD206" s="504"/>
      <c r="BE206" s="548"/>
      <c r="BF206" s="504"/>
      <c r="BG206" s="504"/>
      <c r="BH206" s="500"/>
      <c r="BI206" s="502"/>
      <c r="BJ206" s="500"/>
      <c r="BK206" s="500"/>
      <c r="BL206" s="586"/>
      <c r="BM206" s="587"/>
      <c r="BN206" s="588"/>
      <c r="BO206" s="586"/>
      <c r="BP206" s="587"/>
      <c r="BQ206" s="588"/>
      <c r="BR206" s="586"/>
      <c r="BS206" s="587"/>
      <c r="BT206" s="588"/>
    </row>
    <row r="207" spans="1:72" ht="15.75" thickBot="1" x14ac:dyDescent="0.3">
      <c r="A207" s="511"/>
      <c r="B207" s="564"/>
      <c r="C207" s="517"/>
      <c r="D207" s="523"/>
      <c r="E207" s="162"/>
      <c r="F207" s="151"/>
      <c r="G207" s="523"/>
      <c r="H207" s="551"/>
      <c r="I207" s="551"/>
      <c r="J207" s="551"/>
      <c r="K207" s="551"/>
      <c r="L207" s="551"/>
      <c r="M207" s="551"/>
      <c r="N207" s="551"/>
      <c r="O207" s="551"/>
      <c r="P207" s="551"/>
      <c r="Q207" s="551"/>
      <c r="R207" s="551"/>
      <c r="S207" s="551"/>
      <c r="T207" s="551"/>
      <c r="U207" s="551"/>
      <c r="V207" s="551"/>
      <c r="W207" s="551"/>
      <c r="X207" s="551"/>
      <c r="Y207" s="551"/>
      <c r="Z207" s="514"/>
      <c r="AA207" s="509"/>
      <c r="AB207" s="514"/>
      <c r="AC207" s="507"/>
      <c r="AD207" s="509" t="str">
        <f>+IF(OR(AB207=1,AB207&lt;=5),"Moderado",IF(OR(AB207=6,AB207&lt;=11),"Mayor","Catastrófico"))</f>
        <v>Moderado</v>
      </c>
      <c r="AE207" s="507"/>
      <c r="AF207" s="502"/>
      <c r="AG207" s="52" t="s">
        <v>497</v>
      </c>
      <c r="AH207" s="145"/>
      <c r="AI207" s="145"/>
      <c r="AJ207" s="145"/>
      <c r="AK207" s="28" t="str">
        <f t="shared" si="41"/>
        <v/>
      </c>
      <c r="AL207" s="145"/>
      <c r="AM207" s="28" t="str">
        <f t="shared" si="42"/>
        <v/>
      </c>
      <c r="AN207" s="140"/>
      <c r="AO207" s="28" t="str">
        <f t="shared" si="43"/>
        <v/>
      </c>
      <c r="AP207" s="140"/>
      <c r="AQ207" s="28" t="str">
        <f t="shared" si="44"/>
        <v/>
      </c>
      <c r="AR207" s="140"/>
      <c r="AS207" s="28" t="str">
        <f t="shared" si="45"/>
        <v/>
      </c>
      <c r="AT207" s="140"/>
      <c r="AU207" s="28" t="str">
        <f t="shared" si="46"/>
        <v/>
      </c>
      <c r="AV207" s="140"/>
      <c r="AW207" s="28" t="str">
        <f t="shared" si="47"/>
        <v/>
      </c>
      <c r="AX207" s="111" t="str">
        <f t="shared" si="48"/>
        <v/>
      </c>
      <c r="AY207" s="111" t="str">
        <f t="shared" si="49"/>
        <v/>
      </c>
      <c r="AZ207" s="141"/>
      <c r="BA207" s="154" t="str">
        <f t="shared" si="50"/>
        <v>Débil</v>
      </c>
      <c r="BB207" s="22" t="str">
        <f>IFERROR(VLOOKUP((CONCATENATE(AY207,BA207)),Listados!$U$3:$V$11,2,FALSE),"")</f>
        <v/>
      </c>
      <c r="BC207" s="111">
        <f t="shared" si="51"/>
        <v>100</v>
      </c>
      <c r="BD207" s="504"/>
      <c r="BE207" s="548"/>
      <c r="BF207" s="504"/>
      <c r="BG207" s="504"/>
      <c r="BH207" s="500"/>
      <c r="BI207" s="502"/>
      <c r="BJ207" s="500"/>
      <c r="BK207" s="500"/>
      <c r="BL207" s="586"/>
      <c r="BM207" s="587"/>
      <c r="BN207" s="588"/>
      <c r="BO207" s="586"/>
      <c r="BP207" s="587"/>
      <c r="BQ207" s="588"/>
      <c r="BR207" s="586"/>
      <c r="BS207" s="587"/>
      <c r="BT207" s="588"/>
    </row>
    <row r="208" spans="1:72" ht="15.75" thickBot="1" x14ac:dyDescent="0.3">
      <c r="A208" s="511"/>
      <c r="B208" s="564"/>
      <c r="C208" s="517"/>
      <c r="D208" s="523"/>
      <c r="E208" s="542"/>
      <c r="F208" s="556"/>
      <c r="G208" s="523"/>
      <c r="H208" s="551"/>
      <c r="I208" s="551"/>
      <c r="J208" s="551"/>
      <c r="K208" s="551"/>
      <c r="L208" s="551"/>
      <c r="M208" s="551"/>
      <c r="N208" s="551"/>
      <c r="O208" s="551"/>
      <c r="P208" s="551"/>
      <c r="Q208" s="551"/>
      <c r="R208" s="551"/>
      <c r="S208" s="551"/>
      <c r="T208" s="551"/>
      <c r="U208" s="551"/>
      <c r="V208" s="551"/>
      <c r="W208" s="551"/>
      <c r="X208" s="551"/>
      <c r="Y208" s="551"/>
      <c r="Z208" s="514"/>
      <c r="AA208" s="509"/>
      <c r="AB208" s="514"/>
      <c r="AC208" s="507"/>
      <c r="AD208" s="509" t="str">
        <f>+IF(OR(AB208=1,AB208&lt;=5),"Moderado",IF(OR(AB208=6,AB208&lt;=11),"Mayor","Catastrófico"))</f>
        <v>Moderado</v>
      </c>
      <c r="AE208" s="507"/>
      <c r="AF208" s="502"/>
      <c r="AG208" s="52" t="s">
        <v>497</v>
      </c>
      <c r="AH208" s="145"/>
      <c r="AI208" s="145"/>
      <c r="AJ208" s="145"/>
      <c r="AK208" s="28" t="str">
        <f t="shared" si="41"/>
        <v/>
      </c>
      <c r="AL208" s="145"/>
      <c r="AM208" s="28" t="str">
        <f t="shared" si="42"/>
        <v/>
      </c>
      <c r="AN208" s="140"/>
      <c r="AO208" s="28" t="str">
        <f t="shared" si="43"/>
        <v/>
      </c>
      <c r="AP208" s="140"/>
      <c r="AQ208" s="28" t="str">
        <f t="shared" si="44"/>
        <v/>
      </c>
      <c r="AR208" s="140"/>
      <c r="AS208" s="28" t="str">
        <f t="shared" si="45"/>
        <v/>
      </c>
      <c r="AT208" s="140"/>
      <c r="AU208" s="28" t="str">
        <f t="shared" si="46"/>
        <v/>
      </c>
      <c r="AV208" s="140"/>
      <c r="AW208" s="28" t="str">
        <f t="shared" si="47"/>
        <v/>
      </c>
      <c r="AX208" s="111" t="str">
        <f t="shared" si="48"/>
        <v/>
      </c>
      <c r="AY208" s="111" t="str">
        <f t="shared" si="49"/>
        <v/>
      </c>
      <c r="AZ208" s="141"/>
      <c r="BA208" s="154" t="str">
        <f t="shared" si="50"/>
        <v>Débil</v>
      </c>
      <c r="BB208" s="22" t="str">
        <f>IFERROR(VLOOKUP((CONCATENATE(AY208,BA208)),Listados!$U$3:$V$11,2,FALSE),"")</f>
        <v/>
      </c>
      <c r="BC208" s="111">
        <f t="shared" si="51"/>
        <v>100</v>
      </c>
      <c r="BD208" s="504"/>
      <c r="BE208" s="548"/>
      <c r="BF208" s="504"/>
      <c r="BG208" s="504"/>
      <c r="BH208" s="500"/>
      <c r="BI208" s="502"/>
      <c r="BJ208" s="500"/>
      <c r="BK208" s="500"/>
      <c r="BL208" s="586"/>
      <c r="BM208" s="587"/>
      <c r="BN208" s="588"/>
      <c r="BO208" s="586"/>
      <c r="BP208" s="587"/>
      <c r="BQ208" s="588"/>
      <c r="BR208" s="586"/>
      <c r="BS208" s="587"/>
      <c r="BT208" s="588"/>
    </row>
    <row r="209" spans="1:72" ht="15.75" thickBot="1" x14ac:dyDescent="0.3">
      <c r="A209" s="511"/>
      <c r="B209" s="564"/>
      <c r="C209" s="517"/>
      <c r="D209" s="523"/>
      <c r="E209" s="543"/>
      <c r="F209" s="557"/>
      <c r="G209" s="523"/>
      <c r="H209" s="551"/>
      <c r="I209" s="551"/>
      <c r="J209" s="551"/>
      <c r="K209" s="551"/>
      <c r="L209" s="551"/>
      <c r="M209" s="551"/>
      <c r="N209" s="551"/>
      <c r="O209" s="551"/>
      <c r="P209" s="551"/>
      <c r="Q209" s="551"/>
      <c r="R209" s="551"/>
      <c r="S209" s="551"/>
      <c r="T209" s="551"/>
      <c r="U209" s="551"/>
      <c r="V209" s="551"/>
      <c r="W209" s="551"/>
      <c r="X209" s="551"/>
      <c r="Y209" s="551"/>
      <c r="Z209" s="514"/>
      <c r="AA209" s="509"/>
      <c r="AB209" s="514"/>
      <c r="AC209" s="507"/>
      <c r="AD209" s="509" t="str">
        <f>+IF(OR(AB209=1,AB209&lt;=5),"Moderado",IF(OR(AB209=6,AB209&lt;=11),"Mayor","Catastrófico"))</f>
        <v>Moderado</v>
      </c>
      <c r="AE209" s="507"/>
      <c r="AF209" s="502"/>
      <c r="AG209" s="52" t="s">
        <v>497</v>
      </c>
      <c r="AH209" s="145"/>
      <c r="AI209" s="145"/>
      <c r="AJ209" s="145"/>
      <c r="AK209" s="28" t="str">
        <f t="shared" si="41"/>
        <v/>
      </c>
      <c r="AL209" s="145"/>
      <c r="AM209" s="28" t="str">
        <f t="shared" si="42"/>
        <v/>
      </c>
      <c r="AN209" s="140"/>
      <c r="AO209" s="28" t="str">
        <f t="shared" si="43"/>
        <v/>
      </c>
      <c r="AP209" s="140"/>
      <c r="AQ209" s="28" t="str">
        <f t="shared" si="44"/>
        <v/>
      </c>
      <c r="AR209" s="140"/>
      <c r="AS209" s="28" t="str">
        <f t="shared" si="45"/>
        <v/>
      </c>
      <c r="AT209" s="140"/>
      <c r="AU209" s="28" t="str">
        <f t="shared" si="46"/>
        <v/>
      </c>
      <c r="AV209" s="140"/>
      <c r="AW209" s="28" t="str">
        <f t="shared" si="47"/>
        <v/>
      </c>
      <c r="AX209" s="111" t="str">
        <f t="shared" si="48"/>
        <v/>
      </c>
      <c r="AY209" s="111" t="str">
        <f t="shared" si="49"/>
        <v/>
      </c>
      <c r="AZ209" s="141"/>
      <c r="BA209" s="154" t="str">
        <f t="shared" si="50"/>
        <v>Débil</v>
      </c>
      <c r="BB209" s="22" t="str">
        <f>IFERROR(VLOOKUP((CONCATENATE(AY209,BA209)),Listados!$U$3:$V$11,2,FALSE),"")</f>
        <v/>
      </c>
      <c r="BC209" s="111">
        <f t="shared" si="51"/>
        <v>100</v>
      </c>
      <c r="BD209" s="504"/>
      <c r="BE209" s="548"/>
      <c r="BF209" s="504"/>
      <c r="BG209" s="504"/>
      <c r="BH209" s="500"/>
      <c r="BI209" s="502"/>
      <c r="BJ209" s="500"/>
      <c r="BK209" s="500"/>
      <c r="BL209" s="586"/>
      <c r="BM209" s="587"/>
      <c r="BN209" s="588"/>
      <c r="BO209" s="586"/>
      <c r="BP209" s="587"/>
      <c r="BQ209" s="588"/>
      <c r="BR209" s="586"/>
      <c r="BS209" s="587"/>
      <c r="BT209" s="588"/>
    </row>
    <row r="210" spans="1:72" ht="15.75" thickBot="1" x14ac:dyDescent="0.3">
      <c r="A210" s="512"/>
      <c r="B210" s="564"/>
      <c r="C210" s="518"/>
      <c r="D210" s="568"/>
      <c r="E210" s="544"/>
      <c r="F210" s="558"/>
      <c r="G210" s="523"/>
      <c r="H210" s="551"/>
      <c r="I210" s="551"/>
      <c r="J210" s="551"/>
      <c r="K210" s="551"/>
      <c r="L210" s="551"/>
      <c r="M210" s="551"/>
      <c r="N210" s="551"/>
      <c r="O210" s="551"/>
      <c r="P210" s="551"/>
      <c r="Q210" s="551"/>
      <c r="R210" s="551"/>
      <c r="S210" s="551"/>
      <c r="T210" s="551"/>
      <c r="U210" s="551"/>
      <c r="V210" s="551"/>
      <c r="W210" s="551"/>
      <c r="X210" s="551"/>
      <c r="Y210" s="551"/>
      <c r="Z210" s="514"/>
      <c r="AA210" s="509"/>
      <c r="AB210" s="514"/>
      <c r="AC210" s="508"/>
      <c r="AD210" s="509" t="str">
        <f>+IF(OR(AB210=1,AB210&lt;=5),"Moderado",IF(OR(AB210=6,AB210&lt;=11),"Mayor","Catastrófico"))</f>
        <v>Moderado</v>
      </c>
      <c r="AE210" s="508"/>
      <c r="AF210" s="502"/>
      <c r="AG210" s="52" t="s">
        <v>497</v>
      </c>
      <c r="AH210" s="145"/>
      <c r="AI210" s="145"/>
      <c r="AJ210" s="145"/>
      <c r="AK210" s="28" t="str">
        <f t="shared" si="41"/>
        <v/>
      </c>
      <c r="AL210" s="145"/>
      <c r="AM210" s="28" t="str">
        <f t="shared" si="42"/>
        <v/>
      </c>
      <c r="AN210" s="140"/>
      <c r="AO210" s="28" t="str">
        <f t="shared" si="43"/>
        <v/>
      </c>
      <c r="AP210" s="140"/>
      <c r="AQ210" s="28" t="str">
        <f t="shared" si="44"/>
        <v/>
      </c>
      <c r="AR210" s="140"/>
      <c r="AS210" s="28" t="str">
        <f t="shared" si="45"/>
        <v/>
      </c>
      <c r="AT210" s="140"/>
      <c r="AU210" s="28" t="str">
        <f t="shared" si="46"/>
        <v/>
      </c>
      <c r="AV210" s="140"/>
      <c r="AW210" s="28" t="str">
        <f t="shared" si="47"/>
        <v/>
      </c>
      <c r="AX210" s="111" t="str">
        <f t="shared" si="48"/>
        <v/>
      </c>
      <c r="AY210" s="111" t="str">
        <f t="shared" si="49"/>
        <v/>
      </c>
      <c r="AZ210" s="141"/>
      <c r="BA210" s="154" t="str">
        <f t="shared" si="50"/>
        <v>Débil</v>
      </c>
      <c r="BB210" s="22" t="str">
        <f>IFERROR(VLOOKUP((CONCATENATE(AY210,BA210)),Listados!$U$3:$V$11,2,FALSE),"")</f>
        <v/>
      </c>
      <c r="BC210" s="111">
        <f t="shared" si="51"/>
        <v>100</v>
      </c>
      <c r="BD210" s="505"/>
      <c r="BE210" s="548"/>
      <c r="BF210" s="505"/>
      <c r="BG210" s="505"/>
      <c r="BH210" s="501"/>
      <c r="BI210" s="502"/>
      <c r="BJ210" s="501"/>
      <c r="BK210" s="501"/>
      <c r="BL210" s="586"/>
      <c r="BM210" s="587"/>
      <c r="BN210" s="588"/>
      <c r="BO210" s="586"/>
      <c r="BP210" s="587"/>
      <c r="BQ210" s="588"/>
      <c r="BR210" s="586"/>
      <c r="BS210" s="587"/>
      <c r="BT210" s="588"/>
    </row>
    <row r="211" spans="1:72" ht="15.75" thickBot="1" x14ac:dyDescent="0.3">
      <c r="A211" s="510">
        <v>35</v>
      </c>
      <c r="B211" s="563"/>
      <c r="C211" s="516" t="str">
        <f>IFERROR(VLOOKUP(B211,Listados!B$3:C$20,2,FALSE),"")</f>
        <v/>
      </c>
      <c r="D211" s="522" t="s">
        <v>614</v>
      </c>
      <c r="E211" s="105"/>
      <c r="F211" s="18"/>
      <c r="G211" s="522"/>
      <c r="H211" s="550"/>
      <c r="I211" s="550"/>
      <c r="J211" s="550"/>
      <c r="K211" s="550"/>
      <c r="L211" s="550"/>
      <c r="M211" s="550"/>
      <c r="N211" s="550"/>
      <c r="O211" s="550"/>
      <c r="P211" s="550"/>
      <c r="Q211" s="550"/>
      <c r="R211" s="550"/>
      <c r="S211" s="550"/>
      <c r="T211" s="550"/>
      <c r="U211" s="550"/>
      <c r="V211" s="550"/>
      <c r="W211" s="550"/>
      <c r="X211" s="550"/>
      <c r="Y211" s="550"/>
      <c r="Z211" s="549"/>
      <c r="AA211" s="508">
        <f>COUNTIF(H211:Z216, "SI")</f>
        <v>0</v>
      </c>
      <c r="AB211" s="549"/>
      <c r="AC211" s="506" t="e">
        <f>+VLOOKUP(AB211,Listados!$K$8:$L$12,2,0)</f>
        <v>#N/A</v>
      </c>
      <c r="AD211" s="508" t="str">
        <f>+IF(OR(AA211=1,AA211&lt;=5),"Moderado",IF(OR(AA211=6,AA211&lt;=11),"Mayor","Catastrófico"))</f>
        <v>Moderado</v>
      </c>
      <c r="AE211" s="506" t="e">
        <f>+VLOOKUP(AD211,Listados!K217:L221,2,0)</f>
        <v>#N/A</v>
      </c>
      <c r="AF211" s="501" t="str">
        <f>IF(AND(AB211&lt;&gt;"",AD211&lt;&gt;""),VLOOKUP(AB211&amp;AD211,Listados!$M$3:$N$27,2,FALSE),"")</f>
        <v/>
      </c>
      <c r="AG211" s="52" t="s">
        <v>497</v>
      </c>
      <c r="AH211" s="145"/>
      <c r="AI211" s="145"/>
      <c r="AJ211" s="145"/>
      <c r="AK211" s="28" t="str">
        <f t="shared" si="41"/>
        <v/>
      </c>
      <c r="AL211" s="145"/>
      <c r="AM211" s="28" t="str">
        <f t="shared" si="42"/>
        <v/>
      </c>
      <c r="AN211" s="140"/>
      <c r="AO211" s="28" t="str">
        <f t="shared" si="43"/>
        <v/>
      </c>
      <c r="AP211" s="140"/>
      <c r="AQ211" s="28" t="str">
        <f t="shared" si="44"/>
        <v/>
      </c>
      <c r="AR211" s="140"/>
      <c r="AS211" s="28" t="str">
        <f t="shared" si="45"/>
        <v/>
      </c>
      <c r="AT211" s="140"/>
      <c r="AU211" s="28" t="str">
        <f t="shared" si="46"/>
        <v/>
      </c>
      <c r="AV211" s="140"/>
      <c r="AW211" s="28" t="str">
        <f t="shared" si="47"/>
        <v/>
      </c>
      <c r="AX211" s="111" t="str">
        <f t="shared" si="48"/>
        <v/>
      </c>
      <c r="AY211" s="111" t="str">
        <f t="shared" si="49"/>
        <v/>
      </c>
      <c r="AZ211" s="141"/>
      <c r="BA211" s="154" t="str">
        <f t="shared" si="50"/>
        <v>Débil</v>
      </c>
      <c r="BB211" s="22" t="str">
        <f>IFERROR(VLOOKUP((CONCATENATE(AY211,BA211)),Listados!$U$3:$V$11,2,FALSE),"")</f>
        <v/>
      </c>
      <c r="BC211" s="111">
        <f t="shared" si="51"/>
        <v>100</v>
      </c>
      <c r="BD211" s="503">
        <f>AVERAGE(BC211:BC216)</f>
        <v>100</v>
      </c>
      <c r="BE211" s="505" t="str">
        <f>IF(BD211&lt;=50, "Débil", IF(BD211&lt;=99,"Moderado","Fuerte"))</f>
        <v>Fuerte</v>
      </c>
      <c r="BF211" s="503">
        <f>+IF(BE211="Fuerte",2,IF(BE211="Moderado",1,0))</f>
        <v>2</v>
      </c>
      <c r="BG211" s="503" t="e">
        <f>+AC211-BF211</f>
        <v>#N/A</v>
      </c>
      <c r="BH211" s="499" t="e">
        <f>+VLOOKUP(BG211,Listados!$J$18:$K$24,2,TRUE)</f>
        <v>#N/A</v>
      </c>
      <c r="BI211" s="501" t="str">
        <f>IF(ISBLANK(AD211),"",AD211)</f>
        <v>Moderado</v>
      </c>
      <c r="BJ211" s="499" t="e">
        <f>IF(AND(BH211&lt;&gt;"",BI211&lt;&gt;""),VLOOKUP(BH211&amp;BI211,Listados!$M$3:$N$27,2,FALSE),"")</f>
        <v>#N/A</v>
      </c>
      <c r="BK211" s="499" t="e">
        <f>+VLOOKUP(BJ211,Listados!$P$3:$Q$6,2,FALSE)</f>
        <v>#N/A</v>
      </c>
      <c r="BL211" s="586"/>
      <c r="BM211" s="587"/>
      <c r="BN211" s="588"/>
      <c r="BO211" s="586"/>
      <c r="BP211" s="587"/>
      <c r="BQ211" s="588"/>
      <c r="BR211" s="586"/>
      <c r="BS211" s="587"/>
      <c r="BT211" s="588"/>
    </row>
    <row r="212" spans="1:72" ht="15.75" thickBot="1" x14ac:dyDescent="0.3">
      <c r="A212" s="511"/>
      <c r="B212" s="564"/>
      <c r="C212" s="517"/>
      <c r="D212" s="523"/>
      <c r="E212" s="162"/>
      <c r="F212" s="151"/>
      <c r="G212" s="523"/>
      <c r="H212" s="551"/>
      <c r="I212" s="551"/>
      <c r="J212" s="551"/>
      <c r="K212" s="551"/>
      <c r="L212" s="551"/>
      <c r="M212" s="551"/>
      <c r="N212" s="551"/>
      <c r="O212" s="551"/>
      <c r="P212" s="551"/>
      <c r="Q212" s="551"/>
      <c r="R212" s="551"/>
      <c r="S212" s="551"/>
      <c r="T212" s="551"/>
      <c r="U212" s="551"/>
      <c r="V212" s="551"/>
      <c r="W212" s="551"/>
      <c r="X212" s="551"/>
      <c r="Y212" s="551"/>
      <c r="Z212" s="514"/>
      <c r="AA212" s="509"/>
      <c r="AB212" s="514"/>
      <c r="AC212" s="507"/>
      <c r="AD212" s="509" t="str">
        <f>+IF(OR(AB212=1,AB212&lt;=5),"Moderado",IF(OR(AB212=6,AB212&lt;=11),"Mayor","Catastrófico"))</f>
        <v>Moderado</v>
      </c>
      <c r="AE212" s="507"/>
      <c r="AF212" s="502"/>
      <c r="AG212" s="52" t="s">
        <v>497</v>
      </c>
      <c r="AH212" s="145"/>
      <c r="AI212" s="145"/>
      <c r="AJ212" s="145"/>
      <c r="AK212" s="28" t="str">
        <f t="shared" si="41"/>
        <v/>
      </c>
      <c r="AL212" s="145"/>
      <c r="AM212" s="28" t="str">
        <f t="shared" si="42"/>
        <v/>
      </c>
      <c r="AN212" s="140"/>
      <c r="AO212" s="28" t="str">
        <f t="shared" si="43"/>
        <v/>
      </c>
      <c r="AP212" s="140"/>
      <c r="AQ212" s="28" t="str">
        <f t="shared" si="44"/>
        <v/>
      </c>
      <c r="AR212" s="140"/>
      <c r="AS212" s="28" t="str">
        <f t="shared" si="45"/>
        <v/>
      </c>
      <c r="AT212" s="140"/>
      <c r="AU212" s="28" t="str">
        <f t="shared" si="46"/>
        <v/>
      </c>
      <c r="AV212" s="140"/>
      <c r="AW212" s="28" t="str">
        <f t="shared" si="47"/>
        <v/>
      </c>
      <c r="AX212" s="111" t="str">
        <f t="shared" si="48"/>
        <v/>
      </c>
      <c r="AY212" s="111" t="str">
        <f t="shared" si="49"/>
        <v/>
      </c>
      <c r="AZ212" s="141"/>
      <c r="BA212" s="154" t="str">
        <f t="shared" si="50"/>
        <v>Débil</v>
      </c>
      <c r="BB212" s="22" t="str">
        <f>IFERROR(VLOOKUP((CONCATENATE(AY212,BA212)),Listados!$U$3:$V$11,2,FALSE),"")</f>
        <v/>
      </c>
      <c r="BC212" s="111">
        <f t="shared" si="51"/>
        <v>100</v>
      </c>
      <c r="BD212" s="504"/>
      <c r="BE212" s="548"/>
      <c r="BF212" s="504"/>
      <c r="BG212" s="504"/>
      <c r="BH212" s="500"/>
      <c r="BI212" s="502"/>
      <c r="BJ212" s="500"/>
      <c r="BK212" s="500"/>
      <c r="BL212" s="586"/>
      <c r="BM212" s="587"/>
      <c r="BN212" s="588"/>
      <c r="BO212" s="586"/>
      <c r="BP212" s="587"/>
      <c r="BQ212" s="588"/>
      <c r="BR212" s="586"/>
      <c r="BS212" s="587"/>
      <c r="BT212" s="588"/>
    </row>
    <row r="213" spans="1:72" ht="15.75" thickBot="1" x14ac:dyDescent="0.3">
      <c r="A213" s="511"/>
      <c r="B213" s="564"/>
      <c r="C213" s="517"/>
      <c r="D213" s="523"/>
      <c r="E213" s="162"/>
      <c r="F213" s="151"/>
      <c r="G213" s="523"/>
      <c r="H213" s="551"/>
      <c r="I213" s="551"/>
      <c r="J213" s="551"/>
      <c r="K213" s="551"/>
      <c r="L213" s="551"/>
      <c r="M213" s="551"/>
      <c r="N213" s="551"/>
      <c r="O213" s="551"/>
      <c r="P213" s="551"/>
      <c r="Q213" s="551"/>
      <c r="R213" s="551"/>
      <c r="S213" s="551"/>
      <c r="T213" s="551"/>
      <c r="U213" s="551"/>
      <c r="V213" s="551"/>
      <c r="W213" s="551"/>
      <c r="X213" s="551"/>
      <c r="Y213" s="551"/>
      <c r="Z213" s="514"/>
      <c r="AA213" s="509"/>
      <c r="AB213" s="514"/>
      <c r="AC213" s="507"/>
      <c r="AD213" s="509" t="str">
        <f>+IF(OR(AB213=1,AB213&lt;=5),"Moderado",IF(OR(AB213=6,AB213&lt;=11),"Mayor","Catastrófico"))</f>
        <v>Moderado</v>
      </c>
      <c r="AE213" s="507"/>
      <c r="AF213" s="502"/>
      <c r="AG213" s="52" t="s">
        <v>497</v>
      </c>
      <c r="AH213" s="145"/>
      <c r="AI213" s="145"/>
      <c r="AJ213" s="145"/>
      <c r="AK213" s="28" t="str">
        <f t="shared" si="41"/>
        <v/>
      </c>
      <c r="AL213" s="145"/>
      <c r="AM213" s="28" t="str">
        <f t="shared" si="42"/>
        <v/>
      </c>
      <c r="AN213" s="140"/>
      <c r="AO213" s="28" t="str">
        <f t="shared" si="43"/>
        <v/>
      </c>
      <c r="AP213" s="140"/>
      <c r="AQ213" s="28" t="str">
        <f t="shared" si="44"/>
        <v/>
      </c>
      <c r="AR213" s="140"/>
      <c r="AS213" s="28" t="str">
        <f t="shared" si="45"/>
        <v/>
      </c>
      <c r="AT213" s="140"/>
      <c r="AU213" s="28" t="str">
        <f t="shared" si="46"/>
        <v/>
      </c>
      <c r="AV213" s="140"/>
      <c r="AW213" s="28" t="str">
        <f t="shared" si="47"/>
        <v/>
      </c>
      <c r="AX213" s="111" t="str">
        <f t="shared" si="48"/>
        <v/>
      </c>
      <c r="AY213" s="111" t="str">
        <f t="shared" si="49"/>
        <v/>
      </c>
      <c r="AZ213" s="141"/>
      <c r="BA213" s="154" t="str">
        <f t="shared" si="50"/>
        <v>Débil</v>
      </c>
      <c r="BB213" s="22" t="str">
        <f>IFERROR(VLOOKUP((CONCATENATE(AY213,BA213)),Listados!$U$3:$V$11,2,FALSE),"")</f>
        <v/>
      </c>
      <c r="BC213" s="111">
        <f t="shared" si="51"/>
        <v>100</v>
      </c>
      <c r="BD213" s="504"/>
      <c r="BE213" s="548"/>
      <c r="BF213" s="504"/>
      <c r="BG213" s="504"/>
      <c r="BH213" s="500"/>
      <c r="BI213" s="502"/>
      <c r="BJ213" s="500"/>
      <c r="BK213" s="500"/>
      <c r="BL213" s="586"/>
      <c r="BM213" s="587"/>
      <c r="BN213" s="588"/>
      <c r="BO213" s="586"/>
      <c r="BP213" s="587"/>
      <c r="BQ213" s="588"/>
      <c r="BR213" s="586"/>
      <c r="BS213" s="587"/>
      <c r="BT213" s="588"/>
    </row>
    <row r="214" spans="1:72" ht="15.75" thickBot="1" x14ac:dyDescent="0.3">
      <c r="A214" s="511"/>
      <c r="B214" s="564"/>
      <c r="C214" s="517"/>
      <c r="D214" s="523"/>
      <c r="E214" s="542"/>
      <c r="F214" s="556"/>
      <c r="G214" s="523"/>
      <c r="H214" s="551"/>
      <c r="I214" s="551"/>
      <c r="J214" s="551"/>
      <c r="K214" s="551"/>
      <c r="L214" s="551"/>
      <c r="M214" s="551"/>
      <c r="N214" s="551"/>
      <c r="O214" s="551"/>
      <c r="P214" s="551"/>
      <c r="Q214" s="551"/>
      <c r="R214" s="551"/>
      <c r="S214" s="551"/>
      <c r="T214" s="551"/>
      <c r="U214" s="551"/>
      <c r="V214" s="551"/>
      <c r="W214" s="551"/>
      <c r="X214" s="551"/>
      <c r="Y214" s="551"/>
      <c r="Z214" s="514"/>
      <c r="AA214" s="509"/>
      <c r="AB214" s="514"/>
      <c r="AC214" s="507"/>
      <c r="AD214" s="509" t="str">
        <f>+IF(OR(AB214=1,AB214&lt;=5),"Moderado",IF(OR(AB214=6,AB214&lt;=11),"Mayor","Catastrófico"))</f>
        <v>Moderado</v>
      </c>
      <c r="AE214" s="507"/>
      <c r="AF214" s="502"/>
      <c r="AG214" s="52" t="s">
        <v>497</v>
      </c>
      <c r="AH214" s="145"/>
      <c r="AI214" s="145"/>
      <c r="AJ214" s="145"/>
      <c r="AK214" s="28" t="str">
        <f t="shared" si="41"/>
        <v/>
      </c>
      <c r="AL214" s="145"/>
      <c r="AM214" s="28" t="str">
        <f t="shared" si="42"/>
        <v/>
      </c>
      <c r="AN214" s="140"/>
      <c r="AO214" s="28" t="str">
        <f t="shared" si="43"/>
        <v/>
      </c>
      <c r="AP214" s="140"/>
      <c r="AQ214" s="28" t="str">
        <f t="shared" si="44"/>
        <v/>
      </c>
      <c r="AR214" s="140"/>
      <c r="AS214" s="28" t="str">
        <f t="shared" si="45"/>
        <v/>
      </c>
      <c r="AT214" s="140"/>
      <c r="AU214" s="28" t="str">
        <f t="shared" si="46"/>
        <v/>
      </c>
      <c r="AV214" s="140"/>
      <c r="AW214" s="28" t="str">
        <f t="shared" si="47"/>
        <v/>
      </c>
      <c r="AX214" s="111" t="str">
        <f t="shared" si="48"/>
        <v/>
      </c>
      <c r="AY214" s="111" t="str">
        <f t="shared" si="49"/>
        <v/>
      </c>
      <c r="AZ214" s="141"/>
      <c r="BA214" s="154" t="str">
        <f t="shared" si="50"/>
        <v>Débil</v>
      </c>
      <c r="BB214" s="22" t="str">
        <f>IFERROR(VLOOKUP((CONCATENATE(AY214,BA214)),Listados!$U$3:$V$11,2,FALSE),"")</f>
        <v/>
      </c>
      <c r="BC214" s="111">
        <f t="shared" si="51"/>
        <v>100</v>
      </c>
      <c r="BD214" s="504"/>
      <c r="BE214" s="548"/>
      <c r="BF214" s="504"/>
      <c r="BG214" s="504"/>
      <c r="BH214" s="500"/>
      <c r="BI214" s="502"/>
      <c r="BJ214" s="500"/>
      <c r="BK214" s="500"/>
      <c r="BL214" s="586"/>
      <c r="BM214" s="587"/>
      <c r="BN214" s="588"/>
      <c r="BO214" s="586"/>
      <c r="BP214" s="587"/>
      <c r="BQ214" s="588"/>
      <c r="BR214" s="586"/>
      <c r="BS214" s="587"/>
      <c r="BT214" s="588"/>
    </row>
    <row r="215" spans="1:72" ht="15.75" thickBot="1" x14ac:dyDescent="0.3">
      <c r="A215" s="511"/>
      <c r="B215" s="564"/>
      <c r="C215" s="517"/>
      <c r="D215" s="523"/>
      <c r="E215" s="543"/>
      <c r="F215" s="557"/>
      <c r="G215" s="523"/>
      <c r="H215" s="551"/>
      <c r="I215" s="551"/>
      <c r="J215" s="551"/>
      <c r="K215" s="551"/>
      <c r="L215" s="551"/>
      <c r="M215" s="551"/>
      <c r="N215" s="551"/>
      <c r="O215" s="551"/>
      <c r="P215" s="551"/>
      <c r="Q215" s="551"/>
      <c r="R215" s="551"/>
      <c r="S215" s="551"/>
      <c r="T215" s="551"/>
      <c r="U215" s="551"/>
      <c r="V215" s="551"/>
      <c r="W215" s="551"/>
      <c r="X215" s="551"/>
      <c r="Y215" s="551"/>
      <c r="Z215" s="514"/>
      <c r="AA215" s="509"/>
      <c r="AB215" s="514"/>
      <c r="AC215" s="507"/>
      <c r="AD215" s="509" t="str">
        <f>+IF(OR(AB215=1,AB215&lt;=5),"Moderado",IF(OR(AB215=6,AB215&lt;=11),"Mayor","Catastrófico"))</f>
        <v>Moderado</v>
      </c>
      <c r="AE215" s="507"/>
      <c r="AF215" s="502"/>
      <c r="AG215" s="52" t="s">
        <v>497</v>
      </c>
      <c r="AH215" s="145"/>
      <c r="AI215" s="145"/>
      <c r="AJ215" s="145"/>
      <c r="AK215" s="28" t="str">
        <f t="shared" si="41"/>
        <v/>
      </c>
      <c r="AL215" s="145"/>
      <c r="AM215" s="28" t="str">
        <f t="shared" si="42"/>
        <v/>
      </c>
      <c r="AN215" s="140"/>
      <c r="AO215" s="28" t="str">
        <f t="shared" si="43"/>
        <v/>
      </c>
      <c r="AP215" s="140"/>
      <c r="AQ215" s="28" t="str">
        <f t="shared" si="44"/>
        <v/>
      </c>
      <c r="AR215" s="140"/>
      <c r="AS215" s="28" t="str">
        <f t="shared" si="45"/>
        <v/>
      </c>
      <c r="AT215" s="140"/>
      <c r="AU215" s="28" t="str">
        <f t="shared" si="46"/>
        <v/>
      </c>
      <c r="AV215" s="140"/>
      <c r="AW215" s="28" t="str">
        <f t="shared" si="47"/>
        <v/>
      </c>
      <c r="AX215" s="111" t="str">
        <f t="shared" si="48"/>
        <v/>
      </c>
      <c r="AY215" s="111" t="str">
        <f t="shared" si="49"/>
        <v/>
      </c>
      <c r="AZ215" s="141"/>
      <c r="BA215" s="154" t="str">
        <f t="shared" si="50"/>
        <v>Débil</v>
      </c>
      <c r="BB215" s="22" t="str">
        <f>IFERROR(VLOOKUP((CONCATENATE(AY215,BA215)),Listados!$U$3:$V$11,2,FALSE),"")</f>
        <v/>
      </c>
      <c r="BC215" s="111">
        <f t="shared" si="51"/>
        <v>100</v>
      </c>
      <c r="BD215" s="504"/>
      <c r="BE215" s="548"/>
      <c r="BF215" s="504"/>
      <c r="BG215" s="504"/>
      <c r="BH215" s="500"/>
      <c r="BI215" s="502"/>
      <c r="BJ215" s="500"/>
      <c r="BK215" s="500"/>
      <c r="BL215" s="586"/>
      <c r="BM215" s="587"/>
      <c r="BN215" s="588"/>
      <c r="BO215" s="586"/>
      <c r="BP215" s="587"/>
      <c r="BQ215" s="588"/>
      <c r="BR215" s="586"/>
      <c r="BS215" s="587"/>
      <c r="BT215" s="588"/>
    </row>
    <row r="216" spans="1:72" ht="15.75" thickBot="1" x14ac:dyDescent="0.3">
      <c r="A216" s="512"/>
      <c r="B216" s="564"/>
      <c r="C216" s="518"/>
      <c r="D216" s="568"/>
      <c r="E216" s="544"/>
      <c r="F216" s="558"/>
      <c r="G216" s="523"/>
      <c r="H216" s="551"/>
      <c r="I216" s="551"/>
      <c r="J216" s="551"/>
      <c r="K216" s="551"/>
      <c r="L216" s="551"/>
      <c r="M216" s="551"/>
      <c r="N216" s="551"/>
      <c r="O216" s="551"/>
      <c r="P216" s="551"/>
      <c r="Q216" s="551"/>
      <c r="R216" s="551"/>
      <c r="S216" s="551"/>
      <c r="T216" s="551"/>
      <c r="U216" s="551"/>
      <c r="V216" s="551"/>
      <c r="W216" s="551"/>
      <c r="X216" s="551"/>
      <c r="Y216" s="551"/>
      <c r="Z216" s="514"/>
      <c r="AA216" s="509"/>
      <c r="AB216" s="514"/>
      <c r="AC216" s="508"/>
      <c r="AD216" s="509" t="str">
        <f>+IF(OR(AB216=1,AB216&lt;=5),"Moderado",IF(OR(AB216=6,AB216&lt;=11),"Mayor","Catastrófico"))</f>
        <v>Moderado</v>
      </c>
      <c r="AE216" s="508"/>
      <c r="AF216" s="502"/>
      <c r="AG216" s="52" t="s">
        <v>497</v>
      </c>
      <c r="AH216" s="145"/>
      <c r="AI216" s="145"/>
      <c r="AJ216" s="145"/>
      <c r="AK216" s="28" t="str">
        <f t="shared" si="41"/>
        <v/>
      </c>
      <c r="AL216" s="145"/>
      <c r="AM216" s="28" t="str">
        <f t="shared" si="42"/>
        <v/>
      </c>
      <c r="AN216" s="140"/>
      <c r="AO216" s="28" t="str">
        <f t="shared" si="43"/>
        <v/>
      </c>
      <c r="AP216" s="140"/>
      <c r="AQ216" s="28" t="str">
        <f t="shared" si="44"/>
        <v/>
      </c>
      <c r="AR216" s="140"/>
      <c r="AS216" s="28" t="str">
        <f t="shared" si="45"/>
        <v/>
      </c>
      <c r="AT216" s="140"/>
      <c r="AU216" s="28" t="str">
        <f t="shared" si="46"/>
        <v/>
      </c>
      <c r="AV216" s="140"/>
      <c r="AW216" s="28" t="str">
        <f t="shared" si="47"/>
        <v/>
      </c>
      <c r="AX216" s="111" t="str">
        <f t="shared" si="48"/>
        <v/>
      </c>
      <c r="AY216" s="111" t="str">
        <f t="shared" si="49"/>
        <v/>
      </c>
      <c r="AZ216" s="141"/>
      <c r="BA216" s="154" t="str">
        <f t="shared" si="50"/>
        <v>Débil</v>
      </c>
      <c r="BB216" s="22" t="str">
        <f>IFERROR(VLOOKUP((CONCATENATE(AY216,BA216)),Listados!$U$3:$V$11,2,FALSE),"")</f>
        <v/>
      </c>
      <c r="BC216" s="111">
        <f t="shared" si="51"/>
        <v>100</v>
      </c>
      <c r="BD216" s="505"/>
      <c r="BE216" s="548"/>
      <c r="BF216" s="505"/>
      <c r="BG216" s="505"/>
      <c r="BH216" s="501"/>
      <c r="BI216" s="502"/>
      <c r="BJ216" s="501"/>
      <c r="BK216" s="501"/>
      <c r="BL216" s="586"/>
      <c r="BM216" s="587"/>
      <c r="BN216" s="588"/>
      <c r="BO216" s="586"/>
      <c r="BP216" s="587"/>
      <c r="BQ216" s="588"/>
      <c r="BR216" s="586"/>
      <c r="BS216" s="587"/>
      <c r="BT216" s="588"/>
    </row>
    <row r="217" spans="1:72" ht="15.75" thickBot="1" x14ac:dyDescent="0.3">
      <c r="A217" s="510">
        <v>36</v>
      </c>
      <c r="B217" s="563"/>
      <c r="C217" s="516" t="str">
        <f>IFERROR(VLOOKUP(B217,Listados!B$3:C$20,2,FALSE),"")</f>
        <v/>
      </c>
      <c r="D217" s="522" t="s">
        <v>614</v>
      </c>
      <c r="E217" s="105"/>
      <c r="F217" s="18"/>
      <c r="G217" s="522"/>
      <c r="H217" s="550"/>
      <c r="I217" s="550"/>
      <c r="J217" s="550"/>
      <c r="K217" s="550"/>
      <c r="L217" s="550"/>
      <c r="M217" s="550"/>
      <c r="N217" s="550"/>
      <c r="O217" s="550"/>
      <c r="P217" s="550"/>
      <c r="Q217" s="550"/>
      <c r="R217" s="550"/>
      <c r="S217" s="550"/>
      <c r="T217" s="550"/>
      <c r="U217" s="550"/>
      <c r="V217" s="550"/>
      <c r="W217" s="550"/>
      <c r="X217" s="550"/>
      <c r="Y217" s="550"/>
      <c r="Z217" s="549"/>
      <c r="AA217" s="508">
        <f>COUNTIF(H217:Z222, "SI")</f>
        <v>0</v>
      </c>
      <c r="AB217" s="549"/>
      <c r="AC217" s="506" t="e">
        <f>+VLOOKUP(AB217,Listados!$K$8:$L$12,2,0)</f>
        <v>#N/A</v>
      </c>
      <c r="AD217" s="508" t="str">
        <f>+IF(OR(AA217=1,AA217&lt;=5),"Moderado",IF(OR(AA217=6,AA217&lt;=11),"Mayor","Catastrófico"))</f>
        <v>Moderado</v>
      </c>
      <c r="AE217" s="506" t="e">
        <f>+VLOOKUP(AD217,Listados!K223:L227,2,0)</f>
        <v>#N/A</v>
      </c>
      <c r="AF217" s="501" t="str">
        <f>IF(AND(AB217&lt;&gt;"",AD217&lt;&gt;""),VLOOKUP(AB217&amp;AD217,Listados!$M$3:$N$27,2,FALSE),"")</f>
        <v/>
      </c>
      <c r="AG217" s="52" t="s">
        <v>497</v>
      </c>
      <c r="AH217" s="145"/>
      <c r="AI217" s="145"/>
      <c r="AJ217" s="145"/>
      <c r="AK217" s="28" t="str">
        <f t="shared" si="41"/>
        <v/>
      </c>
      <c r="AL217" s="145"/>
      <c r="AM217" s="28" t="str">
        <f t="shared" si="42"/>
        <v/>
      </c>
      <c r="AN217" s="140"/>
      <c r="AO217" s="28" t="str">
        <f t="shared" si="43"/>
        <v/>
      </c>
      <c r="AP217" s="140"/>
      <c r="AQ217" s="28" t="str">
        <f t="shared" si="44"/>
        <v/>
      </c>
      <c r="AR217" s="140"/>
      <c r="AS217" s="28" t="str">
        <f t="shared" si="45"/>
        <v/>
      </c>
      <c r="AT217" s="140"/>
      <c r="AU217" s="28" t="str">
        <f t="shared" si="46"/>
        <v/>
      </c>
      <c r="AV217" s="140"/>
      <c r="AW217" s="28" t="str">
        <f t="shared" si="47"/>
        <v/>
      </c>
      <c r="AX217" s="111" t="str">
        <f t="shared" si="48"/>
        <v/>
      </c>
      <c r="AY217" s="111" t="str">
        <f t="shared" si="49"/>
        <v/>
      </c>
      <c r="AZ217" s="141"/>
      <c r="BA217" s="154" t="str">
        <f t="shared" si="50"/>
        <v>Débil</v>
      </c>
      <c r="BB217" s="22" t="str">
        <f>IFERROR(VLOOKUP((CONCATENATE(AY217,BA217)),Listados!$U$3:$V$11,2,FALSE),"")</f>
        <v/>
      </c>
      <c r="BC217" s="111">
        <f t="shared" si="51"/>
        <v>100</v>
      </c>
      <c r="BD217" s="503">
        <f>AVERAGE(BC217:BC222)</f>
        <v>100</v>
      </c>
      <c r="BE217" s="505" t="str">
        <f>IF(BD217&lt;=50, "Débil", IF(BD217&lt;=99,"Moderado","Fuerte"))</f>
        <v>Fuerte</v>
      </c>
      <c r="BF217" s="503">
        <f>+IF(BE217="Fuerte",2,IF(BE217="Moderado",1,0))</f>
        <v>2</v>
      </c>
      <c r="BG217" s="503" t="e">
        <f>+AC217-BF217</f>
        <v>#N/A</v>
      </c>
      <c r="BH217" s="499" t="e">
        <f>+VLOOKUP(BG217,Listados!$J$18:$K$24,2,TRUE)</f>
        <v>#N/A</v>
      </c>
      <c r="BI217" s="501" t="str">
        <f>IF(ISBLANK(AD217),"",AD217)</f>
        <v>Moderado</v>
      </c>
      <c r="BJ217" s="499" t="e">
        <f>IF(AND(BH217&lt;&gt;"",BI217&lt;&gt;""),VLOOKUP(BH217&amp;BI217,Listados!$M$3:$N$27,2,FALSE),"")</f>
        <v>#N/A</v>
      </c>
      <c r="BK217" s="499" t="e">
        <f>+VLOOKUP(BJ217,Listados!$P$3:$Q$6,2,FALSE)</f>
        <v>#N/A</v>
      </c>
      <c r="BL217" s="586"/>
      <c r="BM217" s="587"/>
      <c r="BN217" s="588"/>
      <c r="BO217" s="586"/>
      <c r="BP217" s="587"/>
      <c r="BQ217" s="588"/>
      <c r="BR217" s="586"/>
      <c r="BS217" s="587"/>
      <c r="BT217" s="588"/>
    </row>
    <row r="218" spans="1:72" ht="15.75" thickBot="1" x14ac:dyDescent="0.3">
      <c r="A218" s="511"/>
      <c r="B218" s="564"/>
      <c r="C218" s="517"/>
      <c r="D218" s="523"/>
      <c r="E218" s="162"/>
      <c r="F218" s="151"/>
      <c r="G218" s="523"/>
      <c r="H218" s="551"/>
      <c r="I218" s="551"/>
      <c r="J218" s="551"/>
      <c r="K218" s="551"/>
      <c r="L218" s="551"/>
      <c r="M218" s="551"/>
      <c r="N218" s="551"/>
      <c r="O218" s="551"/>
      <c r="P218" s="551"/>
      <c r="Q218" s="551"/>
      <c r="R218" s="551"/>
      <c r="S218" s="551"/>
      <c r="T218" s="551"/>
      <c r="U218" s="551"/>
      <c r="V218" s="551"/>
      <c r="W218" s="551"/>
      <c r="X218" s="551"/>
      <c r="Y218" s="551"/>
      <c r="Z218" s="514"/>
      <c r="AA218" s="509"/>
      <c r="AB218" s="514"/>
      <c r="AC218" s="507"/>
      <c r="AD218" s="509" t="str">
        <f>+IF(OR(AB218=1,AB218&lt;=5),"Moderado",IF(OR(AB218=6,AB218&lt;=11),"Mayor","Catastrófico"))</f>
        <v>Moderado</v>
      </c>
      <c r="AE218" s="507"/>
      <c r="AF218" s="502"/>
      <c r="AG218" s="52" t="s">
        <v>497</v>
      </c>
      <c r="AH218" s="145"/>
      <c r="AI218" s="145"/>
      <c r="AJ218" s="145"/>
      <c r="AK218" s="28" t="str">
        <f t="shared" si="41"/>
        <v/>
      </c>
      <c r="AL218" s="145"/>
      <c r="AM218" s="28" t="str">
        <f t="shared" si="42"/>
        <v/>
      </c>
      <c r="AN218" s="140"/>
      <c r="AO218" s="28" t="str">
        <f t="shared" si="43"/>
        <v/>
      </c>
      <c r="AP218" s="140"/>
      <c r="AQ218" s="28" t="str">
        <f t="shared" si="44"/>
        <v/>
      </c>
      <c r="AR218" s="140"/>
      <c r="AS218" s="28" t="str">
        <f t="shared" si="45"/>
        <v/>
      </c>
      <c r="AT218" s="140"/>
      <c r="AU218" s="28" t="str">
        <f t="shared" si="46"/>
        <v/>
      </c>
      <c r="AV218" s="140"/>
      <c r="AW218" s="28" t="str">
        <f t="shared" si="47"/>
        <v/>
      </c>
      <c r="AX218" s="111" t="str">
        <f t="shared" si="48"/>
        <v/>
      </c>
      <c r="AY218" s="111" t="str">
        <f t="shared" si="49"/>
        <v/>
      </c>
      <c r="AZ218" s="141"/>
      <c r="BA218" s="154" t="str">
        <f t="shared" si="50"/>
        <v>Débil</v>
      </c>
      <c r="BB218" s="22" t="str">
        <f>IFERROR(VLOOKUP((CONCATENATE(AY218,BA218)),Listados!$U$3:$V$11,2,FALSE),"")</f>
        <v/>
      </c>
      <c r="BC218" s="111">
        <f t="shared" si="51"/>
        <v>100</v>
      </c>
      <c r="BD218" s="504"/>
      <c r="BE218" s="548"/>
      <c r="BF218" s="504"/>
      <c r="BG218" s="504"/>
      <c r="BH218" s="500"/>
      <c r="BI218" s="502"/>
      <c r="BJ218" s="500"/>
      <c r="BK218" s="500"/>
      <c r="BL218" s="586"/>
      <c r="BM218" s="587"/>
      <c r="BN218" s="588"/>
      <c r="BO218" s="586"/>
      <c r="BP218" s="587"/>
      <c r="BQ218" s="588"/>
      <c r="BR218" s="586"/>
      <c r="BS218" s="587"/>
      <c r="BT218" s="588"/>
    </row>
    <row r="219" spans="1:72" ht="15.75" thickBot="1" x14ac:dyDescent="0.3">
      <c r="A219" s="511"/>
      <c r="B219" s="564"/>
      <c r="C219" s="517"/>
      <c r="D219" s="523"/>
      <c r="E219" s="162"/>
      <c r="F219" s="151"/>
      <c r="G219" s="523"/>
      <c r="H219" s="551"/>
      <c r="I219" s="551"/>
      <c r="J219" s="551"/>
      <c r="K219" s="551"/>
      <c r="L219" s="551"/>
      <c r="M219" s="551"/>
      <c r="N219" s="551"/>
      <c r="O219" s="551"/>
      <c r="P219" s="551"/>
      <c r="Q219" s="551"/>
      <c r="R219" s="551"/>
      <c r="S219" s="551"/>
      <c r="T219" s="551"/>
      <c r="U219" s="551"/>
      <c r="V219" s="551"/>
      <c r="W219" s="551"/>
      <c r="X219" s="551"/>
      <c r="Y219" s="551"/>
      <c r="Z219" s="514"/>
      <c r="AA219" s="509"/>
      <c r="AB219" s="514"/>
      <c r="AC219" s="507"/>
      <c r="AD219" s="509" t="str">
        <f>+IF(OR(AB219=1,AB219&lt;=5),"Moderado",IF(OR(AB219=6,AB219&lt;=11),"Mayor","Catastrófico"))</f>
        <v>Moderado</v>
      </c>
      <c r="AE219" s="507"/>
      <c r="AF219" s="502"/>
      <c r="AG219" s="52" t="s">
        <v>497</v>
      </c>
      <c r="AH219" s="145"/>
      <c r="AI219" s="145"/>
      <c r="AJ219" s="145"/>
      <c r="AK219" s="28" t="str">
        <f t="shared" si="41"/>
        <v/>
      </c>
      <c r="AL219" s="145"/>
      <c r="AM219" s="28" t="str">
        <f t="shared" si="42"/>
        <v/>
      </c>
      <c r="AN219" s="140"/>
      <c r="AO219" s="28" t="str">
        <f t="shared" si="43"/>
        <v/>
      </c>
      <c r="AP219" s="140"/>
      <c r="AQ219" s="28" t="str">
        <f t="shared" si="44"/>
        <v/>
      </c>
      <c r="AR219" s="140"/>
      <c r="AS219" s="28" t="str">
        <f t="shared" si="45"/>
        <v/>
      </c>
      <c r="AT219" s="140"/>
      <c r="AU219" s="28" t="str">
        <f t="shared" si="46"/>
        <v/>
      </c>
      <c r="AV219" s="140"/>
      <c r="AW219" s="28" t="str">
        <f t="shared" si="47"/>
        <v/>
      </c>
      <c r="AX219" s="111" t="str">
        <f t="shared" si="48"/>
        <v/>
      </c>
      <c r="AY219" s="111" t="str">
        <f t="shared" si="49"/>
        <v/>
      </c>
      <c r="AZ219" s="141"/>
      <c r="BA219" s="154" t="str">
        <f t="shared" si="50"/>
        <v>Débil</v>
      </c>
      <c r="BB219" s="22" t="str">
        <f>IFERROR(VLOOKUP((CONCATENATE(AY219,BA219)),Listados!$U$3:$V$11,2,FALSE),"")</f>
        <v/>
      </c>
      <c r="BC219" s="111">
        <f t="shared" si="51"/>
        <v>100</v>
      </c>
      <c r="BD219" s="504"/>
      <c r="BE219" s="548"/>
      <c r="BF219" s="504"/>
      <c r="BG219" s="504"/>
      <c r="BH219" s="500"/>
      <c r="BI219" s="502"/>
      <c r="BJ219" s="500"/>
      <c r="BK219" s="500"/>
      <c r="BL219" s="586"/>
      <c r="BM219" s="587"/>
      <c r="BN219" s="588"/>
      <c r="BO219" s="586"/>
      <c r="BP219" s="587"/>
      <c r="BQ219" s="588"/>
      <c r="BR219" s="586"/>
      <c r="BS219" s="587"/>
      <c r="BT219" s="588"/>
    </row>
    <row r="220" spans="1:72" ht="15.75" thickBot="1" x14ac:dyDescent="0.3">
      <c r="A220" s="511"/>
      <c r="B220" s="564"/>
      <c r="C220" s="517"/>
      <c r="D220" s="523"/>
      <c r="E220" s="542"/>
      <c r="F220" s="556"/>
      <c r="G220" s="523"/>
      <c r="H220" s="551"/>
      <c r="I220" s="551"/>
      <c r="J220" s="551"/>
      <c r="K220" s="551"/>
      <c r="L220" s="551"/>
      <c r="M220" s="551"/>
      <c r="N220" s="551"/>
      <c r="O220" s="551"/>
      <c r="P220" s="551"/>
      <c r="Q220" s="551"/>
      <c r="R220" s="551"/>
      <c r="S220" s="551"/>
      <c r="T220" s="551"/>
      <c r="U220" s="551"/>
      <c r="V220" s="551"/>
      <c r="W220" s="551"/>
      <c r="X220" s="551"/>
      <c r="Y220" s="551"/>
      <c r="Z220" s="514"/>
      <c r="AA220" s="509"/>
      <c r="AB220" s="514"/>
      <c r="AC220" s="507"/>
      <c r="AD220" s="509" t="str">
        <f>+IF(OR(AB220=1,AB220&lt;=5),"Moderado",IF(OR(AB220=6,AB220&lt;=11),"Mayor","Catastrófico"))</f>
        <v>Moderado</v>
      </c>
      <c r="AE220" s="507"/>
      <c r="AF220" s="502"/>
      <c r="AG220" s="52" t="s">
        <v>497</v>
      </c>
      <c r="AH220" s="145"/>
      <c r="AI220" s="145"/>
      <c r="AJ220" s="145"/>
      <c r="AK220" s="28" t="str">
        <f t="shared" si="41"/>
        <v/>
      </c>
      <c r="AL220" s="145"/>
      <c r="AM220" s="28" t="str">
        <f t="shared" si="42"/>
        <v/>
      </c>
      <c r="AN220" s="140"/>
      <c r="AO220" s="28" t="str">
        <f t="shared" si="43"/>
        <v/>
      </c>
      <c r="AP220" s="140"/>
      <c r="AQ220" s="28" t="str">
        <f t="shared" si="44"/>
        <v/>
      </c>
      <c r="AR220" s="140"/>
      <c r="AS220" s="28" t="str">
        <f t="shared" si="45"/>
        <v/>
      </c>
      <c r="AT220" s="140"/>
      <c r="AU220" s="28" t="str">
        <f t="shared" si="46"/>
        <v/>
      </c>
      <c r="AV220" s="140"/>
      <c r="AW220" s="28" t="str">
        <f t="shared" si="47"/>
        <v/>
      </c>
      <c r="AX220" s="111" t="str">
        <f t="shared" si="48"/>
        <v/>
      </c>
      <c r="AY220" s="111" t="str">
        <f t="shared" si="49"/>
        <v/>
      </c>
      <c r="AZ220" s="141"/>
      <c r="BA220" s="154" t="str">
        <f t="shared" si="50"/>
        <v>Débil</v>
      </c>
      <c r="BB220" s="22" t="str">
        <f>IFERROR(VLOOKUP((CONCATENATE(AY220,BA220)),Listados!$U$3:$V$11,2,FALSE),"")</f>
        <v/>
      </c>
      <c r="BC220" s="111">
        <f t="shared" si="51"/>
        <v>100</v>
      </c>
      <c r="BD220" s="504"/>
      <c r="BE220" s="548"/>
      <c r="BF220" s="504"/>
      <c r="BG220" s="504"/>
      <c r="BH220" s="500"/>
      <c r="BI220" s="502"/>
      <c r="BJ220" s="500"/>
      <c r="BK220" s="500"/>
      <c r="BL220" s="586"/>
      <c r="BM220" s="587"/>
      <c r="BN220" s="588"/>
      <c r="BO220" s="586"/>
      <c r="BP220" s="587"/>
      <c r="BQ220" s="588"/>
      <c r="BR220" s="586"/>
      <c r="BS220" s="587"/>
      <c r="BT220" s="588"/>
    </row>
    <row r="221" spans="1:72" ht="15.75" thickBot="1" x14ac:dyDescent="0.3">
      <c r="A221" s="511"/>
      <c r="B221" s="564"/>
      <c r="C221" s="517"/>
      <c r="D221" s="523"/>
      <c r="E221" s="543"/>
      <c r="F221" s="557"/>
      <c r="G221" s="523"/>
      <c r="H221" s="551"/>
      <c r="I221" s="551"/>
      <c r="J221" s="551"/>
      <c r="K221" s="551"/>
      <c r="L221" s="551"/>
      <c r="M221" s="551"/>
      <c r="N221" s="551"/>
      <c r="O221" s="551"/>
      <c r="P221" s="551"/>
      <c r="Q221" s="551"/>
      <c r="R221" s="551"/>
      <c r="S221" s="551"/>
      <c r="T221" s="551"/>
      <c r="U221" s="551"/>
      <c r="V221" s="551"/>
      <c r="W221" s="551"/>
      <c r="X221" s="551"/>
      <c r="Y221" s="551"/>
      <c r="Z221" s="514"/>
      <c r="AA221" s="509"/>
      <c r="AB221" s="514"/>
      <c r="AC221" s="507"/>
      <c r="AD221" s="509" t="str">
        <f>+IF(OR(AB221=1,AB221&lt;=5),"Moderado",IF(OR(AB221=6,AB221&lt;=11),"Mayor","Catastrófico"))</f>
        <v>Moderado</v>
      </c>
      <c r="AE221" s="507"/>
      <c r="AF221" s="502"/>
      <c r="AG221" s="52" t="s">
        <v>497</v>
      </c>
      <c r="AH221" s="145"/>
      <c r="AI221" s="145"/>
      <c r="AJ221" s="145"/>
      <c r="AK221" s="28" t="str">
        <f t="shared" si="41"/>
        <v/>
      </c>
      <c r="AL221" s="145"/>
      <c r="AM221" s="28" t="str">
        <f t="shared" si="42"/>
        <v/>
      </c>
      <c r="AN221" s="140"/>
      <c r="AO221" s="28" t="str">
        <f t="shared" si="43"/>
        <v/>
      </c>
      <c r="AP221" s="140"/>
      <c r="AQ221" s="28" t="str">
        <f t="shared" si="44"/>
        <v/>
      </c>
      <c r="AR221" s="140"/>
      <c r="AS221" s="28" t="str">
        <f t="shared" si="45"/>
        <v/>
      </c>
      <c r="AT221" s="140"/>
      <c r="AU221" s="28" t="str">
        <f t="shared" si="46"/>
        <v/>
      </c>
      <c r="AV221" s="140"/>
      <c r="AW221" s="28" t="str">
        <f t="shared" si="47"/>
        <v/>
      </c>
      <c r="AX221" s="111" t="str">
        <f t="shared" si="48"/>
        <v/>
      </c>
      <c r="AY221" s="111" t="str">
        <f t="shared" si="49"/>
        <v/>
      </c>
      <c r="AZ221" s="141"/>
      <c r="BA221" s="154" t="str">
        <f t="shared" si="50"/>
        <v>Débil</v>
      </c>
      <c r="BB221" s="22" t="str">
        <f>IFERROR(VLOOKUP((CONCATENATE(AY221,BA221)),Listados!$U$3:$V$11,2,FALSE),"")</f>
        <v/>
      </c>
      <c r="BC221" s="111">
        <f t="shared" si="51"/>
        <v>100</v>
      </c>
      <c r="BD221" s="504"/>
      <c r="BE221" s="548"/>
      <c r="BF221" s="504"/>
      <c r="BG221" s="504"/>
      <c r="BH221" s="500"/>
      <c r="BI221" s="502"/>
      <c r="BJ221" s="500"/>
      <c r="BK221" s="500"/>
      <c r="BL221" s="586"/>
      <c r="BM221" s="587"/>
      <c r="BN221" s="588"/>
      <c r="BO221" s="586"/>
      <c r="BP221" s="587"/>
      <c r="BQ221" s="588"/>
      <c r="BR221" s="586"/>
      <c r="BS221" s="587"/>
      <c r="BT221" s="588"/>
    </row>
    <row r="222" spans="1:72" ht="15.75" thickBot="1" x14ac:dyDescent="0.3">
      <c r="A222" s="512"/>
      <c r="B222" s="564"/>
      <c r="C222" s="518"/>
      <c r="D222" s="568"/>
      <c r="E222" s="544"/>
      <c r="F222" s="558"/>
      <c r="G222" s="523"/>
      <c r="H222" s="551"/>
      <c r="I222" s="551"/>
      <c r="J222" s="551"/>
      <c r="K222" s="551"/>
      <c r="L222" s="551"/>
      <c r="M222" s="551"/>
      <c r="N222" s="551"/>
      <c r="O222" s="551"/>
      <c r="P222" s="551"/>
      <c r="Q222" s="551"/>
      <c r="R222" s="551"/>
      <c r="S222" s="551"/>
      <c r="T222" s="551"/>
      <c r="U222" s="551"/>
      <c r="V222" s="551"/>
      <c r="W222" s="551"/>
      <c r="X222" s="551"/>
      <c r="Y222" s="551"/>
      <c r="Z222" s="514"/>
      <c r="AA222" s="509"/>
      <c r="AB222" s="514"/>
      <c r="AC222" s="508"/>
      <c r="AD222" s="509" t="str">
        <f>+IF(OR(AB222=1,AB222&lt;=5),"Moderado",IF(OR(AB222=6,AB222&lt;=11),"Mayor","Catastrófico"))</f>
        <v>Moderado</v>
      </c>
      <c r="AE222" s="508"/>
      <c r="AF222" s="502"/>
      <c r="AG222" s="52" t="s">
        <v>497</v>
      </c>
      <c r="AH222" s="145"/>
      <c r="AI222" s="145"/>
      <c r="AJ222" s="145"/>
      <c r="AK222" s="28" t="str">
        <f t="shared" si="41"/>
        <v/>
      </c>
      <c r="AL222" s="145"/>
      <c r="AM222" s="28" t="str">
        <f t="shared" si="42"/>
        <v/>
      </c>
      <c r="AN222" s="140"/>
      <c r="AO222" s="28" t="str">
        <f t="shared" si="43"/>
        <v/>
      </c>
      <c r="AP222" s="140"/>
      <c r="AQ222" s="28" t="str">
        <f t="shared" si="44"/>
        <v/>
      </c>
      <c r="AR222" s="140"/>
      <c r="AS222" s="28" t="str">
        <f t="shared" si="45"/>
        <v/>
      </c>
      <c r="AT222" s="140"/>
      <c r="AU222" s="28" t="str">
        <f t="shared" si="46"/>
        <v/>
      </c>
      <c r="AV222" s="140"/>
      <c r="AW222" s="28" t="str">
        <f t="shared" si="47"/>
        <v/>
      </c>
      <c r="AX222" s="111" t="str">
        <f t="shared" si="48"/>
        <v/>
      </c>
      <c r="AY222" s="111" t="str">
        <f t="shared" si="49"/>
        <v/>
      </c>
      <c r="AZ222" s="141"/>
      <c r="BA222" s="154" t="str">
        <f t="shared" si="50"/>
        <v>Débil</v>
      </c>
      <c r="BB222" s="22" t="str">
        <f>IFERROR(VLOOKUP((CONCATENATE(AY222,BA222)),Listados!$U$3:$V$11,2,FALSE),"")</f>
        <v/>
      </c>
      <c r="BC222" s="111">
        <f t="shared" si="51"/>
        <v>100</v>
      </c>
      <c r="BD222" s="505"/>
      <c r="BE222" s="548"/>
      <c r="BF222" s="505"/>
      <c r="BG222" s="505"/>
      <c r="BH222" s="501"/>
      <c r="BI222" s="502"/>
      <c r="BJ222" s="501"/>
      <c r="BK222" s="501"/>
      <c r="BL222" s="586"/>
      <c r="BM222" s="587"/>
      <c r="BN222" s="588"/>
      <c r="BO222" s="586"/>
      <c r="BP222" s="587"/>
      <c r="BQ222" s="588"/>
      <c r="BR222" s="586"/>
      <c r="BS222" s="587"/>
      <c r="BT222" s="588"/>
    </row>
    <row r="223" spans="1:72" ht="15.75" thickBot="1" x14ac:dyDescent="0.3">
      <c r="A223" s="510">
        <v>37</v>
      </c>
      <c r="B223" s="563"/>
      <c r="C223" s="516" t="str">
        <f>IFERROR(VLOOKUP(B223,Listados!B$3:C$20,2,FALSE),"")</f>
        <v/>
      </c>
      <c r="D223" s="522" t="s">
        <v>614</v>
      </c>
      <c r="E223" s="105"/>
      <c r="F223" s="18"/>
      <c r="G223" s="522"/>
      <c r="H223" s="550"/>
      <c r="I223" s="550"/>
      <c r="J223" s="550"/>
      <c r="K223" s="550"/>
      <c r="L223" s="550"/>
      <c r="M223" s="550"/>
      <c r="N223" s="550"/>
      <c r="O223" s="550"/>
      <c r="P223" s="550"/>
      <c r="Q223" s="550"/>
      <c r="R223" s="550"/>
      <c r="S223" s="550"/>
      <c r="T223" s="550"/>
      <c r="U223" s="550"/>
      <c r="V223" s="550"/>
      <c r="W223" s="550"/>
      <c r="X223" s="550"/>
      <c r="Y223" s="550"/>
      <c r="Z223" s="549"/>
      <c r="AA223" s="508">
        <f>COUNTIF(H223:Z228, "SI")</f>
        <v>0</v>
      </c>
      <c r="AB223" s="549"/>
      <c r="AC223" s="506" t="e">
        <f>+VLOOKUP(AB223,Listados!$K$8:$L$12,2,0)</f>
        <v>#N/A</v>
      </c>
      <c r="AD223" s="508" t="str">
        <f>+IF(OR(AA223=1,AA223&lt;=5),"Moderado",IF(OR(AA223=6,AA223&lt;=11),"Mayor","Catastrófico"))</f>
        <v>Moderado</v>
      </c>
      <c r="AE223" s="506" t="e">
        <f>+VLOOKUP(AD223,Listados!K229:L233,2,0)</f>
        <v>#N/A</v>
      </c>
      <c r="AF223" s="501" t="str">
        <f>IF(AND(AB223&lt;&gt;"",AD223&lt;&gt;""),VLOOKUP(AB223&amp;AD223,Listados!$M$3:$N$27,2,FALSE),"")</f>
        <v/>
      </c>
      <c r="AG223" s="52" t="s">
        <v>497</v>
      </c>
      <c r="AH223" s="145"/>
      <c r="AI223" s="145"/>
      <c r="AJ223" s="145"/>
      <c r="AK223" s="28" t="str">
        <f t="shared" si="41"/>
        <v/>
      </c>
      <c r="AL223" s="145"/>
      <c r="AM223" s="28" t="str">
        <f t="shared" si="42"/>
        <v/>
      </c>
      <c r="AN223" s="140"/>
      <c r="AO223" s="28" t="str">
        <f t="shared" si="43"/>
        <v/>
      </c>
      <c r="AP223" s="140"/>
      <c r="AQ223" s="28" t="str">
        <f t="shared" si="44"/>
        <v/>
      </c>
      <c r="AR223" s="140"/>
      <c r="AS223" s="28" t="str">
        <f t="shared" si="45"/>
        <v/>
      </c>
      <c r="AT223" s="140"/>
      <c r="AU223" s="28" t="str">
        <f t="shared" si="46"/>
        <v/>
      </c>
      <c r="AV223" s="140"/>
      <c r="AW223" s="28" t="str">
        <f t="shared" si="47"/>
        <v/>
      </c>
      <c r="AX223" s="111" t="str">
        <f t="shared" si="48"/>
        <v/>
      </c>
      <c r="AY223" s="111" t="str">
        <f t="shared" si="49"/>
        <v/>
      </c>
      <c r="AZ223" s="141"/>
      <c r="BA223" s="154" t="str">
        <f t="shared" si="50"/>
        <v>Débil</v>
      </c>
      <c r="BB223" s="22" t="str">
        <f>IFERROR(VLOOKUP((CONCATENATE(AY223,BA223)),Listados!$U$3:$V$11,2,FALSE),"")</f>
        <v/>
      </c>
      <c r="BC223" s="111">
        <f t="shared" si="51"/>
        <v>100</v>
      </c>
      <c r="BD223" s="503">
        <f>AVERAGE(BC223:BC228)</f>
        <v>100</v>
      </c>
      <c r="BE223" s="505" t="str">
        <f>IF(BD223&lt;=50, "Débil", IF(BD223&lt;=99,"Moderado","Fuerte"))</f>
        <v>Fuerte</v>
      </c>
      <c r="BF223" s="503">
        <f>+IF(BE223="Fuerte",2,IF(BE223="Moderado",1,0))</f>
        <v>2</v>
      </c>
      <c r="BG223" s="503" t="e">
        <f>+AC223-BF223</f>
        <v>#N/A</v>
      </c>
      <c r="BH223" s="499" t="e">
        <f>+VLOOKUP(BG223,Listados!$J$18:$K$24,2,TRUE)</f>
        <v>#N/A</v>
      </c>
      <c r="BI223" s="501" t="str">
        <f>IF(ISBLANK(AD223),"",AD223)</f>
        <v>Moderado</v>
      </c>
      <c r="BJ223" s="499" t="e">
        <f>IF(AND(BH223&lt;&gt;"",BI223&lt;&gt;""),VLOOKUP(BH223&amp;BI223,Listados!$M$3:$N$27,2,FALSE),"")</f>
        <v>#N/A</v>
      </c>
      <c r="BK223" s="499" t="e">
        <f>+VLOOKUP(BJ223,Listados!$P$3:$Q$6,2,FALSE)</f>
        <v>#N/A</v>
      </c>
      <c r="BL223" s="586"/>
      <c r="BM223" s="587"/>
      <c r="BN223" s="588"/>
      <c r="BO223" s="586"/>
      <c r="BP223" s="587"/>
      <c r="BQ223" s="588"/>
      <c r="BR223" s="586"/>
      <c r="BS223" s="587"/>
      <c r="BT223" s="588"/>
    </row>
    <row r="224" spans="1:72" ht="15.75" thickBot="1" x14ac:dyDescent="0.3">
      <c r="A224" s="511"/>
      <c r="B224" s="564"/>
      <c r="C224" s="517"/>
      <c r="D224" s="523"/>
      <c r="E224" s="162"/>
      <c r="F224" s="151"/>
      <c r="G224" s="523"/>
      <c r="H224" s="551"/>
      <c r="I224" s="551"/>
      <c r="J224" s="551"/>
      <c r="K224" s="551"/>
      <c r="L224" s="551"/>
      <c r="M224" s="551"/>
      <c r="N224" s="551"/>
      <c r="O224" s="551"/>
      <c r="P224" s="551"/>
      <c r="Q224" s="551"/>
      <c r="R224" s="551"/>
      <c r="S224" s="551"/>
      <c r="T224" s="551"/>
      <c r="U224" s="551"/>
      <c r="V224" s="551"/>
      <c r="W224" s="551"/>
      <c r="X224" s="551"/>
      <c r="Y224" s="551"/>
      <c r="Z224" s="514"/>
      <c r="AA224" s="509"/>
      <c r="AB224" s="514"/>
      <c r="AC224" s="507"/>
      <c r="AD224" s="509" t="str">
        <f>+IF(OR(AB224=1,AB224&lt;=5),"Moderado",IF(OR(AB224=6,AB224&lt;=11),"Mayor","Catastrófico"))</f>
        <v>Moderado</v>
      </c>
      <c r="AE224" s="507"/>
      <c r="AF224" s="502"/>
      <c r="AG224" s="52" t="s">
        <v>497</v>
      </c>
      <c r="AH224" s="145"/>
      <c r="AI224" s="145"/>
      <c r="AJ224" s="145"/>
      <c r="AK224" s="28" t="str">
        <f t="shared" si="41"/>
        <v/>
      </c>
      <c r="AL224" s="145"/>
      <c r="AM224" s="28" t="str">
        <f t="shared" si="42"/>
        <v/>
      </c>
      <c r="AN224" s="140"/>
      <c r="AO224" s="28" t="str">
        <f t="shared" si="43"/>
        <v/>
      </c>
      <c r="AP224" s="140"/>
      <c r="AQ224" s="28" t="str">
        <f t="shared" si="44"/>
        <v/>
      </c>
      <c r="AR224" s="140"/>
      <c r="AS224" s="28" t="str">
        <f t="shared" si="45"/>
        <v/>
      </c>
      <c r="AT224" s="140"/>
      <c r="AU224" s="28" t="str">
        <f t="shared" si="46"/>
        <v/>
      </c>
      <c r="AV224" s="140"/>
      <c r="AW224" s="28" t="str">
        <f t="shared" si="47"/>
        <v/>
      </c>
      <c r="AX224" s="111" t="str">
        <f t="shared" si="48"/>
        <v/>
      </c>
      <c r="AY224" s="111" t="str">
        <f t="shared" si="49"/>
        <v/>
      </c>
      <c r="AZ224" s="141"/>
      <c r="BA224" s="154" t="str">
        <f t="shared" si="50"/>
        <v>Débil</v>
      </c>
      <c r="BB224" s="22" t="str">
        <f>IFERROR(VLOOKUP((CONCATENATE(AY224,BA224)),Listados!$U$3:$V$11,2,FALSE),"")</f>
        <v/>
      </c>
      <c r="BC224" s="111">
        <f t="shared" si="51"/>
        <v>100</v>
      </c>
      <c r="BD224" s="504"/>
      <c r="BE224" s="548"/>
      <c r="BF224" s="504"/>
      <c r="BG224" s="504"/>
      <c r="BH224" s="500"/>
      <c r="BI224" s="502"/>
      <c r="BJ224" s="500"/>
      <c r="BK224" s="500"/>
      <c r="BL224" s="586"/>
      <c r="BM224" s="587"/>
      <c r="BN224" s="588"/>
      <c r="BO224" s="586"/>
      <c r="BP224" s="587"/>
      <c r="BQ224" s="588"/>
      <c r="BR224" s="586"/>
      <c r="BS224" s="587"/>
      <c r="BT224" s="588"/>
    </row>
    <row r="225" spans="1:72" ht="15.75" thickBot="1" x14ac:dyDescent="0.3">
      <c r="A225" s="511"/>
      <c r="B225" s="564"/>
      <c r="C225" s="517"/>
      <c r="D225" s="523"/>
      <c r="E225" s="162"/>
      <c r="F225" s="151"/>
      <c r="G225" s="523"/>
      <c r="H225" s="551"/>
      <c r="I225" s="551"/>
      <c r="J225" s="551"/>
      <c r="K225" s="551"/>
      <c r="L225" s="551"/>
      <c r="M225" s="551"/>
      <c r="N225" s="551"/>
      <c r="O225" s="551"/>
      <c r="P225" s="551"/>
      <c r="Q225" s="551"/>
      <c r="R225" s="551"/>
      <c r="S225" s="551"/>
      <c r="T225" s="551"/>
      <c r="U225" s="551"/>
      <c r="V225" s="551"/>
      <c r="W225" s="551"/>
      <c r="X225" s="551"/>
      <c r="Y225" s="551"/>
      <c r="Z225" s="514"/>
      <c r="AA225" s="509"/>
      <c r="AB225" s="514"/>
      <c r="AC225" s="507"/>
      <c r="AD225" s="509" t="str">
        <f>+IF(OR(AB225=1,AB225&lt;=5),"Moderado",IF(OR(AB225=6,AB225&lt;=11),"Mayor","Catastrófico"))</f>
        <v>Moderado</v>
      </c>
      <c r="AE225" s="507"/>
      <c r="AF225" s="502"/>
      <c r="AG225" s="52" t="s">
        <v>497</v>
      </c>
      <c r="AH225" s="145"/>
      <c r="AI225" s="145"/>
      <c r="AJ225" s="145"/>
      <c r="AK225" s="28" t="str">
        <f t="shared" si="41"/>
        <v/>
      </c>
      <c r="AL225" s="145"/>
      <c r="AM225" s="28" t="str">
        <f t="shared" si="42"/>
        <v/>
      </c>
      <c r="AN225" s="140"/>
      <c r="AO225" s="28" t="str">
        <f t="shared" si="43"/>
        <v/>
      </c>
      <c r="AP225" s="140"/>
      <c r="AQ225" s="28" t="str">
        <f t="shared" si="44"/>
        <v/>
      </c>
      <c r="AR225" s="140"/>
      <c r="AS225" s="28" t="str">
        <f t="shared" si="45"/>
        <v/>
      </c>
      <c r="AT225" s="140"/>
      <c r="AU225" s="28" t="str">
        <f t="shared" si="46"/>
        <v/>
      </c>
      <c r="AV225" s="140"/>
      <c r="AW225" s="28" t="str">
        <f t="shared" si="47"/>
        <v/>
      </c>
      <c r="AX225" s="111" t="str">
        <f t="shared" si="48"/>
        <v/>
      </c>
      <c r="AY225" s="111" t="str">
        <f t="shared" si="49"/>
        <v/>
      </c>
      <c r="AZ225" s="141"/>
      <c r="BA225" s="154" t="str">
        <f t="shared" si="50"/>
        <v>Débil</v>
      </c>
      <c r="BB225" s="22" t="str">
        <f>IFERROR(VLOOKUP((CONCATENATE(AY225,BA225)),Listados!$U$3:$V$11,2,FALSE),"")</f>
        <v/>
      </c>
      <c r="BC225" s="111">
        <f t="shared" si="51"/>
        <v>100</v>
      </c>
      <c r="BD225" s="504"/>
      <c r="BE225" s="548"/>
      <c r="BF225" s="504"/>
      <c r="BG225" s="504"/>
      <c r="BH225" s="500"/>
      <c r="BI225" s="502"/>
      <c r="BJ225" s="500"/>
      <c r="BK225" s="500"/>
      <c r="BL225" s="586"/>
      <c r="BM225" s="587"/>
      <c r="BN225" s="588"/>
      <c r="BO225" s="586"/>
      <c r="BP225" s="587"/>
      <c r="BQ225" s="588"/>
      <c r="BR225" s="586"/>
      <c r="BS225" s="587"/>
      <c r="BT225" s="588"/>
    </row>
    <row r="226" spans="1:72" ht="15.75" thickBot="1" x14ac:dyDescent="0.3">
      <c r="A226" s="511"/>
      <c r="B226" s="564"/>
      <c r="C226" s="517"/>
      <c r="D226" s="523"/>
      <c r="E226" s="542"/>
      <c r="F226" s="556"/>
      <c r="G226" s="523"/>
      <c r="H226" s="551"/>
      <c r="I226" s="551"/>
      <c r="J226" s="551"/>
      <c r="K226" s="551"/>
      <c r="L226" s="551"/>
      <c r="M226" s="551"/>
      <c r="N226" s="551"/>
      <c r="O226" s="551"/>
      <c r="P226" s="551"/>
      <c r="Q226" s="551"/>
      <c r="R226" s="551"/>
      <c r="S226" s="551"/>
      <c r="T226" s="551"/>
      <c r="U226" s="551"/>
      <c r="V226" s="551"/>
      <c r="W226" s="551"/>
      <c r="X226" s="551"/>
      <c r="Y226" s="551"/>
      <c r="Z226" s="514"/>
      <c r="AA226" s="509"/>
      <c r="AB226" s="514"/>
      <c r="AC226" s="507"/>
      <c r="AD226" s="509" t="str">
        <f>+IF(OR(AB226=1,AB226&lt;=5),"Moderado",IF(OR(AB226=6,AB226&lt;=11),"Mayor","Catastrófico"))</f>
        <v>Moderado</v>
      </c>
      <c r="AE226" s="507"/>
      <c r="AF226" s="502"/>
      <c r="AG226" s="52" t="s">
        <v>497</v>
      </c>
      <c r="AH226" s="145"/>
      <c r="AI226" s="145"/>
      <c r="AJ226" s="145"/>
      <c r="AK226" s="28" t="str">
        <f t="shared" si="41"/>
        <v/>
      </c>
      <c r="AL226" s="145"/>
      <c r="AM226" s="28" t="str">
        <f t="shared" si="42"/>
        <v/>
      </c>
      <c r="AN226" s="140"/>
      <c r="AO226" s="28" t="str">
        <f t="shared" si="43"/>
        <v/>
      </c>
      <c r="AP226" s="140"/>
      <c r="AQ226" s="28" t="str">
        <f t="shared" si="44"/>
        <v/>
      </c>
      <c r="AR226" s="140"/>
      <c r="AS226" s="28" t="str">
        <f t="shared" si="45"/>
        <v/>
      </c>
      <c r="AT226" s="140"/>
      <c r="AU226" s="28" t="str">
        <f t="shared" si="46"/>
        <v/>
      </c>
      <c r="AV226" s="140"/>
      <c r="AW226" s="28" t="str">
        <f t="shared" si="47"/>
        <v/>
      </c>
      <c r="AX226" s="111" t="str">
        <f t="shared" si="48"/>
        <v/>
      </c>
      <c r="AY226" s="111" t="str">
        <f t="shared" si="49"/>
        <v/>
      </c>
      <c r="AZ226" s="141"/>
      <c r="BA226" s="154" t="str">
        <f t="shared" si="50"/>
        <v>Débil</v>
      </c>
      <c r="BB226" s="22" t="str">
        <f>IFERROR(VLOOKUP((CONCATENATE(AY226,BA226)),Listados!$U$3:$V$11,2,FALSE),"")</f>
        <v/>
      </c>
      <c r="BC226" s="111">
        <f t="shared" si="51"/>
        <v>100</v>
      </c>
      <c r="BD226" s="504"/>
      <c r="BE226" s="548"/>
      <c r="BF226" s="504"/>
      <c r="BG226" s="504"/>
      <c r="BH226" s="500"/>
      <c r="BI226" s="502"/>
      <c r="BJ226" s="500"/>
      <c r="BK226" s="500"/>
      <c r="BL226" s="586"/>
      <c r="BM226" s="587"/>
      <c r="BN226" s="588"/>
      <c r="BO226" s="586"/>
      <c r="BP226" s="587"/>
      <c r="BQ226" s="588"/>
      <c r="BR226" s="586"/>
      <c r="BS226" s="587"/>
      <c r="BT226" s="588"/>
    </row>
    <row r="227" spans="1:72" ht="15.75" thickBot="1" x14ac:dyDescent="0.3">
      <c r="A227" s="511"/>
      <c r="B227" s="564"/>
      <c r="C227" s="517"/>
      <c r="D227" s="523"/>
      <c r="E227" s="543"/>
      <c r="F227" s="557"/>
      <c r="G227" s="523"/>
      <c r="H227" s="551"/>
      <c r="I227" s="551"/>
      <c r="J227" s="551"/>
      <c r="K227" s="551"/>
      <c r="L227" s="551"/>
      <c r="M227" s="551"/>
      <c r="N227" s="551"/>
      <c r="O227" s="551"/>
      <c r="P227" s="551"/>
      <c r="Q227" s="551"/>
      <c r="R227" s="551"/>
      <c r="S227" s="551"/>
      <c r="T227" s="551"/>
      <c r="U227" s="551"/>
      <c r="V227" s="551"/>
      <c r="W227" s="551"/>
      <c r="X227" s="551"/>
      <c r="Y227" s="551"/>
      <c r="Z227" s="514"/>
      <c r="AA227" s="509"/>
      <c r="AB227" s="514"/>
      <c r="AC227" s="507"/>
      <c r="AD227" s="509" t="str">
        <f>+IF(OR(AB227=1,AB227&lt;=5),"Moderado",IF(OR(AB227=6,AB227&lt;=11),"Mayor","Catastrófico"))</f>
        <v>Moderado</v>
      </c>
      <c r="AE227" s="507"/>
      <c r="AF227" s="502"/>
      <c r="AG227" s="52" t="s">
        <v>497</v>
      </c>
      <c r="AH227" s="145"/>
      <c r="AI227" s="145"/>
      <c r="AJ227" s="145"/>
      <c r="AK227" s="28" t="str">
        <f t="shared" si="41"/>
        <v/>
      </c>
      <c r="AL227" s="145"/>
      <c r="AM227" s="28" t="str">
        <f t="shared" si="42"/>
        <v/>
      </c>
      <c r="AN227" s="140"/>
      <c r="AO227" s="28" t="str">
        <f t="shared" si="43"/>
        <v/>
      </c>
      <c r="AP227" s="140"/>
      <c r="AQ227" s="28" t="str">
        <f t="shared" si="44"/>
        <v/>
      </c>
      <c r="AR227" s="140"/>
      <c r="AS227" s="28" t="str">
        <f t="shared" si="45"/>
        <v/>
      </c>
      <c r="AT227" s="140"/>
      <c r="AU227" s="28" t="str">
        <f t="shared" si="46"/>
        <v/>
      </c>
      <c r="AV227" s="140"/>
      <c r="AW227" s="28" t="str">
        <f t="shared" si="47"/>
        <v/>
      </c>
      <c r="AX227" s="111" t="str">
        <f t="shared" si="48"/>
        <v/>
      </c>
      <c r="AY227" s="111" t="str">
        <f t="shared" si="49"/>
        <v/>
      </c>
      <c r="AZ227" s="141"/>
      <c r="BA227" s="154" t="str">
        <f t="shared" si="50"/>
        <v>Débil</v>
      </c>
      <c r="BB227" s="22" t="str">
        <f>IFERROR(VLOOKUP((CONCATENATE(AY227,BA227)),Listados!$U$3:$V$11,2,FALSE),"")</f>
        <v/>
      </c>
      <c r="BC227" s="111">
        <f t="shared" si="51"/>
        <v>100</v>
      </c>
      <c r="BD227" s="504"/>
      <c r="BE227" s="548"/>
      <c r="BF227" s="504"/>
      <c r="BG227" s="504"/>
      <c r="BH227" s="500"/>
      <c r="BI227" s="502"/>
      <c r="BJ227" s="500"/>
      <c r="BK227" s="500"/>
      <c r="BL227" s="586"/>
      <c r="BM227" s="587"/>
      <c r="BN227" s="588"/>
      <c r="BO227" s="586"/>
      <c r="BP227" s="587"/>
      <c r="BQ227" s="588"/>
      <c r="BR227" s="586"/>
      <c r="BS227" s="587"/>
      <c r="BT227" s="588"/>
    </row>
    <row r="228" spans="1:72" ht="15.75" thickBot="1" x14ac:dyDescent="0.3">
      <c r="A228" s="512"/>
      <c r="B228" s="564"/>
      <c r="C228" s="518"/>
      <c r="D228" s="568"/>
      <c r="E228" s="544"/>
      <c r="F228" s="558"/>
      <c r="G228" s="523"/>
      <c r="H228" s="551"/>
      <c r="I228" s="551"/>
      <c r="J228" s="551"/>
      <c r="K228" s="551"/>
      <c r="L228" s="551"/>
      <c r="M228" s="551"/>
      <c r="N228" s="551"/>
      <c r="O228" s="551"/>
      <c r="P228" s="551"/>
      <c r="Q228" s="551"/>
      <c r="R228" s="551"/>
      <c r="S228" s="551"/>
      <c r="T228" s="551"/>
      <c r="U228" s="551"/>
      <c r="V228" s="551"/>
      <c r="W228" s="551"/>
      <c r="X228" s="551"/>
      <c r="Y228" s="551"/>
      <c r="Z228" s="514"/>
      <c r="AA228" s="509"/>
      <c r="AB228" s="514"/>
      <c r="AC228" s="508"/>
      <c r="AD228" s="509" t="str">
        <f>+IF(OR(AB228=1,AB228&lt;=5),"Moderado",IF(OR(AB228=6,AB228&lt;=11),"Mayor","Catastrófico"))</f>
        <v>Moderado</v>
      </c>
      <c r="AE228" s="508"/>
      <c r="AF228" s="502"/>
      <c r="AG228" s="52" t="s">
        <v>497</v>
      </c>
      <c r="AH228" s="145"/>
      <c r="AI228" s="145"/>
      <c r="AJ228" s="145"/>
      <c r="AK228" s="28" t="str">
        <f t="shared" si="41"/>
        <v/>
      </c>
      <c r="AL228" s="145"/>
      <c r="AM228" s="28" t="str">
        <f t="shared" si="42"/>
        <v/>
      </c>
      <c r="AN228" s="140"/>
      <c r="AO228" s="28" t="str">
        <f t="shared" si="43"/>
        <v/>
      </c>
      <c r="AP228" s="140"/>
      <c r="AQ228" s="28" t="str">
        <f t="shared" si="44"/>
        <v/>
      </c>
      <c r="AR228" s="140"/>
      <c r="AS228" s="28" t="str">
        <f t="shared" si="45"/>
        <v/>
      </c>
      <c r="AT228" s="140"/>
      <c r="AU228" s="28" t="str">
        <f t="shared" si="46"/>
        <v/>
      </c>
      <c r="AV228" s="140"/>
      <c r="AW228" s="28" t="str">
        <f t="shared" si="47"/>
        <v/>
      </c>
      <c r="AX228" s="111" t="str">
        <f t="shared" si="48"/>
        <v/>
      </c>
      <c r="AY228" s="111" t="str">
        <f t="shared" si="49"/>
        <v/>
      </c>
      <c r="AZ228" s="141"/>
      <c r="BA228" s="154" t="str">
        <f t="shared" si="50"/>
        <v>Débil</v>
      </c>
      <c r="BB228" s="22" t="str">
        <f>IFERROR(VLOOKUP((CONCATENATE(AY228,BA228)),Listados!$U$3:$V$11,2,FALSE),"")</f>
        <v/>
      </c>
      <c r="BC228" s="111">
        <f t="shared" si="51"/>
        <v>100</v>
      </c>
      <c r="BD228" s="505"/>
      <c r="BE228" s="548"/>
      <c r="BF228" s="505"/>
      <c r="BG228" s="505"/>
      <c r="BH228" s="501"/>
      <c r="BI228" s="502"/>
      <c r="BJ228" s="501"/>
      <c r="BK228" s="501"/>
      <c r="BL228" s="586"/>
      <c r="BM228" s="587"/>
      <c r="BN228" s="588"/>
      <c r="BO228" s="586"/>
      <c r="BP228" s="587"/>
      <c r="BQ228" s="588"/>
      <c r="BR228" s="586"/>
      <c r="BS228" s="587"/>
      <c r="BT228" s="588"/>
    </row>
    <row r="229" spans="1:72" ht="15.75" thickBot="1" x14ac:dyDescent="0.3">
      <c r="A229" s="510">
        <v>38</v>
      </c>
      <c r="B229" s="563"/>
      <c r="C229" s="516" t="str">
        <f>IFERROR(VLOOKUP(B229,Listados!B$3:C$20,2,FALSE),"")</f>
        <v/>
      </c>
      <c r="D229" s="522" t="s">
        <v>614</v>
      </c>
      <c r="E229" s="105"/>
      <c r="F229" s="18"/>
      <c r="G229" s="522"/>
      <c r="H229" s="550"/>
      <c r="I229" s="550"/>
      <c r="J229" s="550"/>
      <c r="K229" s="550"/>
      <c r="L229" s="550"/>
      <c r="M229" s="550"/>
      <c r="N229" s="550"/>
      <c r="O229" s="550"/>
      <c r="P229" s="550"/>
      <c r="Q229" s="550"/>
      <c r="R229" s="550"/>
      <c r="S229" s="550"/>
      <c r="T229" s="550"/>
      <c r="U229" s="550"/>
      <c r="V229" s="550"/>
      <c r="W229" s="550"/>
      <c r="X229" s="550"/>
      <c r="Y229" s="550"/>
      <c r="Z229" s="549"/>
      <c r="AA229" s="508">
        <f>COUNTIF(H229:Z234, "SI")</f>
        <v>0</v>
      </c>
      <c r="AB229" s="549"/>
      <c r="AC229" s="506" t="e">
        <f>+VLOOKUP(AB229,Listados!$K$8:$L$12,2,0)</f>
        <v>#N/A</v>
      </c>
      <c r="AD229" s="508" t="str">
        <f>+IF(OR(AA229=1,AA229&lt;=5),"Moderado",IF(OR(AA229=6,AA229&lt;=11),"Mayor","Catastrófico"))</f>
        <v>Moderado</v>
      </c>
      <c r="AE229" s="506" t="e">
        <f>+VLOOKUP(AD229,Listados!K235:L239,2,0)</f>
        <v>#N/A</v>
      </c>
      <c r="AF229" s="501" t="str">
        <f>IF(AND(AB229&lt;&gt;"",AD229&lt;&gt;""),VLOOKUP(AB229&amp;AD229,Listados!$M$3:$N$27,2,FALSE),"")</f>
        <v/>
      </c>
      <c r="AG229" s="52" t="s">
        <v>497</v>
      </c>
      <c r="AH229" s="145"/>
      <c r="AI229" s="145"/>
      <c r="AJ229" s="145"/>
      <c r="AK229" s="28" t="str">
        <f t="shared" si="41"/>
        <v/>
      </c>
      <c r="AL229" s="145"/>
      <c r="AM229" s="28" t="str">
        <f t="shared" si="42"/>
        <v/>
      </c>
      <c r="AN229" s="140"/>
      <c r="AO229" s="28" t="str">
        <f t="shared" si="43"/>
        <v/>
      </c>
      <c r="AP229" s="140"/>
      <c r="AQ229" s="28" t="str">
        <f t="shared" si="44"/>
        <v/>
      </c>
      <c r="AR229" s="140"/>
      <c r="AS229" s="28" t="str">
        <f t="shared" si="45"/>
        <v/>
      </c>
      <c r="AT229" s="140"/>
      <c r="AU229" s="28" t="str">
        <f t="shared" si="46"/>
        <v/>
      </c>
      <c r="AV229" s="140"/>
      <c r="AW229" s="28" t="str">
        <f t="shared" si="47"/>
        <v/>
      </c>
      <c r="AX229" s="111" t="str">
        <f t="shared" si="48"/>
        <v/>
      </c>
      <c r="AY229" s="111" t="str">
        <f t="shared" si="49"/>
        <v/>
      </c>
      <c r="AZ229" s="141"/>
      <c r="BA229" s="154" t="str">
        <f t="shared" si="50"/>
        <v>Débil</v>
      </c>
      <c r="BB229" s="22" t="str">
        <f>IFERROR(VLOOKUP((CONCATENATE(AY229,BA229)),Listados!$U$3:$V$11,2,FALSE),"")</f>
        <v/>
      </c>
      <c r="BC229" s="111">
        <f t="shared" si="51"/>
        <v>100</v>
      </c>
      <c r="BD229" s="503">
        <f>AVERAGE(BC229:BC234)</f>
        <v>100</v>
      </c>
      <c r="BE229" s="505" t="str">
        <f>IF(BD229&lt;=50, "Débil", IF(BD229&lt;=99,"Moderado","Fuerte"))</f>
        <v>Fuerte</v>
      </c>
      <c r="BF229" s="503">
        <f>+IF(BE229="Fuerte",2,IF(BE229="Moderado",1,0))</f>
        <v>2</v>
      </c>
      <c r="BG229" s="503" t="e">
        <f>+AC229-BF229</f>
        <v>#N/A</v>
      </c>
      <c r="BH229" s="499" t="e">
        <f>+VLOOKUP(BG229,Listados!$J$18:$K$24,2,TRUE)</f>
        <v>#N/A</v>
      </c>
      <c r="BI229" s="501" t="str">
        <f>IF(ISBLANK(AD229),"",AD229)</f>
        <v>Moderado</v>
      </c>
      <c r="BJ229" s="499" t="e">
        <f>IF(AND(BH229&lt;&gt;"",BI229&lt;&gt;""),VLOOKUP(BH229&amp;BI229,Listados!$M$3:$N$27,2,FALSE),"")</f>
        <v>#N/A</v>
      </c>
      <c r="BK229" s="499" t="e">
        <f>+VLOOKUP(BJ229,Listados!$P$3:$Q$6,2,FALSE)</f>
        <v>#N/A</v>
      </c>
      <c r="BL229" s="586"/>
      <c r="BM229" s="587"/>
      <c r="BN229" s="588"/>
      <c r="BO229" s="586"/>
      <c r="BP229" s="587"/>
      <c r="BQ229" s="588"/>
      <c r="BR229" s="586"/>
      <c r="BS229" s="587"/>
      <c r="BT229" s="588"/>
    </row>
    <row r="230" spans="1:72" ht="15.75" thickBot="1" x14ac:dyDescent="0.3">
      <c r="A230" s="511"/>
      <c r="B230" s="564"/>
      <c r="C230" s="517"/>
      <c r="D230" s="523"/>
      <c r="E230" s="162"/>
      <c r="F230" s="151"/>
      <c r="G230" s="523"/>
      <c r="H230" s="551"/>
      <c r="I230" s="551"/>
      <c r="J230" s="551"/>
      <c r="K230" s="551"/>
      <c r="L230" s="551"/>
      <c r="M230" s="551"/>
      <c r="N230" s="551"/>
      <c r="O230" s="551"/>
      <c r="P230" s="551"/>
      <c r="Q230" s="551"/>
      <c r="R230" s="551"/>
      <c r="S230" s="551"/>
      <c r="T230" s="551"/>
      <c r="U230" s="551"/>
      <c r="V230" s="551"/>
      <c r="W230" s="551"/>
      <c r="X230" s="551"/>
      <c r="Y230" s="551"/>
      <c r="Z230" s="514"/>
      <c r="AA230" s="509"/>
      <c r="AB230" s="514"/>
      <c r="AC230" s="507"/>
      <c r="AD230" s="509" t="str">
        <f>+IF(OR(AB230=1,AB230&lt;=5),"Moderado",IF(OR(AB230=6,AB230&lt;=11),"Mayor","Catastrófico"))</f>
        <v>Moderado</v>
      </c>
      <c r="AE230" s="507"/>
      <c r="AF230" s="502"/>
      <c r="AG230" s="52" t="s">
        <v>497</v>
      </c>
      <c r="AH230" s="145"/>
      <c r="AI230" s="145"/>
      <c r="AJ230" s="145"/>
      <c r="AK230" s="28" t="str">
        <f t="shared" si="41"/>
        <v/>
      </c>
      <c r="AL230" s="145"/>
      <c r="AM230" s="28" t="str">
        <f t="shared" si="42"/>
        <v/>
      </c>
      <c r="AN230" s="140"/>
      <c r="AO230" s="28" t="str">
        <f t="shared" si="43"/>
        <v/>
      </c>
      <c r="AP230" s="140"/>
      <c r="AQ230" s="28" t="str">
        <f t="shared" si="44"/>
        <v/>
      </c>
      <c r="AR230" s="140"/>
      <c r="AS230" s="28" t="str">
        <f t="shared" si="45"/>
        <v/>
      </c>
      <c r="AT230" s="140"/>
      <c r="AU230" s="28" t="str">
        <f t="shared" si="46"/>
        <v/>
      </c>
      <c r="AV230" s="140"/>
      <c r="AW230" s="28" t="str">
        <f t="shared" si="47"/>
        <v/>
      </c>
      <c r="AX230" s="111" t="str">
        <f t="shared" si="48"/>
        <v/>
      </c>
      <c r="AY230" s="111" t="str">
        <f t="shared" si="49"/>
        <v/>
      </c>
      <c r="AZ230" s="141"/>
      <c r="BA230" s="154" t="str">
        <f t="shared" si="50"/>
        <v>Débil</v>
      </c>
      <c r="BB230" s="22" t="str">
        <f>IFERROR(VLOOKUP((CONCATENATE(AY230,BA230)),Listados!$U$3:$V$11,2,FALSE),"")</f>
        <v/>
      </c>
      <c r="BC230" s="111">
        <f t="shared" si="51"/>
        <v>100</v>
      </c>
      <c r="BD230" s="504"/>
      <c r="BE230" s="548"/>
      <c r="BF230" s="504"/>
      <c r="BG230" s="504"/>
      <c r="BH230" s="500"/>
      <c r="BI230" s="502"/>
      <c r="BJ230" s="500"/>
      <c r="BK230" s="500"/>
      <c r="BL230" s="586"/>
      <c r="BM230" s="587"/>
      <c r="BN230" s="588"/>
      <c r="BO230" s="586"/>
      <c r="BP230" s="587"/>
      <c r="BQ230" s="588"/>
      <c r="BR230" s="586"/>
      <c r="BS230" s="587"/>
      <c r="BT230" s="588"/>
    </row>
    <row r="231" spans="1:72" ht="15.75" thickBot="1" x14ac:dyDescent="0.3">
      <c r="A231" s="511"/>
      <c r="B231" s="564"/>
      <c r="C231" s="517"/>
      <c r="D231" s="523"/>
      <c r="E231" s="162"/>
      <c r="F231" s="151"/>
      <c r="G231" s="523"/>
      <c r="H231" s="551"/>
      <c r="I231" s="551"/>
      <c r="J231" s="551"/>
      <c r="K231" s="551"/>
      <c r="L231" s="551"/>
      <c r="M231" s="551"/>
      <c r="N231" s="551"/>
      <c r="O231" s="551"/>
      <c r="P231" s="551"/>
      <c r="Q231" s="551"/>
      <c r="R231" s="551"/>
      <c r="S231" s="551"/>
      <c r="T231" s="551"/>
      <c r="U231" s="551"/>
      <c r="V231" s="551"/>
      <c r="W231" s="551"/>
      <c r="X231" s="551"/>
      <c r="Y231" s="551"/>
      <c r="Z231" s="514"/>
      <c r="AA231" s="509"/>
      <c r="AB231" s="514"/>
      <c r="AC231" s="507"/>
      <c r="AD231" s="509" t="str">
        <f>+IF(OR(AB231=1,AB231&lt;=5),"Moderado",IF(OR(AB231=6,AB231&lt;=11),"Mayor","Catastrófico"))</f>
        <v>Moderado</v>
      </c>
      <c r="AE231" s="507"/>
      <c r="AF231" s="502"/>
      <c r="AG231" s="52" t="s">
        <v>497</v>
      </c>
      <c r="AH231" s="145"/>
      <c r="AI231" s="145"/>
      <c r="AJ231" s="145"/>
      <c r="AK231" s="28" t="str">
        <f t="shared" si="41"/>
        <v/>
      </c>
      <c r="AL231" s="145"/>
      <c r="AM231" s="28" t="str">
        <f t="shared" si="42"/>
        <v/>
      </c>
      <c r="AN231" s="140"/>
      <c r="AO231" s="28" t="str">
        <f t="shared" si="43"/>
        <v/>
      </c>
      <c r="AP231" s="140"/>
      <c r="AQ231" s="28" t="str">
        <f t="shared" si="44"/>
        <v/>
      </c>
      <c r="AR231" s="140"/>
      <c r="AS231" s="28" t="str">
        <f t="shared" si="45"/>
        <v/>
      </c>
      <c r="AT231" s="140"/>
      <c r="AU231" s="28" t="str">
        <f t="shared" si="46"/>
        <v/>
      </c>
      <c r="AV231" s="140"/>
      <c r="AW231" s="28" t="str">
        <f t="shared" si="47"/>
        <v/>
      </c>
      <c r="AX231" s="111" t="str">
        <f t="shared" si="48"/>
        <v/>
      </c>
      <c r="AY231" s="111" t="str">
        <f t="shared" si="49"/>
        <v/>
      </c>
      <c r="AZ231" s="141"/>
      <c r="BA231" s="154" t="str">
        <f t="shared" si="50"/>
        <v>Débil</v>
      </c>
      <c r="BB231" s="22" t="str">
        <f>IFERROR(VLOOKUP((CONCATENATE(AY231,BA231)),Listados!$U$3:$V$11,2,FALSE),"")</f>
        <v/>
      </c>
      <c r="BC231" s="111">
        <f t="shared" si="51"/>
        <v>100</v>
      </c>
      <c r="BD231" s="504"/>
      <c r="BE231" s="548"/>
      <c r="BF231" s="504"/>
      <c r="BG231" s="504"/>
      <c r="BH231" s="500"/>
      <c r="BI231" s="502"/>
      <c r="BJ231" s="500"/>
      <c r="BK231" s="500"/>
      <c r="BL231" s="586"/>
      <c r="BM231" s="587"/>
      <c r="BN231" s="588"/>
      <c r="BO231" s="586"/>
      <c r="BP231" s="587"/>
      <c r="BQ231" s="588"/>
      <c r="BR231" s="586"/>
      <c r="BS231" s="587"/>
      <c r="BT231" s="588"/>
    </row>
    <row r="232" spans="1:72" ht="15.75" thickBot="1" x14ac:dyDescent="0.3">
      <c r="A232" s="511"/>
      <c r="B232" s="564"/>
      <c r="C232" s="517"/>
      <c r="D232" s="523"/>
      <c r="E232" s="542"/>
      <c r="F232" s="556"/>
      <c r="G232" s="523"/>
      <c r="H232" s="551"/>
      <c r="I232" s="551"/>
      <c r="J232" s="551"/>
      <c r="K232" s="551"/>
      <c r="L232" s="551"/>
      <c r="M232" s="551"/>
      <c r="N232" s="551"/>
      <c r="O232" s="551"/>
      <c r="P232" s="551"/>
      <c r="Q232" s="551"/>
      <c r="R232" s="551"/>
      <c r="S232" s="551"/>
      <c r="T232" s="551"/>
      <c r="U232" s="551"/>
      <c r="V232" s="551"/>
      <c r="W232" s="551"/>
      <c r="X232" s="551"/>
      <c r="Y232" s="551"/>
      <c r="Z232" s="514"/>
      <c r="AA232" s="509"/>
      <c r="AB232" s="514"/>
      <c r="AC232" s="507"/>
      <c r="AD232" s="509" t="str">
        <f>+IF(OR(AB232=1,AB232&lt;=5),"Moderado",IF(OR(AB232=6,AB232&lt;=11),"Mayor","Catastrófico"))</f>
        <v>Moderado</v>
      </c>
      <c r="AE232" s="507"/>
      <c r="AF232" s="502"/>
      <c r="AG232" s="52" t="s">
        <v>497</v>
      </c>
      <c r="AH232" s="145"/>
      <c r="AI232" s="145"/>
      <c r="AJ232" s="145"/>
      <c r="AK232" s="28" t="str">
        <f t="shared" si="41"/>
        <v/>
      </c>
      <c r="AL232" s="145"/>
      <c r="AM232" s="28" t="str">
        <f t="shared" si="42"/>
        <v/>
      </c>
      <c r="AN232" s="140"/>
      <c r="AO232" s="28" t="str">
        <f t="shared" si="43"/>
        <v/>
      </c>
      <c r="AP232" s="140"/>
      <c r="AQ232" s="28" t="str">
        <f t="shared" si="44"/>
        <v/>
      </c>
      <c r="AR232" s="140"/>
      <c r="AS232" s="28" t="str">
        <f t="shared" si="45"/>
        <v/>
      </c>
      <c r="AT232" s="140"/>
      <c r="AU232" s="28" t="str">
        <f t="shared" si="46"/>
        <v/>
      </c>
      <c r="AV232" s="140"/>
      <c r="AW232" s="28" t="str">
        <f t="shared" si="47"/>
        <v/>
      </c>
      <c r="AX232" s="111" t="str">
        <f t="shared" si="48"/>
        <v/>
      </c>
      <c r="AY232" s="111" t="str">
        <f t="shared" si="49"/>
        <v/>
      </c>
      <c r="AZ232" s="141"/>
      <c r="BA232" s="154" t="str">
        <f t="shared" si="50"/>
        <v>Débil</v>
      </c>
      <c r="BB232" s="22" t="str">
        <f>IFERROR(VLOOKUP((CONCATENATE(AY232,BA232)),Listados!$U$3:$V$11,2,FALSE),"")</f>
        <v/>
      </c>
      <c r="BC232" s="111">
        <f t="shared" si="51"/>
        <v>100</v>
      </c>
      <c r="BD232" s="504"/>
      <c r="BE232" s="548"/>
      <c r="BF232" s="504"/>
      <c r="BG232" s="504"/>
      <c r="BH232" s="500"/>
      <c r="BI232" s="502"/>
      <c r="BJ232" s="500"/>
      <c r="BK232" s="500"/>
      <c r="BL232" s="586"/>
      <c r="BM232" s="587"/>
      <c r="BN232" s="588"/>
      <c r="BO232" s="586"/>
      <c r="BP232" s="587"/>
      <c r="BQ232" s="588"/>
      <c r="BR232" s="586"/>
      <c r="BS232" s="587"/>
      <c r="BT232" s="588"/>
    </row>
    <row r="233" spans="1:72" ht="15.75" thickBot="1" x14ac:dyDescent="0.3">
      <c r="A233" s="511"/>
      <c r="B233" s="564"/>
      <c r="C233" s="517"/>
      <c r="D233" s="523"/>
      <c r="E233" s="543"/>
      <c r="F233" s="557"/>
      <c r="G233" s="523"/>
      <c r="H233" s="551"/>
      <c r="I233" s="551"/>
      <c r="J233" s="551"/>
      <c r="K233" s="551"/>
      <c r="L233" s="551"/>
      <c r="M233" s="551"/>
      <c r="N233" s="551"/>
      <c r="O233" s="551"/>
      <c r="P233" s="551"/>
      <c r="Q233" s="551"/>
      <c r="R233" s="551"/>
      <c r="S233" s="551"/>
      <c r="T233" s="551"/>
      <c r="U233" s="551"/>
      <c r="V233" s="551"/>
      <c r="W233" s="551"/>
      <c r="X233" s="551"/>
      <c r="Y233" s="551"/>
      <c r="Z233" s="514"/>
      <c r="AA233" s="509"/>
      <c r="AB233" s="514"/>
      <c r="AC233" s="507"/>
      <c r="AD233" s="509" t="str">
        <f>+IF(OR(AB233=1,AB233&lt;=5),"Moderado",IF(OR(AB233=6,AB233&lt;=11),"Mayor","Catastrófico"))</f>
        <v>Moderado</v>
      </c>
      <c r="AE233" s="507"/>
      <c r="AF233" s="502"/>
      <c r="AG233" s="52" t="s">
        <v>497</v>
      </c>
      <c r="AH233" s="145"/>
      <c r="AI233" s="145"/>
      <c r="AJ233" s="145"/>
      <c r="AK233" s="28" t="str">
        <f t="shared" si="41"/>
        <v/>
      </c>
      <c r="AL233" s="145"/>
      <c r="AM233" s="28" t="str">
        <f t="shared" si="42"/>
        <v/>
      </c>
      <c r="AN233" s="140"/>
      <c r="AO233" s="28" t="str">
        <f t="shared" si="43"/>
        <v/>
      </c>
      <c r="AP233" s="140"/>
      <c r="AQ233" s="28" t="str">
        <f t="shared" si="44"/>
        <v/>
      </c>
      <c r="AR233" s="140"/>
      <c r="AS233" s="28" t="str">
        <f t="shared" si="45"/>
        <v/>
      </c>
      <c r="AT233" s="140"/>
      <c r="AU233" s="28" t="str">
        <f t="shared" si="46"/>
        <v/>
      </c>
      <c r="AV233" s="140"/>
      <c r="AW233" s="28" t="str">
        <f t="shared" si="47"/>
        <v/>
      </c>
      <c r="AX233" s="111" t="str">
        <f t="shared" si="48"/>
        <v/>
      </c>
      <c r="AY233" s="111" t="str">
        <f t="shared" si="49"/>
        <v/>
      </c>
      <c r="AZ233" s="141"/>
      <c r="BA233" s="154" t="str">
        <f t="shared" si="50"/>
        <v>Débil</v>
      </c>
      <c r="BB233" s="22" t="str">
        <f>IFERROR(VLOOKUP((CONCATENATE(AY233,BA233)),Listados!$U$3:$V$11,2,FALSE),"")</f>
        <v/>
      </c>
      <c r="BC233" s="111">
        <f t="shared" si="51"/>
        <v>100</v>
      </c>
      <c r="BD233" s="504"/>
      <c r="BE233" s="548"/>
      <c r="BF233" s="504"/>
      <c r="BG233" s="504"/>
      <c r="BH233" s="500"/>
      <c r="BI233" s="502"/>
      <c r="BJ233" s="500"/>
      <c r="BK233" s="500"/>
      <c r="BL233" s="586"/>
      <c r="BM233" s="587"/>
      <c r="BN233" s="588"/>
      <c r="BO233" s="586"/>
      <c r="BP233" s="587"/>
      <c r="BQ233" s="588"/>
      <c r="BR233" s="586"/>
      <c r="BS233" s="587"/>
      <c r="BT233" s="588"/>
    </row>
    <row r="234" spans="1:72" ht="15.75" thickBot="1" x14ac:dyDescent="0.3">
      <c r="A234" s="512"/>
      <c r="B234" s="564"/>
      <c r="C234" s="518"/>
      <c r="D234" s="568"/>
      <c r="E234" s="544"/>
      <c r="F234" s="558"/>
      <c r="G234" s="523"/>
      <c r="H234" s="551"/>
      <c r="I234" s="551"/>
      <c r="J234" s="551"/>
      <c r="K234" s="551"/>
      <c r="L234" s="551"/>
      <c r="M234" s="551"/>
      <c r="N234" s="551"/>
      <c r="O234" s="551"/>
      <c r="P234" s="551"/>
      <c r="Q234" s="551"/>
      <c r="R234" s="551"/>
      <c r="S234" s="551"/>
      <c r="T234" s="551"/>
      <c r="U234" s="551"/>
      <c r="V234" s="551"/>
      <c r="W234" s="551"/>
      <c r="X234" s="551"/>
      <c r="Y234" s="551"/>
      <c r="Z234" s="514"/>
      <c r="AA234" s="509"/>
      <c r="AB234" s="514"/>
      <c r="AC234" s="508"/>
      <c r="AD234" s="509" t="str">
        <f>+IF(OR(AB234=1,AB234&lt;=5),"Moderado",IF(OR(AB234=6,AB234&lt;=11),"Mayor","Catastrófico"))</f>
        <v>Moderado</v>
      </c>
      <c r="AE234" s="508"/>
      <c r="AF234" s="502"/>
      <c r="AG234" s="52" t="s">
        <v>497</v>
      </c>
      <c r="AH234" s="145"/>
      <c r="AI234" s="145"/>
      <c r="AJ234" s="145"/>
      <c r="AK234" s="28" t="str">
        <f t="shared" si="41"/>
        <v/>
      </c>
      <c r="AL234" s="145"/>
      <c r="AM234" s="28" t="str">
        <f t="shared" si="42"/>
        <v/>
      </c>
      <c r="AN234" s="140"/>
      <c r="AO234" s="28" t="str">
        <f t="shared" si="43"/>
        <v/>
      </c>
      <c r="AP234" s="140"/>
      <c r="AQ234" s="28" t="str">
        <f t="shared" si="44"/>
        <v/>
      </c>
      <c r="AR234" s="140"/>
      <c r="AS234" s="28" t="str">
        <f t="shared" si="45"/>
        <v/>
      </c>
      <c r="AT234" s="140"/>
      <c r="AU234" s="28" t="str">
        <f t="shared" si="46"/>
        <v/>
      </c>
      <c r="AV234" s="140"/>
      <c r="AW234" s="28" t="str">
        <f t="shared" si="47"/>
        <v/>
      </c>
      <c r="AX234" s="111" t="str">
        <f t="shared" si="48"/>
        <v/>
      </c>
      <c r="AY234" s="111" t="str">
        <f t="shared" si="49"/>
        <v/>
      </c>
      <c r="AZ234" s="141"/>
      <c r="BA234" s="154" t="str">
        <f t="shared" si="50"/>
        <v>Débil</v>
      </c>
      <c r="BB234" s="22" t="str">
        <f>IFERROR(VLOOKUP((CONCATENATE(AY234,BA234)),Listados!$U$3:$V$11,2,FALSE),"")</f>
        <v/>
      </c>
      <c r="BC234" s="111">
        <f t="shared" si="51"/>
        <v>100</v>
      </c>
      <c r="BD234" s="505"/>
      <c r="BE234" s="548"/>
      <c r="BF234" s="505"/>
      <c r="BG234" s="505"/>
      <c r="BH234" s="501"/>
      <c r="BI234" s="502"/>
      <c r="BJ234" s="501"/>
      <c r="BK234" s="501"/>
      <c r="BL234" s="586"/>
      <c r="BM234" s="587"/>
      <c r="BN234" s="588"/>
      <c r="BO234" s="586"/>
      <c r="BP234" s="587"/>
      <c r="BQ234" s="588"/>
      <c r="BR234" s="586"/>
      <c r="BS234" s="587"/>
      <c r="BT234" s="588"/>
    </row>
    <row r="235" spans="1:72" ht="15.75" thickBot="1" x14ac:dyDescent="0.3">
      <c r="A235" s="510">
        <v>39</v>
      </c>
      <c r="B235" s="563"/>
      <c r="C235" s="516" t="str">
        <f>IFERROR(VLOOKUP(B235,Listados!B$3:C$20,2,FALSE),"")</f>
        <v/>
      </c>
      <c r="D235" s="522" t="s">
        <v>614</v>
      </c>
      <c r="E235" s="105"/>
      <c r="F235" s="18"/>
      <c r="G235" s="522"/>
      <c r="H235" s="550"/>
      <c r="I235" s="550"/>
      <c r="J235" s="550"/>
      <c r="K235" s="550"/>
      <c r="L235" s="550"/>
      <c r="M235" s="550"/>
      <c r="N235" s="550"/>
      <c r="O235" s="550"/>
      <c r="P235" s="550"/>
      <c r="Q235" s="550"/>
      <c r="R235" s="550"/>
      <c r="S235" s="550"/>
      <c r="T235" s="550"/>
      <c r="U235" s="550"/>
      <c r="V235" s="550"/>
      <c r="W235" s="550"/>
      <c r="X235" s="550"/>
      <c r="Y235" s="550"/>
      <c r="Z235" s="549"/>
      <c r="AA235" s="508">
        <f>COUNTIF(H235:Z240, "SI")</f>
        <v>0</v>
      </c>
      <c r="AB235" s="549"/>
      <c r="AC235" s="506" t="e">
        <f>+VLOOKUP(AB235,Listados!$K$8:$L$12,2,0)</f>
        <v>#N/A</v>
      </c>
      <c r="AD235" s="508" t="str">
        <f>+IF(OR(AA235=1,AA235&lt;=5),"Moderado",IF(OR(AA235=6,AA235&lt;=11),"Mayor","Catastrófico"))</f>
        <v>Moderado</v>
      </c>
      <c r="AE235" s="506" t="e">
        <f>+VLOOKUP(AD235,Listados!K241:L245,2,0)</f>
        <v>#N/A</v>
      </c>
      <c r="AF235" s="501" t="str">
        <f>IF(AND(AB235&lt;&gt;"",AD235&lt;&gt;""),VLOOKUP(AB235&amp;AD235,Listados!$M$3:$N$27,2,FALSE),"")</f>
        <v/>
      </c>
      <c r="AG235" s="52" t="s">
        <v>497</v>
      </c>
      <c r="AH235" s="145"/>
      <c r="AI235" s="145"/>
      <c r="AJ235" s="145"/>
      <c r="AK235" s="28" t="str">
        <f t="shared" si="41"/>
        <v/>
      </c>
      <c r="AL235" s="145"/>
      <c r="AM235" s="28" t="str">
        <f t="shared" si="42"/>
        <v/>
      </c>
      <c r="AN235" s="140"/>
      <c r="AO235" s="28" t="str">
        <f t="shared" si="43"/>
        <v/>
      </c>
      <c r="AP235" s="140"/>
      <c r="AQ235" s="28" t="str">
        <f t="shared" si="44"/>
        <v/>
      </c>
      <c r="AR235" s="140"/>
      <c r="AS235" s="28" t="str">
        <f t="shared" si="45"/>
        <v/>
      </c>
      <c r="AT235" s="140"/>
      <c r="AU235" s="28" t="str">
        <f t="shared" si="46"/>
        <v/>
      </c>
      <c r="AV235" s="140"/>
      <c r="AW235" s="28" t="str">
        <f t="shared" si="47"/>
        <v/>
      </c>
      <c r="AX235" s="111" t="str">
        <f t="shared" si="48"/>
        <v/>
      </c>
      <c r="AY235" s="111" t="str">
        <f t="shared" si="49"/>
        <v/>
      </c>
      <c r="AZ235" s="141"/>
      <c r="BA235" s="154" t="str">
        <f t="shared" si="50"/>
        <v>Débil</v>
      </c>
      <c r="BB235" s="22" t="str">
        <f>IFERROR(VLOOKUP((CONCATENATE(AY235,BA235)),Listados!$U$3:$V$11,2,FALSE),"")</f>
        <v/>
      </c>
      <c r="BC235" s="111">
        <f t="shared" si="51"/>
        <v>100</v>
      </c>
      <c r="BD235" s="503">
        <f>AVERAGE(BC235:BC240)</f>
        <v>100</v>
      </c>
      <c r="BE235" s="505" t="str">
        <f>IF(BD235&lt;=50, "Débil", IF(BD235&lt;=99,"Moderado","Fuerte"))</f>
        <v>Fuerte</v>
      </c>
      <c r="BF235" s="503">
        <f>+IF(BE235="Fuerte",2,IF(BE235="Moderado",1,0))</f>
        <v>2</v>
      </c>
      <c r="BG235" s="503" t="e">
        <f>+AC235-BF235</f>
        <v>#N/A</v>
      </c>
      <c r="BH235" s="499" t="e">
        <f>+VLOOKUP(BG235,Listados!$J$18:$K$24,2,TRUE)</f>
        <v>#N/A</v>
      </c>
      <c r="BI235" s="501" t="str">
        <f>IF(ISBLANK(AD235),"",AD235)</f>
        <v>Moderado</v>
      </c>
      <c r="BJ235" s="499" t="e">
        <f>IF(AND(BH235&lt;&gt;"",BI235&lt;&gt;""),VLOOKUP(BH235&amp;BI235,Listados!$M$3:$N$27,2,FALSE),"")</f>
        <v>#N/A</v>
      </c>
      <c r="BK235" s="499" t="e">
        <f>+VLOOKUP(BJ235,Listados!$P$3:$Q$6,2,FALSE)</f>
        <v>#N/A</v>
      </c>
      <c r="BL235" s="586"/>
      <c r="BM235" s="587"/>
      <c r="BN235" s="588"/>
      <c r="BO235" s="586"/>
      <c r="BP235" s="587"/>
      <c r="BQ235" s="588"/>
      <c r="BR235" s="586"/>
      <c r="BS235" s="587"/>
      <c r="BT235" s="588"/>
    </row>
    <row r="236" spans="1:72" ht="15.75" thickBot="1" x14ac:dyDescent="0.3">
      <c r="A236" s="511"/>
      <c r="B236" s="564"/>
      <c r="C236" s="517"/>
      <c r="D236" s="523"/>
      <c r="E236" s="162"/>
      <c r="F236" s="151"/>
      <c r="G236" s="523"/>
      <c r="H236" s="551"/>
      <c r="I236" s="551"/>
      <c r="J236" s="551"/>
      <c r="K236" s="551"/>
      <c r="L236" s="551"/>
      <c r="M236" s="551"/>
      <c r="N236" s="551"/>
      <c r="O236" s="551"/>
      <c r="P236" s="551"/>
      <c r="Q236" s="551"/>
      <c r="R236" s="551"/>
      <c r="S236" s="551"/>
      <c r="T236" s="551"/>
      <c r="U236" s="551"/>
      <c r="V236" s="551"/>
      <c r="W236" s="551"/>
      <c r="X236" s="551"/>
      <c r="Y236" s="551"/>
      <c r="Z236" s="514"/>
      <c r="AA236" s="509"/>
      <c r="AB236" s="514"/>
      <c r="AC236" s="507"/>
      <c r="AD236" s="509" t="str">
        <f>+IF(OR(AB236=1,AB236&lt;=5),"Moderado",IF(OR(AB236=6,AB236&lt;=11),"Mayor","Catastrófico"))</f>
        <v>Moderado</v>
      </c>
      <c r="AE236" s="507"/>
      <c r="AF236" s="502"/>
      <c r="AG236" s="52" t="s">
        <v>497</v>
      </c>
      <c r="AH236" s="145"/>
      <c r="AI236" s="145"/>
      <c r="AJ236" s="145"/>
      <c r="AK236" s="28" t="str">
        <f t="shared" si="41"/>
        <v/>
      </c>
      <c r="AL236" s="145"/>
      <c r="AM236" s="28" t="str">
        <f t="shared" si="42"/>
        <v/>
      </c>
      <c r="AN236" s="140"/>
      <c r="AO236" s="28" t="str">
        <f t="shared" si="43"/>
        <v/>
      </c>
      <c r="AP236" s="140"/>
      <c r="AQ236" s="28" t="str">
        <f t="shared" si="44"/>
        <v/>
      </c>
      <c r="AR236" s="140"/>
      <c r="AS236" s="28" t="str">
        <f t="shared" si="45"/>
        <v/>
      </c>
      <c r="AT236" s="140"/>
      <c r="AU236" s="28" t="str">
        <f t="shared" si="46"/>
        <v/>
      </c>
      <c r="AV236" s="140"/>
      <c r="AW236" s="28" t="str">
        <f t="shared" si="47"/>
        <v/>
      </c>
      <c r="AX236" s="111" t="str">
        <f t="shared" si="48"/>
        <v/>
      </c>
      <c r="AY236" s="111" t="str">
        <f t="shared" si="49"/>
        <v/>
      </c>
      <c r="AZ236" s="141"/>
      <c r="BA236" s="154" t="str">
        <f t="shared" si="50"/>
        <v>Débil</v>
      </c>
      <c r="BB236" s="22" t="str">
        <f>IFERROR(VLOOKUP((CONCATENATE(AY236,BA236)),Listados!$U$3:$V$11,2,FALSE),"")</f>
        <v/>
      </c>
      <c r="BC236" s="111">
        <f t="shared" si="51"/>
        <v>100</v>
      </c>
      <c r="BD236" s="504"/>
      <c r="BE236" s="548"/>
      <c r="BF236" s="504"/>
      <c r="BG236" s="504"/>
      <c r="BH236" s="500"/>
      <c r="BI236" s="502"/>
      <c r="BJ236" s="500"/>
      <c r="BK236" s="500"/>
      <c r="BL236" s="586"/>
      <c r="BM236" s="587"/>
      <c r="BN236" s="588"/>
      <c r="BO236" s="586"/>
      <c r="BP236" s="587"/>
      <c r="BQ236" s="588"/>
      <c r="BR236" s="586"/>
      <c r="BS236" s="587"/>
      <c r="BT236" s="588"/>
    </row>
    <row r="237" spans="1:72" ht="15.75" thickBot="1" x14ac:dyDescent="0.3">
      <c r="A237" s="511"/>
      <c r="B237" s="564"/>
      <c r="C237" s="517"/>
      <c r="D237" s="523"/>
      <c r="E237" s="162"/>
      <c r="F237" s="151"/>
      <c r="G237" s="523"/>
      <c r="H237" s="551"/>
      <c r="I237" s="551"/>
      <c r="J237" s="551"/>
      <c r="K237" s="551"/>
      <c r="L237" s="551"/>
      <c r="M237" s="551"/>
      <c r="N237" s="551"/>
      <c r="O237" s="551"/>
      <c r="P237" s="551"/>
      <c r="Q237" s="551"/>
      <c r="R237" s="551"/>
      <c r="S237" s="551"/>
      <c r="T237" s="551"/>
      <c r="U237" s="551"/>
      <c r="V237" s="551"/>
      <c r="W237" s="551"/>
      <c r="X237" s="551"/>
      <c r="Y237" s="551"/>
      <c r="Z237" s="514"/>
      <c r="AA237" s="509"/>
      <c r="AB237" s="514"/>
      <c r="AC237" s="507"/>
      <c r="AD237" s="509" t="str">
        <f>+IF(OR(AB237=1,AB237&lt;=5),"Moderado",IF(OR(AB237=6,AB237&lt;=11),"Mayor","Catastrófico"))</f>
        <v>Moderado</v>
      </c>
      <c r="AE237" s="507"/>
      <c r="AF237" s="502"/>
      <c r="AG237" s="52" t="s">
        <v>497</v>
      </c>
      <c r="AH237" s="145"/>
      <c r="AI237" s="145"/>
      <c r="AJ237" s="145"/>
      <c r="AK237" s="28" t="str">
        <f t="shared" si="41"/>
        <v/>
      </c>
      <c r="AL237" s="145"/>
      <c r="AM237" s="28" t="str">
        <f t="shared" si="42"/>
        <v/>
      </c>
      <c r="AN237" s="140"/>
      <c r="AO237" s="28" t="str">
        <f t="shared" si="43"/>
        <v/>
      </c>
      <c r="AP237" s="140"/>
      <c r="AQ237" s="28" t="str">
        <f t="shared" si="44"/>
        <v/>
      </c>
      <c r="AR237" s="140"/>
      <c r="AS237" s="28" t="str">
        <f t="shared" si="45"/>
        <v/>
      </c>
      <c r="AT237" s="140"/>
      <c r="AU237" s="28" t="str">
        <f t="shared" si="46"/>
        <v/>
      </c>
      <c r="AV237" s="140"/>
      <c r="AW237" s="28" t="str">
        <f t="shared" si="47"/>
        <v/>
      </c>
      <c r="AX237" s="111" t="str">
        <f t="shared" si="48"/>
        <v/>
      </c>
      <c r="AY237" s="111" t="str">
        <f t="shared" si="49"/>
        <v/>
      </c>
      <c r="AZ237" s="141"/>
      <c r="BA237" s="154" t="str">
        <f t="shared" si="50"/>
        <v>Débil</v>
      </c>
      <c r="BB237" s="22" t="str">
        <f>IFERROR(VLOOKUP((CONCATENATE(AY237,BA237)),Listados!$U$3:$V$11,2,FALSE),"")</f>
        <v/>
      </c>
      <c r="BC237" s="111">
        <f t="shared" si="51"/>
        <v>100</v>
      </c>
      <c r="BD237" s="504"/>
      <c r="BE237" s="548"/>
      <c r="BF237" s="504"/>
      <c r="BG237" s="504"/>
      <c r="BH237" s="500"/>
      <c r="BI237" s="502"/>
      <c r="BJ237" s="500"/>
      <c r="BK237" s="500"/>
      <c r="BL237" s="586"/>
      <c r="BM237" s="587"/>
      <c r="BN237" s="588"/>
      <c r="BO237" s="586"/>
      <c r="BP237" s="587"/>
      <c r="BQ237" s="588"/>
      <c r="BR237" s="586"/>
      <c r="BS237" s="587"/>
      <c r="BT237" s="588"/>
    </row>
    <row r="238" spans="1:72" ht="15.75" thickBot="1" x14ac:dyDescent="0.3">
      <c r="A238" s="511"/>
      <c r="B238" s="564"/>
      <c r="C238" s="517"/>
      <c r="D238" s="523"/>
      <c r="E238" s="542"/>
      <c r="F238" s="556"/>
      <c r="G238" s="523"/>
      <c r="H238" s="551"/>
      <c r="I238" s="551"/>
      <c r="J238" s="551"/>
      <c r="K238" s="551"/>
      <c r="L238" s="551"/>
      <c r="M238" s="551"/>
      <c r="N238" s="551"/>
      <c r="O238" s="551"/>
      <c r="P238" s="551"/>
      <c r="Q238" s="551"/>
      <c r="R238" s="551"/>
      <c r="S238" s="551"/>
      <c r="T238" s="551"/>
      <c r="U238" s="551"/>
      <c r="V238" s="551"/>
      <c r="W238" s="551"/>
      <c r="X238" s="551"/>
      <c r="Y238" s="551"/>
      <c r="Z238" s="514"/>
      <c r="AA238" s="509"/>
      <c r="AB238" s="514"/>
      <c r="AC238" s="507"/>
      <c r="AD238" s="509" t="str">
        <f>+IF(OR(AB238=1,AB238&lt;=5),"Moderado",IF(OR(AB238=6,AB238&lt;=11),"Mayor","Catastrófico"))</f>
        <v>Moderado</v>
      </c>
      <c r="AE238" s="507"/>
      <c r="AF238" s="502"/>
      <c r="AG238" s="52" t="s">
        <v>497</v>
      </c>
      <c r="AH238" s="145"/>
      <c r="AI238" s="145"/>
      <c r="AJ238" s="145"/>
      <c r="AK238" s="28" t="str">
        <f t="shared" si="41"/>
        <v/>
      </c>
      <c r="AL238" s="145"/>
      <c r="AM238" s="28" t="str">
        <f t="shared" si="42"/>
        <v/>
      </c>
      <c r="AN238" s="140"/>
      <c r="AO238" s="28" t="str">
        <f t="shared" si="43"/>
        <v/>
      </c>
      <c r="AP238" s="140"/>
      <c r="AQ238" s="28" t="str">
        <f t="shared" si="44"/>
        <v/>
      </c>
      <c r="AR238" s="140"/>
      <c r="AS238" s="28" t="str">
        <f t="shared" si="45"/>
        <v/>
      </c>
      <c r="AT238" s="140"/>
      <c r="AU238" s="28" t="str">
        <f t="shared" si="46"/>
        <v/>
      </c>
      <c r="AV238" s="140"/>
      <c r="AW238" s="28" t="str">
        <f t="shared" si="47"/>
        <v/>
      </c>
      <c r="AX238" s="111" t="str">
        <f t="shared" si="48"/>
        <v/>
      </c>
      <c r="AY238" s="111" t="str">
        <f t="shared" si="49"/>
        <v/>
      </c>
      <c r="AZ238" s="141"/>
      <c r="BA238" s="154" t="str">
        <f t="shared" si="50"/>
        <v>Débil</v>
      </c>
      <c r="BB238" s="22" t="str">
        <f>IFERROR(VLOOKUP((CONCATENATE(AY238,BA238)),Listados!$U$3:$V$11,2,FALSE),"")</f>
        <v/>
      </c>
      <c r="BC238" s="111">
        <f t="shared" si="51"/>
        <v>100</v>
      </c>
      <c r="BD238" s="504"/>
      <c r="BE238" s="548"/>
      <c r="BF238" s="504"/>
      <c r="BG238" s="504"/>
      <c r="BH238" s="500"/>
      <c r="BI238" s="502"/>
      <c r="BJ238" s="500"/>
      <c r="BK238" s="500"/>
      <c r="BL238" s="586"/>
      <c r="BM238" s="587"/>
      <c r="BN238" s="588"/>
      <c r="BO238" s="586"/>
      <c r="BP238" s="587"/>
      <c r="BQ238" s="588"/>
      <c r="BR238" s="586"/>
      <c r="BS238" s="587"/>
      <c r="BT238" s="588"/>
    </row>
    <row r="239" spans="1:72" ht="15.75" thickBot="1" x14ac:dyDescent="0.3">
      <c r="A239" s="511"/>
      <c r="B239" s="564"/>
      <c r="C239" s="517"/>
      <c r="D239" s="523"/>
      <c r="E239" s="543"/>
      <c r="F239" s="557"/>
      <c r="G239" s="523"/>
      <c r="H239" s="551"/>
      <c r="I239" s="551"/>
      <c r="J239" s="551"/>
      <c r="K239" s="551"/>
      <c r="L239" s="551"/>
      <c r="M239" s="551"/>
      <c r="N239" s="551"/>
      <c r="O239" s="551"/>
      <c r="P239" s="551"/>
      <c r="Q239" s="551"/>
      <c r="R239" s="551"/>
      <c r="S239" s="551"/>
      <c r="T239" s="551"/>
      <c r="U239" s="551"/>
      <c r="V239" s="551"/>
      <c r="W239" s="551"/>
      <c r="X239" s="551"/>
      <c r="Y239" s="551"/>
      <c r="Z239" s="514"/>
      <c r="AA239" s="509"/>
      <c r="AB239" s="514"/>
      <c r="AC239" s="507"/>
      <c r="AD239" s="509" t="str">
        <f>+IF(OR(AB239=1,AB239&lt;=5),"Moderado",IF(OR(AB239=6,AB239&lt;=11),"Mayor","Catastrófico"))</f>
        <v>Moderado</v>
      </c>
      <c r="AE239" s="507"/>
      <c r="AF239" s="502"/>
      <c r="AG239" s="52" t="s">
        <v>497</v>
      </c>
      <c r="AH239" s="145"/>
      <c r="AI239" s="145"/>
      <c r="AJ239" s="145"/>
      <c r="AK239" s="28" t="str">
        <f t="shared" si="41"/>
        <v/>
      </c>
      <c r="AL239" s="145"/>
      <c r="AM239" s="28" t="str">
        <f t="shared" si="42"/>
        <v/>
      </c>
      <c r="AN239" s="140"/>
      <c r="AO239" s="28" t="str">
        <f t="shared" si="43"/>
        <v/>
      </c>
      <c r="AP239" s="140"/>
      <c r="AQ239" s="28" t="str">
        <f t="shared" si="44"/>
        <v/>
      </c>
      <c r="AR239" s="140"/>
      <c r="AS239" s="28" t="str">
        <f t="shared" si="45"/>
        <v/>
      </c>
      <c r="AT239" s="140"/>
      <c r="AU239" s="28" t="str">
        <f t="shared" si="46"/>
        <v/>
      </c>
      <c r="AV239" s="140"/>
      <c r="AW239" s="28" t="str">
        <f t="shared" si="47"/>
        <v/>
      </c>
      <c r="AX239" s="111" t="str">
        <f t="shared" si="48"/>
        <v/>
      </c>
      <c r="AY239" s="111" t="str">
        <f t="shared" si="49"/>
        <v/>
      </c>
      <c r="AZ239" s="141"/>
      <c r="BA239" s="154" t="str">
        <f t="shared" si="50"/>
        <v>Débil</v>
      </c>
      <c r="BB239" s="22" t="str">
        <f>IFERROR(VLOOKUP((CONCATENATE(AY239,BA239)),Listados!$U$3:$V$11,2,FALSE),"")</f>
        <v/>
      </c>
      <c r="BC239" s="111">
        <f t="shared" si="51"/>
        <v>100</v>
      </c>
      <c r="BD239" s="504"/>
      <c r="BE239" s="548"/>
      <c r="BF239" s="504"/>
      <c r="BG239" s="504"/>
      <c r="BH239" s="500"/>
      <c r="BI239" s="502"/>
      <c r="BJ239" s="500"/>
      <c r="BK239" s="500"/>
      <c r="BL239" s="586"/>
      <c r="BM239" s="587"/>
      <c r="BN239" s="588"/>
      <c r="BO239" s="586"/>
      <c r="BP239" s="587"/>
      <c r="BQ239" s="588"/>
      <c r="BR239" s="586"/>
      <c r="BS239" s="587"/>
      <c r="BT239" s="588"/>
    </row>
    <row r="240" spans="1:72" ht="15.75" thickBot="1" x14ac:dyDescent="0.3">
      <c r="A240" s="512"/>
      <c r="B240" s="564"/>
      <c r="C240" s="518"/>
      <c r="D240" s="568"/>
      <c r="E240" s="544"/>
      <c r="F240" s="558"/>
      <c r="G240" s="523"/>
      <c r="H240" s="551"/>
      <c r="I240" s="551"/>
      <c r="J240" s="551"/>
      <c r="K240" s="551"/>
      <c r="L240" s="551"/>
      <c r="M240" s="551"/>
      <c r="N240" s="551"/>
      <c r="O240" s="551"/>
      <c r="P240" s="551"/>
      <c r="Q240" s="551"/>
      <c r="R240" s="551"/>
      <c r="S240" s="551"/>
      <c r="T240" s="551"/>
      <c r="U240" s="551"/>
      <c r="V240" s="551"/>
      <c r="W240" s="551"/>
      <c r="X240" s="551"/>
      <c r="Y240" s="551"/>
      <c r="Z240" s="514"/>
      <c r="AA240" s="509"/>
      <c r="AB240" s="514"/>
      <c r="AC240" s="508"/>
      <c r="AD240" s="509" t="str">
        <f>+IF(OR(AB240=1,AB240&lt;=5),"Moderado",IF(OR(AB240=6,AB240&lt;=11),"Mayor","Catastrófico"))</f>
        <v>Moderado</v>
      </c>
      <c r="AE240" s="508"/>
      <c r="AF240" s="502"/>
      <c r="AG240" s="52" t="s">
        <v>497</v>
      </c>
      <c r="AH240" s="145"/>
      <c r="AI240" s="145"/>
      <c r="AJ240" s="145"/>
      <c r="AK240" s="28" t="str">
        <f t="shared" si="41"/>
        <v/>
      </c>
      <c r="AL240" s="145"/>
      <c r="AM240" s="28" t="str">
        <f t="shared" si="42"/>
        <v/>
      </c>
      <c r="AN240" s="140"/>
      <c r="AO240" s="28" t="str">
        <f t="shared" si="43"/>
        <v/>
      </c>
      <c r="AP240" s="140"/>
      <c r="AQ240" s="28" t="str">
        <f t="shared" si="44"/>
        <v/>
      </c>
      <c r="AR240" s="140"/>
      <c r="AS240" s="28" t="str">
        <f t="shared" si="45"/>
        <v/>
      </c>
      <c r="AT240" s="140"/>
      <c r="AU240" s="28" t="str">
        <f t="shared" si="46"/>
        <v/>
      </c>
      <c r="AV240" s="140"/>
      <c r="AW240" s="28" t="str">
        <f t="shared" si="47"/>
        <v/>
      </c>
      <c r="AX240" s="111" t="str">
        <f t="shared" si="48"/>
        <v/>
      </c>
      <c r="AY240" s="111" t="str">
        <f t="shared" si="49"/>
        <v/>
      </c>
      <c r="AZ240" s="141"/>
      <c r="BA240" s="154" t="str">
        <f t="shared" si="50"/>
        <v>Débil</v>
      </c>
      <c r="BB240" s="22" t="str">
        <f>IFERROR(VLOOKUP((CONCATENATE(AY240,BA240)),Listados!$U$3:$V$11,2,FALSE),"")</f>
        <v/>
      </c>
      <c r="BC240" s="111">
        <f t="shared" si="51"/>
        <v>100</v>
      </c>
      <c r="BD240" s="505"/>
      <c r="BE240" s="548"/>
      <c r="BF240" s="505"/>
      <c r="BG240" s="505"/>
      <c r="BH240" s="501"/>
      <c r="BI240" s="502"/>
      <c r="BJ240" s="501"/>
      <c r="BK240" s="501"/>
      <c r="BL240" s="586"/>
      <c r="BM240" s="587"/>
      <c r="BN240" s="588"/>
      <c r="BO240" s="586"/>
      <c r="BP240" s="587"/>
      <c r="BQ240" s="588"/>
      <c r="BR240" s="586"/>
      <c r="BS240" s="587"/>
      <c r="BT240" s="588"/>
    </row>
    <row r="241" spans="1:72" ht="15.75" thickBot="1" x14ac:dyDescent="0.3">
      <c r="A241" s="510">
        <v>40</v>
      </c>
      <c r="B241" s="563"/>
      <c r="C241" s="516" t="str">
        <f>IFERROR(VLOOKUP(B241,Listados!B$3:C$20,2,FALSE),"")</f>
        <v/>
      </c>
      <c r="D241" s="522" t="s">
        <v>614</v>
      </c>
      <c r="E241" s="105"/>
      <c r="F241" s="18"/>
      <c r="G241" s="522"/>
      <c r="H241" s="550"/>
      <c r="I241" s="550"/>
      <c r="J241" s="550"/>
      <c r="K241" s="550"/>
      <c r="L241" s="550"/>
      <c r="M241" s="550"/>
      <c r="N241" s="550"/>
      <c r="O241" s="550"/>
      <c r="P241" s="550"/>
      <c r="Q241" s="550"/>
      <c r="R241" s="550"/>
      <c r="S241" s="550"/>
      <c r="T241" s="550"/>
      <c r="U241" s="550"/>
      <c r="V241" s="550"/>
      <c r="W241" s="550"/>
      <c r="X241" s="550"/>
      <c r="Y241" s="550"/>
      <c r="Z241" s="549"/>
      <c r="AA241" s="508">
        <f>COUNTIF(H241:Z246, "SI")</f>
        <v>0</v>
      </c>
      <c r="AB241" s="549"/>
      <c r="AC241" s="506" t="e">
        <f>+VLOOKUP(AB241,Listados!$K$8:$L$12,2,0)</f>
        <v>#N/A</v>
      </c>
      <c r="AD241" s="508" t="str">
        <f>+IF(OR(AA241=1,AA241&lt;=5),"Moderado",IF(OR(AA241=6,AA241&lt;=11),"Mayor","Catastrófico"))</f>
        <v>Moderado</v>
      </c>
      <c r="AE241" s="506" t="e">
        <f>+VLOOKUP(AD241,Listados!K247:L251,2,0)</f>
        <v>#N/A</v>
      </c>
      <c r="AF241" s="501" t="str">
        <f>IF(AND(AB241&lt;&gt;"",AD241&lt;&gt;""),VLOOKUP(AB241&amp;AD241,Listados!$M$3:$N$27,2,FALSE),"")</f>
        <v/>
      </c>
      <c r="AG241" s="52" t="s">
        <v>497</v>
      </c>
      <c r="AH241" s="145"/>
      <c r="AI241" s="145"/>
      <c r="AJ241" s="145"/>
      <c r="AK241" s="28" t="str">
        <f t="shared" si="41"/>
        <v/>
      </c>
      <c r="AL241" s="145"/>
      <c r="AM241" s="28" t="str">
        <f t="shared" si="42"/>
        <v/>
      </c>
      <c r="AN241" s="140"/>
      <c r="AO241" s="28" t="str">
        <f t="shared" si="43"/>
        <v/>
      </c>
      <c r="AP241" s="140"/>
      <c r="AQ241" s="28" t="str">
        <f t="shared" si="44"/>
        <v/>
      </c>
      <c r="AR241" s="140"/>
      <c r="AS241" s="28" t="str">
        <f t="shared" si="45"/>
        <v/>
      </c>
      <c r="AT241" s="140"/>
      <c r="AU241" s="28" t="str">
        <f t="shared" si="46"/>
        <v/>
      </c>
      <c r="AV241" s="140"/>
      <c r="AW241" s="28" t="str">
        <f t="shared" si="47"/>
        <v/>
      </c>
      <c r="AX241" s="111" t="str">
        <f t="shared" si="48"/>
        <v/>
      </c>
      <c r="AY241" s="111" t="str">
        <f t="shared" si="49"/>
        <v/>
      </c>
      <c r="AZ241" s="141"/>
      <c r="BA241" s="154" t="str">
        <f t="shared" si="50"/>
        <v>Débil</v>
      </c>
      <c r="BB241" s="22" t="str">
        <f>IFERROR(VLOOKUP((CONCATENATE(AY241,BA241)),Listados!$U$3:$V$11,2,FALSE),"")</f>
        <v/>
      </c>
      <c r="BC241" s="111">
        <f t="shared" si="51"/>
        <v>100</v>
      </c>
      <c r="BD241" s="503">
        <f>AVERAGE(BC241:BC246)</f>
        <v>100</v>
      </c>
      <c r="BE241" s="505" t="str">
        <f>IF(BD241&lt;=50, "Débil", IF(BD241&lt;=99,"Moderado","Fuerte"))</f>
        <v>Fuerte</v>
      </c>
      <c r="BF241" s="503">
        <f>+IF(BE241="Fuerte",2,IF(BE241="Moderado",1,0))</f>
        <v>2</v>
      </c>
      <c r="BG241" s="503" t="e">
        <f>+AC241-BF241</f>
        <v>#N/A</v>
      </c>
      <c r="BH241" s="499" t="e">
        <f>+VLOOKUP(BG241,Listados!$J$18:$K$24,2,TRUE)</f>
        <v>#N/A</v>
      </c>
      <c r="BI241" s="501" t="str">
        <f>IF(ISBLANK(AD241),"",AD241)</f>
        <v>Moderado</v>
      </c>
      <c r="BJ241" s="499" t="e">
        <f>IF(AND(BH241&lt;&gt;"",BI241&lt;&gt;""),VLOOKUP(BH241&amp;BI241,Listados!$M$3:$N$27,2,FALSE),"")</f>
        <v>#N/A</v>
      </c>
      <c r="BK241" s="499" t="e">
        <f>+VLOOKUP(BJ241,Listados!$P$3:$Q$6,2,FALSE)</f>
        <v>#N/A</v>
      </c>
      <c r="BL241" s="586"/>
      <c r="BM241" s="587"/>
      <c r="BN241" s="588"/>
      <c r="BO241" s="586"/>
      <c r="BP241" s="587"/>
      <c r="BQ241" s="588"/>
      <c r="BR241" s="586"/>
      <c r="BS241" s="587"/>
      <c r="BT241" s="588"/>
    </row>
    <row r="242" spans="1:72" ht="15.75" thickBot="1" x14ac:dyDescent="0.3">
      <c r="A242" s="511"/>
      <c r="B242" s="564"/>
      <c r="C242" s="517"/>
      <c r="D242" s="523"/>
      <c r="E242" s="162"/>
      <c r="F242" s="151"/>
      <c r="G242" s="523"/>
      <c r="H242" s="551"/>
      <c r="I242" s="551"/>
      <c r="J242" s="551"/>
      <c r="K242" s="551"/>
      <c r="L242" s="551"/>
      <c r="M242" s="551"/>
      <c r="N242" s="551"/>
      <c r="O242" s="551"/>
      <c r="P242" s="551"/>
      <c r="Q242" s="551"/>
      <c r="R242" s="551"/>
      <c r="S242" s="551"/>
      <c r="T242" s="551"/>
      <c r="U242" s="551"/>
      <c r="V242" s="551"/>
      <c r="W242" s="551"/>
      <c r="X242" s="551"/>
      <c r="Y242" s="551"/>
      <c r="Z242" s="514"/>
      <c r="AA242" s="509"/>
      <c r="AB242" s="514"/>
      <c r="AC242" s="507"/>
      <c r="AD242" s="509" t="str">
        <f>+IF(OR(AB242=1,AB242&lt;=5),"Moderado",IF(OR(AB242=6,AB242&lt;=11),"Mayor","Catastrófico"))</f>
        <v>Moderado</v>
      </c>
      <c r="AE242" s="507"/>
      <c r="AF242" s="502"/>
      <c r="AG242" s="52" t="s">
        <v>497</v>
      </c>
      <c r="AH242" s="145"/>
      <c r="AI242" s="145"/>
      <c r="AJ242" s="145"/>
      <c r="AK242" s="28" t="str">
        <f t="shared" si="41"/>
        <v/>
      </c>
      <c r="AL242" s="145"/>
      <c r="AM242" s="28" t="str">
        <f t="shared" si="42"/>
        <v/>
      </c>
      <c r="AN242" s="140"/>
      <c r="AO242" s="28" t="str">
        <f t="shared" si="43"/>
        <v/>
      </c>
      <c r="AP242" s="140"/>
      <c r="AQ242" s="28" t="str">
        <f t="shared" si="44"/>
        <v/>
      </c>
      <c r="AR242" s="140"/>
      <c r="AS242" s="28" t="str">
        <f t="shared" si="45"/>
        <v/>
      </c>
      <c r="AT242" s="140"/>
      <c r="AU242" s="28" t="str">
        <f t="shared" si="46"/>
        <v/>
      </c>
      <c r="AV242" s="140"/>
      <c r="AW242" s="28" t="str">
        <f t="shared" si="47"/>
        <v/>
      </c>
      <c r="AX242" s="111" t="str">
        <f t="shared" si="48"/>
        <v/>
      </c>
      <c r="AY242" s="111" t="str">
        <f t="shared" si="49"/>
        <v/>
      </c>
      <c r="AZ242" s="141"/>
      <c r="BA242" s="154" t="str">
        <f t="shared" si="50"/>
        <v>Débil</v>
      </c>
      <c r="BB242" s="22" t="str">
        <f>IFERROR(VLOOKUP((CONCATENATE(AY242,BA242)),Listados!$U$3:$V$11,2,FALSE),"")</f>
        <v/>
      </c>
      <c r="BC242" s="111">
        <f t="shared" si="51"/>
        <v>100</v>
      </c>
      <c r="BD242" s="504"/>
      <c r="BE242" s="548"/>
      <c r="BF242" s="504"/>
      <c r="BG242" s="504"/>
      <c r="BH242" s="500"/>
      <c r="BI242" s="502"/>
      <c r="BJ242" s="500"/>
      <c r="BK242" s="500"/>
      <c r="BL242" s="586"/>
      <c r="BM242" s="587"/>
      <c r="BN242" s="588"/>
      <c r="BO242" s="586"/>
      <c r="BP242" s="587"/>
      <c r="BQ242" s="588"/>
      <c r="BR242" s="586"/>
      <c r="BS242" s="587"/>
      <c r="BT242" s="588"/>
    </row>
    <row r="243" spans="1:72" ht="15.75" thickBot="1" x14ac:dyDescent="0.3">
      <c r="A243" s="511"/>
      <c r="B243" s="564"/>
      <c r="C243" s="517"/>
      <c r="D243" s="523"/>
      <c r="E243" s="162"/>
      <c r="F243" s="151"/>
      <c r="G243" s="523"/>
      <c r="H243" s="551"/>
      <c r="I243" s="551"/>
      <c r="J243" s="551"/>
      <c r="K243" s="551"/>
      <c r="L243" s="551"/>
      <c r="M243" s="551"/>
      <c r="N243" s="551"/>
      <c r="O243" s="551"/>
      <c r="P243" s="551"/>
      <c r="Q243" s="551"/>
      <c r="R243" s="551"/>
      <c r="S243" s="551"/>
      <c r="T243" s="551"/>
      <c r="U243" s="551"/>
      <c r="V243" s="551"/>
      <c r="W243" s="551"/>
      <c r="X243" s="551"/>
      <c r="Y243" s="551"/>
      <c r="Z243" s="514"/>
      <c r="AA243" s="509"/>
      <c r="AB243" s="514"/>
      <c r="AC243" s="507"/>
      <c r="AD243" s="509" t="str">
        <f>+IF(OR(AB243=1,AB243&lt;=5),"Moderado",IF(OR(AB243=6,AB243&lt;=11),"Mayor","Catastrófico"))</f>
        <v>Moderado</v>
      </c>
      <c r="AE243" s="507"/>
      <c r="AF243" s="502"/>
      <c r="AG243" s="52" t="s">
        <v>497</v>
      </c>
      <c r="AH243" s="145"/>
      <c r="AI243" s="145"/>
      <c r="AJ243" s="145"/>
      <c r="AK243" s="28" t="str">
        <f t="shared" si="41"/>
        <v/>
      </c>
      <c r="AL243" s="145"/>
      <c r="AM243" s="28" t="str">
        <f t="shared" si="42"/>
        <v/>
      </c>
      <c r="AN243" s="140"/>
      <c r="AO243" s="28" t="str">
        <f t="shared" si="43"/>
        <v/>
      </c>
      <c r="AP243" s="140"/>
      <c r="AQ243" s="28" t="str">
        <f t="shared" si="44"/>
        <v/>
      </c>
      <c r="AR243" s="140"/>
      <c r="AS243" s="28" t="str">
        <f t="shared" si="45"/>
        <v/>
      </c>
      <c r="AT243" s="140"/>
      <c r="AU243" s="28" t="str">
        <f t="shared" si="46"/>
        <v/>
      </c>
      <c r="AV243" s="140"/>
      <c r="AW243" s="28" t="str">
        <f t="shared" si="47"/>
        <v/>
      </c>
      <c r="AX243" s="111" t="str">
        <f t="shared" si="48"/>
        <v/>
      </c>
      <c r="AY243" s="111" t="str">
        <f t="shared" si="49"/>
        <v/>
      </c>
      <c r="AZ243" s="141"/>
      <c r="BA243" s="154" t="str">
        <f t="shared" si="50"/>
        <v>Débil</v>
      </c>
      <c r="BB243" s="22" t="str">
        <f>IFERROR(VLOOKUP((CONCATENATE(AY243,BA243)),Listados!$U$3:$V$11,2,FALSE),"")</f>
        <v/>
      </c>
      <c r="BC243" s="111">
        <f t="shared" si="51"/>
        <v>100</v>
      </c>
      <c r="BD243" s="504"/>
      <c r="BE243" s="548"/>
      <c r="BF243" s="504"/>
      <c r="BG243" s="504"/>
      <c r="BH243" s="500"/>
      <c r="BI243" s="502"/>
      <c r="BJ243" s="500"/>
      <c r="BK243" s="500"/>
      <c r="BL243" s="586"/>
      <c r="BM243" s="587"/>
      <c r="BN243" s="588"/>
      <c r="BO243" s="586"/>
      <c r="BP243" s="587"/>
      <c r="BQ243" s="588"/>
      <c r="BR243" s="586"/>
      <c r="BS243" s="587"/>
      <c r="BT243" s="588"/>
    </row>
    <row r="244" spans="1:72" ht="15.75" thickBot="1" x14ac:dyDescent="0.3">
      <c r="A244" s="511"/>
      <c r="B244" s="564"/>
      <c r="C244" s="517"/>
      <c r="D244" s="523"/>
      <c r="E244" s="542"/>
      <c r="F244" s="556"/>
      <c r="G244" s="523"/>
      <c r="H244" s="551"/>
      <c r="I244" s="551"/>
      <c r="J244" s="551"/>
      <c r="K244" s="551"/>
      <c r="L244" s="551"/>
      <c r="M244" s="551"/>
      <c r="N244" s="551"/>
      <c r="O244" s="551"/>
      <c r="P244" s="551"/>
      <c r="Q244" s="551"/>
      <c r="R244" s="551"/>
      <c r="S244" s="551"/>
      <c r="T244" s="551"/>
      <c r="U244" s="551"/>
      <c r="V244" s="551"/>
      <c r="W244" s="551"/>
      <c r="X244" s="551"/>
      <c r="Y244" s="551"/>
      <c r="Z244" s="514"/>
      <c r="AA244" s="509"/>
      <c r="AB244" s="514"/>
      <c r="AC244" s="507"/>
      <c r="AD244" s="509" t="str">
        <f>+IF(OR(AB244=1,AB244&lt;=5),"Moderado",IF(OR(AB244=6,AB244&lt;=11),"Mayor","Catastrófico"))</f>
        <v>Moderado</v>
      </c>
      <c r="AE244" s="507"/>
      <c r="AF244" s="502"/>
      <c r="AG244" s="52" t="s">
        <v>497</v>
      </c>
      <c r="AH244" s="145"/>
      <c r="AI244" s="145"/>
      <c r="AJ244" s="145"/>
      <c r="AK244" s="28" t="str">
        <f t="shared" si="41"/>
        <v/>
      </c>
      <c r="AL244" s="145"/>
      <c r="AM244" s="28" t="str">
        <f t="shared" si="42"/>
        <v/>
      </c>
      <c r="AN244" s="140"/>
      <c r="AO244" s="28" t="str">
        <f t="shared" si="43"/>
        <v/>
      </c>
      <c r="AP244" s="140"/>
      <c r="AQ244" s="28" t="str">
        <f t="shared" si="44"/>
        <v/>
      </c>
      <c r="AR244" s="140"/>
      <c r="AS244" s="28" t="str">
        <f t="shared" si="45"/>
        <v/>
      </c>
      <c r="AT244" s="140"/>
      <c r="AU244" s="28" t="str">
        <f t="shared" si="46"/>
        <v/>
      </c>
      <c r="AV244" s="140"/>
      <c r="AW244" s="28" t="str">
        <f t="shared" si="47"/>
        <v/>
      </c>
      <c r="AX244" s="111" t="str">
        <f t="shared" si="48"/>
        <v/>
      </c>
      <c r="AY244" s="111" t="str">
        <f t="shared" si="49"/>
        <v/>
      </c>
      <c r="AZ244" s="141"/>
      <c r="BA244" s="154" t="str">
        <f t="shared" si="50"/>
        <v>Débil</v>
      </c>
      <c r="BB244" s="22" t="str">
        <f>IFERROR(VLOOKUP((CONCATENATE(AY244,BA244)),Listados!$U$3:$V$11,2,FALSE),"")</f>
        <v/>
      </c>
      <c r="BC244" s="111">
        <f t="shared" si="51"/>
        <v>100</v>
      </c>
      <c r="BD244" s="504"/>
      <c r="BE244" s="548"/>
      <c r="BF244" s="504"/>
      <c r="BG244" s="504"/>
      <c r="BH244" s="500"/>
      <c r="BI244" s="502"/>
      <c r="BJ244" s="500"/>
      <c r="BK244" s="500"/>
      <c r="BL244" s="586"/>
      <c r="BM244" s="587"/>
      <c r="BN244" s="588"/>
      <c r="BO244" s="586"/>
      <c r="BP244" s="587"/>
      <c r="BQ244" s="588"/>
      <c r="BR244" s="586"/>
      <c r="BS244" s="587"/>
      <c r="BT244" s="588"/>
    </row>
    <row r="245" spans="1:72" ht="15.75" thickBot="1" x14ac:dyDescent="0.3">
      <c r="A245" s="511"/>
      <c r="B245" s="564"/>
      <c r="C245" s="517"/>
      <c r="D245" s="523"/>
      <c r="E245" s="543"/>
      <c r="F245" s="557"/>
      <c r="G245" s="523"/>
      <c r="H245" s="551"/>
      <c r="I245" s="551"/>
      <c r="J245" s="551"/>
      <c r="K245" s="551"/>
      <c r="L245" s="551"/>
      <c r="M245" s="551"/>
      <c r="N245" s="551"/>
      <c r="O245" s="551"/>
      <c r="P245" s="551"/>
      <c r="Q245" s="551"/>
      <c r="R245" s="551"/>
      <c r="S245" s="551"/>
      <c r="T245" s="551"/>
      <c r="U245" s="551"/>
      <c r="V245" s="551"/>
      <c r="W245" s="551"/>
      <c r="X245" s="551"/>
      <c r="Y245" s="551"/>
      <c r="Z245" s="514"/>
      <c r="AA245" s="509"/>
      <c r="AB245" s="514"/>
      <c r="AC245" s="507"/>
      <c r="AD245" s="509" t="str">
        <f>+IF(OR(AB245=1,AB245&lt;=5),"Moderado",IF(OR(AB245=6,AB245&lt;=11),"Mayor","Catastrófico"))</f>
        <v>Moderado</v>
      </c>
      <c r="AE245" s="507"/>
      <c r="AF245" s="502"/>
      <c r="AG245" s="52" t="s">
        <v>497</v>
      </c>
      <c r="AH245" s="145"/>
      <c r="AI245" s="145"/>
      <c r="AJ245" s="145"/>
      <c r="AK245" s="28" t="str">
        <f t="shared" si="41"/>
        <v/>
      </c>
      <c r="AL245" s="145"/>
      <c r="AM245" s="28" t="str">
        <f t="shared" si="42"/>
        <v/>
      </c>
      <c r="AN245" s="140"/>
      <c r="AO245" s="28" t="str">
        <f t="shared" si="43"/>
        <v/>
      </c>
      <c r="AP245" s="140"/>
      <c r="AQ245" s="28" t="str">
        <f t="shared" si="44"/>
        <v/>
      </c>
      <c r="AR245" s="140"/>
      <c r="AS245" s="28" t="str">
        <f t="shared" si="45"/>
        <v/>
      </c>
      <c r="AT245" s="140"/>
      <c r="AU245" s="28" t="str">
        <f t="shared" si="46"/>
        <v/>
      </c>
      <c r="AV245" s="140"/>
      <c r="AW245" s="28" t="str">
        <f t="shared" si="47"/>
        <v/>
      </c>
      <c r="AX245" s="111" t="str">
        <f t="shared" si="48"/>
        <v/>
      </c>
      <c r="AY245" s="111" t="str">
        <f t="shared" si="49"/>
        <v/>
      </c>
      <c r="AZ245" s="141"/>
      <c r="BA245" s="154" t="str">
        <f t="shared" si="50"/>
        <v>Débil</v>
      </c>
      <c r="BB245" s="22" t="str">
        <f>IFERROR(VLOOKUP((CONCATENATE(AY245,BA245)),Listados!$U$3:$V$11,2,FALSE),"")</f>
        <v/>
      </c>
      <c r="BC245" s="111">
        <f t="shared" si="51"/>
        <v>100</v>
      </c>
      <c r="BD245" s="504"/>
      <c r="BE245" s="548"/>
      <c r="BF245" s="504"/>
      <c r="BG245" s="504"/>
      <c r="BH245" s="500"/>
      <c r="BI245" s="502"/>
      <c r="BJ245" s="500"/>
      <c r="BK245" s="500"/>
      <c r="BL245" s="586"/>
      <c r="BM245" s="587"/>
      <c r="BN245" s="588"/>
      <c r="BO245" s="586"/>
      <c r="BP245" s="587"/>
      <c r="BQ245" s="588"/>
      <c r="BR245" s="586"/>
      <c r="BS245" s="587"/>
      <c r="BT245" s="588"/>
    </row>
    <row r="246" spans="1:72" ht="15.75" thickBot="1" x14ac:dyDescent="0.3">
      <c r="A246" s="512"/>
      <c r="B246" s="564"/>
      <c r="C246" s="518"/>
      <c r="D246" s="568"/>
      <c r="E246" s="544"/>
      <c r="F246" s="558"/>
      <c r="G246" s="523"/>
      <c r="H246" s="551"/>
      <c r="I246" s="551"/>
      <c r="J246" s="551"/>
      <c r="K246" s="551"/>
      <c r="L246" s="551"/>
      <c r="M246" s="551"/>
      <c r="N246" s="551"/>
      <c r="O246" s="551"/>
      <c r="P246" s="551"/>
      <c r="Q246" s="551"/>
      <c r="R246" s="551"/>
      <c r="S246" s="551"/>
      <c r="T246" s="551"/>
      <c r="U246" s="551"/>
      <c r="V246" s="551"/>
      <c r="W246" s="551"/>
      <c r="X246" s="551"/>
      <c r="Y246" s="551"/>
      <c r="Z246" s="514"/>
      <c r="AA246" s="509"/>
      <c r="AB246" s="514"/>
      <c r="AC246" s="508"/>
      <c r="AD246" s="509" t="str">
        <f>+IF(OR(AB246=1,AB246&lt;=5),"Moderado",IF(OR(AB246=6,AB246&lt;=11),"Mayor","Catastrófico"))</f>
        <v>Moderado</v>
      </c>
      <c r="AE246" s="508"/>
      <c r="AF246" s="502"/>
      <c r="AG246" s="52" t="s">
        <v>497</v>
      </c>
      <c r="AH246" s="145"/>
      <c r="AI246" s="145"/>
      <c r="AJ246" s="145"/>
      <c r="AK246" s="28" t="str">
        <f t="shared" si="41"/>
        <v/>
      </c>
      <c r="AL246" s="145"/>
      <c r="AM246" s="28" t="str">
        <f t="shared" si="42"/>
        <v/>
      </c>
      <c r="AN246" s="140"/>
      <c r="AO246" s="28" t="str">
        <f t="shared" si="43"/>
        <v/>
      </c>
      <c r="AP246" s="140"/>
      <c r="AQ246" s="28" t="str">
        <f t="shared" si="44"/>
        <v/>
      </c>
      <c r="AR246" s="140"/>
      <c r="AS246" s="28" t="str">
        <f t="shared" si="45"/>
        <v/>
      </c>
      <c r="AT246" s="140"/>
      <c r="AU246" s="28" t="str">
        <f t="shared" si="46"/>
        <v/>
      </c>
      <c r="AV246" s="140"/>
      <c r="AW246" s="28" t="str">
        <f t="shared" si="47"/>
        <v/>
      </c>
      <c r="AX246" s="111" t="str">
        <f t="shared" si="48"/>
        <v/>
      </c>
      <c r="AY246" s="111" t="str">
        <f t="shared" si="49"/>
        <v/>
      </c>
      <c r="AZ246" s="141"/>
      <c r="BA246" s="154" t="str">
        <f t="shared" si="50"/>
        <v>Débil</v>
      </c>
      <c r="BB246" s="22" t="str">
        <f>IFERROR(VLOOKUP((CONCATENATE(AY246,BA246)),Listados!$U$3:$V$11,2,FALSE),"")</f>
        <v/>
      </c>
      <c r="BC246" s="111">
        <f t="shared" si="51"/>
        <v>100</v>
      </c>
      <c r="BD246" s="505"/>
      <c r="BE246" s="548"/>
      <c r="BF246" s="505"/>
      <c r="BG246" s="505"/>
      <c r="BH246" s="501"/>
      <c r="BI246" s="502"/>
      <c r="BJ246" s="501"/>
      <c r="BK246" s="501"/>
      <c r="BL246" s="586"/>
      <c r="BM246" s="587"/>
      <c r="BN246" s="588"/>
      <c r="BO246" s="586"/>
      <c r="BP246" s="587"/>
      <c r="BQ246" s="588"/>
      <c r="BR246" s="586"/>
      <c r="BS246" s="587"/>
      <c r="BT246" s="588"/>
    </row>
    <row r="247" spans="1:72" ht="15.75" thickBot="1" x14ac:dyDescent="0.3">
      <c r="A247" s="510">
        <v>41</v>
      </c>
      <c r="B247" s="563"/>
      <c r="C247" s="516" t="str">
        <f>IFERROR(VLOOKUP(B247,Listados!B$3:C$20,2,FALSE),"")</f>
        <v/>
      </c>
      <c r="D247" s="522" t="s">
        <v>614</v>
      </c>
      <c r="E247" s="105"/>
      <c r="F247" s="18"/>
      <c r="G247" s="522"/>
      <c r="H247" s="550"/>
      <c r="I247" s="550"/>
      <c r="J247" s="550"/>
      <c r="K247" s="550"/>
      <c r="L247" s="550"/>
      <c r="M247" s="550"/>
      <c r="N247" s="550"/>
      <c r="O247" s="550"/>
      <c r="P247" s="550"/>
      <c r="Q247" s="550"/>
      <c r="R247" s="550"/>
      <c r="S247" s="550"/>
      <c r="T247" s="550"/>
      <c r="U247" s="550"/>
      <c r="V247" s="550"/>
      <c r="W247" s="550"/>
      <c r="X247" s="550"/>
      <c r="Y247" s="550"/>
      <c r="Z247" s="549"/>
      <c r="AA247" s="508">
        <f>COUNTIF(H247:Z252, "SI")</f>
        <v>0</v>
      </c>
      <c r="AB247" s="549"/>
      <c r="AC247" s="506" t="e">
        <f>+VLOOKUP(AB247,Listados!$K$8:$L$12,2,0)</f>
        <v>#N/A</v>
      </c>
      <c r="AD247" s="508" t="str">
        <f>+IF(OR(AA247=1,AA247&lt;=5),"Moderado",IF(OR(AA247=6,AA247&lt;=11),"Mayor","Catastrófico"))</f>
        <v>Moderado</v>
      </c>
      <c r="AE247" s="506" t="e">
        <f>+VLOOKUP(AD247,Listados!K253:L257,2,0)</f>
        <v>#N/A</v>
      </c>
      <c r="AF247" s="501" t="str">
        <f>IF(AND(AB247&lt;&gt;"",AD247&lt;&gt;""),VLOOKUP(AB247&amp;AD247,Listados!$M$3:$N$27,2,FALSE),"")</f>
        <v/>
      </c>
      <c r="AG247" s="52" t="s">
        <v>497</v>
      </c>
      <c r="AH247" s="145"/>
      <c r="AI247" s="145"/>
      <c r="AJ247" s="145"/>
      <c r="AK247" s="28" t="str">
        <f t="shared" si="41"/>
        <v/>
      </c>
      <c r="AL247" s="145"/>
      <c r="AM247" s="28" t="str">
        <f t="shared" si="42"/>
        <v/>
      </c>
      <c r="AN247" s="140"/>
      <c r="AO247" s="28" t="str">
        <f t="shared" si="43"/>
        <v/>
      </c>
      <c r="AP247" s="140"/>
      <c r="AQ247" s="28" t="str">
        <f t="shared" si="44"/>
        <v/>
      </c>
      <c r="AR247" s="140"/>
      <c r="AS247" s="28" t="str">
        <f t="shared" si="45"/>
        <v/>
      </c>
      <c r="AT247" s="140"/>
      <c r="AU247" s="28" t="str">
        <f t="shared" si="46"/>
        <v/>
      </c>
      <c r="AV247" s="140"/>
      <c r="AW247" s="28" t="str">
        <f t="shared" si="47"/>
        <v/>
      </c>
      <c r="AX247" s="111" t="str">
        <f t="shared" si="48"/>
        <v/>
      </c>
      <c r="AY247" s="111" t="str">
        <f t="shared" si="49"/>
        <v/>
      </c>
      <c r="AZ247" s="141"/>
      <c r="BA247" s="154" t="str">
        <f t="shared" si="50"/>
        <v>Débil</v>
      </c>
      <c r="BB247" s="22" t="str">
        <f>IFERROR(VLOOKUP((CONCATENATE(AY247,BA247)),Listados!$U$3:$V$11,2,FALSE),"")</f>
        <v/>
      </c>
      <c r="BC247" s="111">
        <f t="shared" si="51"/>
        <v>100</v>
      </c>
      <c r="BD247" s="503">
        <f>AVERAGE(BC247:BC252)</f>
        <v>100</v>
      </c>
      <c r="BE247" s="505" t="str">
        <f>IF(BD247&lt;=50, "Débil", IF(BD247&lt;=99,"Moderado","Fuerte"))</f>
        <v>Fuerte</v>
      </c>
      <c r="BF247" s="503">
        <f>+IF(BE247="Fuerte",2,IF(BE247="Moderado",1,0))</f>
        <v>2</v>
      </c>
      <c r="BG247" s="503" t="e">
        <f>+AC247-BF247</f>
        <v>#N/A</v>
      </c>
      <c r="BH247" s="499" t="e">
        <f>+VLOOKUP(BG247,Listados!$J$18:$K$24,2,TRUE)</f>
        <v>#N/A</v>
      </c>
      <c r="BI247" s="501" t="str">
        <f>IF(ISBLANK(AD247),"",AD247)</f>
        <v>Moderado</v>
      </c>
      <c r="BJ247" s="499" t="e">
        <f>IF(AND(BH247&lt;&gt;"",BI247&lt;&gt;""),VLOOKUP(BH247&amp;BI247,Listados!$M$3:$N$27,2,FALSE),"")</f>
        <v>#N/A</v>
      </c>
      <c r="BK247" s="499" t="e">
        <f>+VLOOKUP(BJ247,Listados!$P$3:$Q$6,2,FALSE)</f>
        <v>#N/A</v>
      </c>
      <c r="BL247" s="586"/>
      <c r="BM247" s="587"/>
      <c r="BN247" s="588"/>
      <c r="BO247" s="586"/>
      <c r="BP247" s="587"/>
      <c r="BQ247" s="588"/>
      <c r="BR247" s="586"/>
      <c r="BS247" s="587"/>
      <c r="BT247" s="588"/>
    </row>
    <row r="248" spans="1:72" ht="15.75" thickBot="1" x14ac:dyDescent="0.3">
      <c r="A248" s="511"/>
      <c r="B248" s="564"/>
      <c r="C248" s="517"/>
      <c r="D248" s="523"/>
      <c r="E248" s="162"/>
      <c r="F248" s="151"/>
      <c r="G248" s="523"/>
      <c r="H248" s="551"/>
      <c r="I248" s="551"/>
      <c r="J248" s="551"/>
      <c r="K248" s="551"/>
      <c r="L248" s="551"/>
      <c r="M248" s="551"/>
      <c r="N248" s="551"/>
      <c r="O248" s="551"/>
      <c r="P248" s="551"/>
      <c r="Q248" s="551"/>
      <c r="R248" s="551"/>
      <c r="S248" s="551"/>
      <c r="T248" s="551"/>
      <c r="U248" s="551"/>
      <c r="V248" s="551"/>
      <c r="W248" s="551"/>
      <c r="X248" s="551"/>
      <c r="Y248" s="551"/>
      <c r="Z248" s="514"/>
      <c r="AA248" s="509"/>
      <c r="AB248" s="514"/>
      <c r="AC248" s="507"/>
      <c r="AD248" s="509" t="str">
        <f>+IF(OR(AB248=1,AB248&lt;=5),"Moderado",IF(OR(AB248=6,AB248&lt;=11),"Mayor","Catastrófico"))</f>
        <v>Moderado</v>
      </c>
      <c r="AE248" s="507"/>
      <c r="AF248" s="502"/>
      <c r="AG248" s="52" t="s">
        <v>497</v>
      </c>
      <c r="AH248" s="145"/>
      <c r="AI248" s="145"/>
      <c r="AJ248" s="145"/>
      <c r="AK248" s="28" t="str">
        <f t="shared" si="41"/>
        <v/>
      </c>
      <c r="AL248" s="145"/>
      <c r="AM248" s="28" t="str">
        <f t="shared" si="42"/>
        <v/>
      </c>
      <c r="AN248" s="140"/>
      <c r="AO248" s="28" t="str">
        <f t="shared" si="43"/>
        <v/>
      </c>
      <c r="AP248" s="140"/>
      <c r="AQ248" s="28" t="str">
        <f t="shared" si="44"/>
        <v/>
      </c>
      <c r="AR248" s="140"/>
      <c r="AS248" s="28" t="str">
        <f t="shared" si="45"/>
        <v/>
      </c>
      <c r="AT248" s="140"/>
      <c r="AU248" s="28" t="str">
        <f t="shared" si="46"/>
        <v/>
      </c>
      <c r="AV248" s="140"/>
      <c r="AW248" s="28" t="str">
        <f t="shared" si="47"/>
        <v/>
      </c>
      <c r="AX248" s="111" t="str">
        <f t="shared" si="48"/>
        <v/>
      </c>
      <c r="AY248" s="111" t="str">
        <f t="shared" si="49"/>
        <v/>
      </c>
      <c r="AZ248" s="141"/>
      <c r="BA248" s="154" t="str">
        <f t="shared" si="50"/>
        <v>Débil</v>
      </c>
      <c r="BB248" s="22" t="str">
        <f>IFERROR(VLOOKUP((CONCATENATE(AY248,BA248)),Listados!$U$3:$V$11,2,FALSE),"")</f>
        <v/>
      </c>
      <c r="BC248" s="111">
        <f t="shared" si="51"/>
        <v>100</v>
      </c>
      <c r="BD248" s="504"/>
      <c r="BE248" s="548"/>
      <c r="BF248" s="504"/>
      <c r="BG248" s="504"/>
      <c r="BH248" s="500"/>
      <c r="BI248" s="502"/>
      <c r="BJ248" s="500"/>
      <c r="BK248" s="500"/>
      <c r="BL248" s="586"/>
      <c r="BM248" s="587"/>
      <c r="BN248" s="588"/>
      <c r="BO248" s="586"/>
      <c r="BP248" s="587"/>
      <c r="BQ248" s="588"/>
      <c r="BR248" s="586"/>
      <c r="BS248" s="587"/>
      <c r="BT248" s="588"/>
    </row>
    <row r="249" spans="1:72" ht="15.75" thickBot="1" x14ac:dyDescent="0.3">
      <c r="A249" s="511"/>
      <c r="B249" s="564"/>
      <c r="C249" s="517"/>
      <c r="D249" s="523"/>
      <c r="E249" s="162"/>
      <c r="F249" s="151"/>
      <c r="G249" s="523"/>
      <c r="H249" s="551"/>
      <c r="I249" s="551"/>
      <c r="J249" s="551"/>
      <c r="K249" s="551"/>
      <c r="L249" s="551"/>
      <c r="M249" s="551"/>
      <c r="N249" s="551"/>
      <c r="O249" s="551"/>
      <c r="P249" s="551"/>
      <c r="Q249" s="551"/>
      <c r="R249" s="551"/>
      <c r="S249" s="551"/>
      <c r="T249" s="551"/>
      <c r="U249" s="551"/>
      <c r="V249" s="551"/>
      <c r="W249" s="551"/>
      <c r="X249" s="551"/>
      <c r="Y249" s="551"/>
      <c r="Z249" s="514"/>
      <c r="AA249" s="509"/>
      <c r="AB249" s="514"/>
      <c r="AC249" s="507"/>
      <c r="AD249" s="509" t="str">
        <f>+IF(OR(AB249=1,AB249&lt;=5),"Moderado",IF(OR(AB249=6,AB249&lt;=11),"Mayor","Catastrófico"))</f>
        <v>Moderado</v>
      </c>
      <c r="AE249" s="507"/>
      <c r="AF249" s="502"/>
      <c r="AG249" s="52" t="s">
        <v>497</v>
      </c>
      <c r="AH249" s="145"/>
      <c r="AI249" s="145"/>
      <c r="AJ249" s="145"/>
      <c r="AK249" s="28" t="str">
        <f t="shared" si="41"/>
        <v/>
      </c>
      <c r="AL249" s="145"/>
      <c r="AM249" s="28" t="str">
        <f t="shared" si="42"/>
        <v/>
      </c>
      <c r="AN249" s="140"/>
      <c r="AO249" s="28" t="str">
        <f t="shared" si="43"/>
        <v/>
      </c>
      <c r="AP249" s="140"/>
      <c r="AQ249" s="28" t="str">
        <f t="shared" si="44"/>
        <v/>
      </c>
      <c r="AR249" s="140"/>
      <c r="AS249" s="28" t="str">
        <f t="shared" si="45"/>
        <v/>
      </c>
      <c r="AT249" s="140"/>
      <c r="AU249" s="28" t="str">
        <f t="shared" si="46"/>
        <v/>
      </c>
      <c r="AV249" s="140"/>
      <c r="AW249" s="28" t="str">
        <f t="shared" si="47"/>
        <v/>
      </c>
      <c r="AX249" s="111" t="str">
        <f t="shared" si="48"/>
        <v/>
      </c>
      <c r="AY249" s="111" t="str">
        <f t="shared" si="49"/>
        <v/>
      </c>
      <c r="AZ249" s="141"/>
      <c r="BA249" s="154" t="str">
        <f t="shared" si="50"/>
        <v>Débil</v>
      </c>
      <c r="BB249" s="22" t="str">
        <f>IFERROR(VLOOKUP((CONCATENATE(AY249,BA249)),Listados!$U$3:$V$11,2,FALSE),"")</f>
        <v/>
      </c>
      <c r="BC249" s="111">
        <f t="shared" si="51"/>
        <v>100</v>
      </c>
      <c r="BD249" s="504"/>
      <c r="BE249" s="548"/>
      <c r="BF249" s="504"/>
      <c r="BG249" s="504"/>
      <c r="BH249" s="500"/>
      <c r="BI249" s="502"/>
      <c r="BJ249" s="500"/>
      <c r="BK249" s="500"/>
      <c r="BL249" s="586"/>
      <c r="BM249" s="587"/>
      <c r="BN249" s="588"/>
      <c r="BO249" s="586"/>
      <c r="BP249" s="587"/>
      <c r="BQ249" s="588"/>
      <c r="BR249" s="586"/>
      <c r="BS249" s="587"/>
      <c r="BT249" s="588"/>
    </row>
    <row r="250" spans="1:72" ht="15.75" thickBot="1" x14ac:dyDescent="0.3">
      <c r="A250" s="511"/>
      <c r="B250" s="564"/>
      <c r="C250" s="517"/>
      <c r="D250" s="523"/>
      <c r="E250" s="542"/>
      <c r="F250" s="556"/>
      <c r="G250" s="523"/>
      <c r="H250" s="551"/>
      <c r="I250" s="551"/>
      <c r="J250" s="551"/>
      <c r="K250" s="551"/>
      <c r="L250" s="551"/>
      <c r="M250" s="551"/>
      <c r="N250" s="551"/>
      <c r="O250" s="551"/>
      <c r="P250" s="551"/>
      <c r="Q250" s="551"/>
      <c r="R250" s="551"/>
      <c r="S250" s="551"/>
      <c r="T250" s="551"/>
      <c r="U250" s="551"/>
      <c r="V250" s="551"/>
      <c r="W250" s="551"/>
      <c r="X250" s="551"/>
      <c r="Y250" s="551"/>
      <c r="Z250" s="514"/>
      <c r="AA250" s="509"/>
      <c r="AB250" s="514"/>
      <c r="AC250" s="507"/>
      <c r="AD250" s="509" t="str">
        <f>+IF(OR(AB250=1,AB250&lt;=5),"Moderado",IF(OR(AB250=6,AB250&lt;=11),"Mayor","Catastrófico"))</f>
        <v>Moderado</v>
      </c>
      <c r="AE250" s="507"/>
      <c r="AF250" s="502"/>
      <c r="AG250" s="52" t="s">
        <v>497</v>
      </c>
      <c r="AH250" s="145"/>
      <c r="AI250" s="145"/>
      <c r="AJ250" s="145"/>
      <c r="AK250" s="28" t="str">
        <f t="shared" si="41"/>
        <v/>
      </c>
      <c r="AL250" s="145"/>
      <c r="AM250" s="28" t="str">
        <f t="shared" si="42"/>
        <v/>
      </c>
      <c r="AN250" s="140"/>
      <c r="AO250" s="28" t="str">
        <f t="shared" si="43"/>
        <v/>
      </c>
      <c r="AP250" s="140"/>
      <c r="AQ250" s="28" t="str">
        <f t="shared" si="44"/>
        <v/>
      </c>
      <c r="AR250" s="140"/>
      <c r="AS250" s="28" t="str">
        <f t="shared" si="45"/>
        <v/>
      </c>
      <c r="AT250" s="140"/>
      <c r="AU250" s="28" t="str">
        <f t="shared" si="46"/>
        <v/>
      </c>
      <c r="AV250" s="140"/>
      <c r="AW250" s="28" t="str">
        <f t="shared" si="47"/>
        <v/>
      </c>
      <c r="AX250" s="111" t="str">
        <f t="shared" si="48"/>
        <v/>
      </c>
      <c r="AY250" s="111" t="str">
        <f t="shared" si="49"/>
        <v/>
      </c>
      <c r="AZ250" s="141"/>
      <c r="BA250" s="154" t="str">
        <f t="shared" si="50"/>
        <v>Débil</v>
      </c>
      <c r="BB250" s="22" t="str">
        <f>IFERROR(VLOOKUP((CONCATENATE(AY250,BA250)),Listados!$U$3:$V$11,2,FALSE),"")</f>
        <v/>
      </c>
      <c r="BC250" s="111">
        <f t="shared" si="51"/>
        <v>100</v>
      </c>
      <c r="BD250" s="504"/>
      <c r="BE250" s="548"/>
      <c r="BF250" s="504"/>
      <c r="BG250" s="504"/>
      <c r="BH250" s="500"/>
      <c r="BI250" s="502"/>
      <c r="BJ250" s="500"/>
      <c r="BK250" s="500"/>
      <c r="BL250" s="586"/>
      <c r="BM250" s="587"/>
      <c r="BN250" s="588"/>
      <c r="BO250" s="586"/>
      <c r="BP250" s="587"/>
      <c r="BQ250" s="588"/>
      <c r="BR250" s="586"/>
      <c r="BS250" s="587"/>
      <c r="BT250" s="588"/>
    </row>
    <row r="251" spans="1:72" ht="15.75" thickBot="1" x14ac:dyDescent="0.3">
      <c r="A251" s="511"/>
      <c r="B251" s="564"/>
      <c r="C251" s="517"/>
      <c r="D251" s="523"/>
      <c r="E251" s="543"/>
      <c r="F251" s="557"/>
      <c r="G251" s="523"/>
      <c r="H251" s="551"/>
      <c r="I251" s="551"/>
      <c r="J251" s="551"/>
      <c r="K251" s="551"/>
      <c r="L251" s="551"/>
      <c r="M251" s="551"/>
      <c r="N251" s="551"/>
      <c r="O251" s="551"/>
      <c r="P251" s="551"/>
      <c r="Q251" s="551"/>
      <c r="R251" s="551"/>
      <c r="S251" s="551"/>
      <c r="T251" s="551"/>
      <c r="U251" s="551"/>
      <c r="V251" s="551"/>
      <c r="W251" s="551"/>
      <c r="X251" s="551"/>
      <c r="Y251" s="551"/>
      <c r="Z251" s="514"/>
      <c r="AA251" s="509"/>
      <c r="AB251" s="514"/>
      <c r="AC251" s="507"/>
      <c r="AD251" s="509" t="str">
        <f>+IF(OR(AB251=1,AB251&lt;=5),"Moderado",IF(OR(AB251=6,AB251&lt;=11),"Mayor","Catastrófico"))</f>
        <v>Moderado</v>
      </c>
      <c r="AE251" s="507"/>
      <c r="AF251" s="502"/>
      <c r="AG251" s="52" t="s">
        <v>497</v>
      </c>
      <c r="AH251" s="145"/>
      <c r="AI251" s="145"/>
      <c r="AJ251" s="145"/>
      <c r="AK251" s="28" t="str">
        <f t="shared" si="41"/>
        <v/>
      </c>
      <c r="AL251" s="145"/>
      <c r="AM251" s="28" t="str">
        <f t="shared" si="42"/>
        <v/>
      </c>
      <c r="AN251" s="140"/>
      <c r="AO251" s="28" t="str">
        <f t="shared" si="43"/>
        <v/>
      </c>
      <c r="AP251" s="140"/>
      <c r="AQ251" s="28" t="str">
        <f t="shared" si="44"/>
        <v/>
      </c>
      <c r="AR251" s="140"/>
      <c r="AS251" s="28" t="str">
        <f t="shared" si="45"/>
        <v/>
      </c>
      <c r="AT251" s="140"/>
      <c r="AU251" s="28" t="str">
        <f t="shared" si="46"/>
        <v/>
      </c>
      <c r="AV251" s="140"/>
      <c r="AW251" s="28" t="str">
        <f t="shared" si="47"/>
        <v/>
      </c>
      <c r="AX251" s="111" t="str">
        <f t="shared" si="48"/>
        <v/>
      </c>
      <c r="AY251" s="111" t="str">
        <f t="shared" si="49"/>
        <v/>
      </c>
      <c r="AZ251" s="141"/>
      <c r="BA251" s="154" t="str">
        <f t="shared" si="50"/>
        <v>Débil</v>
      </c>
      <c r="BB251" s="22" t="str">
        <f>IFERROR(VLOOKUP((CONCATENATE(AY251,BA251)),Listados!$U$3:$V$11,2,FALSE),"")</f>
        <v/>
      </c>
      <c r="BC251" s="111">
        <f t="shared" si="51"/>
        <v>100</v>
      </c>
      <c r="BD251" s="504"/>
      <c r="BE251" s="548"/>
      <c r="BF251" s="504"/>
      <c r="BG251" s="504"/>
      <c r="BH251" s="500"/>
      <c r="BI251" s="502"/>
      <c r="BJ251" s="500"/>
      <c r="BK251" s="500"/>
      <c r="BL251" s="586"/>
      <c r="BM251" s="587"/>
      <c r="BN251" s="588"/>
      <c r="BO251" s="586"/>
      <c r="BP251" s="587"/>
      <c r="BQ251" s="588"/>
      <c r="BR251" s="586"/>
      <c r="BS251" s="587"/>
      <c r="BT251" s="588"/>
    </row>
    <row r="252" spans="1:72" ht="15.75" thickBot="1" x14ac:dyDescent="0.3">
      <c r="A252" s="512"/>
      <c r="B252" s="564"/>
      <c r="C252" s="518"/>
      <c r="D252" s="568"/>
      <c r="E252" s="544"/>
      <c r="F252" s="558"/>
      <c r="G252" s="523"/>
      <c r="H252" s="551"/>
      <c r="I252" s="551"/>
      <c r="J252" s="551"/>
      <c r="K252" s="551"/>
      <c r="L252" s="551"/>
      <c r="M252" s="551"/>
      <c r="N252" s="551"/>
      <c r="O252" s="551"/>
      <c r="P252" s="551"/>
      <c r="Q252" s="551"/>
      <c r="R252" s="551"/>
      <c r="S252" s="551"/>
      <c r="T252" s="551"/>
      <c r="U252" s="551"/>
      <c r="V252" s="551"/>
      <c r="W252" s="551"/>
      <c r="X252" s="551"/>
      <c r="Y252" s="551"/>
      <c r="Z252" s="514"/>
      <c r="AA252" s="509"/>
      <c r="AB252" s="514"/>
      <c r="AC252" s="508"/>
      <c r="AD252" s="509" t="str">
        <f>+IF(OR(AB252=1,AB252&lt;=5),"Moderado",IF(OR(AB252=6,AB252&lt;=11),"Mayor","Catastrófico"))</f>
        <v>Moderado</v>
      </c>
      <c r="AE252" s="508"/>
      <c r="AF252" s="502"/>
      <c r="AG252" s="52" t="s">
        <v>497</v>
      </c>
      <c r="AH252" s="145"/>
      <c r="AI252" s="145"/>
      <c r="AJ252" s="145"/>
      <c r="AK252" s="28" t="str">
        <f t="shared" si="41"/>
        <v/>
      </c>
      <c r="AL252" s="145"/>
      <c r="AM252" s="28" t="str">
        <f t="shared" si="42"/>
        <v/>
      </c>
      <c r="AN252" s="140"/>
      <c r="AO252" s="28" t="str">
        <f t="shared" si="43"/>
        <v/>
      </c>
      <c r="AP252" s="140"/>
      <c r="AQ252" s="28" t="str">
        <f t="shared" si="44"/>
        <v/>
      </c>
      <c r="AR252" s="140"/>
      <c r="AS252" s="28" t="str">
        <f t="shared" si="45"/>
        <v/>
      </c>
      <c r="AT252" s="140"/>
      <c r="AU252" s="28" t="str">
        <f t="shared" si="46"/>
        <v/>
      </c>
      <c r="AV252" s="140"/>
      <c r="AW252" s="28" t="str">
        <f t="shared" si="47"/>
        <v/>
      </c>
      <c r="AX252" s="111" t="str">
        <f t="shared" si="48"/>
        <v/>
      </c>
      <c r="AY252" s="111" t="str">
        <f t="shared" si="49"/>
        <v/>
      </c>
      <c r="AZ252" s="141"/>
      <c r="BA252" s="154" t="str">
        <f t="shared" si="50"/>
        <v>Débil</v>
      </c>
      <c r="BB252" s="22" t="str">
        <f>IFERROR(VLOOKUP((CONCATENATE(AY252,BA252)),Listados!$U$3:$V$11,2,FALSE),"")</f>
        <v/>
      </c>
      <c r="BC252" s="111">
        <f t="shared" si="51"/>
        <v>100</v>
      </c>
      <c r="BD252" s="505"/>
      <c r="BE252" s="548"/>
      <c r="BF252" s="505"/>
      <c r="BG252" s="505"/>
      <c r="BH252" s="501"/>
      <c r="BI252" s="502"/>
      <c r="BJ252" s="501"/>
      <c r="BK252" s="501"/>
      <c r="BL252" s="586"/>
      <c r="BM252" s="587"/>
      <c r="BN252" s="588"/>
      <c r="BO252" s="586"/>
      <c r="BP252" s="587"/>
      <c r="BQ252" s="588"/>
      <c r="BR252" s="586"/>
      <c r="BS252" s="587"/>
      <c r="BT252" s="588"/>
    </row>
    <row r="253" spans="1:72" ht="15.75" thickBot="1" x14ac:dyDescent="0.3">
      <c r="A253" s="510">
        <v>42</v>
      </c>
      <c r="B253" s="563"/>
      <c r="C253" s="516" t="str">
        <f>IFERROR(VLOOKUP(B253,Listados!B$3:C$20,2,FALSE),"")</f>
        <v/>
      </c>
      <c r="D253" s="522" t="s">
        <v>614</v>
      </c>
      <c r="E253" s="105"/>
      <c r="F253" s="18"/>
      <c r="G253" s="522"/>
      <c r="H253" s="550"/>
      <c r="I253" s="550"/>
      <c r="J253" s="550"/>
      <c r="K253" s="550"/>
      <c r="L253" s="550"/>
      <c r="M253" s="550"/>
      <c r="N253" s="550"/>
      <c r="O253" s="550"/>
      <c r="P253" s="550"/>
      <c r="Q253" s="550"/>
      <c r="R253" s="550"/>
      <c r="S253" s="550"/>
      <c r="T253" s="550"/>
      <c r="U253" s="550"/>
      <c r="V253" s="550"/>
      <c r="W253" s="550"/>
      <c r="X253" s="550"/>
      <c r="Y253" s="550"/>
      <c r="Z253" s="549"/>
      <c r="AA253" s="508">
        <f>COUNTIF(H253:Z258, "SI")</f>
        <v>0</v>
      </c>
      <c r="AB253" s="549"/>
      <c r="AC253" s="506" t="e">
        <f>+VLOOKUP(AB253,Listados!$K$8:$L$12,2,0)</f>
        <v>#N/A</v>
      </c>
      <c r="AD253" s="508" t="str">
        <f>+IF(OR(AA253=1,AA253&lt;=5),"Moderado",IF(OR(AA253=6,AA253&lt;=11),"Mayor","Catastrófico"))</f>
        <v>Moderado</v>
      </c>
      <c r="AE253" s="506" t="e">
        <f>+VLOOKUP(AD253,Listados!K259:L263,2,0)</f>
        <v>#N/A</v>
      </c>
      <c r="AF253" s="501" t="str">
        <f>IF(AND(AB253&lt;&gt;"",AD253&lt;&gt;""),VLOOKUP(AB253&amp;AD253,Listados!$M$3:$N$27,2,FALSE),"")</f>
        <v/>
      </c>
      <c r="AG253" s="52" t="s">
        <v>497</v>
      </c>
      <c r="AH253" s="145"/>
      <c r="AI253" s="145"/>
      <c r="AJ253" s="145"/>
      <c r="AK253" s="28" t="str">
        <f t="shared" si="41"/>
        <v/>
      </c>
      <c r="AL253" s="145"/>
      <c r="AM253" s="28" t="str">
        <f t="shared" si="42"/>
        <v/>
      </c>
      <c r="AN253" s="140"/>
      <c r="AO253" s="28" t="str">
        <f t="shared" si="43"/>
        <v/>
      </c>
      <c r="AP253" s="140"/>
      <c r="AQ253" s="28" t="str">
        <f t="shared" si="44"/>
        <v/>
      </c>
      <c r="AR253" s="140"/>
      <c r="AS253" s="28" t="str">
        <f t="shared" si="45"/>
        <v/>
      </c>
      <c r="AT253" s="140"/>
      <c r="AU253" s="28" t="str">
        <f t="shared" si="46"/>
        <v/>
      </c>
      <c r="AV253" s="140"/>
      <c r="AW253" s="28" t="str">
        <f t="shared" si="47"/>
        <v/>
      </c>
      <c r="AX253" s="111" t="str">
        <f t="shared" si="48"/>
        <v/>
      </c>
      <c r="AY253" s="111" t="str">
        <f t="shared" si="49"/>
        <v/>
      </c>
      <c r="AZ253" s="141"/>
      <c r="BA253" s="154" t="str">
        <f t="shared" si="50"/>
        <v>Débil</v>
      </c>
      <c r="BB253" s="22" t="str">
        <f>IFERROR(VLOOKUP((CONCATENATE(AY253,BA253)),Listados!$U$3:$V$11,2,FALSE),"")</f>
        <v/>
      </c>
      <c r="BC253" s="111">
        <f t="shared" si="51"/>
        <v>100</v>
      </c>
      <c r="BD253" s="503">
        <f>AVERAGE(BC253:BC258)</f>
        <v>100</v>
      </c>
      <c r="BE253" s="505" t="str">
        <f>IF(BD253&lt;=50, "Débil", IF(BD253&lt;=99,"Moderado","Fuerte"))</f>
        <v>Fuerte</v>
      </c>
      <c r="BF253" s="503">
        <f>+IF(BE253="Fuerte",2,IF(BE253="Moderado",1,0))</f>
        <v>2</v>
      </c>
      <c r="BG253" s="503" t="e">
        <f>+AC253-BF253</f>
        <v>#N/A</v>
      </c>
      <c r="BH253" s="499" t="e">
        <f>+VLOOKUP(BG253,Listados!$J$18:$K$24,2,TRUE)</f>
        <v>#N/A</v>
      </c>
      <c r="BI253" s="501" t="str">
        <f>IF(ISBLANK(AD253),"",AD253)</f>
        <v>Moderado</v>
      </c>
      <c r="BJ253" s="499" t="e">
        <f>IF(AND(BH253&lt;&gt;"",BI253&lt;&gt;""),VLOOKUP(BH253&amp;BI253,Listados!$M$3:$N$27,2,FALSE),"")</f>
        <v>#N/A</v>
      </c>
      <c r="BK253" s="499" t="e">
        <f>+VLOOKUP(BJ253,Listados!$P$3:$Q$6,2,FALSE)</f>
        <v>#N/A</v>
      </c>
      <c r="BL253" s="586"/>
      <c r="BM253" s="587"/>
      <c r="BN253" s="588"/>
      <c r="BO253" s="586"/>
      <c r="BP253" s="587"/>
      <c r="BQ253" s="588"/>
      <c r="BR253" s="586"/>
      <c r="BS253" s="587"/>
      <c r="BT253" s="588"/>
    </row>
    <row r="254" spans="1:72" ht="15.75" thickBot="1" x14ac:dyDescent="0.3">
      <c r="A254" s="511"/>
      <c r="B254" s="564"/>
      <c r="C254" s="517"/>
      <c r="D254" s="523"/>
      <c r="E254" s="162"/>
      <c r="F254" s="151"/>
      <c r="G254" s="523"/>
      <c r="H254" s="551"/>
      <c r="I254" s="551"/>
      <c r="J254" s="551"/>
      <c r="K254" s="551"/>
      <c r="L254" s="551"/>
      <c r="M254" s="551"/>
      <c r="N254" s="551"/>
      <c r="O254" s="551"/>
      <c r="P254" s="551"/>
      <c r="Q254" s="551"/>
      <c r="R254" s="551"/>
      <c r="S254" s="551"/>
      <c r="T254" s="551"/>
      <c r="U254" s="551"/>
      <c r="V254" s="551"/>
      <c r="W254" s="551"/>
      <c r="X254" s="551"/>
      <c r="Y254" s="551"/>
      <c r="Z254" s="514"/>
      <c r="AA254" s="509"/>
      <c r="AB254" s="514"/>
      <c r="AC254" s="507"/>
      <c r="AD254" s="509" t="str">
        <f>+IF(OR(AB254=1,AB254&lt;=5),"Moderado",IF(OR(AB254=6,AB254&lt;=11),"Mayor","Catastrófico"))</f>
        <v>Moderado</v>
      </c>
      <c r="AE254" s="507"/>
      <c r="AF254" s="502"/>
      <c r="AG254" s="52" t="s">
        <v>497</v>
      </c>
      <c r="AH254" s="145"/>
      <c r="AI254" s="145"/>
      <c r="AJ254" s="145"/>
      <c r="AK254" s="28" t="str">
        <f t="shared" si="41"/>
        <v/>
      </c>
      <c r="AL254" s="145"/>
      <c r="AM254" s="28" t="str">
        <f t="shared" si="42"/>
        <v/>
      </c>
      <c r="AN254" s="140"/>
      <c r="AO254" s="28" t="str">
        <f t="shared" si="43"/>
        <v/>
      </c>
      <c r="AP254" s="140"/>
      <c r="AQ254" s="28" t="str">
        <f t="shared" si="44"/>
        <v/>
      </c>
      <c r="AR254" s="140"/>
      <c r="AS254" s="28" t="str">
        <f t="shared" si="45"/>
        <v/>
      </c>
      <c r="AT254" s="140"/>
      <c r="AU254" s="28" t="str">
        <f t="shared" si="46"/>
        <v/>
      </c>
      <c r="AV254" s="140"/>
      <c r="AW254" s="28" t="str">
        <f t="shared" si="47"/>
        <v/>
      </c>
      <c r="AX254" s="111" t="str">
        <f t="shared" si="48"/>
        <v/>
      </c>
      <c r="AY254" s="111" t="str">
        <f t="shared" si="49"/>
        <v/>
      </c>
      <c r="AZ254" s="141"/>
      <c r="BA254" s="154" t="str">
        <f t="shared" si="50"/>
        <v>Débil</v>
      </c>
      <c r="BB254" s="22" t="str">
        <f>IFERROR(VLOOKUP((CONCATENATE(AY254,BA254)),Listados!$U$3:$V$11,2,FALSE),"")</f>
        <v/>
      </c>
      <c r="BC254" s="111">
        <f t="shared" si="51"/>
        <v>100</v>
      </c>
      <c r="BD254" s="504"/>
      <c r="BE254" s="548"/>
      <c r="BF254" s="504"/>
      <c r="BG254" s="504"/>
      <c r="BH254" s="500"/>
      <c r="BI254" s="502"/>
      <c r="BJ254" s="500"/>
      <c r="BK254" s="500"/>
      <c r="BL254" s="586"/>
      <c r="BM254" s="587"/>
      <c r="BN254" s="588"/>
      <c r="BO254" s="586"/>
      <c r="BP254" s="587"/>
      <c r="BQ254" s="588"/>
      <c r="BR254" s="586"/>
      <c r="BS254" s="587"/>
      <c r="BT254" s="588"/>
    </row>
    <row r="255" spans="1:72" ht="15.75" thickBot="1" x14ac:dyDescent="0.3">
      <c r="A255" s="511"/>
      <c r="B255" s="564"/>
      <c r="C255" s="517"/>
      <c r="D255" s="523"/>
      <c r="E255" s="162"/>
      <c r="F255" s="151"/>
      <c r="G255" s="523"/>
      <c r="H255" s="551"/>
      <c r="I255" s="551"/>
      <c r="J255" s="551"/>
      <c r="K255" s="551"/>
      <c r="L255" s="551"/>
      <c r="M255" s="551"/>
      <c r="N255" s="551"/>
      <c r="O255" s="551"/>
      <c r="P255" s="551"/>
      <c r="Q255" s="551"/>
      <c r="R255" s="551"/>
      <c r="S255" s="551"/>
      <c r="T255" s="551"/>
      <c r="U255" s="551"/>
      <c r="V255" s="551"/>
      <c r="W255" s="551"/>
      <c r="X255" s="551"/>
      <c r="Y255" s="551"/>
      <c r="Z255" s="514"/>
      <c r="AA255" s="509"/>
      <c r="AB255" s="514"/>
      <c r="AC255" s="507"/>
      <c r="AD255" s="509" t="str">
        <f>+IF(OR(AB255=1,AB255&lt;=5),"Moderado",IF(OR(AB255=6,AB255&lt;=11),"Mayor","Catastrófico"))</f>
        <v>Moderado</v>
      </c>
      <c r="AE255" s="507"/>
      <c r="AF255" s="502"/>
      <c r="AG255" s="52" t="s">
        <v>497</v>
      </c>
      <c r="AH255" s="145"/>
      <c r="AI255" s="145"/>
      <c r="AJ255" s="145"/>
      <c r="AK255" s="28" t="str">
        <f t="shared" si="41"/>
        <v/>
      </c>
      <c r="AL255" s="145"/>
      <c r="AM255" s="28" t="str">
        <f t="shared" si="42"/>
        <v/>
      </c>
      <c r="AN255" s="140"/>
      <c r="AO255" s="28" t="str">
        <f t="shared" si="43"/>
        <v/>
      </c>
      <c r="AP255" s="140"/>
      <c r="AQ255" s="28" t="str">
        <f t="shared" si="44"/>
        <v/>
      </c>
      <c r="AR255" s="140"/>
      <c r="AS255" s="28" t="str">
        <f t="shared" si="45"/>
        <v/>
      </c>
      <c r="AT255" s="140"/>
      <c r="AU255" s="28" t="str">
        <f t="shared" si="46"/>
        <v/>
      </c>
      <c r="AV255" s="140"/>
      <c r="AW255" s="28" t="str">
        <f t="shared" si="47"/>
        <v/>
      </c>
      <c r="AX255" s="111" t="str">
        <f t="shared" si="48"/>
        <v/>
      </c>
      <c r="AY255" s="111" t="str">
        <f t="shared" si="49"/>
        <v/>
      </c>
      <c r="AZ255" s="141"/>
      <c r="BA255" s="154" t="str">
        <f t="shared" si="50"/>
        <v>Débil</v>
      </c>
      <c r="BB255" s="22" t="str">
        <f>IFERROR(VLOOKUP((CONCATENATE(AY255,BA255)),Listados!$U$3:$V$11,2,FALSE),"")</f>
        <v/>
      </c>
      <c r="BC255" s="111">
        <f t="shared" si="51"/>
        <v>100</v>
      </c>
      <c r="BD255" s="504"/>
      <c r="BE255" s="548"/>
      <c r="BF255" s="504"/>
      <c r="BG255" s="504"/>
      <c r="BH255" s="500"/>
      <c r="BI255" s="502"/>
      <c r="BJ255" s="500"/>
      <c r="BK255" s="500"/>
      <c r="BL255" s="586"/>
      <c r="BM255" s="587"/>
      <c r="BN255" s="588"/>
      <c r="BO255" s="586"/>
      <c r="BP255" s="587"/>
      <c r="BQ255" s="588"/>
      <c r="BR255" s="586"/>
      <c r="BS255" s="587"/>
      <c r="BT255" s="588"/>
    </row>
    <row r="256" spans="1:72" ht="15.75" thickBot="1" x14ac:dyDescent="0.3">
      <c r="A256" s="511"/>
      <c r="B256" s="564"/>
      <c r="C256" s="517"/>
      <c r="D256" s="523"/>
      <c r="E256" s="542"/>
      <c r="F256" s="556"/>
      <c r="G256" s="523"/>
      <c r="H256" s="551"/>
      <c r="I256" s="551"/>
      <c r="J256" s="551"/>
      <c r="K256" s="551"/>
      <c r="L256" s="551"/>
      <c r="M256" s="551"/>
      <c r="N256" s="551"/>
      <c r="O256" s="551"/>
      <c r="P256" s="551"/>
      <c r="Q256" s="551"/>
      <c r="R256" s="551"/>
      <c r="S256" s="551"/>
      <c r="T256" s="551"/>
      <c r="U256" s="551"/>
      <c r="V256" s="551"/>
      <c r="W256" s="551"/>
      <c r="X256" s="551"/>
      <c r="Y256" s="551"/>
      <c r="Z256" s="514"/>
      <c r="AA256" s="509"/>
      <c r="AB256" s="514"/>
      <c r="AC256" s="507"/>
      <c r="AD256" s="509" t="str">
        <f>+IF(OR(AB256=1,AB256&lt;=5),"Moderado",IF(OR(AB256=6,AB256&lt;=11),"Mayor","Catastrófico"))</f>
        <v>Moderado</v>
      </c>
      <c r="AE256" s="507"/>
      <c r="AF256" s="502"/>
      <c r="AG256" s="52" t="s">
        <v>497</v>
      </c>
      <c r="AH256" s="145"/>
      <c r="AI256" s="145"/>
      <c r="AJ256" s="145"/>
      <c r="AK256" s="28" t="str">
        <f t="shared" si="41"/>
        <v/>
      </c>
      <c r="AL256" s="145"/>
      <c r="AM256" s="28" t="str">
        <f t="shared" si="42"/>
        <v/>
      </c>
      <c r="AN256" s="140"/>
      <c r="AO256" s="28" t="str">
        <f t="shared" si="43"/>
        <v/>
      </c>
      <c r="AP256" s="140"/>
      <c r="AQ256" s="28" t="str">
        <f t="shared" si="44"/>
        <v/>
      </c>
      <c r="AR256" s="140"/>
      <c r="AS256" s="28" t="str">
        <f t="shared" si="45"/>
        <v/>
      </c>
      <c r="AT256" s="140"/>
      <c r="AU256" s="28" t="str">
        <f t="shared" si="46"/>
        <v/>
      </c>
      <c r="AV256" s="140"/>
      <c r="AW256" s="28" t="str">
        <f t="shared" si="47"/>
        <v/>
      </c>
      <c r="AX256" s="111" t="str">
        <f t="shared" si="48"/>
        <v/>
      </c>
      <c r="AY256" s="111" t="str">
        <f t="shared" si="49"/>
        <v/>
      </c>
      <c r="AZ256" s="141"/>
      <c r="BA256" s="154" t="str">
        <f t="shared" si="50"/>
        <v>Débil</v>
      </c>
      <c r="BB256" s="22" t="str">
        <f>IFERROR(VLOOKUP((CONCATENATE(AY256,BA256)),Listados!$U$3:$V$11,2,FALSE),"")</f>
        <v/>
      </c>
      <c r="BC256" s="111">
        <f t="shared" si="51"/>
        <v>100</v>
      </c>
      <c r="BD256" s="504"/>
      <c r="BE256" s="548"/>
      <c r="BF256" s="504"/>
      <c r="BG256" s="504"/>
      <c r="BH256" s="500"/>
      <c r="BI256" s="502"/>
      <c r="BJ256" s="500"/>
      <c r="BK256" s="500"/>
      <c r="BL256" s="586"/>
      <c r="BM256" s="587"/>
      <c r="BN256" s="588"/>
      <c r="BO256" s="586"/>
      <c r="BP256" s="587"/>
      <c r="BQ256" s="588"/>
      <c r="BR256" s="586"/>
      <c r="BS256" s="587"/>
      <c r="BT256" s="588"/>
    </row>
    <row r="257" spans="1:72" ht="15.75" thickBot="1" x14ac:dyDescent="0.3">
      <c r="A257" s="511"/>
      <c r="B257" s="564"/>
      <c r="C257" s="517"/>
      <c r="D257" s="523"/>
      <c r="E257" s="543"/>
      <c r="F257" s="557"/>
      <c r="G257" s="523"/>
      <c r="H257" s="551"/>
      <c r="I257" s="551"/>
      <c r="J257" s="551"/>
      <c r="K257" s="551"/>
      <c r="L257" s="551"/>
      <c r="M257" s="551"/>
      <c r="N257" s="551"/>
      <c r="O257" s="551"/>
      <c r="P257" s="551"/>
      <c r="Q257" s="551"/>
      <c r="R257" s="551"/>
      <c r="S257" s="551"/>
      <c r="T257" s="551"/>
      <c r="U257" s="551"/>
      <c r="V257" s="551"/>
      <c r="W257" s="551"/>
      <c r="X257" s="551"/>
      <c r="Y257" s="551"/>
      <c r="Z257" s="514"/>
      <c r="AA257" s="509"/>
      <c r="AB257" s="514"/>
      <c r="AC257" s="507"/>
      <c r="AD257" s="509" t="str">
        <f>+IF(OR(AB257=1,AB257&lt;=5),"Moderado",IF(OR(AB257=6,AB257&lt;=11),"Mayor","Catastrófico"))</f>
        <v>Moderado</v>
      </c>
      <c r="AE257" s="507"/>
      <c r="AF257" s="502"/>
      <c r="AG257" s="52" t="s">
        <v>497</v>
      </c>
      <c r="AH257" s="145"/>
      <c r="AI257" s="145"/>
      <c r="AJ257" s="145"/>
      <c r="AK257" s="28" t="str">
        <f t="shared" si="41"/>
        <v/>
      </c>
      <c r="AL257" s="145"/>
      <c r="AM257" s="28" t="str">
        <f t="shared" si="42"/>
        <v/>
      </c>
      <c r="AN257" s="140"/>
      <c r="AO257" s="28" t="str">
        <f t="shared" si="43"/>
        <v/>
      </c>
      <c r="AP257" s="140"/>
      <c r="AQ257" s="28" t="str">
        <f t="shared" si="44"/>
        <v/>
      </c>
      <c r="AR257" s="140"/>
      <c r="AS257" s="28" t="str">
        <f t="shared" si="45"/>
        <v/>
      </c>
      <c r="AT257" s="140"/>
      <c r="AU257" s="28" t="str">
        <f t="shared" si="46"/>
        <v/>
      </c>
      <c r="AV257" s="140"/>
      <c r="AW257" s="28" t="str">
        <f t="shared" si="47"/>
        <v/>
      </c>
      <c r="AX257" s="111" t="str">
        <f t="shared" si="48"/>
        <v/>
      </c>
      <c r="AY257" s="111" t="str">
        <f t="shared" si="49"/>
        <v/>
      </c>
      <c r="AZ257" s="141"/>
      <c r="BA257" s="154" t="str">
        <f t="shared" si="50"/>
        <v>Débil</v>
      </c>
      <c r="BB257" s="22" t="str">
        <f>IFERROR(VLOOKUP((CONCATENATE(AY257,BA257)),Listados!$U$3:$V$11,2,FALSE),"")</f>
        <v/>
      </c>
      <c r="BC257" s="111">
        <f t="shared" si="51"/>
        <v>100</v>
      </c>
      <c r="BD257" s="504"/>
      <c r="BE257" s="548"/>
      <c r="BF257" s="504"/>
      <c r="BG257" s="504"/>
      <c r="BH257" s="500"/>
      <c r="BI257" s="502"/>
      <c r="BJ257" s="500"/>
      <c r="BK257" s="500"/>
      <c r="BL257" s="586"/>
      <c r="BM257" s="587"/>
      <c r="BN257" s="588"/>
      <c r="BO257" s="586"/>
      <c r="BP257" s="587"/>
      <c r="BQ257" s="588"/>
      <c r="BR257" s="586"/>
      <c r="BS257" s="587"/>
      <c r="BT257" s="588"/>
    </row>
    <row r="258" spans="1:72" ht="15.75" thickBot="1" x14ac:dyDescent="0.3">
      <c r="A258" s="512"/>
      <c r="B258" s="564"/>
      <c r="C258" s="518"/>
      <c r="D258" s="568"/>
      <c r="E258" s="544"/>
      <c r="F258" s="558"/>
      <c r="G258" s="523"/>
      <c r="H258" s="551"/>
      <c r="I258" s="551"/>
      <c r="J258" s="551"/>
      <c r="K258" s="551"/>
      <c r="L258" s="551"/>
      <c r="M258" s="551"/>
      <c r="N258" s="551"/>
      <c r="O258" s="551"/>
      <c r="P258" s="551"/>
      <c r="Q258" s="551"/>
      <c r="R258" s="551"/>
      <c r="S258" s="551"/>
      <c r="T258" s="551"/>
      <c r="U258" s="551"/>
      <c r="V258" s="551"/>
      <c r="W258" s="551"/>
      <c r="X258" s="551"/>
      <c r="Y258" s="551"/>
      <c r="Z258" s="514"/>
      <c r="AA258" s="509"/>
      <c r="AB258" s="514"/>
      <c r="AC258" s="508"/>
      <c r="AD258" s="509" t="str">
        <f>+IF(OR(AB258=1,AB258&lt;=5),"Moderado",IF(OR(AB258=6,AB258&lt;=11),"Mayor","Catastrófico"))</f>
        <v>Moderado</v>
      </c>
      <c r="AE258" s="508"/>
      <c r="AF258" s="502"/>
      <c r="AG258" s="52" t="s">
        <v>497</v>
      </c>
      <c r="AH258" s="145"/>
      <c r="AI258" s="145"/>
      <c r="AJ258" s="145"/>
      <c r="AK258" s="28" t="str">
        <f t="shared" si="41"/>
        <v/>
      </c>
      <c r="AL258" s="145"/>
      <c r="AM258" s="28" t="str">
        <f t="shared" si="42"/>
        <v/>
      </c>
      <c r="AN258" s="140"/>
      <c r="AO258" s="28" t="str">
        <f t="shared" si="43"/>
        <v/>
      </c>
      <c r="AP258" s="140"/>
      <c r="AQ258" s="28" t="str">
        <f t="shared" si="44"/>
        <v/>
      </c>
      <c r="AR258" s="140"/>
      <c r="AS258" s="28" t="str">
        <f t="shared" si="45"/>
        <v/>
      </c>
      <c r="AT258" s="140"/>
      <c r="AU258" s="28" t="str">
        <f t="shared" si="46"/>
        <v/>
      </c>
      <c r="AV258" s="140"/>
      <c r="AW258" s="28" t="str">
        <f t="shared" si="47"/>
        <v/>
      </c>
      <c r="AX258" s="111" t="str">
        <f t="shared" si="48"/>
        <v/>
      </c>
      <c r="AY258" s="111" t="str">
        <f t="shared" si="49"/>
        <v/>
      </c>
      <c r="AZ258" s="141"/>
      <c r="BA258" s="154" t="str">
        <f t="shared" si="50"/>
        <v>Débil</v>
      </c>
      <c r="BB258" s="22" t="str">
        <f>IFERROR(VLOOKUP((CONCATENATE(AY258,BA258)),Listados!$U$3:$V$11,2,FALSE),"")</f>
        <v/>
      </c>
      <c r="BC258" s="111">
        <f t="shared" si="51"/>
        <v>100</v>
      </c>
      <c r="BD258" s="505"/>
      <c r="BE258" s="548"/>
      <c r="BF258" s="505"/>
      <c r="BG258" s="505"/>
      <c r="BH258" s="501"/>
      <c r="BI258" s="502"/>
      <c r="BJ258" s="501"/>
      <c r="BK258" s="501"/>
      <c r="BL258" s="586"/>
      <c r="BM258" s="587"/>
      <c r="BN258" s="588"/>
      <c r="BO258" s="586"/>
      <c r="BP258" s="587"/>
      <c r="BQ258" s="588"/>
      <c r="BR258" s="586"/>
      <c r="BS258" s="587"/>
      <c r="BT258" s="588"/>
    </row>
    <row r="259" spans="1:72" ht="15.75" thickBot="1" x14ac:dyDescent="0.3">
      <c r="A259" s="510">
        <v>43</v>
      </c>
      <c r="B259" s="563"/>
      <c r="C259" s="516" t="str">
        <f>IFERROR(VLOOKUP(B259,Listados!B$3:C$20,2,FALSE),"")</f>
        <v/>
      </c>
      <c r="D259" s="522" t="s">
        <v>614</v>
      </c>
      <c r="E259" s="105"/>
      <c r="F259" s="18"/>
      <c r="G259" s="522"/>
      <c r="H259" s="550"/>
      <c r="I259" s="550"/>
      <c r="J259" s="550"/>
      <c r="K259" s="550"/>
      <c r="L259" s="550"/>
      <c r="M259" s="550"/>
      <c r="N259" s="550"/>
      <c r="O259" s="550"/>
      <c r="P259" s="550"/>
      <c r="Q259" s="550"/>
      <c r="R259" s="550"/>
      <c r="S259" s="550"/>
      <c r="T259" s="550"/>
      <c r="U259" s="550"/>
      <c r="V259" s="550"/>
      <c r="W259" s="550"/>
      <c r="X259" s="550"/>
      <c r="Y259" s="550"/>
      <c r="Z259" s="549"/>
      <c r="AA259" s="508">
        <f>COUNTIF(H259:Z264, "SI")</f>
        <v>0</v>
      </c>
      <c r="AB259" s="549"/>
      <c r="AC259" s="506" t="e">
        <f>+VLOOKUP(AB259,Listados!$K$8:$L$12,2,0)</f>
        <v>#N/A</v>
      </c>
      <c r="AD259" s="508" t="str">
        <f>+IF(OR(AA259=1,AA259&lt;=5),"Moderado",IF(OR(AA259=6,AA259&lt;=11),"Mayor","Catastrófico"))</f>
        <v>Moderado</v>
      </c>
      <c r="AE259" s="506" t="e">
        <f>+VLOOKUP(AD259,Listados!K265:L269,2,0)</f>
        <v>#N/A</v>
      </c>
      <c r="AF259" s="501" t="str">
        <f>IF(AND(AB259&lt;&gt;"",AD259&lt;&gt;""),VLOOKUP(AB259&amp;AD259,Listados!$M$3:$N$27,2,FALSE),"")</f>
        <v/>
      </c>
      <c r="AG259" s="52" t="s">
        <v>497</v>
      </c>
      <c r="AH259" s="145"/>
      <c r="AI259" s="145"/>
      <c r="AJ259" s="145"/>
      <c r="AK259" s="28" t="str">
        <f t="shared" si="41"/>
        <v/>
      </c>
      <c r="AL259" s="145"/>
      <c r="AM259" s="28" t="str">
        <f t="shared" si="42"/>
        <v/>
      </c>
      <c r="AN259" s="140"/>
      <c r="AO259" s="28" t="str">
        <f t="shared" si="43"/>
        <v/>
      </c>
      <c r="AP259" s="140"/>
      <c r="AQ259" s="28" t="str">
        <f t="shared" si="44"/>
        <v/>
      </c>
      <c r="AR259" s="140"/>
      <c r="AS259" s="28" t="str">
        <f t="shared" si="45"/>
        <v/>
      </c>
      <c r="AT259" s="140"/>
      <c r="AU259" s="28" t="str">
        <f t="shared" si="46"/>
        <v/>
      </c>
      <c r="AV259" s="140"/>
      <c r="AW259" s="28" t="str">
        <f t="shared" si="47"/>
        <v/>
      </c>
      <c r="AX259" s="111" t="str">
        <f t="shared" si="48"/>
        <v/>
      </c>
      <c r="AY259" s="111" t="str">
        <f t="shared" si="49"/>
        <v/>
      </c>
      <c r="AZ259" s="141"/>
      <c r="BA259" s="154" t="str">
        <f t="shared" si="50"/>
        <v>Débil</v>
      </c>
      <c r="BB259" s="22" t="str">
        <f>IFERROR(VLOOKUP((CONCATENATE(AY259,BA259)),Listados!$U$3:$V$11,2,FALSE),"")</f>
        <v/>
      </c>
      <c r="BC259" s="111">
        <f t="shared" si="51"/>
        <v>100</v>
      </c>
      <c r="BD259" s="503">
        <f>AVERAGE(BC259:BC264)</f>
        <v>100</v>
      </c>
      <c r="BE259" s="505" t="str">
        <f>IF(BD259&lt;=50, "Débil", IF(BD259&lt;=99,"Moderado","Fuerte"))</f>
        <v>Fuerte</v>
      </c>
      <c r="BF259" s="503">
        <f>+IF(BE259="Fuerte",2,IF(BE259="Moderado",1,0))</f>
        <v>2</v>
      </c>
      <c r="BG259" s="503" t="e">
        <f>+AC259-BF259</f>
        <v>#N/A</v>
      </c>
      <c r="BH259" s="499" t="e">
        <f>+VLOOKUP(BG259,Listados!$J$18:$K$24,2,TRUE)</f>
        <v>#N/A</v>
      </c>
      <c r="BI259" s="501" t="str">
        <f>IF(ISBLANK(AD259),"",AD259)</f>
        <v>Moderado</v>
      </c>
      <c r="BJ259" s="499" t="e">
        <f>IF(AND(BH259&lt;&gt;"",BI259&lt;&gt;""),VLOOKUP(BH259&amp;BI259,Listados!$M$3:$N$27,2,FALSE),"")</f>
        <v>#N/A</v>
      </c>
      <c r="BK259" s="499" t="e">
        <f>+VLOOKUP(BJ259,Listados!$P$3:$Q$6,2,FALSE)</f>
        <v>#N/A</v>
      </c>
      <c r="BL259" s="586"/>
      <c r="BM259" s="587"/>
      <c r="BN259" s="588"/>
      <c r="BO259" s="586"/>
      <c r="BP259" s="587"/>
      <c r="BQ259" s="588"/>
      <c r="BR259" s="586"/>
      <c r="BS259" s="587"/>
      <c r="BT259" s="588"/>
    </row>
    <row r="260" spans="1:72" ht="15.75" thickBot="1" x14ac:dyDescent="0.3">
      <c r="A260" s="511"/>
      <c r="B260" s="564"/>
      <c r="C260" s="517"/>
      <c r="D260" s="523"/>
      <c r="E260" s="162"/>
      <c r="F260" s="151"/>
      <c r="G260" s="523"/>
      <c r="H260" s="551"/>
      <c r="I260" s="551"/>
      <c r="J260" s="551"/>
      <c r="K260" s="551"/>
      <c r="L260" s="551"/>
      <c r="M260" s="551"/>
      <c r="N260" s="551"/>
      <c r="O260" s="551"/>
      <c r="P260" s="551"/>
      <c r="Q260" s="551"/>
      <c r="R260" s="551"/>
      <c r="S260" s="551"/>
      <c r="T260" s="551"/>
      <c r="U260" s="551"/>
      <c r="V260" s="551"/>
      <c r="W260" s="551"/>
      <c r="X260" s="551"/>
      <c r="Y260" s="551"/>
      <c r="Z260" s="514"/>
      <c r="AA260" s="509"/>
      <c r="AB260" s="514"/>
      <c r="AC260" s="507"/>
      <c r="AD260" s="509" t="str">
        <f>+IF(OR(AB260=1,AB260&lt;=5),"Moderado",IF(OR(AB260=6,AB260&lt;=11),"Mayor","Catastrófico"))</f>
        <v>Moderado</v>
      </c>
      <c r="AE260" s="507"/>
      <c r="AF260" s="502"/>
      <c r="AG260" s="52" t="s">
        <v>497</v>
      </c>
      <c r="AH260" s="145"/>
      <c r="AI260" s="145"/>
      <c r="AJ260" s="145"/>
      <c r="AK260" s="28" t="str">
        <f t="shared" si="41"/>
        <v/>
      </c>
      <c r="AL260" s="145"/>
      <c r="AM260" s="28" t="str">
        <f t="shared" si="42"/>
        <v/>
      </c>
      <c r="AN260" s="140"/>
      <c r="AO260" s="28" t="str">
        <f t="shared" si="43"/>
        <v/>
      </c>
      <c r="AP260" s="140"/>
      <c r="AQ260" s="28" t="str">
        <f t="shared" si="44"/>
        <v/>
      </c>
      <c r="AR260" s="140"/>
      <c r="AS260" s="28" t="str">
        <f t="shared" si="45"/>
        <v/>
      </c>
      <c r="AT260" s="140"/>
      <c r="AU260" s="28" t="str">
        <f t="shared" si="46"/>
        <v/>
      </c>
      <c r="AV260" s="140"/>
      <c r="AW260" s="28" t="str">
        <f t="shared" si="47"/>
        <v/>
      </c>
      <c r="AX260" s="111" t="str">
        <f t="shared" si="48"/>
        <v/>
      </c>
      <c r="AY260" s="111" t="str">
        <f t="shared" si="49"/>
        <v/>
      </c>
      <c r="AZ260" s="141"/>
      <c r="BA260" s="154" t="str">
        <f t="shared" si="50"/>
        <v>Débil</v>
      </c>
      <c r="BB260" s="22" t="str">
        <f>IFERROR(VLOOKUP((CONCATENATE(AY260,BA260)),Listados!$U$3:$V$11,2,FALSE),"")</f>
        <v/>
      </c>
      <c r="BC260" s="111">
        <f t="shared" si="51"/>
        <v>100</v>
      </c>
      <c r="BD260" s="504"/>
      <c r="BE260" s="548"/>
      <c r="BF260" s="504"/>
      <c r="BG260" s="504"/>
      <c r="BH260" s="500"/>
      <c r="BI260" s="502"/>
      <c r="BJ260" s="500"/>
      <c r="BK260" s="500"/>
      <c r="BL260" s="586"/>
      <c r="BM260" s="587"/>
      <c r="BN260" s="588"/>
      <c r="BO260" s="586"/>
      <c r="BP260" s="587"/>
      <c r="BQ260" s="588"/>
      <c r="BR260" s="586"/>
      <c r="BS260" s="587"/>
      <c r="BT260" s="588"/>
    </row>
    <row r="261" spans="1:72" ht="15.75" thickBot="1" x14ac:dyDescent="0.3">
      <c r="A261" s="511"/>
      <c r="B261" s="564"/>
      <c r="C261" s="517"/>
      <c r="D261" s="523"/>
      <c r="E261" s="162"/>
      <c r="F261" s="151"/>
      <c r="G261" s="523"/>
      <c r="H261" s="551"/>
      <c r="I261" s="551"/>
      <c r="J261" s="551"/>
      <c r="K261" s="551"/>
      <c r="L261" s="551"/>
      <c r="M261" s="551"/>
      <c r="N261" s="551"/>
      <c r="O261" s="551"/>
      <c r="P261" s="551"/>
      <c r="Q261" s="551"/>
      <c r="R261" s="551"/>
      <c r="S261" s="551"/>
      <c r="T261" s="551"/>
      <c r="U261" s="551"/>
      <c r="V261" s="551"/>
      <c r="W261" s="551"/>
      <c r="X261" s="551"/>
      <c r="Y261" s="551"/>
      <c r="Z261" s="514"/>
      <c r="AA261" s="509"/>
      <c r="AB261" s="514"/>
      <c r="AC261" s="507"/>
      <c r="AD261" s="509" t="str">
        <f>+IF(OR(AB261=1,AB261&lt;=5),"Moderado",IF(OR(AB261=6,AB261&lt;=11),"Mayor","Catastrófico"))</f>
        <v>Moderado</v>
      </c>
      <c r="AE261" s="507"/>
      <c r="AF261" s="502"/>
      <c r="AG261" s="52" t="s">
        <v>497</v>
      </c>
      <c r="AH261" s="145"/>
      <c r="AI261" s="145"/>
      <c r="AJ261" s="145"/>
      <c r="AK261" s="28" t="str">
        <f t="shared" si="41"/>
        <v/>
      </c>
      <c r="AL261" s="145"/>
      <c r="AM261" s="28" t="str">
        <f t="shared" si="42"/>
        <v/>
      </c>
      <c r="AN261" s="140"/>
      <c r="AO261" s="28" t="str">
        <f t="shared" si="43"/>
        <v/>
      </c>
      <c r="AP261" s="140"/>
      <c r="AQ261" s="28" t="str">
        <f t="shared" si="44"/>
        <v/>
      </c>
      <c r="AR261" s="140"/>
      <c r="AS261" s="28" t="str">
        <f t="shared" si="45"/>
        <v/>
      </c>
      <c r="AT261" s="140"/>
      <c r="AU261" s="28" t="str">
        <f t="shared" si="46"/>
        <v/>
      </c>
      <c r="AV261" s="140"/>
      <c r="AW261" s="28" t="str">
        <f t="shared" si="47"/>
        <v/>
      </c>
      <c r="AX261" s="111" t="str">
        <f t="shared" si="48"/>
        <v/>
      </c>
      <c r="AY261" s="111" t="str">
        <f t="shared" si="49"/>
        <v/>
      </c>
      <c r="AZ261" s="141"/>
      <c r="BA261" s="154" t="str">
        <f t="shared" si="50"/>
        <v>Débil</v>
      </c>
      <c r="BB261" s="22" t="str">
        <f>IFERROR(VLOOKUP((CONCATENATE(AY261,BA261)),Listados!$U$3:$V$11,2,FALSE),"")</f>
        <v/>
      </c>
      <c r="BC261" s="111">
        <f t="shared" si="51"/>
        <v>100</v>
      </c>
      <c r="BD261" s="504"/>
      <c r="BE261" s="548"/>
      <c r="BF261" s="504"/>
      <c r="BG261" s="504"/>
      <c r="BH261" s="500"/>
      <c r="BI261" s="502"/>
      <c r="BJ261" s="500"/>
      <c r="BK261" s="500"/>
      <c r="BL261" s="586"/>
      <c r="BM261" s="587"/>
      <c r="BN261" s="588"/>
      <c r="BO261" s="586"/>
      <c r="BP261" s="587"/>
      <c r="BQ261" s="588"/>
      <c r="BR261" s="586"/>
      <c r="BS261" s="587"/>
      <c r="BT261" s="588"/>
    </row>
    <row r="262" spans="1:72" ht="15.75" thickBot="1" x14ac:dyDescent="0.3">
      <c r="A262" s="511"/>
      <c r="B262" s="564"/>
      <c r="C262" s="517"/>
      <c r="D262" s="523"/>
      <c r="E262" s="542"/>
      <c r="F262" s="556"/>
      <c r="G262" s="523"/>
      <c r="H262" s="551"/>
      <c r="I262" s="551"/>
      <c r="J262" s="551"/>
      <c r="K262" s="551"/>
      <c r="L262" s="551"/>
      <c r="M262" s="551"/>
      <c r="N262" s="551"/>
      <c r="O262" s="551"/>
      <c r="P262" s="551"/>
      <c r="Q262" s="551"/>
      <c r="R262" s="551"/>
      <c r="S262" s="551"/>
      <c r="T262" s="551"/>
      <c r="U262" s="551"/>
      <c r="V262" s="551"/>
      <c r="W262" s="551"/>
      <c r="X262" s="551"/>
      <c r="Y262" s="551"/>
      <c r="Z262" s="514"/>
      <c r="AA262" s="509"/>
      <c r="AB262" s="514"/>
      <c r="AC262" s="507"/>
      <c r="AD262" s="509" t="str">
        <f>+IF(OR(AB262=1,AB262&lt;=5),"Moderado",IF(OR(AB262=6,AB262&lt;=11),"Mayor","Catastrófico"))</f>
        <v>Moderado</v>
      </c>
      <c r="AE262" s="507"/>
      <c r="AF262" s="502"/>
      <c r="AG262" s="52" t="s">
        <v>497</v>
      </c>
      <c r="AH262" s="145"/>
      <c r="AI262" s="145"/>
      <c r="AJ262" s="145"/>
      <c r="AK262" s="28" t="str">
        <f t="shared" si="41"/>
        <v/>
      </c>
      <c r="AL262" s="145"/>
      <c r="AM262" s="28" t="str">
        <f t="shared" si="42"/>
        <v/>
      </c>
      <c r="AN262" s="140"/>
      <c r="AO262" s="28" t="str">
        <f t="shared" si="43"/>
        <v/>
      </c>
      <c r="AP262" s="140"/>
      <c r="AQ262" s="28" t="str">
        <f t="shared" si="44"/>
        <v/>
      </c>
      <c r="AR262" s="140"/>
      <c r="AS262" s="28" t="str">
        <f t="shared" si="45"/>
        <v/>
      </c>
      <c r="AT262" s="140"/>
      <c r="AU262" s="28" t="str">
        <f t="shared" si="46"/>
        <v/>
      </c>
      <c r="AV262" s="140"/>
      <c r="AW262" s="28" t="str">
        <f t="shared" si="47"/>
        <v/>
      </c>
      <c r="AX262" s="111" t="str">
        <f t="shared" si="48"/>
        <v/>
      </c>
      <c r="AY262" s="111" t="str">
        <f t="shared" si="49"/>
        <v/>
      </c>
      <c r="AZ262" s="141"/>
      <c r="BA262" s="154" t="str">
        <f t="shared" si="50"/>
        <v>Débil</v>
      </c>
      <c r="BB262" s="22" t="str">
        <f>IFERROR(VLOOKUP((CONCATENATE(AY262,BA262)),Listados!$U$3:$V$11,2,FALSE),"")</f>
        <v/>
      </c>
      <c r="BC262" s="111">
        <f t="shared" si="51"/>
        <v>100</v>
      </c>
      <c r="BD262" s="504"/>
      <c r="BE262" s="548"/>
      <c r="BF262" s="504"/>
      <c r="BG262" s="504"/>
      <c r="BH262" s="500"/>
      <c r="BI262" s="502"/>
      <c r="BJ262" s="500"/>
      <c r="BK262" s="500"/>
      <c r="BL262" s="586"/>
      <c r="BM262" s="587"/>
      <c r="BN262" s="588"/>
      <c r="BO262" s="586"/>
      <c r="BP262" s="587"/>
      <c r="BQ262" s="588"/>
      <c r="BR262" s="586"/>
      <c r="BS262" s="587"/>
      <c r="BT262" s="588"/>
    </row>
    <row r="263" spans="1:72" ht="15.75" thickBot="1" x14ac:dyDescent="0.3">
      <c r="A263" s="511"/>
      <c r="B263" s="564"/>
      <c r="C263" s="517"/>
      <c r="D263" s="523"/>
      <c r="E263" s="543"/>
      <c r="F263" s="557"/>
      <c r="G263" s="523"/>
      <c r="H263" s="551"/>
      <c r="I263" s="551"/>
      <c r="J263" s="551"/>
      <c r="K263" s="551"/>
      <c r="L263" s="551"/>
      <c r="M263" s="551"/>
      <c r="N263" s="551"/>
      <c r="O263" s="551"/>
      <c r="P263" s="551"/>
      <c r="Q263" s="551"/>
      <c r="R263" s="551"/>
      <c r="S263" s="551"/>
      <c r="T263" s="551"/>
      <c r="U263" s="551"/>
      <c r="V263" s="551"/>
      <c r="W263" s="551"/>
      <c r="X263" s="551"/>
      <c r="Y263" s="551"/>
      <c r="Z263" s="514"/>
      <c r="AA263" s="509"/>
      <c r="AB263" s="514"/>
      <c r="AC263" s="507"/>
      <c r="AD263" s="509" t="str">
        <f>+IF(OR(AB263=1,AB263&lt;=5),"Moderado",IF(OR(AB263=6,AB263&lt;=11),"Mayor","Catastrófico"))</f>
        <v>Moderado</v>
      </c>
      <c r="AE263" s="507"/>
      <c r="AF263" s="502"/>
      <c r="AG263" s="52" t="s">
        <v>497</v>
      </c>
      <c r="AH263" s="145"/>
      <c r="AI263" s="145"/>
      <c r="AJ263" s="145"/>
      <c r="AK263" s="28" t="str">
        <f t="shared" si="41"/>
        <v/>
      </c>
      <c r="AL263" s="145"/>
      <c r="AM263" s="28" t="str">
        <f t="shared" si="42"/>
        <v/>
      </c>
      <c r="AN263" s="140"/>
      <c r="AO263" s="28" t="str">
        <f t="shared" si="43"/>
        <v/>
      </c>
      <c r="AP263" s="140"/>
      <c r="AQ263" s="28" t="str">
        <f t="shared" si="44"/>
        <v/>
      </c>
      <c r="AR263" s="140"/>
      <c r="AS263" s="28" t="str">
        <f t="shared" si="45"/>
        <v/>
      </c>
      <c r="AT263" s="140"/>
      <c r="AU263" s="28" t="str">
        <f t="shared" si="46"/>
        <v/>
      </c>
      <c r="AV263" s="140"/>
      <c r="AW263" s="28" t="str">
        <f t="shared" si="47"/>
        <v/>
      </c>
      <c r="AX263" s="111" t="str">
        <f t="shared" si="48"/>
        <v/>
      </c>
      <c r="AY263" s="111" t="str">
        <f t="shared" si="49"/>
        <v/>
      </c>
      <c r="AZ263" s="141"/>
      <c r="BA263" s="154" t="str">
        <f t="shared" si="50"/>
        <v>Débil</v>
      </c>
      <c r="BB263" s="22" t="str">
        <f>IFERROR(VLOOKUP((CONCATENATE(AY263,BA263)),Listados!$U$3:$V$11,2,FALSE),"")</f>
        <v/>
      </c>
      <c r="BC263" s="111">
        <f t="shared" si="51"/>
        <v>100</v>
      </c>
      <c r="BD263" s="504"/>
      <c r="BE263" s="548"/>
      <c r="BF263" s="504"/>
      <c r="BG263" s="504"/>
      <c r="BH263" s="500"/>
      <c r="BI263" s="502"/>
      <c r="BJ263" s="500"/>
      <c r="BK263" s="500"/>
      <c r="BL263" s="586"/>
      <c r="BM263" s="587"/>
      <c r="BN263" s="588"/>
      <c r="BO263" s="586"/>
      <c r="BP263" s="587"/>
      <c r="BQ263" s="588"/>
      <c r="BR263" s="586"/>
      <c r="BS263" s="587"/>
      <c r="BT263" s="588"/>
    </row>
    <row r="264" spans="1:72" ht="15.75" thickBot="1" x14ac:dyDescent="0.3">
      <c r="A264" s="512"/>
      <c r="B264" s="564"/>
      <c r="C264" s="518"/>
      <c r="D264" s="568"/>
      <c r="E264" s="544"/>
      <c r="F264" s="558"/>
      <c r="G264" s="523"/>
      <c r="H264" s="551"/>
      <c r="I264" s="551"/>
      <c r="J264" s="551"/>
      <c r="K264" s="551"/>
      <c r="L264" s="551"/>
      <c r="M264" s="551"/>
      <c r="N264" s="551"/>
      <c r="O264" s="551"/>
      <c r="P264" s="551"/>
      <c r="Q264" s="551"/>
      <c r="R264" s="551"/>
      <c r="S264" s="551"/>
      <c r="T264" s="551"/>
      <c r="U264" s="551"/>
      <c r="V264" s="551"/>
      <c r="W264" s="551"/>
      <c r="X264" s="551"/>
      <c r="Y264" s="551"/>
      <c r="Z264" s="514"/>
      <c r="AA264" s="509"/>
      <c r="AB264" s="514"/>
      <c r="AC264" s="508"/>
      <c r="AD264" s="509" t="str">
        <f>+IF(OR(AB264=1,AB264&lt;=5),"Moderado",IF(OR(AB264=6,AB264&lt;=11),"Mayor","Catastrófico"))</f>
        <v>Moderado</v>
      </c>
      <c r="AE264" s="508"/>
      <c r="AF264" s="502"/>
      <c r="AG264" s="52" t="s">
        <v>497</v>
      </c>
      <c r="AH264" s="145"/>
      <c r="AI264" s="145"/>
      <c r="AJ264" s="145"/>
      <c r="AK264" s="28" t="str">
        <f t="shared" ref="AK264:AK327" si="52">+IF(AJ264="si",15,"")</f>
        <v/>
      </c>
      <c r="AL264" s="145"/>
      <c r="AM264" s="28" t="str">
        <f t="shared" ref="AM264:AM327" si="53">+IF(AL264="si",15,"")</f>
        <v/>
      </c>
      <c r="AN264" s="140"/>
      <c r="AO264" s="28" t="str">
        <f t="shared" ref="AO264:AO327" si="54">+IF(AN264="si",15,"")</f>
        <v/>
      </c>
      <c r="AP264" s="140"/>
      <c r="AQ264" s="28" t="str">
        <f t="shared" ref="AQ264:AQ327" si="55">+IF(AP264="Preventivo",15,IF(AP264="Detectivo",10,""))</f>
        <v/>
      </c>
      <c r="AR264" s="140"/>
      <c r="AS264" s="28" t="str">
        <f t="shared" ref="AS264:AS327" si="56">+IF(AR264="si",15,"")</f>
        <v/>
      </c>
      <c r="AT264" s="140"/>
      <c r="AU264" s="28" t="str">
        <f t="shared" ref="AU264:AU327" si="57">+IF(AT264="si",15,"")</f>
        <v/>
      </c>
      <c r="AV264" s="140"/>
      <c r="AW264" s="28" t="str">
        <f t="shared" ref="AW264:AW327" si="58">+IF(AV264="Completa",10,IF(AV264="Incompleta",5,""))</f>
        <v/>
      </c>
      <c r="AX264" s="111" t="str">
        <f t="shared" ref="AX264:AX327" si="59">IF((SUM(AK264,AM264,AO264,AQ264,AS264,AU264,AW264)=0),"",(SUM(AK264,AM264,AO264,AQ264,AS264,AU264,AW264)))</f>
        <v/>
      </c>
      <c r="AY264" s="111" t="str">
        <f t="shared" ref="AY264:AY327" si="60">IF(AX264&lt;=85,"Débil",IF(AX264&lt;=95,"Moderado",IF(AX264=100,"Fuerte","")))</f>
        <v/>
      </c>
      <c r="AZ264" s="141"/>
      <c r="BA264" s="154" t="str">
        <f t="shared" ref="BA264:BA327" si="61">+IF(AZ264="siempre","Fuerte",IF(AZ264="Algunas veces","Moderado","Débil"))</f>
        <v>Débil</v>
      </c>
      <c r="BB264" s="22" t="str">
        <f>IFERROR(VLOOKUP((CONCATENATE(AY264,BA264)),Listados!$U$3:$V$11,2,FALSE),"")</f>
        <v/>
      </c>
      <c r="BC264" s="111">
        <f t="shared" ref="BC264:BC327" si="62">IF(ISBLANK(BB264),"",IF(BB264="Débil", 0, IF(BB264="Moderado",50,100)))</f>
        <v>100</v>
      </c>
      <c r="BD264" s="505"/>
      <c r="BE264" s="548"/>
      <c r="BF264" s="505"/>
      <c r="BG264" s="505"/>
      <c r="BH264" s="501"/>
      <c r="BI264" s="502"/>
      <c r="BJ264" s="501"/>
      <c r="BK264" s="501"/>
      <c r="BL264" s="586"/>
      <c r="BM264" s="587"/>
      <c r="BN264" s="588"/>
      <c r="BO264" s="586"/>
      <c r="BP264" s="587"/>
      <c r="BQ264" s="588"/>
      <c r="BR264" s="586"/>
      <c r="BS264" s="587"/>
      <c r="BT264" s="588"/>
    </row>
    <row r="265" spans="1:72" ht="15.75" thickBot="1" x14ac:dyDescent="0.3">
      <c r="A265" s="510">
        <v>44</v>
      </c>
      <c r="B265" s="563"/>
      <c r="C265" s="516" t="str">
        <f>IFERROR(VLOOKUP(B265,Listados!B$3:C$20,2,FALSE),"")</f>
        <v/>
      </c>
      <c r="D265" s="522" t="s">
        <v>614</v>
      </c>
      <c r="E265" s="105"/>
      <c r="F265" s="18"/>
      <c r="G265" s="522"/>
      <c r="H265" s="550"/>
      <c r="I265" s="550"/>
      <c r="J265" s="550"/>
      <c r="K265" s="550"/>
      <c r="L265" s="550"/>
      <c r="M265" s="550"/>
      <c r="N265" s="550"/>
      <c r="O265" s="550"/>
      <c r="P265" s="550"/>
      <c r="Q265" s="550"/>
      <c r="R265" s="550"/>
      <c r="S265" s="550"/>
      <c r="T265" s="550"/>
      <c r="U265" s="550"/>
      <c r="V265" s="550"/>
      <c r="W265" s="550"/>
      <c r="X265" s="550"/>
      <c r="Y265" s="550"/>
      <c r="Z265" s="549"/>
      <c r="AA265" s="508">
        <f>COUNTIF(H265:Z270, "SI")</f>
        <v>0</v>
      </c>
      <c r="AB265" s="549"/>
      <c r="AC265" s="506" t="e">
        <f>+VLOOKUP(AB265,Listados!$K$8:$L$12,2,0)</f>
        <v>#N/A</v>
      </c>
      <c r="AD265" s="508" t="str">
        <f>+IF(OR(AA265=1,AA265&lt;=5),"Moderado",IF(OR(AA265=6,AA265&lt;=11),"Mayor","Catastrófico"))</f>
        <v>Moderado</v>
      </c>
      <c r="AE265" s="506" t="e">
        <f>+VLOOKUP(AD265,Listados!K271:L275,2,0)</f>
        <v>#N/A</v>
      </c>
      <c r="AF265" s="501" t="str">
        <f>IF(AND(AB265&lt;&gt;"",AD265&lt;&gt;""),VLOOKUP(AB265&amp;AD265,Listados!$M$3:$N$27,2,FALSE),"")</f>
        <v/>
      </c>
      <c r="AG265" s="52" t="s">
        <v>497</v>
      </c>
      <c r="AH265" s="145"/>
      <c r="AI265" s="145"/>
      <c r="AJ265" s="145"/>
      <c r="AK265" s="28" t="str">
        <f t="shared" si="52"/>
        <v/>
      </c>
      <c r="AL265" s="145"/>
      <c r="AM265" s="28" t="str">
        <f t="shared" si="53"/>
        <v/>
      </c>
      <c r="AN265" s="140"/>
      <c r="AO265" s="28" t="str">
        <f t="shared" si="54"/>
        <v/>
      </c>
      <c r="AP265" s="140"/>
      <c r="AQ265" s="28" t="str">
        <f t="shared" si="55"/>
        <v/>
      </c>
      <c r="AR265" s="140"/>
      <c r="AS265" s="28" t="str">
        <f t="shared" si="56"/>
        <v/>
      </c>
      <c r="AT265" s="140"/>
      <c r="AU265" s="28" t="str">
        <f t="shared" si="57"/>
        <v/>
      </c>
      <c r="AV265" s="140"/>
      <c r="AW265" s="28" t="str">
        <f t="shared" si="58"/>
        <v/>
      </c>
      <c r="AX265" s="111" t="str">
        <f t="shared" si="59"/>
        <v/>
      </c>
      <c r="AY265" s="111" t="str">
        <f t="shared" si="60"/>
        <v/>
      </c>
      <c r="AZ265" s="141"/>
      <c r="BA265" s="154" t="str">
        <f t="shared" si="61"/>
        <v>Débil</v>
      </c>
      <c r="BB265" s="22" t="str">
        <f>IFERROR(VLOOKUP((CONCATENATE(AY265,BA265)),Listados!$U$3:$V$11,2,FALSE),"")</f>
        <v/>
      </c>
      <c r="BC265" s="111">
        <f t="shared" si="62"/>
        <v>100</v>
      </c>
      <c r="BD265" s="503">
        <f>AVERAGE(BC265:BC270)</f>
        <v>100</v>
      </c>
      <c r="BE265" s="505" t="str">
        <f>IF(BD265&lt;=50, "Débil", IF(BD265&lt;=99,"Moderado","Fuerte"))</f>
        <v>Fuerte</v>
      </c>
      <c r="BF265" s="503">
        <f>+IF(BE265="Fuerte",2,IF(BE265="Moderado",1,0))</f>
        <v>2</v>
      </c>
      <c r="BG265" s="503" t="e">
        <f>+AC265-BF265</f>
        <v>#N/A</v>
      </c>
      <c r="BH265" s="499" t="e">
        <f>+VLOOKUP(BG265,Listados!$J$18:$K$24,2,TRUE)</f>
        <v>#N/A</v>
      </c>
      <c r="BI265" s="501" t="str">
        <f>IF(ISBLANK(AD265),"",AD265)</f>
        <v>Moderado</v>
      </c>
      <c r="BJ265" s="499" t="e">
        <f>IF(AND(BH265&lt;&gt;"",BI265&lt;&gt;""),VLOOKUP(BH265&amp;BI265,Listados!$M$3:$N$27,2,FALSE),"")</f>
        <v>#N/A</v>
      </c>
      <c r="BK265" s="499" t="e">
        <f>+VLOOKUP(BJ265,Listados!$P$3:$Q$6,2,FALSE)</f>
        <v>#N/A</v>
      </c>
      <c r="BL265" s="586"/>
      <c r="BM265" s="587"/>
      <c r="BN265" s="588"/>
      <c r="BO265" s="586"/>
      <c r="BP265" s="587"/>
      <c r="BQ265" s="588"/>
      <c r="BR265" s="586"/>
      <c r="BS265" s="587"/>
      <c r="BT265" s="588"/>
    </row>
    <row r="266" spans="1:72" ht="15.75" thickBot="1" x14ac:dyDescent="0.3">
      <c r="A266" s="511"/>
      <c r="B266" s="564"/>
      <c r="C266" s="517"/>
      <c r="D266" s="523"/>
      <c r="E266" s="162"/>
      <c r="F266" s="151"/>
      <c r="G266" s="523"/>
      <c r="H266" s="551"/>
      <c r="I266" s="551"/>
      <c r="J266" s="551"/>
      <c r="K266" s="551"/>
      <c r="L266" s="551"/>
      <c r="M266" s="551"/>
      <c r="N266" s="551"/>
      <c r="O266" s="551"/>
      <c r="P266" s="551"/>
      <c r="Q266" s="551"/>
      <c r="R266" s="551"/>
      <c r="S266" s="551"/>
      <c r="T266" s="551"/>
      <c r="U266" s="551"/>
      <c r="V266" s="551"/>
      <c r="W266" s="551"/>
      <c r="X266" s="551"/>
      <c r="Y266" s="551"/>
      <c r="Z266" s="514"/>
      <c r="AA266" s="509"/>
      <c r="AB266" s="514"/>
      <c r="AC266" s="507"/>
      <c r="AD266" s="509" t="str">
        <f>+IF(OR(AB266=1,AB266&lt;=5),"Moderado",IF(OR(AB266=6,AB266&lt;=11),"Mayor","Catastrófico"))</f>
        <v>Moderado</v>
      </c>
      <c r="AE266" s="507"/>
      <c r="AF266" s="502"/>
      <c r="AG266" s="52" t="s">
        <v>497</v>
      </c>
      <c r="AH266" s="145"/>
      <c r="AI266" s="145"/>
      <c r="AJ266" s="145"/>
      <c r="AK266" s="28" t="str">
        <f t="shared" si="52"/>
        <v/>
      </c>
      <c r="AL266" s="145"/>
      <c r="AM266" s="28" t="str">
        <f t="shared" si="53"/>
        <v/>
      </c>
      <c r="AN266" s="140"/>
      <c r="AO266" s="28" t="str">
        <f t="shared" si="54"/>
        <v/>
      </c>
      <c r="AP266" s="140"/>
      <c r="AQ266" s="28" t="str">
        <f t="shared" si="55"/>
        <v/>
      </c>
      <c r="AR266" s="140"/>
      <c r="AS266" s="28" t="str">
        <f t="shared" si="56"/>
        <v/>
      </c>
      <c r="AT266" s="140"/>
      <c r="AU266" s="28" t="str">
        <f t="shared" si="57"/>
        <v/>
      </c>
      <c r="AV266" s="140"/>
      <c r="AW266" s="28" t="str">
        <f t="shared" si="58"/>
        <v/>
      </c>
      <c r="AX266" s="111" t="str">
        <f t="shared" si="59"/>
        <v/>
      </c>
      <c r="AY266" s="111" t="str">
        <f t="shared" si="60"/>
        <v/>
      </c>
      <c r="AZ266" s="141"/>
      <c r="BA266" s="154" t="str">
        <f t="shared" si="61"/>
        <v>Débil</v>
      </c>
      <c r="BB266" s="22" t="str">
        <f>IFERROR(VLOOKUP((CONCATENATE(AY266,BA266)),Listados!$U$3:$V$11,2,FALSE),"")</f>
        <v/>
      </c>
      <c r="BC266" s="111">
        <f t="shared" si="62"/>
        <v>100</v>
      </c>
      <c r="BD266" s="504"/>
      <c r="BE266" s="548"/>
      <c r="BF266" s="504"/>
      <c r="BG266" s="504"/>
      <c r="BH266" s="500"/>
      <c r="BI266" s="502"/>
      <c r="BJ266" s="500"/>
      <c r="BK266" s="500"/>
      <c r="BL266" s="586"/>
      <c r="BM266" s="587"/>
      <c r="BN266" s="588"/>
      <c r="BO266" s="586"/>
      <c r="BP266" s="587"/>
      <c r="BQ266" s="588"/>
      <c r="BR266" s="586"/>
      <c r="BS266" s="587"/>
      <c r="BT266" s="588"/>
    </row>
    <row r="267" spans="1:72" ht="15.75" thickBot="1" x14ac:dyDescent="0.3">
      <c r="A267" s="511"/>
      <c r="B267" s="564"/>
      <c r="C267" s="517"/>
      <c r="D267" s="523"/>
      <c r="E267" s="162"/>
      <c r="F267" s="151"/>
      <c r="G267" s="523"/>
      <c r="H267" s="551"/>
      <c r="I267" s="551"/>
      <c r="J267" s="551"/>
      <c r="K267" s="551"/>
      <c r="L267" s="551"/>
      <c r="M267" s="551"/>
      <c r="N267" s="551"/>
      <c r="O267" s="551"/>
      <c r="P267" s="551"/>
      <c r="Q267" s="551"/>
      <c r="R267" s="551"/>
      <c r="S267" s="551"/>
      <c r="T267" s="551"/>
      <c r="U267" s="551"/>
      <c r="V267" s="551"/>
      <c r="W267" s="551"/>
      <c r="X267" s="551"/>
      <c r="Y267" s="551"/>
      <c r="Z267" s="514"/>
      <c r="AA267" s="509"/>
      <c r="AB267" s="514"/>
      <c r="AC267" s="507"/>
      <c r="AD267" s="509" t="str">
        <f>+IF(OR(AB267=1,AB267&lt;=5),"Moderado",IF(OR(AB267=6,AB267&lt;=11),"Mayor","Catastrófico"))</f>
        <v>Moderado</v>
      </c>
      <c r="AE267" s="507"/>
      <c r="AF267" s="502"/>
      <c r="AG267" s="52" t="s">
        <v>497</v>
      </c>
      <c r="AH267" s="145"/>
      <c r="AI267" s="145"/>
      <c r="AJ267" s="145"/>
      <c r="AK267" s="28" t="str">
        <f t="shared" si="52"/>
        <v/>
      </c>
      <c r="AL267" s="145"/>
      <c r="AM267" s="28" t="str">
        <f t="shared" si="53"/>
        <v/>
      </c>
      <c r="AN267" s="140"/>
      <c r="AO267" s="28" t="str">
        <f t="shared" si="54"/>
        <v/>
      </c>
      <c r="AP267" s="140"/>
      <c r="AQ267" s="28" t="str">
        <f t="shared" si="55"/>
        <v/>
      </c>
      <c r="AR267" s="140"/>
      <c r="AS267" s="28" t="str">
        <f t="shared" si="56"/>
        <v/>
      </c>
      <c r="AT267" s="140"/>
      <c r="AU267" s="28" t="str">
        <f t="shared" si="57"/>
        <v/>
      </c>
      <c r="AV267" s="140"/>
      <c r="AW267" s="28" t="str">
        <f t="shared" si="58"/>
        <v/>
      </c>
      <c r="AX267" s="111" t="str">
        <f t="shared" si="59"/>
        <v/>
      </c>
      <c r="AY267" s="111" t="str">
        <f t="shared" si="60"/>
        <v/>
      </c>
      <c r="AZ267" s="141"/>
      <c r="BA267" s="154" t="str">
        <f t="shared" si="61"/>
        <v>Débil</v>
      </c>
      <c r="BB267" s="22" t="str">
        <f>IFERROR(VLOOKUP((CONCATENATE(AY267,BA267)),Listados!$U$3:$V$11,2,FALSE),"")</f>
        <v/>
      </c>
      <c r="BC267" s="111">
        <f t="shared" si="62"/>
        <v>100</v>
      </c>
      <c r="BD267" s="504"/>
      <c r="BE267" s="548"/>
      <c r="BF267" s="504"/>
      <c r="BG267" s="504"/>
      <c r="BH267" s="500"/>
      <c r="BI267" s="502"/>
      <c r="BJ267" s="500"/>
      <c r="BK267" s="500"/>
      <c r="BL267" s="586"/>
      <c r="BM267" s="587"/>
      <c r="BN267" s="588"/>
      <c r="BO267" s="586"/>
      <c r="BP267" s="587"/>
      <c r="BQ267" s="588"/>
      <c r="BR267" s="586"/>
      <c r="BS267" s="587"/>
      <c r="BT267" s="588"/>
    </row>
    <row r="268" spans="1:72" ht="15.75" thickBot="1" x14ac:dyDescent="0.3">
      <c r="A268" s="511"/>
      <c r="B268" s="564"/>
      <c r="C268" s="517"/>
      <c r="D268" s="523"/>
      <c r="E268" s="542"/>
      <c r="F268" s="556"/>
      <c r="G268" s="523"/>
      <c r="H268" s="551"/>
      <c r="I268" s="551"/>
      <c r="J268" s="551"/>
      <c r="K268" s="551"/>
      <c r="L268" s="551"/>
      <c r="M268" s="551"/>
      <c r="N268" s="551"/>
      <c r="O268" s="551"/>
      <c r="P268" s="551"/>
      <c r="Q268" s="551"/>
      <c r="R268" s="551"/>
      <c r="S268" s="551"/>
      <c r="T268" s="551"/>
      <c r="U268" s="551"/>
      <c r="V268" s="551"/>
      <c r="W268" s="551"/>
      <c r="X268" s="551"/>
      <c r="Y268" s="551"/>
      <c r="Z268" s="514"/>
      <c r="AA268" s="509"/>
      <c r="AB268" s="514"/>
      <c r="AC268" s="507"/>
      <c r="AD268" s="509" t="str">
        <f>+IF(OR(AB268=1,AB268&lt;=5),"Moderado",IF(OR(AB268=6,AB268&lt;=11),"Mayor","Catastrófico"))</f>
        <v>Moderado</v>
      </c>
      <c r="AE268" s="507"/>
      <c r="AF268" s="502"/>
      <c r="AG268" s="52" t="s">
        <v>497</v>
      </c>
      <c r="AH268" s="145"/>
      <c r="AI268" s="145"/>
      <c r="AJ268" s="145"/>
      <c r="AK268" s="28" t="str">
        <f t="shared" si="52"/>
        <v/>
      </c>
      <c r="AL268" s="145"/>
      <c r="AM268" s="28" t="str">
        <f t="shared" si="53"/>
        <v/>
      </c>
      <c r="AN268" s="140"/>
      <c r="AO268" s="28" t="str">
        <f t="shared" si="54"/>
        <v/>
      </c>
      <c r="AP268" s="140"/>
      <c r="AQ268" s="28" t="str">
        <f t="shared" si="55"/>
        <v/>
      </c>
      <c r="AR268" s="140"/>
      <c r="AS268" s="28" t="str">
        <f t="shared" si="56"/>
        <v/>
      </c>
      <c r="AT268" s="140"/>
      <c r="AU268" s="28" t="str">
        <f t="shared" si="57"/>
        <v/>
      </c>
      <c r="AV268" s="140"/>
      <c r="AW268" s="28" t="str">
        <f t="shared" si="58"/>
        <v/>
      </c>
      <c r="AX268" s="111" t="str">
        <f t="shared" si="59"/>
        <v/>
      </c>
      <c r="AY268" s="111" t="str">
        <f t="shared" si="60"/>
        <v/>
      </c>
      <c r="AZ268" s="141"/>
      <c r="BA268" s="154" t="str">
        <f t="shared" si="61"/>
        <v>Débil</v>
      </c>
      <c r="BB268" s="22" t="str">
        <f>IFERROR(VLOOKUP((CONCATENATE(AY268,BA268)),Listados!$U$3:$V$11,2,FALSE),"")</f>
        <v/>
      </c>
      <c r="BC268" s="111">
        <f t="shared" si="62"/>
        <v>100</v>
      </c>
      <c r="BD268" s="504"/>
      <c r="BE268" s="548"/>
      <c r="BF268" s="504"/>
      <c r="BG268" s="504"/>
      <c r="BH268" s="500"/>
      <c r="BI268" s="502"/>
      <c r="BJ268" s="500"/>
      <c r="BK268" s="500"/>
      <c r="BL268" s="586"/>
      <c r="BM268" s="587"/>
      <c r="BN268" s="588"/>
      <c r="BO268" s="586"/>
      <c r="BP268" s="587"/>
      <c r="BQ268" s="588"/>
      <c r="BR268" s="586"/>
      <c r="BS268" s="587"/>
      <c r="BT268" s="588"/>
    </row>
    <row r="269" spans="1:72" ht="15.75" thickBot="1" x14ac:dyDescent="0.3">
      <c r="A269" s="511"/>
      <c r="B269" s="564"/>
      <c r="C269" s="517"/>
      <c r="D269" s="523"/>
      <c r="E269" s="543"/>
      <c r="F269" s="557"/>
      <c r="G269" s="523"/>
      <c r="H269" s="551"/>
      <c r="I269" s="551"/>
      <c r="J269" s="551"/>
      <c r="K269" s="551"/>
      <c r="L269" s="551"/>
      <c r="M269" s="551"/>
      <c r="N269" s="551"/>
      <c r="O269" s="551"/>
      <c r="P269" s="551"/>
      <c r="Q269" s="551"/>
      <c r="R269" s="551"/>
      <c r="S269" s="551"/>
      <c r="T269" s="551"/>
      <c r="U269" s="551"/>
      <c r="V269" s="551"/>
      <c r="W269" s="551"/>
      <c r="X269" s="551"/>
      <c r="Y269" s="551"/>
      <c r="Z269" s="514"/>
      <c r="AA269" s="509"/>
      <c r="AB269" s="514"/>
      <c r="AC269" s="507"/>
      <c r="AD269" s="509" t="str">
        <f>+IF(OR(AB269=1,AB269&lt;=5),"Moderado",IF(OR(AB269=6,AB269&lt;=11),"Mayor","Catastrófico"))</f>
        <v>Moderado</v>
      </c>
      <c r="AE269" s="507"/>
      <c r="AF269" s="502"/>
      <c r="AG269" s="52" t="s">
        <v>497</v>
      </c>
      <c r="AH269" s="145"/>
      <c r="AI269" s="145"/>
      <c r="AJ269" s="145"/>
      <c r="AK269" s="28" t="str">
        <f t="shared" si="52"/>
        <v/>
      </c>
      <c r="AL269" s="145"/>
      <c r="AM269" s="28" t="str">
        <f t="shared" si="53"/>
        <v/>
      </c>
      <c r="AN269" s="140"/>
      <c r="AO269" s="28" t="str">
        <f t="shared" si="54"/>
        <v/>
      </c>
      <c r="AP269" s="140"/>
      <c r="AQ269" s="28" t="str">
        <f t="shared" si="55"/>
        <v/>
      </c>
      <c r="AR269" s="140"/>
      <c r="AS269" s="28" t="str">
        <f t="shared" si="56"/>
        <v/>
      </c>
      <c r="AT269" s="140"/>
      <c r="AU269" s="28" t="str">
        <f t="shared" si="57"/>
        <v/>
      </c>
      <c r="AV269" s="140"/>
      <c r="AW269" s="28" t="str">
        <f t="shared" si="58"/>
        <v/>
      </c>
      <c r="AX269" s="111" t="str">
        <f t="shared" si="59"/>
        <v/>
      </c>
      <c r="AY269" s="111" t="str">
        <f t="shared" si="60"/>
        <v/>
      </c>
      <c r="AZ269" s="141"/>
      <c r="BA269" s="154" t="str">
        <f t="shared" si="61"/>
        <v>Débil</v>
      </c>
      <c r="BB269" s="22" t="str">
        <f>IFERROR(VLOOKUP((CONCATENATE(AY269,BA269)),Listados!$U$3:$V$11,2,FALSE),"")</f>
        <v/>
      </c>
      <c r="BC269" s="111">
        <f t="shared" si="62"/>
        <v>100</v>
      </c>
      <c r="BD269" s="504"/>
      <c r="BE269" s="548"/>
      <c r="BF269" s="504"/>
      <c r="BG269" s="504"/>
      <c r="BH269" s="500"/>
      <c r="BI269" s="502"/>
      <c r="BJ269" s="500"/>
      <c r="BK269" s="500"/>
      <c r="BL269" s="586"/>
      <c r="BM269" s="587"/>
      <c r="BN269" s="588"/>
      <c r="BO269" s="586"/>
      <c r="BP269" s="587"/>
      <c r="BQ269" s="588"/>
      <c r="BR269" s="586"/>
      <c r="BS269" s="587"/>
      <c r="BT269" s="588"/>
    </row>
    <row r="270" spans="1:72" ht="15.75" thickBot="1" x14ac:dyDescent="0.3">
      <c r="A270" s="512"/>
      <c r="B270" s="564"/>
      <c r="C270" s="518"/>
      <c r="D270" s="568"/>
      <c r="E270" s="544"/>
      <c r="F270" s="558"/>
      <c r="G270" s="523"/>
      <c r="H270" s="551"/>
      <c r="I270" s="551"/>
      <c r="J270" s="551"/>
      <c r="K270" s="551"/>
      <c r="L270" s="551"/>
      <c r="M270" s="551"/>
      <c r="N270" s="551"/>
      <c r="O270" s="551"/>
      <c r="P270" s="551"/>
      <c r="Q270" s="551"/>
      <c r="R270" s="551"/>
      <c r="S270" s="551"/>
      <c r="T270" s="551"/>
      <c r="U270" s="551"/>
      <c r="V270" s="551"/>
      <c r="W270" s="551"/>
      <c r="X270" s="551"/>
      <c r="Y270" s="551"/>
      <c r="Z270" s="514"/>
      <c r="AA270" s="509"/>
      <c r="AB270" s="514"/>
      <c r="AC270" s="508"/>
      <c r="AD270" s="509" t="str">
        <f>+IF(OR(AB270=1,AB270&lt;=5),"Moderado",IF(OR(AB270=6,AB270&lt;=11),"Mayor","Catastrófico"))</f>
        <v>Moderado</v>
      </c>
      <c r="AE270" s="508"/>
      <c r="AF270" s="502"/>
      <c r="AG270" s="52" t="s">
        <v>497</v>
      </c>
      <c r="AH270" s="145"/>
      <c r="AI270" s="145"/>
      <c r="AJ270" s="145"/>
      <c r="AK270" s="28" t="str">
        <f t="shared" si="52"/>
        <v/>
      </c>
      <c r="AL270" s="145"/>
      <c r="AM270" s="28" t="str">
        <f t="shared" si="53"/>
        <v/>
      </c>
      <c r="AN270" s="140"/>
      <c r="AO270" s="28" t="str">
        <f t="shared" si="54"/>
        <v/>
      </c>
      <c r="AP270" s="140"/>
      <c r="AQ270" s="28" t="str">
        <f t="shared" si="55"/>
        <v/>
      </c>
      <c r="AR270" s="140"/>
      <c r="AS270" s="28" t="str">
        <f t="shared" si="56"/>
        <v/>
      </c>
      <c r="AT270" s="140"/>
      <c r="AU270" s="28" t="str">
        <f t="shared" si="57"/>
        <v/>
      </c>
      <c r="AV270" s="140"/>
      <c r="AW270" s="28" t="str">
        <f t="shared" si="58"/>
        <v/>
      </c>
      <c r="AX270" s="111" t="str">
        <f t="shared" si="59"/>
        <v/>
      </c>
      <c r="AY270" s="111" t="str">
        <f t="shared" si="60"/>
        <v/>
      </c>
      <c r="AZ270" s="141"/>
      <c r="BA270" s="154" t="str">
        <f t="shared" si="61"/>
        <v>Débil</v>
      </c>
      <c r="BB270" s="22" t="str">
        <f>IFERROR(VLOOKUP((CONCATENATE(AY270,BA270)),Listados!$U$3:$V$11,2,FALSE),"")</f>
        <v/>
      </c>
      <c r="BC270" s="111">
        <f t="shared" si="62"/>
        <v>100</v>
      </c>
      <c r="BD270" s="505"/>
      <c r="BE270" s="548"/>
      <c r="BF270" s="505"/>
      <c r="BG270" s="505"/>
      <c r="BH270" s="501"/>
      <c r="BI270" s="502"/>
      <c r="BJ270" s="501"/>
      <c r="BK270" s="501"/>
      <c r="BL270" s="586"/>
      <c r="BM270" s="587"/>
      <c r="BN270" s="588"/>
      <c r="BO270" s="586"/>
      <c r="BP270" s="587"/>
      <c r="BQ270" s="588"/>
      <c r="BR270" s="586"/>
      <c r="BS270" s="587"/>
      <c r="BT270" s="588"/>
    </row>
    <row r="271" spans="1:72" ht="15.75" thickBot="1" x14ac:dyDescent="0.3">
      <c r="A271" s="510">
        <v>45</v>
      </c>
      <c r="B271" s="563"/>
      <c r="C271" s="516" t="str">
        <f>IFERROR(VLOOKUP(B271,Listados!B$3:C$20,2,FALSE),"")</f>
        <v/>
      </c>
      <c r="D271" s="522" t="s">
        <v>614</v>
      </c>
      <c r="E271" s="105"/>
      <c r="F271" s="18"/>
      <c r="G271" s="522"/>
      <c r="H271" s="550"/>
      <c r="I271" s="550"/>
      <c r="J271" s="550"/>
      <c r="K271" s="550"/>
      <c r="L271" s="550"/>
      <c r="M271" s="550"/>
      <c r="N271" s="550"/>
      <c r="O271" s="550"/>
      <c r="P271" s="550"/>
      <c r="Q271" s="550"/>
      <c r="R271" s="550"/>
      <c r="S271" s="550"/>
      <c r="T271" s="550"/>
      <c r="U271" s="550"/>
      <c r="V271" s="550"/>
      <c r="W271" s="550"/>
      <c r="X271" s="550"/>
      <c r="Y271" s="550"/>
      <c r="Z271" s="549"/>
      <c r="AA271" s="508">
        <f>COUNTIF(H271:Z276, "SI")</f>
        <v>0</v>
      </c>
      <c r="AB271" s="549"/>
      <c r="AC271" s="506" t="e">
        <f>+VLOOKUP(AB271,Listados!$K$8:$L$12,2,0)</f>
        <v>#N/A</v>
      </c>
      <c r="AD271" s="508" t="str">
        <f>+IF(OR(AA271=1,AA271&lt;=5),"Moderado",IF(OR(AA271=6,AA271&lt;=11),"Mayor","Catastrófico"))</f>
        <v>Moderado</v>
      </c>
      <c r="AE271" s="506" t="e">
        <f>+VLOOKUP(AD271,Listados!K277:L281,2,0)</f>
        <v>#N/A</v>
      </c>
      <c r="AF271" s="501" t="str">
        <f>IF(AND(AB271&lt;&gt;"",AD271&lt;&gt;""),VLOOKUP(AB271&amp;AD271,Listados!$M$3:$N$27,2,FALSE),"")</f>
        <v/>
      </c>
      <c r="AG271" s="52" t="s">
        <v>497</v>
      </c>
      <c r="AH271" s="145"/>
      <c r="AI271" s="145"/>
      <c r="AJ271" s="145"/>
      <c r="AK271" s="28" t="str">
        <f t="shared" si="52"/>
        <v/>
      </c>
      <c r="AL271" s="145"/>
      <c r="AM271" s="28" t="str">
        <f t="shared" si="53"/>
        <v/>
      </c>
      <c r="AN271" s="140"/>
      <c r="AO271" s="28" t="str">
        <f t="shared" si="54"/>
        <v/>
      </c>
      <c r="AP271" s="140"/>
      <c r="AQ271" s="28" t="str">
        <f t="shared" si="55"/>
        <v/>
      </c>
      <c r="AR271" s="140"/>
      <c r="AS271" s="28" t="str">
        <f t="shared" si="56"/>
        <v/>
      </c>
      <c r="AT271" s="140"/>
      <c r="AU271" s="28" t="str">
        <f t="shared" si="57"/>
        <v/>
      </c>
      <c r="AV271" s="140"/>
      <c r="AW271" s="28" t="str">
        <f t="shared" si="58"/>
        <v/>
      </c>
      <c r="AX271" s="111" t="str">
        <f t="shared" si="59"/>
        <v/>
      </c>
      <c r="AY271" s="111" t="str">
        <f t="shared" si="60"/>
        <v/>
      </c>
      <c r="AZ271" s="141"/>
      <c r="BA271" s="154" t="str">
        <f t="shared" si="61"/>
        <v>Débil</v>
      </c>
      <c r="BB271" s="22" t="str">
        <f>IFERROR(VLOOKUP((CONCATENATE(AY271,BA271)),Listados!$U$3:$V$11,2,FALSE),"")</f>
        <v/>
      </c>
      <c r="BC271" s="111">
        <f t="shared" si="62"/>
        <v>100</v>
      </c>
      <c r="BD271" s="503">
        <f>AVERAGE(BC271:BC276)</f>
        <v>100</v>
      </c>
      <c r="BE271" s="505" t="str">
        <f>IF(BD271&lt;=50, "Débil", IF(BD271&lt;=99,"Moderado","Fuerte"))</f>
        <v>Fuerte</v>
      </c>
      <c r="BF271" s="503">
        <f>+IF(BE271="Fuerte",2,IF(BE271="Moderado",1,0))</f>
        <v>2</v>
      </c>
      <c r="BG271" s="503" t="e">
        <f>+AC271-BF271</f>
        <v>#N/A</v>
      </c>
      <c r="BH271" s="499" t="e">
        <f>+VLOOKUP(BG271,Listados!$J$18:$K$24,2,TRUE)</f>
        <v>#N/A</v>
      </c>
      <c r="BI271" s="501" t="str">
        <f>IF(ISBLANK(AD271),"",AD271)</f>
        <v>Moderado</v>
      </c>
      <c r="BJ271" s="499" t="e">
        <f>IF(AND(BH271&lt;&gt;"",BI271&lt;&gt;""),VLOOKUP(BH271&amp;BI271,Listados!$M$3:$N$27,2,FALSE),"")</f>
        <v>#N/A</v>
      </c>
      <c r="BK271" s="499" t="e">
        <f>+VLOOKUP(BJ271,Listados!$P$3:$Q$6,2,FALSE)</f>
        <v>#N/A</v>
      </c>
      <c r="BL271" s="586"/>
      <c r="BM271" s="587"/>
      <c r="BN271" s="588"/>
      <c r="BO271" s="586"/>
      <c r="BP271" s="587"/>
      <c r="BQ271" s="588"/>
      <c r="BR271" s="586"/>
      <c r="BS271" s="587"/>
      <c r="BT271" s="588"/>
    </row>
    <row r="272" spans="1:72" ht="15.75" thickBot="1" x14ac:dyDescent="0.3">
      <c r="A272" s="511"/>
      <c r="B272" s="564"/>
      <c r="C272" s="517"/>
      <c r="D272" s="523"/>
      <c r="E272" s="162"/>
      <c r="F272" s="151"/>
      <c r="G272" s="523"/>
      <c r="H272" s="551"/>
      <c r="I272" s="551"/>
      <c r="J272" s="551"/>
      <c r="K272" s="551"/>
      <c r="L272" s="551"/>
      <c r="M272" s="551"/>
      <c r="N272" s="551"/>
      <c r="O272" s="551"/>
      <c r="P272" s="551"/>
      <c r="Q272" s="551"/>
      <c r="R272" s="551"/>
      <c r="S272" s="551"/>
      <c r="T272" s="551"/>
      <c r="U272" s="551"/>
      <c r="V272" s="551"/>
      <c r="W272" s="551"/>
      <c r="X272" s="551"/>
      <c r="Y272" s="551"/>
      <c r="Z272" s="514"/>
      <c r="AA272" s="509"/>
      <c r="AB272" s="514"/>
      <c r="AC272" s="507"/>
      <c r="AD272" s="509" t="str">
        <f>+IF(OR(AB272=1,AB272&lt;=5),"Moderado",IF(OR(AB272=6,AB272&lt;=11),"Mayor","Catastrófico"))</f>
        <v>Moderado</v>
      </c>
      <c r="AE272" s="507"/>
      <c r="AF272" s="502"/>
      <c r="AG272" s="52" t="s">
        <v>497</v>
      </c>
      <c r="AH272" s="145"/>
      <c r="AI272" s="145"/>
      <c r="AJ272" s="145"/>
      <c r="AK272" s="28" t="str">
        <f t="shared" si="52"/>
        <v/>
      </c>
      <c r="AL272" s="145"/>
      <c r="AM272" s="28" t="str">
        <f t="shared" si="53"/>
        <v/>
      </c>
      <c r="AN272" s="140"/>
      <c r="AO272" s="28" t="str">
        <f t="shared" si="54"/>
        <v/>
      </c>
      <c r="AP272" s="140"/>
      <c r="AQ272" s="28" t="str">
        <f t="shared" si="55"/>
        <v/>
      </c>
      <c r="AR272" s="140"/>
      <c r="AS272" s="28" t="str">
        <f t="shared" si="56"/>
        <v/>
      </c>
      <c r="AT272" s="140"/>
      <c r="AU272" s="28" t="str">
        <f t="shared" si="57"/>
        <v/>
      </c>
      <c r="AV272" s="140"/>
      <c r="AW272" s="28" t="str">
        <f t="shared" si="58"/>
        <v/>
      </c>
      <c r="AX272" s="111" t="str">
        <f t="shared" si="59"/>
        <v/>
      </c>
      <c r="AY272" s="111" t="str">
        <f t="shared" si="60"/>
        <v/>
      </c>
      <c r="AZ272" s="141"/>
      <c r="BA272" s="154" t="str">
        <f t="shared" si="61"/>
        <v>Débil</v>
      </c>
      <c r="BB272" s="22" t="str">
        <f>IFERROR(VLOOKUP((CONCATENATE(AY272,BA272)),Listados!$U$3:$V$11,2,FALSE),"")</f>
        <v/>
      </c>
      <c r="BC272" s="111">
        <f t="shared" si="62"/>
        <v>100</v>
      </c>
      <c r="BD272" s="504"/>
      <c r="BE272" s="548"/>
      <c r="BF272" s="504"/>
      <c r="BG272" s="504"/>
      <c r="BH272" s="500"/>
      <c r="BI272" s="502"/>
      <c r="BJ272" s="500"/>
      <c r="BK272" s="500"/>
      <c r="BL272" s="586"/>
      <c r="BM272" s="587"/>
      <c r="BN272" s="588"/>
      <c r="BO272" s="586"/>
      <c r="BP272" s="587"/>
      <c r="BQ272" s="588"/>
      <c r="BR272" s="586"/>
      <c r="BS272" s="587"/>
      <c r="BT272" s="588"/>
    </row>
    <row r="273" spans="1:72" ht="15.75" thickBot="1" x14ac:dyDescent="0.3">
      <c r="A273" s="511"/>
      <c r="B273" s="564"/>
      <c r="C273" s="517"/>
      <c r="D273" s="523"/>
      <c r="E273" s="162"/>
      <c r="F273" s="151"/>
      <c r="G273" s="523"/>
      <c r="H273" s="551"/>
      <c r="I273" s="551"/>
      <c r="J273" s="551"/>
      <c r="K273" s="551"/>
      <c r="L273" s="551"/>
      <c r="M273" s="551"/>
      <c r="N273" s="551"/>
      <c r="O273" s="551"/>
      <c r="P273" s="551"/>
      <c r="Q273" s="551"/>
      <c r="R273" s="551"/>
      <c r="S273" s="551"/>
      <c r="T273" s="551"/>
      <c r="U273" s="551"/>
      <c r="V273" s="551"/>
      <c r="W273" s="551"/>
      <c r="X273" s="551"/>
      <c r="Y273" s="551"/>
      <c r="Z273" s="514"/>
      <c r="AA273" s="509"/>
      <c r="AB273" s="514"/>
      <c r="AC273" s="507"/>
      <c r="AD273" s="509" t="str">
        <f>+IF(OR(AB273=1,AB273&lt;=5),"Moderado",IF(OR(AB273=6,AB273&lt;=11),"Mayor","Catastrófico"))</f>
        <v>Moderado</v>
      </c>
      <c r="AE273" s="507"/>
      <c r="AF273" s="502"/>
      <c r="AG273" s="52" t="s">
        <v>497</v>
      </c>
      <c r="AH273" s="145"/>
      <c r="AI273" s="145"/>
      <c r="AJ273" s="145"/>
      <c r="AK273" s="28" t="str">
        <f t="shared" si="52"/>
        <v/>
      </c>
      <c r="AL273" s="145"/>
      <c r="AM273" s="28" t="str">
        <f t="shared" si="53"/>
        <v/>
      </c>
      <c r="AN273" s="140"/>
      <c r="AO273" s="28" t="str">
        <f t="shared" si="54"/>
        <v/>
      </c>
      <c r="AP273" s="140"/>
      <c r="AQ273" s="28" t="str">
        <f t="shared" si="55"/>
        <v/>
      </c>
      <c r="AR273" s="140"/>
      <c r="AS273" s="28" t="str">
        <f t="shared" si="56"/>
        <v/>
      </c>
      <c r="AT273" s="140"/>
      <c r="AU273" s="28" t="str">
        <f t="shared" si="57"/>
        <v/>
      </c>
      <c r="AV273" s="140"/>
      <c r="AW273" s="28" t="str">
        <f t="shared" si="58"/>
        <v/>
      </c>
      <c r="AX273" s="111" t="str">
        <f t="shared" si="59"/>
        <v/>
      </c>
      <c r="AY273" s="111" t="str">
        <f t="shared" si="60"/>
        <v/>
      </c>
      <c r="AZ273" s="141"/>
      <c r="BA273" s="154" t="str">
        <f t="shared" si="61"/>
        <v>Débil</v>
      </c>
      <c r="BB273" s="22" t="str">
        <f>IFERROR(VLOOKUP((CONCATENATE(AY273,BA273)),Listados!$U$3:$V$11,2,FALSE),"")</f>
        <v/>
      </c>
      <c r="BC273" s="111">
        <f t="shared" si="62"/>
        <v>100</v>
      </c>
      <c r="BD273" s="504"/>
      <c r="BE273" s="548"/>
      <c r="BF273" s="504"/>
      <c r="BG273" s="504"/>
      <c r="BH273" s="500"/>
      <c r="BI273" s="502"/>
      <c r="BJ273" s="500"/>
      <c r="BK273" s="500"/>
      <c r="BL273" s="586"/>
      <c r="BM273" s="587"/>
      <c r="BN273" s="588"/>
      <c r="BO273" s="586"/>
      <c r="BP273" s="587"/>
      <c r="BQ273" s="588"/>
      <c r="BR273" s="586"/>
      <c r="BS273" s="587"/>
      <c r="BT273" s="588"/>
    </row>
    <row r="274" spans="1:72" ht="15.75" thickBot="1" x14ac:dyDescent="0.3">
      <c r="A274" s="511"/>
      <c r="B274" s="564"/>
      <c r="C274" s="517"/>
      <c r="D274" s="523"/>
      <c r="E274" s="542"/>
      <c r="F274" s="556"/>
      <c r="G274" s="523"/>
      <c r="H274" s="551"/>
      <c r="I274" s="551"/>
      <c r="J274" s="551"/>
      <c r="K274" s="551"/>
      <c r="L274" s="551"/>
      <c r="M274" s="551"/>
      <c r="N274" s="551"/>
      <c r="O274" s="551"/>
      <c r="P274" s="551"/>
      <c r="Q274" s="551"/>
      <c r="R274" s="551"/>
      <c r="S274" s="551"/>
      <c r="T274" s="551"/>
      <c r="U274" s="551"/>
      <c r="V274" s="551"/>
      <c r="W274" s="551"/>
      <c r="X274" s="551"/>
      <c r="Y274" s="551"/>
      <c r="Z274" s="514"/>
      <c r="AA274" s="509"/>
      <c r="AB274" s="514"/>
      <c r="AC274" s="507"/>
      <c r="AD274" s="509" t="str">
        <f>+IF(OR(AB274=1,AB274&lt;=5),"Moderado",IF(OR(AB274=6,AB274&lt;=11),"Mayor","Catastrófico"))</f>
        <v>Moderado</v>
      </c>
      <c r="AE274" s="507"/>
      <c r="AF274" s="502"/>
      <c r="AG274" s="52" t="s">
        <v>497</v>
      </c>
      <c r="AH274" s="145"/>
      <c r="AI274" s="145"/>
      <c r="AJ274" s="145"/>
      <c r="AK274" s="28" t="str">
        <f t="shared" si="52"/>
        <v/>
      </c>
      <c r="AL274" s="145"/>
      <c r="AM274" s="28" t="str">
        <f t="shared" si="53"/>
        <v/>
      </c>
      <c r="AN274" s="140"/>
      <c r="AO274" s="28" t="str">
        <f t="shared" si="54"/>
        <v/>
      </c>
      <c r="AP274" s="140"/>
      <c r="AQ274" s="28" t="str">
        <f t="shared" si="55"/>
        <v/>
      </c>
      <c r="AR274" s="140"/>
      <c r="AS274" s="28" t="str">
        <f t="shared" si="56"/>
        <v/>
      </c>
      <c r="AT274" s="140"/>
      <c r="AU274" s="28" t="str">
        <f t="shared" si="57"/>
        <v/>
      </c>
      <c r="AV274" s="140"/>
      <c r="AW274" s="28" t="str">
        <f t="shared" si="58"/>
        <v/>
      </c>
      <c r="AX274" s="111" t="str">
        <f t="shared" si="59"/>
        <v/>
      </c>
      <c r="AY274" s="111" t="str">
        <f t="shared" si="60"/>
        <v/>
      </c>
      <c r="AZ274" s="141"/>
      <c r="BA274" s="154" t="str">
        <f t="shared" si="61"/>
        <v>Débil</v>
      </c>
      <c r="BB274" s="22" t="str">
        <f>IFERROR(VLOOKUP((CONCATENATE(AY274,BA274)),Listados!$U$3:$V$11,2,FALSE),"")</f>
        <v/>
      </c>
      <c r="BC274" s="111">
        <f t="shared" si="62"/>
        <v>100</v>
      </c>
      <c r="BD274" s="504"/>
      <c r="BE274" s="548"/>
      <c r="BF274" s="504"/>
      <c r="BG274" s="504"/>
      <c r="BH274" s="500"/>
      <c r="BI274" s="502"/>
      <c r="BJ274" s="500"/>
      <c r="BK274" s="500"/>
      <c r="BL274" s="586"/>
      <c r="BM274" s="587"/>
      <c r="BN274" s="588"/>
      <c r="BO274" s="586"/>
      <c r="BP274" s="587"/>
      <c r="BQ274" s="588"/>
      <c r="BR274" s="586"/>
      <c r="BS274" s="587"/>
      <c r="BT274" s="588"/>
    </row>
    <row r="275" spans="1:72" ht="15.75" thickBot="1" x14ac:dyDescent="0.3">
      <c r="A275" s="511"/>
      <c r="B275" s="564"/>
      <c r="C275" s="517"/>
      <c r="D275" s="523"/>
      <c r="E275" s="543"/>
      <c r="F275" s="557"/>
      <c r="G275" s="523"/>
      <c r="H275" s="551"/>
      <c r="I275" s="551"/>
      <c r="J275" s="551"/>
      <c r="K275" s="551"/>
      <c r="L275" s="551"/>
      <c r="M275" s="551"/>
      <c r="N275" s="551"/>
      <c r="O275" s="551"/>
      <c r="P275" s="551"/>
      <c r="Q275" s="551"/>
      <c r="R275" s="551"/>
      <c r="S275" s="551"/>
      <c r="T275" s="551"/>
      <c r="U275" s="551"/>
      <c r="V275" s="551"/>
      <c r="W275" s="551"/>
      <c r="X275" s="551"/>
      <c r="Y275" s="551"/>
      <c r="Z275" s="514"/>
      <c r="AA275" s="509"/>
      <c r="AB275" s="514"/>
      <c r="AC275" s="507"/>
      <c r="AD275" s="509" t="str">
        <f>+IF(OR(AB275=1,AB275&lt;=5),"Moderado",IF(OR(AB275=6,AB275&lt;=11),"Mayor","Catastrófico"))</f>
        <v>Moderado</v>
      </c>
      <c r="AE275" s="507"/>
      <c r="AF275" s="502"/>
      <c r="AG275" s="52" t="s">
        <v>497</v>
      </c>
      <c r="AH275" s="145"/>
      <c r="AI275" s="145"/>
      <c r="AJ275" s="145"/>
      <c r="AK275" s="28" t="str">
        <f t="shared" si="52"/>
        <v/>
      </c>
      <c r="AL275" s="145"/>
      <c r="AM275" s="28" t="str">
        <f t="shared" si="53"/>
        <v/>
      </c>
      <c r="AN275" s="140"/>
      <c r="AO275" s="28" t="str">
        <f t="shared" si="54"/>
        <v/>
      </c>
      <c r="AP275" s="140"/>
      <c r="AQ275" s="28" t="str">
        <f t="shared" si="55"/>
        <v/>
      </c>
      <c r="AR275" s="140"/>
      <c r="AS275" s="28" t="str">
        <f t="shared" si="56"/>
        <v/>
      </c>
      <c r="AT275" s="140"/>
      <c r="AU275" s="28" t="str">
        <f t="shared" si="57"/>
        <v/>
      </c>
      <c r="AV275" s="140"/>
      <c r="AW275" s="28" t="str">
        <f t="shared" si="58"/>
        <v/>
      </c>
      <c r="AX275" s="111" t="str">
        <f t="shared" si="59"/>
        <v/>
      </c>
      <c r="AY275" s="111" t="str">
        <f t="shared" si="60"/>
        <v/>
      </c>
      <c r="AZ275" s="141"/>
      <c r="BA275" s="154" t="str">
        <f t="shared" si="61"/>
        <v>Débil</v>
      </c>
      <c r="BB275" s="22" t="str">
        <f>IFERROR(VLOOKUP((CONCATENATE(AY275,BA275)),Listados!$U$3:$V$11,2,FALSE),"")</f>
        <v/>
      </c>
      <c r="BC275" s="111">
        <f t="shared" si="62"/>
        <v>100</v>
      </c>
      <c r="BD275" s="504"/>
      <c r="BE275" s="548"/>
      <c r="BF275" s="504"/>
      <c r="BG275" s="504"/>
      <c r="BH275" s="500"/>
      <c r="BI275" s="502"/>
      <c r="BJ275" s="500"/>
      <c r="BK275" s="500"/>
      <c r="BL275" s="586"/>
      <c r="BM275" s="587"/>
      <c r="BN275" s="588"/>
      <c r="BO275" s="586"/>
      <c r="BP275" s="587"/>
      <c r="BQ275" s="588"/>
      <c r="BR275" s="586"/>
      <c r="BS275" s="587"/>
      <c r="BT275" s="588"/>
    </row>
    <row r="276" spans="1:72" ht="15.75" thickBot="1" x14ac:dyDescent="0.3">
      <c r="A276" s="512"/>
      <c r="B276" s="564"/>
      <c r="C276" s="518"/>
      <c r="D276" s="568"/>
      <c r="E276" s="544"/>
      <c r="F276" s="558"/>
      <c r="G276" s="523"/>
      <c r="H276" s="551"/>
      <c r="I276" s="551"/>
      <c r="J276" s="551"/>
      <c r="K276" s="551"/>
      <c r="L276" s="551"/>
      <c r="M276" s="551"/>
      <c r="N276" s="551"/>
      <c r="O276" s="551"/>
      <c r="P276" s="551"/>
      <c r="Q276" s="551"/>
      <c r="R276" s="551"/>
      <c r="S276" s="551"/>
      <c r="T276" s="551"/>
      <c r="U276" s="551"/>
      <c r="V276" s="551"/>
      <c r="W276" s="551"/>
      <c r="X276" s="551"/>
      <c r="Y276" s="551"/>
      <c r="Z276" s="514"/>
      <c r="AA276" s="509"/>
      <c r="AB276" s="514"/>
      <c r="AC276" s="508"/>
      <c r="AD276" s="509" t="str">
        <f>+IF(OR(AB276=1,AB276&lt;=5),"Moderado",IF(OR(AB276=6,AB276&lt;=11),"Mayor","Catastrófico"))</f>
        <v>Moderado</v>
      </c>
      <c r="AE276" s="508"/>
      <c r="AF276" s="502"/>
      <c r="AG276" s="52" t="s">
        <v>497</v>
      </c>
      <c r="AH276" s="145"/>
      <c r="AI276" s="145"/>
      <c r="AJ276" s="145"/>
      <c r="AK276" s="28" t="str">
        <f t="shared" si="52"/>
        <v/>
      </c>
      <c r="AL276" s="145"/>
      <c r="AM276" s="28" t="str">
        <f t="shared" si="53"/>
        <v/>
      </c>
      <c r="AN276" s="140"/>
      <c r="AO276" s="28" t="str">
        <f t="shared" si="54"/>
        <v/>
      </c>
      <c r="AP276" s="140"/>
      <c r="AQ276" s="28" t="str">
        <f t="shared" si="55"/>
        <v/>
      </c>
      <c r="AR276" s="140"/>
      <c r="AS276" s="28" t="str">
        <f t="shared" si="56"/>
        <v/>
      </c>
      <c r="AT276" s="140"/>
      <c r="AU276" s="28" t="str">
        <f t="shared" si="57"/>
        <v/>
      </c>
      <c r="AV276" s="140"/>
      <c r="AW276" s="28" t="str">
        <f t="shared" si="58"/>
        <v/>
      </c>
      <c r="AX276" s="111" t="str">
        <f t="shared" si="59"/>
        <v/>
      </c>
      <c r="AY276" s="111" t="str">
        <f t="shared" si="60"/>
        <v/>
      </c>
      <c r="AZ276" s="141"/>
      <c r="BA276" s="154" t="str">
        <f t="shared" si="61"/>
        <v>Débil</v>
      </c>
      <c r="BB276" s="22" t="str">
        <f>IFERROR(VLOOKUP((CONCATENATE(AY276,BA276)),Listados!$U$3:$V$11,2,FALSE),"")</f>
        <v/>
      </c>
      <c r="BC276" s="111">
        <f t="shared" si="62"/>
        <v>100</v>
      </c>
      <c r="BD276" s="505"/>
      <c r="BE276" s="548"/>
      <c r="BF276" s="505"/>
      <c r="BG276" s="505"/>
      <c r="BH276" s="501"/>
      <c r="BI276" s="502"/>
      <c r="BJ276" s="501"/>
      <c r="BK276" s="501"/>
      <c r="BL276" s="586"/>
      <c r="BM276" s="587"/>
      <c r="BN276" s="588"/>
      <c r="BO276" s="586"/>
      <c r="BP276" s="587"/>
      <c r="BQ276" s="588"/>
      <c r="BR276" s="586"/>
      <c r="BS276" s="587"/>
      <c r="BT276" s="588"/>
    </row>
    <row r="277" spans="1:72" ht="15.75" thickBot="1" x14ac:dyDescent="0.3">
      <c r="A277" s="510">
        <v>46</v>
      </c>
      <c r="B277" s="563"/>
      <c r="C277" s="516" t="str">
        <f>IFERROR(VLOOKUP(B277,Listados!B$3:C$20,2,FALSE),"")</f>
        <v/>
      </c>
      <c r="D277" s="522" t="s">
        <v>614</v>
      </c>
      <c r="E277" s="105"/>
      <c r="F277" s="18"/>
      <c r="G277" s="522"/>
      <c r="H277" s="550"/>
      <c r="I277" s="550"/>
      <c r="J277" s="550"/>
      <c r="K277" s="550"/>
      <c r="L277" s="550"/>
      <c r="M277" s="550"/>
      <c r="N277" s="550"/>
      <c r="O277" s="550"/>
      <c r="P277" s="550"/>
      <c r="Q277" s="550"/>
      <c r="R277" s="550"/>
      <c r="S277" s="550"/>
      <c r="T277" s="550"/>
      <c r="U277" s="550"/>
      <c r="V277" s="550"/>
      <c r="W277" s="550"/>
      <c r="X277" s="550"/>
      <c r="Y277" s="550"/>
      <c r="Z277" s="549"/>
      <c r="AA277" s="508">
        <f>COUNTIF(H277:Z282, "SI")</f>
        <v>0</v>
      </c>
      <c r="AB277" s="549"/>
      <c r="AC277" s="506" t="e">
        <f>+VLOOKUP(AB277,Listados!$K$8:$L$12,2,0)</f>
        <v>#N/A</v>
      </c>
      <c r="AD277" s="508" t="str">
        <f>+IF(OR(AA277=1,AA277&lt;=5),"Moderado",IF(OR(AA277=6,AA277&lt;=11),"Mayor","Catastrófico"))</f>
        <v>Moderado</v>
      </c>
      <c r="AE277" s="506" t="e">
        <f>+VLOOKUP(AD277,Listados!K283:L287,2,0)</f>
        <v>#N/A</v>
      </c>
      <c r="AF277" s="501" t="str">
        <f>IF(AND(AB277&lt;&gt;"",AD277&lt;&gt;""),VLOOKUP(AB277&amp;AD277,Listados!$M$3:$N$27,2,FALSE),"")</f>
        <v/>
      </c>
      <c r="AG277" s="52" t="s">
        <v>497</v>
      </c>
      <c r="AH277" s="145"/>
      <c r="AI277" s="145"/>
      <c r="AJ277" s="145"/>
      <c r="AK277" s="28" t="str">
        <f t="shared" si="52"/>
        <v/>
      </c>
      <c r="AL277" s="145"/>
      <c r="AM277" s="28" t="str">
        <f t="shared" si="53"/>
        <v/>
      </c>
      <c r="AN277" s="140"/>
      <c r="AO277" s="28" t="str">
        <f t="shared" si="54"/>
        <v/>
      </c>
      <c r="AP277" s="140"/>
      <c r="AQ277" s="28" t="str">
        <f t="shared" si="55"/>
        <v/>
      </c>
      <c r="AR277" s="140"/>
      <c r="AS277" s="28" t="str">
        <f t="shared" si="56"/>
        <v/>
      </c>
      <c r="AT277" s="140"/>
      <c r="AU277" s="28" t="str">
        <f t="shared" si="57"/>
        <v/>
      </c>
      <c r="AV277" s="140"/>
      <c r="AW277" s="28" t="str">
        <f t="shared" si="58"/>
        <v/>
      </c>
      <c r="AX277" s="111" t="str">
        <f t="shared" si="59"/>
        <v/>
      </c>
      <c r="AY277" s="111" t="str">
        <f t="shared" si="60"/>
        <v/>
      </c>
      <c r="AZ277" s="141"/>
      <c r="BA277" s="154" t="str">
        <f t="shared" si="61"/>
        <v>Débil</v>
      </c>
      <c r="BB277" s="22" t="str">
        <f>IFERROR(VLOOKUP((CONCATENATE(AY277,BA277)),Listados!$U$3:$V$11,2,FALSE),"")</f>
        <v/>
      </c>
      <c r="BC277" s="111">
        <f t="shared" si="62"/>
        <v>100</v>
      </c>
      <c r="BD277" s="503">
        <f>AVERAGE(BC277:BC282)</f>
        <v>100</v>
      </c>
      <c r="BE277" s="505" t="str">
        <f>IF(BD277&lt;=50, "Débil", IF(BD277&lt;=99,"Moderado","Fuerte"))</f>
        <v>Fuerte</v>
      </c>
      <c r="BF277" s="503">
        <f>+IF(BE277="Fuerte",2,IF(BE277="Moderado",1,0))</f>
        <v>2</v>
      </c>
      <c r="BG277" s="503" t="e">
        <f>+AC277-BF277</f>
        <v>#N/A</v>
      </c>
      <c r="BH277" s="499" t="e">
        <f>+VLOOKUP(BG277,Listados!$J$18:$K$24,2,TRUE)</f>
        <v>#N/A</v>
      </c>
      <c r="BI277" s="501" t="str">
        <f>IF(ISBLANK(AD277),"",AD277)</f>
        <v>Moderado</v>
      </c>
      <c r="BJ277" s="499" t="e">
        <f>IF(AND(BH277&lt;&gt;"",BI277&lt;&gt;""),VLOOKUP(BH277&amp;BI277,Listados!$M$3:$N$27,2,FALSE),"")</f>
        <v>#N/A</v>
      </c>
      <c r="BK277" s="499" t="e">
        <f>+VLOOKUP(BJ277,Listados!$P$3:$Q$6,2,FALSE)</f>
        <v>#N/A</v>
      </c>
      <c r="BL277" s="586"/>
      <c r="BM277" s="587"/>
      <c r="BN277" s="588"/>
      <c r="BO277" s="586"/>
      <c r="BP277" s="587"/>
      <c r="BQ277" s="588"/>
      <c r="BR277" s="586"/>
      <c r="BS277" s="587"/>
      <c r="BT277" s="588"/>
    </row>
    <row r="278" spans="1:72" ht="15.75" thickBot="1" x14ac:dyDescent="0.3">
      <c r="A278" s="511"/>
      <c r="B278" s="564"/>
      <c r="C278" s="517"/>
      <c r="D278" s="523"/>
      <c r="E278" s="162"/>
      <c r="F278" s="151"/>
      <c r="G278" s="523"/>
      <c r="H278" s="551"/>
      <c r="I278" s="551"/>
      <c r="J278" s="551"/>
      <c r="K278" s="551"/>
      <c r="L278" s="551"/>
      <c r="M278" s="551"/>
      <c r="N278" s="551"/>
      <c r="O278" s="551"/>
      <c r="P278" s="551"/>
      <c r="Q278" s="551"/>
      <c r="R278" s="551"/>
      <c r="S278" s="551"/>
      <c r="T278" s="551"/>
      <c r="U278" s="551"/>
      <c r="V278" s="551"/>
      <c r="W278" s="551"/>
      <c r="X278" s="551"/>
      <c r="Y278" s="551"/>
      <c r="Z278" s="514"/>
      <c r="AA278" s="509"/>
      <c r="AB278" s="514"/>
      <c r="AC278" s="507"/>
      <c r="AD278" s="509" t="str">
        <f>+IF(OR(AB278=1,AB278&lt;=5),"Moderado",IF(OR(AB278=6,AB278&lt;=11),"Mayor","Catastrófico"))</f>
        <v>Moderado</v>
      </c>
      <c r="AE278" s="507"/>
      <c r="AF278" s="502"/>
      <c r="AG278" s="52" t="s">
        <v>497</v>
      </c>
      <c r="AH278" s="145"/>
      <c r="AI278" s="145"/>
      <c r="AJ278" s="145"/>
      <c r="AK278" s="28" t="str">
        <f t="shared" si="52"/>
        <v/>
      </c>
      <c r="AL278" s="145"/>
      <c r="AM278" s="28" t="str">
        <f t="shared" si="53"/>
        <v/>
      </c>
      <c r="AN278" s="140"/>
      <c r="AO278" s="28" t="str">
        <f t="shared" si="54"/>
        <v/>
      </c>
      <c r="AP278" s="140"/>
      <c r="AQ278" s="28" t="str">
        <f t="shared" si="55"/>
        <v/>
      </c>
      <c r="AR278" s="140"/>
      <c r="AS278" s="28" t="str">
        <f t="shared" si="56"/>
        <v/>
      </c>
      <c r="AT278" s="140"/>
      <c r="AU278" s="28" t="str">
        <f t="shared" si="57"/>
        <v/>
      </c>
      <c r="AV278" s="140"/>
      <c r="AW278" s="28" t="str">
        <f t="shared" si="58"/>
        <v/>
      </c>
      <c r="AX278" s="111" t="str">
        <f t="shared" si="59"/>
        <v/>
      </c>
      <c r="AY278" s="111" t="str">
        <f t="shared" si="60"/>
        <v/>
      </c>
      <c r="AZ278" s="141"/>
      <c r="BA278" s="154" t="str">
        <f t="shared" si="61"/>
        <v>Débil</v>
      </c>
      <c r="BB278" s="22" t="str">
        <f>IFERROR(VLOOKUP((CONCATENATE(AY278,BA278)),Listados!$U$3:$V$11,2,FALSE),"")</f>
        <v/>
      </c>
      <c r="BC278" s="111">
        <f t="shared" si="62"/>
        <v>100</v>
      </c>
      <c r="BD278" s="504"/>
      <c r="BE278" s="548"/>
      <c r="BF278" s="504"/>
      <c r="BG278" s="504"/>
      <c r="BH278" s="500"/>
      <c r="BI278" s="502"/>
      <c r="BJ278" s="500"/>
      <c r="BK278" s="500"/>
      <c r="BL278" s="586"/>
      <c r="BM278" s="587"/>
      <c r="BN278" s="588"/>
      <c r="BO278" s="586"/>
      <c r="BP278" s="587"/>
      <c r="BQ278" s="588"/>
      <c r="BR278" s="586"/>
      <c r="BS278" s="587"/>
      <c r="BT278" s="588"/>
    </row>
    <row r="279" spans="1:72" ht="15.75" thickBot="1" x14ac:dyDescent="0.3">
      <c r="A279" s="511"/>
      <c r="B279" s="564"/>
      <c r="C279" s="517"/>
      <c r="D279" s="523"/>
      <c r="E279" s="162"/>
      <c r="F279" s="151"/>
      <c r="G279" s="523"/>
      <c r="H279" s="551"/>
      <c r="I279" s="551"/>
      <c r="J279" s="551"/>
      <c r="K279" s="551"/>
      <c r="L279" s="551"/>
      <c r="M279" s="551"/>
      <c r="N279" s="551"/>
      <c r="O279" s="551"/>
      <c r="P279" s="551"/>
      <c r="Q279" s="551"/>
      <c r="R279" s="551"/>
      <c r="S279" s="551"/>
      <c r="T279" s="551"/>
      <c r="U279" s="551"/>
      <c r="V279" s="551"/>
      <c r="W279" s="551"/>
      <c r="X279" s="551"/>
      <c r="Y279" s="551"/>
      <c r="Z279" s="514"/>
      <c r="AA279" s="509"/>
      <c r="AB279" s="514"/>
      <c r="AC279" s="507"/>
      <c r="AD279" s="509" t="str">
        <f>+IF(OR(AB279=1,AB279&lt;=5),"Moderado",IF(OR(AB279=6,AB279&lt;=11),"Mayor","Catastrófico"))</f>
        <v>Moderado</v>
      </c>
      <c r="AE279" s="507"/>
      <c r="AF279" s="502"/>
      <c r="AG279" s="52" t="s">
        <v>497</v>
      </c>
      <c r="AH279" s="145"/>
      <c r="AI279" s="145"/>
      <c r="AJ279" s="145"/>
      <c r="AK279" s="28" t="str">
        <f t="shared" si="52"/>
        <v/>
      </c>
      <c r="AL279" s="145"/>
      <c r="AM279" s="28" t="str">
        <f t="shared" si="53"/>
        <v/>
      </c>
      <c r="AN279" s="140"/>
      <c r="AO279" s="28" t="str">
        <f t="shared" si="54"/>
        <v/>
      </c>
      <c r="AP279" s="140"/>
      <c r="AQ279" s="28" t="str">
        <f t="shared" si="55"/>
        <v/>
      </c>
      <c r="AR279" s="140"/>
      <c r="AS279" s="28" t="str">
        <f t="shared" si="56"/>
        <v/>
      </c>
      <c r="AT279" s="140"/>
      <c r="AU279" s="28" t="str">
        <f t="shared" si="57"/>
        <v/>
      </c>
      <c r="AV279" s="140"/>
      <c r="AW279" s="28" t="str">
        <f t="shared" si="58"/>
        <v/>
      </c>
      <c r="AX279" s="111" t="str">
        <f t="shared" si="59"/>
        <v/>
      </c>
      <c r="AY279" s="111" t="str">
        <f t="shared" si="60"/>
        <v/>
      </c>
      <c r="AZ279" s="141"/>
      <c r="BA279" s="154" t="str">
        <f t="shared" si="61"/>
        <v>Débil</v>
      </c>
      <c r="BB279" s="22" t="str">
        <f>IFERROR(VLOOKUP((CONCATENATE(AY279,BA279)),Listados!$U$3:$V$11,2,FALSE),"")</f>
        <v/>
      </c>
      <c r="BC279" s="111">
        <f t="shared" si="62"/>
        <v>100</v>
      </c>
      <c r="BD279" s="504"/>
      <c r="BE279" s="548"/>
      <c r="BF279" s="504"/>
      <c r="BG279" s="504"/>
      <c r="BH279" s="500"/>
      <c r="BI279" s="502"/>
      <c r="BJ279" s="500"/>
      <c r="BK279" s="500"/>
      <c r="BL279" s="586"/>
      <c r="BM279" s="587"/>
      <c r="BN279" s="588"/>
      <c r="BO279" s="586"/>
      <c r="BP279" s="587"/>
      <c r="BQ279" s="588"/>
      <c r="BR279" s="586"/>
      <c r="BS279" s="587"/>
      <c r="BT279" s="588"/>
    </row>
    <row r="280" spans="1:72" ht="15.75" thickBot="1" x14ac:dyDescent="0.3">
      <c r="A280" s="511"/>
      <c r="B280" s="564"/>
      <c r="C280" s="517"/>
      <c r="D280" s="523"/>
      <c r="E280" s="542"/>
      <c r="F280" s="556"/>
      <c r="G280" s="523"/>
      <c r="H280" s="551"/>
      <c r="I280" s="551"/>
      <c r="J280" s="551"/>
      <c r="K280" s="551"/>
      <c r="L280" s="551"/>
      <c r="M280" s="551"/>
      <c r="N280" s="551"/>
      <c r="O280" s="551"/>
      <c r="P280" s="551"/>
      <c r="Q280" s="551"/>
      <c r="R280" s="551"/>
      <c r="S280" s="551"/>
      <c r="T280" s="551"/>
      <c r="U280" s="551"/>
      <c r="V280" s="551"/>
      <c r="W280" s="551"/>
      <c r="X280" s="551"/>
      <c r="Y280" s="551"/>
      <c r="Z280" s="514"/>
      <c r="AA280" s="509"/>
      <c r="AB280" s="514"/>
      <c r="AC280" s="507"/>
      <c r="AD280" s="509" t="str">
        <f>+IF(OR(AB280=1,AB280&lt;=5),"Moderado",IF(OR(AB280=6,AB280&lt;=11),"Mayor","Catastrófico"))</f>
        <v>Moderado</v>
      </c>
      <c r="AE280" s="507"/>
      <c r="AF280" s="502"/>
      <c r="AG280" s="52" t="s">
        <v>497</v>
      </c>
      <c r="AH280" s="145"/>
      <c r="AI280" s="145"/>
      <c r="AJ280" s="145"/>
      <c r="AK280" s="28" t="str">
        <f t="shared" si="52"/>
        <v/>
      </c>
      <c r="AL280" s="145"/>
      <c r="AM280" s="28" t="str">
        <f t="shared" si="53"/>
        <v/>
      </c>
      <c r="AN280" s="140"/>
      <c r="AO280" s="28" t="str">
        <f t="shared" si="54"/>
        <v/>
      </c>
      <c r="AP280" s="140"/>
      <c r="AQ280" s="28" t="str">
        <f t="shared" si="55"/>
        <v/>
      </c>
      <c r="AR280" s="140"/>
      <c r="AS280" s="28" t="str">
        <f t="shared" si="56"/>
        <v/>
      </c>
      <c r="AT280" s="140"/>
      <c r="AU280" s="28" t="str">
        <f t="shared" si="57"/>
        <v/>
      </c>
      <c r="AV280" s="140"/>
      <c r="AW280" s="28" t="str">
        <f t="shared" si="58"/>
        <v/>
      </c>
      <c r="AX280" s="111" t="str">
        <f t="shared" si="59"/>
        <v/>
      </c>
      <c r="AY280" s="111" t="str">
        <f t="shared" si="60"/>
        <v/>
      </c>
      <c r="AZ280" s="141"/>
      <c r="BA280" s="154" t="str">
        <f t="shared" si="61"/>
        <v>Débil</v>
      </c>
      <c r="BB280" s="22" t="str">
        <f>IFERROR(VLOOKUP((CONCATENATE(AY280,BA280)),Listados!$U$3:$V$11,2,FALSE),"")</f>
        <v/>
      </c>
      <c r="BC280" s="111">
        <f t="shared" si="62"/>
        <v>100</v>
      </c>
      <c r="BD280" s="504"/>
      <c r="BE280" s="548"/>
      <c r="BF280" s="504"/>
      <c r="BG280" s="504"/>
      <c r="BH280" s="500"/>
      <c r="BI280" s="502"/>
      <c r="BJ280" s="500"/>
      <c r="BK280" s="500"/>
      <c r="BL280" s="586"/>
      <c r="BM280" s="587"/>
      <c r="BN280" s="588"/>
      <c r="BO280" s="586"/>
      <c r="BP280" s="587"/>
      <c r="BQ280" s="588"/>
      <c r="BR280" s="586"/>
      <c r="BS280" s="587"/>
      <c r="BT280" s="588"/>
    </row>
    <row r="281" spans="1:72" ht="15.75" thickBot="1" x14ac:dyDescent="0.3">
      <c r="A281" s="511"/>
      <c r="B281" s="564"/>
      <c r="C281" s="517"/>
      <c r="D281" s="523"/>
      <c r="E281" s="543"/>
      <c r="F281" s="557"/>
      <c r="G281" s="523"/>
      <c r="H281" s="551"/>
      <c r="I281" s="551"/>
      <c r="J281" s="551"/>
      <c r="K281" s="551"/>
      <c r="L281" s="551"/>
      <c r="M281" s="551"/>
      <c r="N281" s="551"/>
      <c r="O281" s="551"/>
      <c r="P281" s="551"/>
      <c r="Q281" s="551"/>
      <c r="R281" s="551"/>
      <c r="S281" s="551"/>
      <c r="T281" s="551"/>
      <c r="U281" s="551"/>
      <c r="V281" s="551"/>
      <c r="W281" s="551"/>
      <c r="X281" s="551"/>
      <c r="Y281" s="551"/>
      <c r="Z281" s="514"/>
      <c r="AA281" s="509"/>
      <c r="AB281" s="514"/>
      <c r="AC281" s="507"/>
      <c r="AD281" s="509" t="str">
        <f>+IF(OR(AB281=1,AB281&lt;=5),"Moderado",IF(OR(AB281=6,AB281&lt;=11),"Mayor","Catastrófico"))</f>
        <v>Moderado</v>
      </c>
      <c r="AE281" s="507"/>
      <c r="AF281" s="502"/>
      <c r="AG281" s="52" t="s">
        <v>497</v>
      </c>
      <c r="AH281" s="145"/>
      <c r="AI281" s="145"/>
      <c r="AJ281" s="145"/>
      <c r="AK281" s="28" t="str">
        <f t="shared" si="52"/>
        <v/>
      </c>
      <c r="AL281" s="145"/>
      <c r="AM281" s="28" t="str">
        <f t="shared" si="53"/>
        <v/>
      </c>
      <c r="AN281" s="140"/>
      <c r="AO281" s="28" t="str">
        <f t="shared" si="54"/>
        <v/>
      </c>
      <c r="AP281" s="140"/>
      <c r="AQ281" s="28" t="str">
        <f t="shared" si="55"/>
        <v/>
      </c>
      <c r="AR281" s="140"/>
      <c r="AS281" s="28" t="str">
        <f t="shared" si="56"/>
        <v/>
      </c>
      <c r="AT281" s="140"/>
      <c r="AU281" s="28" t="str">
        <f t="shared" si="57"/>
        <v/>
      </c>
      <c r="AV281" s="140"/>
      <c r="AW281" s="28" t="str">
        <f t="shared" si="58"/>
        <v/>
      </c>
      <c r="AX281" s="111" t="str">
        <f t="shared" si="59"/>
        <v/>
      </c>
      <c r="AY281" s="111" t="str">
        <f t="shared" si="60"/>
        <v/>
      </c>
      <c r="AZ281" s="141"/>
      <c r="BA281" s="154" t="str">
        <f t="shared" si="61"/>
        <v>Débil</v>
      </c>
      <c r="BB281" s="22" t="str">
        <f>IFERROR(VLOOKUP((CONCATENATE(AY281,BA281)),Listados!$U$3:$V$11,2,FALSE),"")</f>
        <v/>
      </c>
      <c r="BC281" s="111">
        <f t="shared" si="62"/>
        <v>100</v>
      </c>
      <c r="BD281" s="504"/>
      <c r="BE281" s="548"/>
      <c r="BF281" s="504"/>
      <c r="BG281" s="504"/>
      <c r="BH281" s="500"/>
      <c r="BI281" s="502"/>
      <c r="BJ281" s="500"/>
      <c r="BK281" s="500"/>
      <c r="BL281" s="586"/>
      <c r="BM281" s="587"/>
      <c r="BN281" s="588"/>
      <c r="BO281" s="586"/>
      <c r="BP281" s="587"/>
      <c r="BQ281" s="588"/>
      <c r="BR281" s="586"/>
      <c r="BS281" s="587"/>
      <c r="BT281" s="588"/>
    </row>
    <row r="282" spans="1:72" ht="15.75" thickBot="1" x14ac:dyDescent="0.3">
      <c r="A282" s="512"/>
      <c r="B282" s="564"/>
      <c r="C282" s="518"/>
      <c r="D282" s="568"/>
      <c r="E282" s="544"/>
      <c r="F282" s="558"/>
      <c r="G282" s="523"/>
      <c r="H282" s="551"/>
      <c r="I282" s="551"/>
      <c r="J282" s="551"/>
      <c r="K282" s="551"/>
      <c r="L282" s="551"/>
      <c r="M282" s="551"/>
      <c r="N282" s="551"/>
      <c r="O282" s="551"/>
      <c r="P282" s="551"/>
      <c r="Q282" s="551"/>
      <c r="R282" s="551"/>
      <c r="S282" s="551"/>
      <c r="T282" s="551"/>
      <c r="U282" s="551"/>
      <c r="V282" s="551"/>
      <c r="W282" s="551"/>
      <c r="X282" s="551"/>
      <c r="Y282" s="551"/>
      <c r="Z282" s="514"/>
      <c r="AA282" s="509"/>
      <c r="AB282" s="514"/>
      <c r="AC282" s="508"/>
      <c r="AD282" s="509" t="str">
        <f>+IF(OR(AB282=1,AB282&lt;=5),"Moderado",IF(OR(AB282=6,AB282&lt;=11),"Mayor","Catastrófico"))</f>
        <v>Moderado</v>
      </c>
      <c r="AE282" s="508"/>
      <c r="AF282" s="502"/>
      <c r="AG282" s="52" t="s">
        <v>497</v>
      </c>
      <c r="AH282" s="145"/>
      <c r="AI282" s="145"/>
      <c r="AJ282" s="145"/>
      <c r="AK282" s="28" t="str">
        <f t="shared" si="52"/>
        <v/>
      </c>
      <c r="AL282" s="145"/>
      <c r="AM282" s="28" t="str">
        <f t="shared" si="53"/>
        <v/>
      </c>
      <c r="AN282" s="140"/>
      <c r="AO282" s="28" t="str">
        <f t="shared" si="54"/>
        <v/>
      </c>
      <c r="AP282" s="140"/>
      <c r="AQ282" s="28" t="str">
        <f t="shared" si="55"/>
        <v/>
      </c>
      <c r="AR282" s="140"/>
      <c r="AS282" s="28" t="str">
        <f t="shared" si="56"/>
        <v/>
      </c>
      <c r="AT282" s="140"/>
      <c r="AU282" s="28" t="str">
        <f t="shared" si="57"/>
        <v/>
      </c>
      <c r="AV282" s="140"/>
      <c r="AW282" s="28" t="str">
        <f t="shared" si="58"/>
        <v/>
      </c>
      <c r="AX282" s="111" t="str">
        <f t="shared" si="59"/>
        <v/>
      </c>
      <c r="AY282" s="111" t="str">
        <f t="shared" si="60"/>
        <v/>
      </c>
      <c r="AZ282" s="141"/>
      <c r="BA282" s="154" t="str">
        <f t="shared" si="61"/>
        <v>Débil</v>
      </c>
      <c r="BB282" s="22" t="str">
        <f>IFERROR(VLOOKUP((CONCATENATE(AY282,BA282)),Listados!$U$3:$V$11,2,FALSE),"")</f>
        <v/>
      </c>
      <c r="BC282" s="111">
        <f t="shared" si="62"/>
        <v>100</v>
      </c>
      <c r="BD282" s="505"/>
      <c r="BE282" s="548"/>
      <c r="BF282" s="505"/>
      <c r="BG282" s="505"/>
      <c r="BH282" s="501"/>
      <c r="BI282" s="502"/>
      <c r="BJ282" s="501"/>
      <c r="BK282" s="501"/>
      <c r="BL282" s="586"/>
      <c r="BM282" s="587"/>
      <c r="BN282" s="588"/>
      <c r="BO282" s="586"/>
      <c r="BP282" s="587"/>
      <c r="BQ282" s="588"/>
      <c r="BR282" s="586"/>
      <c r="BS282" s="587"/>
      <c r="BT282" s="588"/>
    </row>
    <row r="283" spans="1:72" ht="15.75" thickBot="1" x14ac:dyDescent="0.3">
      <c r="A283" s="510">
        <v>47</v>
      </c>
      <c r="B283" s="563"/>
      <c r="C283" s="516" t="str">
        <f>IFERROR(VLOOKUP(B283,Listados!B$3:C$20,2,FALSE),"")</f>
        <v/>
      </c>
      <c r="D283" s="522" t="s">
        <v>614</v>
      </c>
      <c r="E283" s="105"/>
      <c r="F283" s="18"/>
      <c r="G283" s="522"/>
      <c r="H283" s="550"/>
      <c r="I283" s="550"/>
      <c r="J283" s="550"/>
      <c r="K283" s="550"/>
      <c r="L283" s="550"/>
      <c r="M283" s="550"/>
      <c r="N283" s="550"/>
      <c r="O283" s="550"/>
      <c r="P283" s="550"/>
      <c r="Q283" s="550"/>
      <c r="R283" s="550"/>
      <c r="S283" s="550"/>
      <c r="T283" s="550"/>
      <c r="U283" s="550"/>
      <c r="V283" s="550"/>
      <c r="W283" s="550"/>
      <c r="X283" s="550"/>
      <c r="Y283" s="550"/>
      <c r="Z283" s="549"/>
      <c r="AA283" s="508">
        <f>COUNTIF(H283:Z288, "SI")</f>
        <v>0</v>
      </c>
      <c r="AB283" s="549"/>
      <c r="AC283" s="506" t="e">
        <f>+VLOOKUP(AB283,Listados!$K$8:$L$12,2,0)</f>
        <v>#N/A</v>
      </c>
      <c r="AD283" s="508" t="str">
        <f>+IF(OR(AA283=1,AA283&lt;=5),"Moderado",IF(OR(AA283=6,AA283&lt;=11),"Mayor","Catastrófico"))</f>
        <v>Moderado</v>
      </c>
      <c r="AE283" s="506" t="e">
        <f>+VLOOKUP(AD283,Listados!K289:L293,2,0)</f>
        <v>#N/A</v>
      </c>
      <c r="AF283" s="501" t="str">
        <f>IF(AND(AB283&lt;&gt;"",AD283&lt;&gt;""),VLOOKUP(AB283&amp;AD283,Listados!$M$3:$N$27,2,FALSE),"")</f>
        <v/>
      </c>
      <c r="AG283" s="52" t="s">
        <v>497</v>
      </c>
      <c r="AH283" s="145"/>
      <c r="AI283" s="145"/>
      <c r="AJ283" s="145"/>
      <c r="AK283" s="28" t="str">
        <f t="shared" si="52"/>
        <v/>
      </c>
      <c r="AL283" s="145"/>
      <c r="AM283" s="28" t="str">
        <f t="shared" si="53"/>
        <v/>
      </c>
      <c r="AN283" s="140"/>
      <c r="AO283" s="28" t="str">
        <f t="shared" si="54"/>
        <v/>
      </c>
      <c r="AP283" s="140"/>
      <c r="AQ283" s="28" t="str">
        <f t="shared" si="55"/>
        <v/>
      </c>
      <c r="AR283" s="140"/>
      <c r="AS283" s="28" t="str">
        <f t="shared" si="56"/>
        <v/>
      </c>
      <c r="AT283" s="140"/>
      <c r="AU283" s="28" t="str">
        <f t="shared" si="57"/>
        <v/>
      </c>
      <c r="AV283" s="140"/>
      <c r="AW283" s="28" t="str">
        <f t="shared" si="58"/>
        <v/>
      </c>
      <c r="AX283" s="111" t="str">
        <f t="shared" si="59"/>
        <v/>
      </c>
      <c r="AY283" s="111" t="str">
        <f t="shared" si="60"/>
        <v/>
      </c>
      <c r="AZ283" s="141"/>
      <c r="BA283" s="154" t="str">
        <f t="shared" si="61"/>
        <v>Débil</v>
      </c>
      <c r="BB283" s="22" t="str">
        <f>IFERROR(VLOOKUP((CONCATENATE(AY283,BA283)),Listados!$U$3:$V$11,2,FALSE),"")</f>
        <v/>
      </c>
      <c r="BC283" s="111">
        <f t="shared" si="62"/>
        <v>100</v>
      </c>
      <c r="BD283" s="503">
        <f>AVERAGE(BC283:BC288)</f>
        <v>100</v>
      </c>
      <c r="BE283" s="505" t="str">
        <f>IF(BD283&lt;=50, "Débil", IF(BD283&lt;=99,"Moderado","Fuerte"))</f>
        <v>Fuerte</v>
      </c>
      <c r="BF283" s="503">
        <f>+IF(BE283="Fuerte",2,IF(BE283="Moderado",1,0))</f>
        <v>2</v>
      </c>
      <c r="BG283" s="503" t="e">
        <f>+AC283-BF283</f>
        <v>#N/A</v>
      </c>
      <c r="BH283" s="499" t="e">
        <f>+VLOOKUP(BG283,Listados!$J$18:$K$24,2,TRUE)</f>
        <v>#N/A</v>
      </c>
      <c r="BI283" s="501" t="str">
        <f>IF(ISBLANK(AD283),"",AD283)</f>
        <v>Moderado</v>
      </c>
      <c r="BJ283" s="499" t="e">
        <f>IF(AND(BH283&lt;&gt;"",BI283&lt;&gt;""),VLOOKUP(BH283&amp;BI283,Listados!$M$3:$N$27,2,FALSE),"")</f>
        <v>#N/A</v>
      </c>
      <c r="BK283" s="499" t="e">
        <f>+VLOOKUP(BJ283,Listados!$P$3:$Q$6,2,FALSE)</f>
        <v>#N/A</v>
      </c>
      <c r="BL283" s="586"/>
      <c r="BM283" s="587"/>
      <c r="BN283" s="588"/>
      <c r="BO283" s="586"/>
      <c r="BP283" s="587"/>
      <c r="BQ283" s="588"/>
      <c r="BR283" s="586"/>
      <c r="BS283" s="587"/>
      <c r="BT283" s="588"/>
    </row>
    <row r="284" spans="1:72" ht="15.75" thickBot="1" x14ac:dyDescent="0.3">
      <c r="A284" s="511"/>
      <c r="B284" s="564"/>
      <c r="C284" s="517"/>
      <c r="D284" s="523"/>
      <c r="E284" s="162"/>
      <c r="F284" s="151"/>
      <c r="G284" s="523"/>
      <c r="H284" s="551"/>
      <c r="I284" s="551"/>
      <c r="J284" s="551"/>
      <c r="K284" s="551"/>
      <c r="L284" s="551"/>
      <c r="M284" s="551"/>
      <c r="N284" s="551"/>
      <c r="O284" s="551"/>
      <c r="P284" s="551"/>
      <c r="Q284" s="551"/>
      <c r="R284" s="551"/>
      <c r="S284" s="551"/>
      <c r="T284" s="551"/>
      <c r="U284" s="551"/>
      <c r="V284" s="551"/>
      <c r="W284" s="551"/>
      <c r="X284" s="551"/>
      <c r="Y284" s="551"/>
      <c r="Z284" s="514"/>
      <c r="AA284" s="509"/>
      <c r="AB284" s="514"/>
      <c r="AC284" s="507"/>
      <c r="AD284" s="509" t="str">
        <f>+IF(OR(AB284=1,AB284&lt;=5),"Moderado",IF(OR(AB284=6,AB284&lt;=11),"Mayor","Catastrófico"))</f>
        <v>Moderado</v>
      </c>
      <c r="AE284" s="507"/>
      <c r="AF284" s="502"/>
      <c r="AG284" s="52" t="s">
        <v>497</v>
      </c>
      <c r="AH284" s="145"/>
      <c r="AI284" s="145"/>
      <c r="AJ284" s="145"/>
      <c r="AK284" s="28" t="str">
        <f t="shared" si="52"/>
        <v/>
      </c>
      <c r="AL284" s="145"/>
      <c r="AM284" s="28" t="str">
        <f t="shared" si="53"/>
        <v/>
      </c>
      <c r="AN284" s="140"/>
      <c r="AO284" s="28" t="str">
        <f t="shared" si="54"/>
        <v/>
      </c>
      <c r="AP284" s="140"/>
      <c r="AQ284" s="28" t="str">
        <f t="shared" si="55"/>
        <v/>
      </c>
      <c r="AR284" s="140"/>
      <c r="AS284" s="28" t="str">
        <f t="shared" si="56"/>
        <v/>
      </c>
      <c r="AT284" s="140"/>
      <c r="AU284" s="28" t="str">
        <f t="shared" si="57"/>
        <v/>
      </c>
      <c r="AV284" s="140"/>
      <c r="AW284" s="28" t="str">
        <f t="shared" si="58"/>
        <v/>
      </c>
      <c r="AX284" s="111" t="str">
        <f t="shared" si="59"/>
        <v/>
      </c>
      <c r="AY284" s="111" t="str">
        <f t="shared" si="60"/>
        <v/>
      </c>
      <c r="AZ284" s="141"/>
      <c r="BA284" s="154" t="str">
        <f t="shared" si="61"/>
        <v>Débil</v>
      </c>
      <c r="BB284" s="22" t="str">
        <f>IFERROR(VLOOKUP((CONCATENATE(AY284,BA284)),Listados!$U$3:$V$11,2,FALSE),"")</f>
        <v/>
      </c>
      <c r="BC284" s="111">
        <f t="shared" si="62"/>
        <v>100</v>
      </c>
      <c r="BD284" s="504"/>
      <c r="BE284" s="548"/>
      <c r="BF284" s="504"/>
      <c r="BG284" s="504"/>
      <c r="BH284" s="500"/>
      <c r="BI284" s="502"/>
      <c r="BJ284" s="500"/>
      <c r="BK284" s="500"/>
      <c r="BL284" s="586"/>
      <c r="BM284" s="587"/>
      <c r="BN284" s="588"/>
      <c r="BO284" s="586"/>
      <c r="BP284" s="587"/>
      <c r="BQ284" s="588"/>
      <c r="BR284" s="586"/>
      <c r="BS284" s="587"/>
      <c r="BT284" s="588"/>
    </row>
    <row r="285" spans="1:72" ht="15.75" thickBot="1" x14ac:dyDescent="0.3">
      <c r="A285" s="511"/>
      <c r="B285" s="564"/>
      <c r="C285" s="517"/>
      <c r="D285" s="523"/>
      <c r="E285" s="162"/>
      <c r="F285" s="151"/>
      <c r="G285" s="523"/>
      <c r="H285" s="551"/>
      <c r="I285" s="551"/>
      <c r="J285" s="551"/>
      <c r="K285" s="551"/>
      <c r="L285" s="551"/>
      <c r="M285" s="551"/>
      <c r="N285" s="551"/>
      <c r="O285" s="551"/>
      <c r="P285" s="551"/>
      <c r="Q285" s="551"/>
      <c r="R285" s="551"/>
      <c r="S285" s="551"/>
      <c r="T285" s="551"/>
      <c r="U285" s="551"/>
      <c r="V285" s="551"/>
      <c r="W285" s="551"/>
      <c r="X285" s="551"/>
      <c r="Y285" s="551"/>
      <c r="Z285" s="514"/>
      <c r="AA285" s="509"/>
      <c r="AB285" s="514"/>
      <c r="AC285" s="507"/>
      <c r="AD285" s="509" t="str">
        <f>+IF(OR(AB285=1,AB285&lt;=5),"Moderado",IF(OR(AB285=6,AB285&lt;=11),"Mayor","Catastrófico"))</f>
        <v>Moderado</v>
      </c>
      <c r="AE285" s="507"/>
      <c r="AF285" s="502"/>
      <c r="AG285" s="52" t="s">
        <v>497</v>
      </c>
      <c r="AH285" s="145"/>
      <c r="AI285" s="145"/>
      <c r="AJ285" s="145"/>
      <c r="AK285" s="28" t="str">
        <f t="shared" si="52"/>
        <v/>
      </c>
      <c r="AL285" s="145"/>
      <c r="AM285" s="28" t="str">
        <f t="shared" si="53"/>
        <v/>
      </c>
      <c r="AN285" s="140"/>
      <c r="AO285" s="28" t="str">
        <f t="shared" si="54"/>
        <v/>
      </c>
      <c r="AP285" s="140"/>
      <c r="AQ285" s="28" t="str">
        <f t="shared" si="55"/>
        <v/>
      </c>
      <c r="AR285" s="140"/>
      <c r="AS285" s="28" t="str">
        <f t="shared" si="56"/>
        <v/>
      </c>
      <c r="AT285" s="140"/>
      <c r="AU285" s="28" t="str">
        <f t="shared" si="57"/>
        <v/>
      </c>
      <c r="AV285" s="140"/>
      <c r="AW285" s="28" t="str">
        <f t="shared" si="58"/>
        <v/>
      </c>
      <c r="AX285" s="111" t="str">
        <f t="shared" si="59"/>
        <v/>
      </c>
      <c r="AY285" s="111" t="str">
        <f t="shared" si="60"/>
        <v/>
      </c>
      <c r="AZ285" s="141"/>
      <c r="BA285" s="154" t="str">
        <f t="shared" si="61"/>
        <v>Débil</v>
      </c>
      <c r="BB285" s="22" t="str">
        <f>IFERROR(VLOOKUP((CONCATENATE(AY285,BA285)),Listados!$U$3:$V$11,2,FALSE),"")</f>
        <v/>
      </c>
      <c r="BC285" s="111">
        <f t="shared" si="62"/>
        <v>100</v>
      </c>
      <c r="BD285" s="504"/>
      <c r="BE285" s="548"/>
      <c r="BF285" s="504"/>
      <c r="BG285" s="504"/>
      <c r="BH285" s="500"/>
      <c r="BI285" s="502"/>
      <c r="BJ285" s="500"/>
      <c r="BK285" s="500"/>
      <c r="BL285" s="586"/>
      <c r="BM285" s="587"/>
      <c r="BN285" s="588"/>
      <c r="BO285" s="586"/>
      <c r="BP285" s="587"/>
      <c r="BQ285" s="588"/>
      <c r="BR285" s="586"/>
      <c r="BS285" s="587"/>
      <c r="BT285" s="588"/>
    </row>
    <row r="286" spans="1:72" ht="15.75" thickBot="1" x14ac:dyDescent="0.3">
      <c r="A286" s="511"/>
      <c r="B286" s="564"/>
      <c r="C286" s="517"/>
      <c r="D286" s="523"/>
      <c r="E286" s="542"/>
      <c r="F286" s="556"/>
      <c r="G286" s="523"/>
      <c r="H286" s="551"/>
      <c r="I286" s="551"/>
      <c r="J286" s="551"/>
      <c r="K286" s="551"/>
      <c r="L286" s="551"/>
      <c r="M286" s="551"/>
      <c r="N286" s="551"/>
      <c r="O286" s="551"/>
      <c r="P286" s="551"/>
      <c r="Q286" s="551"/>
      <c r="R286" s="551"/>
      <c r="S286" s="551"/>
      <c r="T286" s="551"/>
      <c r="U286" s="551"/>
      <c r="V286" s="551"/>
      <c r="W286" s="551"/>
      <c r="X286" s="551"/>
      <c r="Y286" s="551"/>
      <c r="Z286" s="514"/>
      <c r="AA286" s="509"/>
      <c r="AB286" s="514"/>
      <c r="AC286" s="507"/>
      <c r="AD286" s="509" t="str">
        <f>+IF(OR(AB286=1,AB286&lt;=5),"Moderado",IF(OR(AB286=6,AB286&lt;=11),"Mayor","Catastrófico"))</f>
        <v>Moderado</v>
      </c>
      <c r="AE286" s="507"/>
      <c r="AF286" s="502"/>
      <c r="AG286" s="52" t="s">
        <v>497</v>
      </c>
      <c r="AH286" s="145"/>
      <c r="AI286" s="145"/>
      <c r="AJ286" s="145"/>
      <c r="AK286" s="28" t="str">
        <f t="shared" si="52"/>
        <v/>
      </c>
      <c r="AL286" s="145"/>
      <c r="AM286" s="28" t="str">
        <f t="shared" si="53"/>
        <v/>
      </c>
      <c r="AN286" s="140"/>
      <c r="AO286" s="28" t="str">
        <f t="shared" si="54"/>
        <v/>
      </c>
      <c r="AP286" s="140"/>
      <c r="AQ286" s="28" t="str">
        <f t="shared" si="55"/>
        <v/>
      </c>
      <c r="AR286" s="140"/>
      <c r="AS286" s="28" t="str">
        <f t="shared" si="56"/>
        <v/>
      </c>
      <c r="AT286" s="140"/>
      <c r="AU286" s="28" t="str">
        <f t="shared" si="57"/>
        <v/>
      </c>
      <c r="AV286" s="140"/>
      <c r="AW286" s="28" t="str">
        <f t="shared" si="58"/>
        <v/>
      </c>
      <c r="AX286" s="111" t="str">
        <f t="shared" si="59"/>
        <v/>
      </c>
      <c r="AY286" s="111" t="str">
        <f t="shared" si="60"/>
        <v/>
      </c>
      <c r="AZ286" s="141"/>
      <c r="BA286" s="154" t="str">
        <f t="shared" si="61"/>
        <v>Débil</v>
      </c>
      <c r="BB286" s="22" t="str">
        <f>IFERROR(VLOOKUP((CONCATENATE(AY286,BA286)),Listados!$U$3:$V$11,2,FALSE),"")</f>
        <v/>
      </c>
      <c r="BC286" s="111">
        <f t="shared" si="62"/>
        <v>100</v>
      </c>
      <c r="BD286" s="504"/>
      <c r="BE286" s="548"/>
      <c r="BF286" s="504"/>
      <c r="BG286" s="504"/>
      <c r="BH286" s="500"/>
      <c r="BI286" s="502"/>
      <c r="BJ286" s="500"/>
      <c r="BK286" s="500"/>
      <c r="BL286" s="586"/>
      <c r="BM286" s="587"/>
      <c r="BN286" s="588"/>
      <c r="BO286" s="586"/>
      <c r="BP286" s="587"/>
      <c r="BQ286" s="588"/>
      <c r="BR286" s="586"/>
      <c r="BS286" s="587"/>
      <c r="BT286" s="588"/>
    </row>
    <row r="287" spans="1:72" ht="15.75" thickBot="1" x14ac:dyDescent="0.3">
      <c r="A287" s="511"/>
      <c r="B287" s="564"/>
      <c r="C287" s="517"/>
      <c r="D287" s="523"/>
      <c r="E287" s="543"/>
      <c r="F287" s="557"/>
      <c r="G287" s="523"/>
      <c r="H287" s="551"/>
      <c r="I287" s="551"/>
      <c r="J287" s="551"/>
      <c r="K287" s="551"/>
      <c r="L287" s="551"/>
      <c r="M287" s="551"/>
      <c r="N287" s="551"/>
      <c r="O287" s="551"/>
      <c r="P287" s="551"/>
      <c r="Q287" s="551"/>
      <c r="R287" s="551"/>
      <c r="S287" s="551"/>
      <c r="T287" s="551"/>
      <c r="U287" s="551"/>
      <c r="V287" s="551"/>
      <c r="W287" s="551"/>
      <c r="X287" s="551"/>
      <c r="Y287" s="551"/>
      <c r="Z287" s="514"/>
      <c r="AA287" s="509"/>
      <c r="AB287" s="514"/>
      <c r="AC287" s="507"/>
      <c r="AD287" s="509" t="str">
        <f>+IF(OR(AB287=1,AB287&lt;=5),"Moderado",IF(OR(AB287=6,AB287&lt;=11),"Mayor","Catastrófico"))</f>
        <v>Moderado</v>
      </c>
      <c r="AE287" s="507"/>
      <c r="AF287" s="502"/>
      <c r="AG287" s="52" t="s">
        <v>497</v>
      </c>
      <c r="AH287" s="145"/>
      <c r="AI287" s="145"/>
      <c r="AJ287" s="145"/>
      <c r="AK287" s="28" t="str">
        <f t="shared" si="52"/>
        <v/>
      </c>
      <c r="AL287" s="145"/>
      <c r="AM287" s="28" t="str">
        <f t="shared" si="53"/>
        <v/>
      </c>
      <c r="AN287" s="140"/>
      <c r="AO287" s="28" t="str">
        <f t="shared" si="54"/>
        <v/>
      </c>
      <c r="AP287" s="140"/>
      <c r="AQ287" s="28" t="str">
        <f t="shared" si="55"/>
        <v/>
      </c>
      <c r="AR287" s="140"/>
      <c r="AS287" s="28" t="str">
        <f t="shared" si="56"/>
        <v/>
      </c>
      <c r="AT287" s="140"/>
      <c r="AU287" s="28" t="str">
        <f t="shared" si="57"/>
        <v/>
      </c>
      <c r="AV287" s="140"/>
      <c r="AW287" s="28" t="str">
        <f t="shared" si="58"/>
        <v/>
      </c>
      <c r="AX287" s="111" t="str">
        <f t="shared" si="59"/>
        <v/>
      </c>
      <c r="AY287" s="111" t="str">
        <f t="shared" si="60"/>
        <v/>
      </c>
      <c r="AZ287" s="141"/>
      <c r="BA287" s="154" t="str">
        <f t="shared" si="61"/>
        <v>Débil</v>
      </c>
      <c r="BB287" s="22" t="str">
        <f>IFERROR(VLOOKUP((CONCATENATE(AY287,BA287)),Listados!$U$3:$V$11,2,FALSE),"")</f>
        <v/>
      </c>
      <c r="BC287" s="111">
        <f t="shared" si="62"/>
        <v>100</v>
      </c>
      <c r="BD287" s="504"/>
      <c r="BE287" s="548"/>
      <c r="BF287" s="504"/>
      <c r="BG287" s="504"/>
      <c r="BH287" s="500"/>
      <c r="BI287" s="502"/>
      <c r="BJ287" s="500"/>
      <c r="BK287" s="500"/>
      <c r="BL287" s="586"/>
      <c r="BM287" s="587"/>
      <c r="BN287" s="588"/>
      <c r="BO287" s="586"/>
      <c r="BP287" s="587"/>
      <c r="BQ287" s="588"/>
      <c r="BR287" s="586"/>
      <c r="BS287" s="587"/>
      <c r="BT287" s="588"/>
    </row>
    <row r="288" spans="1:72" ht="15.75" thickBot="1" x14ac:dyDescent="0.3">
      <c r="A288" s="512"/>
      <c r="B288" s="564"/>
      <c r="C288" s="518"/>
      <c r="D288" s="568"/>
      <c r="E288" s="544"/>
      <c r="F288" s="558"/>
      <c r="G288" s="523"/>
      <c r="H288" s="551"/>
      <c r="I288" s="551"/>
      <c r="J288" s="551"/>
      <c r="K288" s="551"/>
      <c r="L288" s="551"/>
      <c r="M288" s="551"/>
      <c r="N288" s="551"/>
      <c r="O288" s="551"/>
      <c r="P288" s="551"/>
      <c r="Q288" s="551"/>
      <c r="R288" s="551"/>
      <c r="S288" s="551"/>
      <c r="T288" s="551"/>
      <c r="U288" s="551"/>
      <c r="V288" s="551"/>
      <c r="W288" s="551"/>
      <c r="X288" s="551"/>
      <c r="Y288" s="551"/>
      <c r="Z288" s="514"/>
      <c r="AA288" s="509"/>
      <c r="AB288" s="514"/>
      <c r="AC288" s="508"/>
      <c r="AD288" s="509" t="str">
        <f>+IF(OR(AB288=1,AB288&lt;=5),"Moderado",IF(OR(AB288=6,AB288&lt;=11),"Mayor","Catastrófico"))</f>
        <v>Moderado</v>
      </c>
      <c r="AE288" s="508"/>
      <c r="AF288" s="502"/>
      <c r="AG288" s="52" t="s">
        <v>497</v>
      </c>
      <c r="AH288" s="145"/>
      <c r="AI288" s="145"/>
      <c r="AJ288" s="145"/>
      <c r="AK288" s="28" t="str">
        <f t="shared" si="52"/>
        <v/>
      </c>
      <c r="AL288" s="145"/>
      <c r="AM288" s="28" t="str">
        <f t="shared" si="53"/>
        <v/>
      </c>
      <c r="AN288" s="140"/>
      <c r="AO288" s="28" t="str">
        <f t="shared" si="54"/>
        <v/>
      </c>
      <c r="AP288" s="140"/>
      <c r="AQ288" s="28" t="str">
        <f t="shared" si="55"/>
        <v/>
      </c>
      <c r="AR288" s="140"/>
      <c r="AS288" s="28" t="str">
        <f t="shared" si="56"/>
        <v/>
      </c>
      <c r="AT288" s="140"/>
      <c r="AU288" s="28" t="str">
        <f t="shared" si="57"/>
        <v/>
      </c>
      <c r="AV288" s="140"/>
      <c r="AW288" s="28" t="str">
        <f t="shared" si="58"/>
        <v/>
      </c>
      <c r="AX288" s="111" t="str">
        <f t="shared" si="59"/>
        <v/>
      </c>
      <c r="AY288" s="111" t="str">
        <f t="shared" si="60"/>
        <v/>
      </c>
      <c r="AZ288" s="141"/>
      <c r="BA288" s="154" t="str">
        <f t="shared" si="61"/>
        <v>Débil</v>
      </c>
      <c r="BB288" s="22" t="str">
        <f>IFERROR(VLOOKUP((CONCATENATE(AY288,BA288)),Listados!$U$3:$V$11,2,FALSE),"")</f>
        <v/>
      </c>
      <c r="BC288" s="111">
        <f t="shared" si="62"/>
        <v>100</v>
      </c>
      <c r="BD288" s="505"/>
      <c r="BE288" s="548"/>
      <c r="BF288" s="505"/>
      <c r="BG288" s="505"/>
      <c r="BH288" s="501"/>
      <c r="BI288" s="502"/>
      <c r="BJ288" s="501"/>
      <c r="BK288" s="501"/>
      <c r="BL288" s="586"/>
      <c r="BM288" s="587"/>
      <c r="BN288" s="588"/>
      <c r="BO288" s="586"/>
      <c r="BP288" s="587"/>
      <c r="BQ288" s="588"/>
      <c r="BR288" s="586"/>
      <c r="BS288" s="587"/>
      <c r="BT288" s="588"/>
    </row>
    <row r="289" spans="1:72" ht="15.75" thickBot="1" x14ac:dyDescent="0.3">
      <c r="A289" s="510">
        <v>48</v>
      </c>
      <c r="B289" s="563"/>
      <c r="C289" s="516" t="str">
        <f>IFERROR(VLOOKUP(B289,Listados!B$3:C$20,2,FALSE),"")</f>
        <v/>
      </c>
      <c r="D289" s="522" t="s">
        <v>614</v>
      </c>
      <c r="E289" s="105"/>
      <c r="F289" s="18"/>
      <c r="G289" s="522"/>
      <c r="H289" s="550"/>
      <c r="I289" s="550"/>
      <c r="J289" s="550"/>
      <c r="K289" s="550"/>
      <c r="L289" s="550"/>
      <c r="M289" s="550"/>
      <c r="N289" s="550"/>
      <c r="O289" s="550"/>
      <c r="P289" s="550"/>
      <c r="Q289" s="550"/>
      <c r="R289" s="550"/>
      <c r="S289" s="550"/>
      <c r="T289" s="550"/>
      <c r="U289" s="550"/>
      <c r="V289" s="550"/>
      <c r="W289" s="550"/>
      <c r="X289" s="550"/>
      <c r="Y289" s="550"/>
      <c r="Z289" s="549"/>
      <c r="AA289" s="508">
        <f>COUNTIF(H289:Z294, "SI")</f>
        <v>0</v>
      </c>
      <c r="AB289" s="549"/>
      <c r="AC289" s="506" t="e">
        <f>+VLOOKUP(AB289,Listados!$K$8:$L$12,2,0)</f>
        <v>#N/A</v>
      </c>
      <c r="AD289" s="508" t="str">
        <f>+IF(OR(AA289=1,AA289&lt;=5),"Moderado",IF(OR(AA289=6,AA289&lt;=11),"Mayor","Catastrófico"))</f>
        <v>Moderado</v>
      </c>
      <c r="AE289" s="506" t="e">
        <f>+VLOOKUP(AD289,Listados!K295:L299,2,0)</f>
        <v>#N/A</v>
      </c>
      <c r="AF289" s="501" t="str">
        <f>IF(AND(AB289&lt;&gt;"",AD289&lt;&gt;""),VLOOKUP(AB289&amp;AD289,Listados!$M$3:$N$27,2,FALSE),"")</f>
        <v/>
      </c>
      <c r="AG289" s="52" t="s">
        <v>497</v>
      </c>
      <c r="AH289" s="145"/>
      <c r="AI289" s="145"/>
      <c r="AJ289" s="145"/>
      <c r="AK289" s="28" t="str">
        <f t="shared" si="52"/>
        <v/>
      </c>
      <c r="AL289" s="145"/>
      <c r="AM289" s="28" t="str">
        <f t="shared" si="53"/>
        <v/>
      </c>
      <c r="AN289" s="140"/>
      <c r="AO289" s="28" t="str">
        <f t="shared" si="54"/>
        <v/>
      </c>
      <c r="AP289" s="140"/>
      <c r="AQ289" s="28" t="str">
        <f t="shared" si="55"/>
        <v/>
      </c>
      <c r="AR289" s="140"/>
      <c r="AS289" s="28" t="str">
        <f t="shared" si="56"/>
        <v/>
      </c>
      <c r="AT289" s="140"/>
      <c r="AU289" s="28" t="str">
        <f t="shared" si="57"/>
        <v/>
      </c>
      <c r="AV289" s="140"/>
      <c r="AW289" s="28" t="str">
        <f t="shared" si="58"/>
        <v/>
      </c>
      <c r="AX289" s="111" t="str">
        <f t="shared" si="59"/>
        <v/>
      </c>
      <c r="AY289" s="111" t="str">
        <f t="shared" si="60"/>
        <v/>
      </c>
      <c r="AZ289" s="141"/>
      <c r="BA289" s="154" t="str">
        <f t="shared" si="61"/>
        <v>Débil</v>
      </c>
      <c r="BB289" s="22" t="str">
        <f>IFERROR(VLOOKUP((CONCATENATE(AY289,BA289)),Listados!$U$3:$V$11,2,FALSE),"")</f>
        <v/>
      </c>
      <c r="BC289" s="111">
        <f t="shared" si="62"/>
        <v>100</v>
      </c>
      <c r="BD289" s="503">
        <f>AVERAGE(BC289:BC294)</f>
        <v>100</v>
      </c>
      <c r="BE289" s="505" t="str">
        <f>IF(BD289&lt;=50, "Débil", IF(BD289&lt;=99,"Moderado","Fuerte"))</f>
        <v>Fuerte</v>
      </c>
      <c r="BF289" s="503">
        <f>+IF(BE289="Fuerte",2,IF(BE289="Moderado",1,0))</f>
        <v>2</v>
      </c>
      <c r="BG289" s="503" t="e">
        <f>+AC289-BF289</f>
        <v>#N/A</v>
      </c>
      <c r="BH289" s="499" t="e">
        <f>+VLOOKUP(BG289,Listados!$J$18:$K$24,2,TRUE)</f>
        <v>#N/A</v>
      </c>
      <c r="BI289" s="501" t="str">
        <f>IF(ISBLANK(AD289),"",AD289)</f>
        <v>Moderado</v>
      </c>
      <c r="BJ289" s="499" t="e">
        <f>IF(AND(BH289&lt;&gt;"",BI289&lt;&gt;""),VLOOKUP(BH289&amp;BI289,Listados!$M$3:$N$27,2,FALSE),"")</f>
        <v>#N/A</v>
      </c>
      <c r="BK289" s="499" t="e">
        <f>+VLOOKUP(BJ289,Listados!$P$3:$Q$6,2,FALSE)</f>
        <v>#N/A</v>
      </c>
      <c r="BL289" s="586"/>
      <c r="BM289" s="587"/>
      <c r="BN289" s="588"/>
      <c r="BO289" s="586"/>
      <c r="BP289" s="587"/>
      <c r="BQ289" s="588"/>
      <c r="BR289" s="586"/>
      <c r="BS289" s="587"/>
      <c r="BT289" s="588"/>
    </row>
    <row r="290" spans="1:72" ht="15.75" thickBot="1" x14ac:dyDescent="0.3">
      <c r="A290" s="511"/>
      <c r="B290" s="564"/>
      <c r="C290" s="517"/>
      <c r="D290" s="523"/>
      <c r="E290" s="162"/>
      <c r="F290" s="151"/>
      <c r="G290" s="523"/>
      <c r="H290" s="551"/>
      <c r="I290" s="551"/>
      <c r="J290" s="551"/>
      <c r="K290" s="551"/>
      <c r="L290" s="551"/>
      <c r="M290" s="551"/>
      <c r="N290" s="551"/>
      <c r="O290" s="551"/>
      <c r="P290" s="551"/>
      <c r="Q290" s="551"/>
      <c r="R290" s="551"/>
      <c r="S290" s="551"/>
      <c r="T290" s="551"/>
      <c r="U290" s="551"/>
      <c r="V290" s="551"/>
      <c r="W290" s="551"/>
      <c r="X290" s="551"/>
      <c r="Y290" s="551"/>
      <c r="Z290" s="514"/>
      <c r="AA290" s="509"/>
      <c r="AB290" s="514"/>
      <c r="AC290" s="507"/>
      <c r="AD290" s="509" t="str">
        <f>+IF(OR(AB290=1,AB290&lt;=5),"Moderado",IF(OR(AB290=6,AB290&lt;=11),"Mayor","Catastrófico"))</f>
        <v>Moderado</v>
      </c>
      <c r="AE290" s="507"/>
      <c r="AF290" s="502"/>
      <c r="AG290" s="52" t="s">
        <v>497</v>
      </c>
      <c r="AH290" s="145"/>
      <c r="AI290" s="145"/>
      <c r="AJ290" s="145"/>
      <c r="AK290" s="28" t="str">
        <f t="shared" si="52"/>
        <v/>
      </c>
      <c r="AL290" s="145"/>
      <c r="AM290" s="28" t="str">
        <f t="shared" si="53"/>
        <v/>
      </c>
      <c r="AN290" s="140"/>
      <c r="AO290" s="28" t="str">
        <f t="shared" si="54"/>
        <v/>
      </c>
      <c r="AP290" s="140"/>
      <c r="AQ290" s="28" t="str">
        <f t="shared" si="55"/>
        <v/>
      </c>
      <c r="AR290" s="140"/>
      <c r="AS290" s="28" t="str">
        <f t="shared" si="56"/>
        <v/>
      </c>
      <c r="AT290" s="140"/>
      <c r="AU290" s="28" t="str">
        <f t="shared" si="57"/>
        <v/>
      </c>
      <c r="AV290" s="140"/>
      <c r="AW290" s="28" t="str">
        <f t="shared" si="58"/>
        <v/>
      </c>
      <c r="AX290" s="111" t="str">
        <f t="shared" si="59"/>
        <v/>
      </c>
      <c r="AY290" s="111" t="str">
        <f t="shared" si="60"/>
        <v/>
      </c>
      <c r="AZ290" s="141"/>
      <c r="BA290" s="154" t="str">
        <f t="shared" si="61"/>
        <v>Débil</v>
      </c>
      <c r="BB290" s="22" t="str">
        <f>IFERROR(VLOOKUP((CONCATENATE(AY290,BA290)),Listados!$U$3:$V$11,2,FALSE),"")</f>
        <v/>
      </c>
      <c r="BC290" s="111">
        <f t="shared" si="62"/>
        <v>100</v>
      </c>
      <c r="BD290" s="504"/>
      <c r="BE290" s="548"/>
      <c r="BF290" s="504"/>
      <c r="BG290" s="504"/>
      <c r="BH290" s="500"/>
      <c r="BI290" s="502"/>
      <c r="BJ290" s="500"/>
      <c r="BK290" s="500"/>
      <c r="BL290" s="586"/>
      <c r="BM290" s="587"/>
      <c r="BN290" s="588"/>
      <c r="BO290" s="586"/>
      <c r="BP290" s="587"/>
      <c r="BQ290" s="588"/>
      <c r="BR290" s="586"/>
      <c r="BS290" s="587"/>
      <c r="BT290" s="588"/>
    </row>
    <row r="291" spans="1:72" ht="15.75" thickBot="1" x14ac:dyDescent="0.3">
      <c r="A291" s="511"/>
      <c r="B291" s="564"/>
      <c r="C291" s="517"/>
      <c r="D291" s="523"/>
      <c r="E291" s="162"/>
      <c r="F291" s="151"/>
      <c r="G291" s="523"/>
      <c r="H291" s="551"/>
      <c r="I291" s="551"/>
      <c r="J291" s="551"/>
      <c r="K291" s="551"/>
      <c r="L291" s="551"/>
      <c r="M291" s="551"/>
      <c r="N291" s="551"/>
      <c r="O291" s="551"/>
      <c r="P291" s="551"/>
      <c r="Q291" s="551"/>
      <c r="R291" s="551"/>
      <c r="S291" s="551"/>
      <c r="T291" s="551"/>
      <c r="U291" s="551"/>
      <c r="V291" s="551"/>
      <c r="W291" s="551"/>
      <c r="X291" s="551"/>
      <c r="Y291" s="551"/>
      <c r="Z291" s="514"/>
      <c r="AA291" s="509"/>
      <c r="AB291" s="514"/>
      <c r="AC291" s="507"/>
      <c r="AD291" s="509" t="str">
        <f>+IF(OR(AB291=1,AB291&lt;=5),"Moderado",IF(OR(AB291=6,AB291&lt;=11),"Mayor","Catastrófico"))</f>
        <v>Moderado</v>
      </c>
      <c r="AE291" s="507"/>
      <c r="AF291" s="502"/>
      <c r="AG291" s="52" t="s">
        <v>497</v>
      </c>
      <c r="AH291" s="145"/>
      <c r="AI291" s="145"/>
      <c r="AJ291" s="145"/>
      <c r="AK291" s="28" t="str">
        <f t="shared" si="52"/>
        <v/>
      </c>
      <c r="AL291" s="145"/>
      <c r="AM291" s="28" t="str">
        <f t="shared" si="53"/>
        <v/>
      </c>
      <c r="AN291" s="140"/>
      <c r="AO291" s="28" t="str">
        <f t="shared" si="54"/>
        <v/>
      </c>
      <c r="AP291" s="140"/>
      <c r="AQ291" s="28" t="str">
        <f t="shared" si="55"/>
        <v/>
      </c>
      <c r="AR291" s="140"/>
      <c r="AS291" s="28" t="str">
        <f t="shared" si="56"/>
        <v/>
      </c>
      <c r="AT291" s="140"/>
      <c r="AU291" s="28" t="str">
        <f t="shared" si="57"/>
        <v/>
      </c>
      <c r="AV291" s="140"/>
      <c r="AW291" s="28" t="str">
        <f t="shared" si="58"/>
        <v/>
      </c>
      <c r="AX291" s="111" t="str">
        <f t="shared" si="59"/>
        <v/>
      </c>
      <c r="AY291" s="111" t="str">
        <f t="shared" si="60"/>
        <v/>
      </c>
      <c r="AZ291" s="141"/>
      <c r="BA291" s="154" t="str">
        <f t="shared" si="61"/>
        <v>Débil</v>
      </c>
      <c r="BB291" s="22" t="str">
        <f>IFERROR(VLOOKUP((CONCATENATE(AY291,BA291)),Listados!$U$3:$V$11,2,FALSE),"")</f>
        <v/>
      </c>
      <c r="BC291" s="111">
        <f t="shared" si="62"/>
        <v>100</v>
      </c>
      <c r="BD291" s="504"/>
      <c r="BE291" s="548"/>
      <c r="BF291" s="504"/>
      <c r="BG291" s="504"/>
      <c r="BH291" s="500"/>
      <c r="BI291" s="502"/>
      <c r="BJ291" s="500"/>
      <c r="BK291" s="500"/>
      <c r="BL291" s="586"/>
      <c r="BM291" s="587"/>
      <c r="BN291" s="588"/>
      <c r="BO291" s="586"/>
      <c r="BP291" s="587"/>
      <c r="BQ291" s="588"/>
      <c r="BR291" s="586"/>
      <c r="BS291" s="587"/>
      <c r="BT291" s="588"/>
    </row>
    <row r="292" spans="1:72" ht="15.75" thickBot="1" x14ac:dyDescent="0.3">
      <c r="A292" s="511"/>
      <c r="B292" s="564"/>
      <c r="C292" s="517"/>
      <c r="D292" s="523"/>
      <c r="E292" s="542"/>
      <c r="F292" s="556"/>
      <c r="G292" s="523"/>
      <c r="H292" s="551"/>
      <c r="I292" s="551"/>
      <c r="J292" s="551"/>
      <c r="K292" s="551"/>
      <c r="L292" s="551"/>
      <c r="M292" s="551"/>
      <c r="N292" s="551"/>
      <c r="O292" s="551"/>
      <c r="P292" s="551"/>
      <c r="Q292" s="551"/>
      <c r="R292" s="551"/>
      <c r="S292" s="551"/>
      <c r="T292" s="551"/>
      <c r="U292" s="551"/>
      <c r="V292" s="551"/>
      <c r="W292" s="551"/>
      <c r="X292" s="551"/>
      <c r="Y292" s="551"/>
      <c r="Z292" s="514"/>
      <c r="AA292" s="509"/>
      <c r="AB292" s="514"/>
      <c r="AC292" s="507"/>
      <c r="AD292" s="509" t="str">
        <f>+IF(OR(AB292=1,AB292&lt;=5),"Moderado",IF(OR(AB292=6,AB292&lt;=11),"Mayor","Catastrófico"))</f>
        <v>Moderado</v>
      </c>
      <c r="AE292" s="507"/>
      <c r="AF292" s="502"/>
      <c r="AG292" s="52" t="s">
        <v>497</v>
      </c>
      <c r="AH292" s="145"/>
      <c r="AI292" s="145"/>
      <c r="AJ292" s="145"/>
      <c r="AK292" s="28" t="str">
        <f t="shared" si="52"/>
        <v/>
      </c>
      <c r="AL292" s="145"/>
      <c r="AM292" s="28" t="str">
        <f t="shared" si="53"/>
        <v/>
      </c>
      <c r="AN292" s="140"/>
      <c r="AO292" s="28" t="str">
        <f t="shared" si="54"/>
        <v/>
      </c>
      <c r="AP292" s="140"/>
      <c r="AQ292" s="28" t="str">
        <f t="shared" si="55"/>
        <v/>
      </c>
      <c r="AR292" s="140"/>
      <c r="AS292" s="28" t="str">
        <f t="shared" si="56"/>
        <v/>
      </c>
      <c r="AT292" s="140"/>
      <c r="AU292" s="28" t="str">
        <f t="shared" si="57"/>
        <v/>
      </c>
      <c r="AV292" s="140"/>
      <c r="AW292" s="28" t="str">
        <f t="shared" si="58"/>
        <v/>
      </c>
      <c r="AX292" s="111" t="str">
        <f t="shared" si="59"/>
        <v/>
      </c>
      <c r="AY292" s="111" t="str">
        <f t="shared" si="60"/>
        <v/>
      </c>
      <c r="AZ292" s="141"/>
      <c r="BA292" s="154" t="str">
        <f t="shared" si="61"/>
        <v>Débil</v>
      </c>
      <c r="BB292" s="22" t="str">
        <f>IFERROR(VLOOKUP((CONCATENATE(AY292,BA292)),Listados!$U$3:$V$11,2,FALSE),"")</f>
        <v/>
      </c>
      <c r="BC292" s="111">
        <f t="shared" si="62"/>
        <v>100</v>
      </c>
      <c r="BD292" s="504"/>
      <c r="BE292" s="548"/>
      <c r="BF292" s="504"/>
      <c r="BG292" s="504"/>
      <c r="BH292" s="500"/>
      <c r="BI292" s="502"/>
      <c r="BJ292" s="500"/>
      <c r="BK292" s="500"/>
      <c r="BL292" s="586"/>
      <c r="BM292" s="587"/>
      <c r="BN292" s="588"/>
      <c r="BO292" s="586"/>
      <c r="BP292" s="587"/>
      <c r="BQ292" s="588"/>
      <c r="BR292" s="586"/>
      <c r="BS292" s="587"/>
      <c r="BT292" s="588"/>
    </row>
    <row r="293" spans="1:72" ht="15.75" thickBot="1" x14ac:dyDescent="0.3">
      <c r="A293" s="511"/>
      <c r="B293" s="564"/>
      <c r="C293" s="517"/>
      <c r="D293" s="523"/>
      <c r="E293" s="543"/>
      <c r="F293" s="557"/>
      <c r="G293" s="523"/>
      <c r="H293" s="551"/>
      <c r="I293" s="551"/>
      <c r="J293" s="551"/>
      <c r="K293" s="551"/>
      <c r="L293" s="551"/>
      <c r="M293" s="551"/>
      <c r="N293" s="551"/>
      <c r="O293" s="551"/>
      <c r="P293" s="551"/>
      <c r="Q293" s="551"/>
      <c r="R293" s="551"/>
      <c r="S293" s="551"/>
      <c r="T293" s="551"/>
      <c r="U293" s="551"/>
      <c r="V293" s="551"/>
      <c r="W293" s="551"/>
      <c r="X293" s="551"/>
      <c r="Y293" s="551"/>
      <c r="Z293" s="514"/>
      <c r="AA293" s="509"/>
      <c r="AB293" s="514"/>
      <c r="AC293" s="507"/>
      <c r="AD293" s="509" t="str">
        <f>+IF(OR(AB293=1,AB293&lt;=5),"Moderado",IF(OR(AB293=6,AB293&lt;=11),"Mayor","Catastrófico"))</f>
        <v>Moderado</v>
      </c>
      <c r="AE293" s="507"/>
      <c r="AF293" s="502"/>
      <c r="AG293" s="52" t="s">
        <v>497</v>
      </c>
      <c r="AH293" s="145"/>
      <c r="AI293" s="145"/>
      <c r="AJ293" s="145"/>
      <c r="AK293" s="28" t="str">
        <f t="shared" si="52"/>
        <v/>
      </c>
      <c r="AL293" s="145"/>
      <c r="AM293" s="28" t="str">
        <f t="shared" si="53"/>
        <v/>
      </c>
      <c r="AN293" s="140"/>
      <c r="AO293" s="28" t="str">
        <f t="shared" si="54"/>
        <v/>
      </c>
      <c r="AP293" s="140"/>
      <c r="AQ293" s="28" t="str">
        <f t="shared" si="55"/>
        <v/>
      </c>
      <c r="AR293" s="140"/>
      <c r="AS293" s="28" t="str">
        <f t="shared" si="56"/>
        <v/>
      </c>
      <c r="AT293" s="140"/>
      <c r="AU293" s="28" t="str">
        <f t="shared" si="57"/>
        <v/>
      </c>
      <c r="AV293" s="140"/>
      <c r="AW293" s="28" t="str">
        <f t="shared" si="58"/>
        <v/>
      </c>
      <c r="AX293" s="111" t="str">
        <f t="shared" si="59"/>
        <v/>
      </c>
      <c r="AY293" s="111" t="str">
        <f t="shared" si="60"/>
        <v/>
      </c>
      <c r="AZ293" s="141"/>
      <c r="BA293" s="154" t="str">
        <f t="shared" si="61"/>
        <v>Débil</v>
      </c>
      <c r="BB293" s="22" t="str">
        <f>IFERROR(VLOOKUP((CONCATENATE(AY293,BA293)),Listados!$U$3:$V$11,2,FALSE),"")</f>
        <v/>
      </c>
      <c r="BC293" s="111">
        <f t="shared" si="62"/>
        <v>100</v>
      </c>
      <c r="BD293" s="504"/>
      <c r="BE293" s="548"/>
      <c r="BF293" s="504"/>
      <c r="BG293" s="504"/>
      <c r="BH293" s="500"/>
      <c r="BI293" s="502"/>
      <c r="BJ293" s="500"/>
      <c r="BK293" s="500"/>
      <c r="BL293" s="586"/>
      <c r="BM293" s="587"/>
      <c r="BN293" s="588"/>
      <c r="BO293" s="586"/>
      <c r="BP293" s="587"/>
      <c r="BQ293" s="588"/>
      <c r="BR293" s="586"/>
      <c r="BS293" s="587"/>
      <c r="BT293" s="588"/>
    </row>
    <row r="294" spans="1:72" ht="15.75" thickBot="1" x14ac:dyDescent="0.3">
      <c r="A294" s="512"/>
      <c r="B294" s="564"/>
      <c r="C294" s="518"/>
      <c r="D294" s="568"/>
      <c r="E294" s="544"/>
      <c r="F294" s="558"/>
      <c r="G294" s="523"/>
      <c r="H294" s="551"/>
      <c r="I294" s="551"/>
      <c r="J294" s="551"/>
      <c r="K294" s="551"/>
      <c r="L294" s="551"/>
      <c r="M294" s="551"/>
      <c r="N294" s="551"/>
      <c r="O294" s="551"/>
      <c r="P294" s="551"/>
      <c r="Q294" s="551"/>
      <c r="R294" s="551"/>
      <c r="S294" s="551"/>
      <c r="T294" s="551"/>
      <c r="U294" s="551"/>
      <c r="V294" s="551"/>
      <c r="W294" s="551"/>
      <c r="X294" s="551"/>
      <c r="Y294" s="551"/>
      <c r="Z294" s="514"/>
      <c r="AA294" s="509"/>
      <c r="AB294" s="514"/>
      <c r="AC294" s="508"/>
      <c r="AD294" s="509" t="str">
        <f>+IF(OR(AB294=1,AB294&lt;=5),"Moderado",IF(OR(AB294=6,AB294&lt;=11),"Mayor","Catastrófico"))</f>
        <v>Moderado</v>
      </c>
      <c r="AE294" s="508"/>
      <c r="AF294" s="502"/>
      <c r="AG294" s="52" t="s">
        <v>497</v>
      </c>
      <c r="AH294" s="145"/>
      <c r="AI294" s="145"/>
      <c r="AJ294" s="145"/>
      <c r="AK294" s="28" t="str">
        <f t="shared" si="52"/>
        <v/>
      </c>
      <c r="AL294" s="145"/>
      <c r="AM294" s="28" t="str">
        <f t="shared" si="53"/>
        <v/>
      </c>
      <c r="AN294" s="140"/>
      <c r="AO294" s="28" t="str">
        <f t="shared" si="54"/>
        <v/>
      </c>
      <c r="AP294" s="140"/>
      <c r="AQ294" s="28" t="str">
        <f t="shared" si="55"/>
        <v/>
      </c>
      <c r="AR294" s="140"/>
      <c r="AS294" s="28" t="str">
        <f t="shared" si="56"/>
        <v/>
      </c>
      <c r="AT294" s="140"/>
      <c r="AU294" s="28" t="str">
        <f t="shared" si="57"/>
        <v/>
      </c>
      <c r="AV294" s="140"/>
      <c r="AW294" s="28" t="str">
        <f t="shared" si="58"/>
        <v/>
      </c>
      <c r="AX294" s="111" t="str">
        <f t="shared" si="59"/>
        <v/>
      </c>
      <c r="AY294" s="111" t="str">
        <f t="shared" si="60"/>
        <v/>
      </c>
      <c r="AZ294" s="141"/>
      <c r="BA294" s="154" t="str">
        <f t="shared" si="61"/>
        <v>Débil</v>
      </c>
      <c r="BB294" s="22" t="str">
        <f>IFERROR(VLOOKUP((CONCATENATE(AY294,BA294)),Listados!$U$3:$V$11,2,FALSE),"")</f>
        <v/>
      </c>
      <c r="BC294" s="111">
        <f t="shared" si="62"/>
        <v>100</v>
      </c>
      <c r="BD294" s="505"/>
      <c r="BE294" s="548"/>
      <c r="BF294" s="505"/>
      <c r="BG294" s="505"/>
      <c r="BH294" s="501"/>
      <c r="BI294" s="502"/>
      <c r="BJ294" s="501"/>
      <c r="BK294" s="501"/>
      <c r="BL294" s="586"/>
      <c r="BM294" s="587"/>
      <c r="BN294" s="588"/>
      <c r="BO294" s="586"/>
      <c r="BP294" s="587"/>
      <c r="BQ294" s="588"/>
      <c r="BR294" s="586"/>
      <c r="BS294" s="587"/>
      <c r="BT294" s="588"/>
    </row>
    <row r="295" spans="1:72" ht="15.75" thickBot="1" x14ac:dyDescent="0.3">
      <c r="A295" s="510">
        <v>49</v>
      </c>
      <c r="B295" s="563"/>
      <c r="C295" s="516" t="str">
        <f>IFERROR(VLOOKUP(B295,Listados!B$3:C$20,2,FALSE),"")</f>
        <v/>
      </c>
      <c r="D295" s="522" t="s">
        <v>614</v>
      </c>
      <c r="E295" s="105"/>
      <c r="F295" s="18"/>
      <c r="G295" s="522"/>
      <c r="H295" s="550"/>
      <c r="I295" s="550"/>
      <c r="J295" s="550"/>
      <c r="K295" s="550"/>
      <c r="L295" s="550"/>
      <c r="M295" s="550"/>
      <c r="N295" s="550"/>
      <c r="O295" s="550"/>
      <c r="P295" s="550"/>
      <c r="Q295" s="550"/>
      <c r="R295" s="550"/>
      <c r="S295" s="550"/>
      <c r="T295" s="550"/>
      <c r="U295" s="550"/>
      <c r="V295" s="550"/>
      <c r="W295" s="550"/>
      <c r="X295" s="550"/>
      <c r="Y295" s="550"/>
      <c r="Z295" s="549"/>
      <c r="AA295" s="508">
        <f>COUNTIF(H295:Z300, "SI")</f>
        <v>0</v>
      </c>
      <c r="AB295" s="549"/>
      <c r="AC295" s="506" t="e">
        <f>+VLOOKUP(AB295,Listados!$K$8:$L$12,2,0)</f>
        <v>#N/A</v>
      </c>
      <c r="AD295" s="508" t="str">
        <f>+IF(OR(AA295=1,AA295&lt;=5),"Moderado",IF(OR(AA295=6,AA295&lt;=11),"Mayor","Catastrófico"))</f>
        <v>Moderado</v>
      </c>
      <c r="AE295" s="506" t="e">
        <f>+VLOOKUP(AD295,Listados!K301:L305,2,0)</f>
        <v>#N/A</v>
      </c>
      <c r="AF295" s="501" t="str">
        <f>IF(AND(AB295&lt;&gt;"",AD295&lt;&gt;""),VLOOKUP(AB295&amp;AD295,Listados!$M$3:$N$27,2,FALSE),"")</f>
        <v/>
      </c>
      <c r="AG295" s="52" t="s">
        <v>497</v>
      </c>
      <c r="AH295" s="145"/>
      <c r="AI295" s="145"/>
      <c r="AJ295" s="145"/>
      <c r="AK295" s="28" t="str">
        <f t="shared" si="52"/>
        <v/>
      </c>
      <c r="AL295" s="145"/>
      <c r="AM295" s="28" t="str">
        <f t="shared" si="53"/>
        <v/>
      </c>
      <c r="AN295" s="140"/>
      <c r="AO295" s="28" t="str">
        <f t="shared" si="54"/>
        <v/>
      </c>
      <c r="AP295" s="140"/>
      <c r="AQ295" s="28" t="str">
        <f t="shared" si="55"/>
        <v/>
      </c>
      <c r="AR295" s="140"/>
      <c r="AS295" s="28" t="str">
        <f t="shared" si="56"/>
        <v/>
      </c>
      <c r="AT295" s="140"/>
      <c r="AU295" s="28" t="str">
        <f t="shared" si="57"/>
        <v/>
      </c>
      <c r="AV295" s="140"/>
      <c r="AW295" s="28" t="str">
        <f t="shared" si="58"/>
        <v/>
      </c>
      <c r="AX295" s="111" t="str">
        <f t="shared" si="59"/>
        <v/>
      </c>
      <c r="AY295" s="111" t="str">
        <f t="shared" si="60"/>
        <v/>
      </c>
      <c r="AZ295" s="141"/>
      <c r="BA295" s="154" t="str">
        <f t="shared" si="61"/>
        <v>Débil</v>
      </c>
      <c r="BB295" s="22" t="str">
        <f>IFERROR(VLOOKUP((CONCATENATE(AY295,BA295)),Listados!$U$3:$V$11,2,FALSE),"")</f>
        <v/>
      </c>
      <c r="BC295" s="111">
        <f t="shared" si="62"/>
        <v>100</v>
      </c>
      <c r="BD295" s="503">
        <f>AVERAGE(BC295:BC300)</f>
        <v>100</v>
      </c>
      <c r="BE295" s="505" t="str">
        <f>IF(BD295&lt;=50, "Débil", IF(BD295&lt;=99,"Moderado","Fuerte"))</f>
        <v>Fuerte</v>
      </c>
      <c r="BF295" s="503">
        <f>+IF(BE295="Fuerte",2,IF(BE295="Moderado",1,0))</f>
        <v>2</v>
      </c>
      <c r="BG295" s="503" t="e">
        <f>+AC295-BF295</f>
        <v>#N/A</v>
      </c>
      <c r="BH295" s="499" t="e">
        <f>+VLOOKUP(BG295,Listados!$J$18:$K$24,2,TRUE)</f>
        <v>#N/A</v>
      </c>
      <c r="BI295" s="501" t="str">
        <f>IF(ISBLANK(AD295),"",AD295)</f>
        <v>Moderado</v>
      </c>
      <c r="BJ295" s="499" t="e">
        <f>IF(AND(BH295&lt;&gt;"",BI295&lt;&gt;""),VLOOKUP(BH295&amp;BI295,Listados!$M$3:$N$27,2,FALSE),"")</f>
        <v>#N/A</v>
      </c>
      <c r="BK295" s="499" t="e">
        <f>+VLOOKUP(BJ295,Listados!$P$3:$Q$6,2,FALSE)</f>
        <v>#N/A</v>
      </c>
      <c r="BL295" s="586"/>
      <c r="BM295" s="587"/>
      <c r="BN295" s="588"/>
      <c r="BO295" s="586"/>
      <c r="BP295" s="587"/>
      <c r="BQ295" s="588"/>
      <c r="BR295" s="586"/>
      <c r="BS295" s="587"/>
      <c r="BT295" s="588"/>
    </row>
    <row r="296" spans="1:72" ht="15.75" thickBot="1" x14ac:dyDescent="0.3">
      <c r="A296" s="511"/>
      <c r="B296" s="564"/>
      <c r="C296" s="517"/>
      <c r="D296" s="523"/>
      <c r="E296" s="162"/>
      <c r="F296" s="151"/>
      <c r="G296" s="523"/>
      <c r="H296" s="551"/>
      <c r="I296" s="551"/>
      <c r="J296" s="551"/>
      <c r="K296" s="551"/>
      <c r="L296" s="551"/>
      <c r="M296" s="551"/>
      <c r="N296" s="551"/>
      <c r="O296" s="551"/>
      <c r="P296" s="551"/>
      <c r="Q296" s="551"/>
      <c r="R296" s="551"/>
      <c r="S296" s="551"/>
      <c r="T296" s="551"/>
      <c r="U296" s="551"/>
      <c r="V296" s="551"/>
      <c r="W296" s="551"/>
      <c r="X296" s="551"/>
      <c r="Y296" s="551"/>
      <c r="Z296" s="514"/>
      <c r="AA296" s="509"/>
      <c r="AB296" s="514"/>
      <c r="AC296" s="507"/>
      <c r="AD296" s="509" t="str">
        <f>+IF(OR(AB296=1,AB296&lt;=5),"Moderado",IF(OR(AB296=6,AB296&lt;=11),"Mayor","Catastrófico"))</f>
        <v>Moderado</v>
      </c>
      <c r="AE296" s="507"/>
      <c r="AF296" s="502"/>
      <c r="AG296" s="52" t="s">
        <v>497</v>
      </c>
      <c r="AH296" s="145"/>
      <c r="AI296" s="145"/>
      <c r="AJ296" s="145"/>
      <c r="AK296" s="28" t="str">
        <f t="shared" si="52"/>
        <v/>
      </c>
      <c r="AL296" s="145"/>
      <c r="AM296" s="28" t="str">
        <f t="shared" si="53"/>
        <v/>
      </c>
      <c r="AN296" s="140"/>
      <c r="AO296" s="28" t="str">
        <f t="shared" si="54"/>
        <v/>
      </c>
      <c r="AP296" s="140"/>
      <c r="AQ296" s="28" t="str">
        <f t="shared" si="55"/>
        <v/>
      </c>
      <c r="AR296" s="140"/>
      <c r="AS296" s="28" t="str">
        <f t="shared" si="56"/>
        <v/>
      </c>
      <c r="AT296" s="140"/>
      <c r="AU296" s="28" t="str">
        <f t="shared" si="57"/>
        <v/>
      </c>
      <c r="AV296" s="140"/>
      <c r="AW296" s="28" t="str">
        <f t="shared" si="58"/>
        <v/>
      </c>
      <c r="AX296" s="111" t="str">
        <f t="shared" si="59"/>
        <v/>
      </c>
      <c r="AY296" s="111" t="str">
        <f t="shared" si="60"/>
        <v/>
      </c>
      <c r="AZ296" s="141"/>
      <c r="BA296" s="154" t="str">
        <f t="shared" si="61"/>
        <v>Débil</v>
      </c>
      <c r="BB296" s="22" t="str">
        <f>IFERROR(VLOOKUP((CONCATENATE(AY296,BA296)),Listados!$U$3:$V$11,2,FALSE),"")</f>
        <v/>
      </c>
      <c r="BC296" s="111">
        <f t="shared" si="62"/>
        <v>100</v>
      </c>
      <c r="BD296" s="504"/>
      <c r="BE296" s="548"/>
      <c r="BF296" s="504"/>
      <c r="BG296" s="504"/>
      <c r="BH296" s="500"/>
      <c r="BI296" s="502"/>
      <c r="BJ296" s="500"/>
      <c r="BK296" s="500"/>
      <c r="BL296" s="586"/>
      <c r="BM296" s="587"/>
      <c r="BN296" s="588"/>
      <c r="BO296" s="586"/>
      <c r="BP296" s="587"/>
      <c r="BQ296" s="588"/>
      <c r="BR296" s="586"/>
      <c r="BS296" s="587"/>
      <c r="BT296" s="588"/>
    </row>
    <row r="297" spans="1:72" ht="15.75" thickBot="1" x14ac:dyDescent="0.3">
      <c r="A297" s="511"/>
      <c r="B297" s="564"/>
      <c r="C297" s="517"/>
      <c r="D297" s="523"/>
      <c r="E297" s="162"/>
      <c r="F297" s="151"/>
      <c r="G297" s="523"/>
      <c r="H297" s="551"/>
      <c r="I297" s="551"/>
      <c r="J297" s="551"/>
      <c r="K297" s="551"/>
      <c r="L297" s="551"/>
      <c r="M297" s="551"/>
      <c r="N297" s="551"/>
      <c r="O297" s="551"/>
      <c r="P297" s="551"/>
      <c r="Q297" s="551"/>
      <c r="R297" s="551"/>
      <c r="S297" s="551"/>
      <c r="T297" s="551"/>
      <c r="U297" s="551"/>
      <c r="V297" s="551"/>
      <c r="W297" s="551"/>
      <c r="X297" s="551"/>
      <c r="Y297" s="551"/>
      <c r="Z297" s="514"/>
      <c r="AA297" s="509"/>
      <c r="AB297" s="514"/>
      <c r="AC297" s="507"/>
      <c r="AD297" s="509" t="str">
        <f>+IF(OR(AB297=1,AB297&lt;=5),"Moderado",IF(OR(AB297=6,AB297&lt;=11),"Mayor","Catastrófico"))</f>
        <v>Moderado</v>
      </c>
      <c r="AE297" s="507"/>
      <c r="AF297" s="502"/>
      <c r="AG297" s="52" t="s">
        <v>497</v>
      </c>
      <c r="AH297" s="145"/>
      <c r="AI297" s="145"/>
      <c r="AJ297" s="145"/>
      <c r="AK297" s="28" t="str">
        <f t="shared" si="52"/>
        <v/>
      </c>
      <c r="AL297" s="145"/>
      <c r="AM297" s="28" t="str">
        <f t="shared" si="53"/>
        <v/>
      </c>
      <c r="AN297" s="140"/>
      <c r="AO297" s="28" t="str">
        <f t="shared" si="54"/>
        <v/>
      </c>
      <c r="AP297" s="140"/>
      <c r="AQ297" s="28" t="str">
        <f t="shared" si="55"/>
        <v/>
      </c>
      <c r="AR297" s="140"/>
      <c r="AS297" s="28" t="str">
        <f t="shared" si="56"/>
        <v/>
      </c>
      <c r="AT297" s="140"/>
      <c r="AU297" s="28" t="str">
        <f t="shared" si="57"/>
        <v/>
      </c>
      <c r="AV297" s="140"/>
      <c r="AW297" s="28" t="str">
        <f t="shared" si="58"/>
        <v/>
      </c>
      <c r="AX297" s="111" t="str">
        <f t="shared" si="59"/>
        <v/>
      </c>
      <c r="AY297" s="111" t="str">
        <f t="shared" si="60"/>
        <v/>
      </c>
      <c r="AZ297" s="141"/>
      <c r="BA297" s="154" t="str">
        <f t="shared" si="61"/>
        <v>Débil</v>
      </c>
      <c r="BB297" s="22" t="str">
        <f>IFERROR(VLOOKUP((CONCATENATE(AY297,BA297)),Listados!$U$3:$V$11,2,FALSE),"")</f>
        <v/>
      </c>
      <c r="BC297" s="111">
        <f t="shared" si="62"/>
        <v>100</v>
      </c>
      <c r="BD297" s="504"/>
      <c r="BE297" s="548"/>
      <c r="BF297" s="504"/>
      <c r="BG297" s="504"/>
      <c r="BH297" s="500"/>
      <c r="BI297" s="502"/>
      <c r="BJ297" s="500"/>
      <c r="BK297" s="500"/>
      <c r="BL297" s="586"/>
      <c r="BM297" s="587"/>
      <c r="BN297" s="588"/>
      <c r="BO297" s="586"/>
      <c r="BP297" s="587"/>
      <c r="BQ297" s="588"/>
      <c r="BR297" s="586"/>
      <c r="BS297" s="587"/>
      <c r="BT297" s="588"/>
    </row>
    <row r="298" spans="1:72" ht="15.75" thickBot="1" x14ac:dyDescent="0.3">
      <c r="A298" s="511"/>
      <c r="B298" s="564"/>
      <c r="C298" s="517"/>
      <c r="D298" s="523"/>
      <c r="E298" s="542"/>
      <c r="F298" s="556"/>
      <c r="G298" s="523"/>
      <c r="H298" s="551"/>
      <c r="I298" s="551"/>
      <c r="J298" s="551"/>
      <c r="K298" s="551"/>
      <c r="L298" s="551"/>
      <c r="M298" s="551"/>
      <c r="N298" s="551"/>
      <c r="O298" s="551"/>
      <c r="P298" s="551"/>
      <c r="Q298" s="551"/>
      <c r="R298" s="551"/>
      <c r="S298" s="551"/>
      <c r="T298" s="551"/>
      <c r="U298" s="551"/>
      <c r="V298" s="551"/>
      <c r="W298" s="551"/>
      <c r="X298" s="551"/>
      <c r="Y298" s="551"/>
      <c r="Z298" s="514"/>
      <c r="AA298" s="509"/>
      <c r="AB298" s="514"/>
      <c r="AC298" s="507"/>
      <c r="AD298" s="509" t="str">
        <f>+IF(OR(AB298=1,AB298&lt;=5),"Moderado",IF(OR(AB298=6,AB298&lt;=11),"Mayor","Catastrófico"))</f>
        <v>Moderado</v>
      </c>
      <c r="AE298" s="507"/>
      <c r="AF298" s="502"/>
      <c r="AG298" s="52" t="s">
        <v>497</v>
      </c>
      <c r="AH298" s="145"/>
      <c r="AI298" s="145"/>
      <c r="AJ298" s="145"/>
      <c r="AK298" s="28" t="str">
        <f t="shared" si="52"/>
        <v/>
      </c>
      <c r="AL298" s="145"/>
      <c r="AM298" s="28" t="str">
        <f t="shared" si="53"/>
        <v/>
      </c>
      <c r="AN298" s="140"/>
      <c r="AO298" s="28" t="str">
        <f t="shared" si="54"/>
        <v/>
      </c>
      <c r="AP298" s="140"/>
      <c r="AQ298" s="28" t="str">
        <f t="shared" si="55"/>
        <v/>
      </c>
      <c r="AR298" s="140"/>
      <c r="AS298" s="28" t="str">
        <f t="shared" si="56"/>
        <v/>
      </c>
      <c r="AT298" s="140"/>
      <c r="AU298" s="28" t="str">
        <f t="shared" si="57"/>
        <v/>
      </c>
      <c r="AV298" s="140"/>
      <c r="AW298" s="28" t="str">
        <f t="shared" si="58"/>
        <v/>
      </c>
      <c r="AX298" s="111" t="str">
        <f t="shared" si="59"/>
        <v/>
      </c>
      <c r="AY298" s="111" t="str">
        <f t="shared" si="60"/>
        <v/>
      </c>
      <c r="AZ298" s="141"/>
      <c r="BA298" s="154" t="str">
        <f t="shared" si="61"/>
        <v>Débil</v>
      </c>
      <c r="BB298" s="22" t="str">
        <f>IFERROR(VLOOKUP((CONCATENATE(AY298,BA298)),Listados!$U$3:$V$11,2,FALSE),"")</f>
        <v/>
      </c>
      <c r="BC298" s="111">
        <f t="shared" si="62"/>
        <v>100</v>
      </c>
      <c r="BD298" s="504"/>
      <c r="BE298" s="548"/>
      <c r="BF298" s="504"/>
      <c r="BG298" s="504"/>
      <c r="BH298" s="500"/>
      <c r="BI298" s="502"/>
      <c r="BJ298" s="500"/>
      <c r="BK298" s="500"/>
      <c r="BL298" s="586"/>
      <c r="BM298" s="587"/>
      <c r="BN298" s="588"/>
      <c r="BO298" s="586"/>
      <c r="BP298" s="587"/>
      <c r="BQ298" s="588"/>
      <c r="BR298" s="586"/>
      <c r="BS298" s="587"/>
      <c r="BT298" s="588"/>
    </row>
    <row r="299" spans="1:72" ht="15.75" thickBot="1" x14ac:dyDescent="0.3">
      <c r="A299" s="511"/>
      <c r="B299" s="564"/>
      <c r="C299" s="517"/>
      <c r="D299" s="523"/>
      <c r="E299" s="543"/>
      <c r="F299" s="557"/>
      <c r="G299" s="523"/>
      <c r="H299" s="551"/>
      <c r="I299" s="551"/>
      <c r="J299" s="551"/>
      <c r="K299" s="551"/>
      <c r="L299" s="551"/>
      <c r="M299" s="551"/>
      <c r="N299" s="551"/>
      <c r="O299" s="551"/>
      <c r="P299" s="551"/>
      <c r="Q299" s="551"/>
      <c r="R299" s="551"/>
      <c r="S299" s="551"/>
      <c r="T299" s="551"/>
      <c r="U299" s="551"/>
      <c r="V299" s="551"/>
      <c r="W299" s="551"/>
      <c r="X299" s="551"/>
      <c r="Y299" s="551"/>
      <c r="Z299" s="514"/>
      <c r="AA299" s="509"/>
      <c r="AB299" s="514"/>
      <c r="AC299" s="507"/>
      <c r="AD299" s="509" t="str">
        <f>+IF(OR(AB299=1,AB299&lt;=5),"Moderado",IF(OR(AB299=6,AB299&lt;=11),"Mayor","Catastrófico"))</f>
        <v>Moderado</v>
      </c>
      <c r="AE299" s="507"/>
      <c r="AF299" s="502"/>
      <c r="AG299" s="52" t="s">
        <v>497</v>
      </c>
      <c r="AH299" s="145"/>
      <c r="AI299" s="145"/>
      <c r="AJ299" s="145"/>
      <c r="AK299" s="28" t="str">
        <f t="shared" si="52"/>
        <v/>
      </c>
      <c r="AL299" s="145"/>
      <c r="AM299" s="28" t="str">
        <f t="shared" si="53"/>
        <v/>
      </c>
      <c r="AN299" s="140"/>
      <c r="AO299" s="28" t="str">
        <f t="shared" si="54"/>
        <v/>
      </c>
      <c r="AP299" s="140"/>
      <c r="AQ299" s="28" t="str">
        <f t="shared" si="55"/>
        <v/>
      </c>
      <c r="AR299" s="140"/>
      <c r="AS299" s="28" t="str">
        <f t="shared" si="56"/>
        <v/>
      </c>
      <c r="AT299" s="140"/>
      <c r="AU299" s="28" t="str">
        <f t="shared" si="57"/>
        <v/>
      </c>
      <c r="AV299" s="140"/>
      <c r="AW299" s="28" t="str">
        <f t="shared" si="58"/>
        <v/>
      </c>
      <c r="AX299" s="111" t="str">
        <f t="shared" si="59"/>
        <v/>
      </c>
      <c r="AY299" s="111" t="str">
        <f t="shared" si="60"/>
        <v/>
      </c>
      <c r="AZ299" s="141"/>
      <c r="BA299" s="154" t="str">
        <f t="shared" si="61"/>
        <v>Débil</v>
      </c>
      <c r="BB299" s="22" t="str">
        <f>IFERROR(VLOOKUP((CONCATENATE(AY299,BA299)),Listados!$U$3:$V$11,2,FALSE),"")</f>
        <v/>
      </c>
      <c r="BC299" s="111">
        <f t="shared" si="62"/>
        <v>100</v>
      </c>
      <c r="BD299" s="504"/>
      <c r="BE299" s="548"/>
      <c r="BF299" s="504"/>
      <c r="BG299" s="504"/>
      <c r="BH299" s="500"/>
      <c r="BI299" s="502"/>
      <c r="BJ299" s="500"/>
      <c r="BK299" s="500"/>
      <c r="BL299" s="586"/>
      <c r="BM299" s="587"/>
      <c r="BN299" s="588"/>
      <c r="BO299" s="586"/>
      <c r="BP299" s="587"/>
      <c r="BQ299" s="588"/>
      <c r="BR299" s="586"/>
      <c r="BS299" s="587"/>
      <c r="BT299" s="588"/>
    </row>
    <row r="300" spans="1:72" ht="15.75" thickBot="1" x14ac:dyDescent="0.3">
      <c r="A300" s="512"/>
      <c r="B300" s="564"/>
      <c r="C300" s="518"/>
      <c r="D300" s="568"/>
      <c r="E300" s="544"/>
      <c r="F300" s="558"/>
      <c r="G300" s="523"/>
      <c r="H300" s="551"/>
      <c r="I300" s="551"/>
      <c r="J300" s="551"/>
      <c r="K300" s="551"/>
      <c r="L300" s="551"/>
      <c r="M300" s="551"/>
      <c r="N300" s="551"/>
      <c r="O300" s="551"/>
      <c r="P300" s="551"/>
      <c r="Q300" s="551"/>
      <c r="R300" s="551"/>
      <c r="S300" s="551"/>
      <c r="T300" s="551"/>
      <c r="U300" s="551"/>
      <c r="V300" s="551"/>
      <c r="W300" s="551"/>
      <c r="X300" s="551"/>
      <c r="Y300" s="551"/>
      <c r="Z300" s="514"/>
      <c r="AA300" s="509"/>
      <c r="AB300" s="514"/>
      <c r="AC300" s="508"/>
      <c r="AD300" s="509" t="str">
        <f>+IF(OR(AB300=1,AB300&lt;=5),"Moderado",IF(OR(AB300=6,AB300&lt;=11),"Mayor","Catastrófico"))</f>
        <v>Moderado</v>
      </c>
      <c r="AE300" s="508"/>
      <c r="AF300" s="502"/>
      <c r="AG300" s="52" t="s">
        <v>497</v>
      </c>
      <c r="AH300" s="145"/>
      <c r="AI300" s="145"/>
      <c r="AJ300" s="145"/>
      <c r="AK300" s="28" t="str">
        <f t="shared" si="52"/>
        <v/>
      </c>
      <c r="AL300" s="145"/>
      <c r="AM300" s="28" t="str">
        <f t="shared" si="53"/>
        <v/>
      </c>
      <c r="AN300" s="140"/>
      <c r="AO300" s="28" t="str">
        <f t="shared" si="54"/>
        <v/>
      </c>
      <c r="AP300" s="140"/>
      <c r="AQ300" s="28" t="str">
        <f t="shared" si="55"/>
        <v/>
      </c>
      <c r="AR300" s="140"/>
      <c r="AS300" s="28" t="str">
        <f t="shared" si="56"/>
        <v/>
      </c>
      <c r="AT300" s="140"/>
      <c r="AU300" s="28" t="str">
        <f t="shared" si="57"/>
        <v/>
      </c>
      <c r="AV300" s="140"/>
      <c r="AW300" s="28" t="str">
        <f t="shared" si="58"/>
        <v/>
      </c>
      <c r="AX300" s="111" t="str">
        <f t="shared" si="59"/>
        <v/>
      </c>
      <c r="AY300" s="111" t="str">
        <f t="shared" si="60"/>
        <v/>
      </c>
      <c r="AZ300" s="141"/>
      <c r="BA300" s="154" t="str">
        <f t="shared" si="61"/>
        <v>Débil</v>
      </c>
      <c r="BB300" s="22" t="str">
        <f>IFERROR(VLOOKUP((CONCATENATE(AY300,BA300)),Listados!$U$3:$V$11,2,FALSE),"")</f>
        <v/>
      </c>
      <c r="BC300" s="111">
        <f t="shared" si="62"/>
        <v>100</v>
      </c>
      <c r="BD300" s="505"/>
      <c r="BE300" s="548"/>
      <c r="BF300" s="505"/>
      <c r="BG300" s="505"/>
      <c r="BH300" s="501"/>
      <c r="BI300" s="502"/>
      <c r="BJ300" s="501"/>
      <c r="BK300" s="501"/>
      <c r="BL300" s="586"/>
      <c r="BM300" s="587"/>
      <c r="BN300" s="588"/>
      <c r="BO300" s="586"/>
      <c r="BP300" s="587"/>
      <c r="BQ300" s="588"/>
      <c r="BR300" s="586"/>
      <c r="BS300" s="587"/>
      <c r="BT300" s="588"/>
    </row>
    <row r="301" spans="1:72" ht="15.75" thickBot="1" x14ac:dyDescent="0.3">
      <c r="A301" s="510">
        <v>50</v>
      </c>
      <c r="B301" s="563"/>
      <c r="C301" s="516" t="str">
        <f>IFERROR(VLOOKUP(B301,Listados!B$3:C$20,2,FALSE),"")</f>
        <v/>
      </c>
      <c r="D301" s="522" t="s">
        <v>614</v>
      </c>
      <c r="E301" s="105"/>
      <c r="F301" s="18"/>
      <c r="G301" s="522"/>
      <c r="H301" s="550"/>
      <c r="I301" s="550"/>
      <c r="J301" s="550"/>
      <c r="K301" s="550"/>
      <c r="L301" s="550"/>
      <c r="M301" s="550"/>
      <c r="N301" s="550"/>
      <c r="O301" s="550"/>
      <c r="P301" s="550"/>
      <c r="Q301" s="550"/>
      <c r="R301" s="550"/>
      <c r="S301" s="550"/>
      <c r="T301" s="550"/>
      <c r="U301" s="550"/>
      <c r="V301" s="550"/>
      <c r="W301" s="550"/>
      <c r="X301" s="550"/>
      <c r="Y301" s="550"/>
      <c r="Z301" s="549"/>
      <c r="AA301" s="508">
        <f>COUNTIF(H301:Z306, "SI")</f>
        <v>0</v>
      </c>
      <c r="AB301" s="549"/>
      <c r="AC301" s="506" t="e">
        <f>+VLOOKUP(AB301,Listados!$K$8:$L$12,2,0)</f>
        <v>#N/A</v>
      </c>
      <c r="AD301" s="508" t="str">
        <f>+IF(OR(AA301=1,AA301&lt;=5),"Moderado",IF(OR(AA301=6,AA301&lt;=11),"Mayor","Catastrófico"))</f>
        <v>Moderado</v>
      </c>
      <c r="AE301" s="506" t="e">
        <f>+VLOOKUP(AD301,Listados!K307:L311,2,0)</f>
        <v>#N/A</v>
      </c>
      <c r="AF301" s="501" t="str">
        <f>IF(AND(AB301&lt;&gt;"",AD301&lt;&gt;""),VLOOKUP(AB301&amp;AD301,Listados!$M$3:$N$27,2,FALSE),"")</f>
        <v/>
      </c>
      <c r="AG301" s="52" t="s">
        <v>497</v>
      </c>
      <c r="AH301" s="145"/>
      <c r="AI301" s="145"/>
      <c r="AJ301" s="145"/>
      <c r="AK301" s="28" t="str">
        <f t="shared" si="52"/>
        <v/>
      </c>
      <c r="AL301" s="145"/>
      <c r="AM301" s="28" t="str">
        <f t="shared" si="53"/>
        <v/>
      </c>
      <c r="AN301" s="140"/>
      <c r="AO301" s="28" t="str">
        <f t="shared" si="54"/>
        <v/>
      </c>
      <c r="AP301" s="140"/>
      <c r="AQ301" s="28" t="str">
        <f t="shared" si="55"/>
        <v/>
      </c>
      <c r="AR301" s="140"/>
      <c r="AS301" s="28" t="str">
        <f t="shared" si="56"/>
        <v/>
      </c>
      <c r="AT301" s="140"/>
      <c r="AU301" s="28" t="str">
        <f t="shared" si="57"/>
        <v/>
      </c>
      <c r="AV301" s="140"/>
      <c r="AW301" s="28" t="str">
        <f t="shared" si="58"/>
        <v/>
      </c>
      <c r="AX301" s="111" t="str">
        <f t="shared" si="59"/>
        <v/>
      </c>
      <c r="AY301" s="111" t="str">
        <f t="shared" si="60"/>
        <v/>
      </c>
      <c r="AZ301" s="141"/>
      <c r="BA301" s="154" t="str">
        <f t="shared" si="61"/>
        <v>Débil</v>
      </c>
      <c r="BB301" s="22" t="str">
        <f>IFERROR(VLOOKUP((CONCATENATE(AY301,BA301)),Listados!$U$3:$V$11,2,FALSE),"")</f>
        <v/>
      </c>
      <c r="BC301" s="111">
        <f t="shared" si="62"/>
        <v>100</v>
      </c>
      <c r="BD301" s="503">
        <f>AVERAGE(BC301:BC306)</f>
        <v>100</v>
      </c>
      <c r="BE301" s="505" t="str">
        <f>IF(BD301&lt;=50, "Débil", IF(BD301&lt;=99,"Moderado","Fuerte"))</f>
        <v>Fuerte</v>
      </c>
      <c r="BF301" s="503">
        <f>+IF(BE301="Fuerte",2,IF(BE301="Moderado",1,0))</f>
        <v>2</v>
      </c>
      <c r="BG301" s="503" t="e">
        <f>+AC301-BF301</f>
        <v>#N/A</v>
      </c>
      <c r="BH301" s="499" t="e">
        <f>+VLOOKUP(BG301,Listados!$J$18:$K$24,2,TRUE)</f>
        <v>#N/A</v>
      </c>
      <c r="BI301" s="501" t="str">
        <f>IF(ISBLANK(AD301),"",AD301)</f>
        <v>Moderado</v>
      </c>
      <c r="BJ301" s="499" t="e">
        <f>IF(AND(BH301&lt;&gt;"",BI301&lt;&gt;""),VLOOKUP(BH301&amp;BI301,Listados!$M$3:$N$27,2,FALSE),"")</f>
        <v>#N/A</v>
      </c>
      <c r="BK301" s="499" t="e">
        <f>+VLOOKUP(BJ301,Listados!$P$3:$Q$6,2,FALSE)</f>
        <v>#N/A</v>
      </c>
      <c r="BL301" s="586"/>
      <c r="BM301" s="587"/>
      <c r="BN301" s="588"/>
      <c r="BO301" s="586"/>
      <c r="BP301" s="587"/>
      <c r="BQ301" s="588"/>
      <c r="BR301" s="586"/>
      <c r="BS301" s="587"/>
      <c r="BT301" s="588"/>
    </row>
    <row r="302" spans="1:72" ht="15.75" thickBot="1" x14ac:dyDescent="0.3">
      <c r="A302" s="511"/>
      <c r="B302" s="564"/>
      <c r="C302" s="517"/>
      <c r="D302" s="523"/>
      <c r="E302" s="162"/>
      <c r="F302" s="151"/>
      <c r="G302" s="523"/>
      <c r="H302" s="551"/>
      <c r="I302" s="551"/>
      <c r="J302" s="551"/>
      <c r="K302" s="551"/>
      <c r="L302" s="551"/>
      <c r="M302" s="551"/>
      <c r="N302" s="551"/>
      <c r="O302" s="551"/>
      <c r="P302" s="551"/>
      <c r="Q302" s="551"/>
      <c r="R302" s="551"/>
      <c r="S302" s="551"/>
      <c r="T302" s="551"/>
      <c r="U302" s="551"/>
      <c r="V302" s="551"/>
      <c r="W302" s="551"/>
      <c r="X302" s="551"/>
      <c r="Y302" s="551"/>
      <c r="Z302" s="514"/>
      <c r="AA302" s="509"/>
      <c r="AB302" s="514"/>
      <c r="AC302" s="507"/>
      <c r="AD302" s="509" t="str">
        <f>+IF(OR(AB302=1,AB302&lt;=5),"Moderado",IF(OR(AB302=6,AB302&lt;=11),"Mayor","Catastrófico"))</f>
        <v>Moderado</v>
      </c>
      <c r="AE302" s="507"/>
      <c r="AF302" s="502"/>
      <c r="AG302" s="52" t="s">
        <v>497</v>
      </c>
      <c r="AH302" s="145"/>
      <c r="AI302" s="145"/>
      <c r="AJ302" s="145"/>
      <c r="AK302" s="28" t="str">
        <f t="shared" si="52"/>
        <v/>
      </c>
      <c r="AL302" s="145"/>
      <c r="AM302" s="28" t="str">
        <f t="shared" si="53"/>
        <v/>
      </c>
      <c r="AN302" s="140"/>
      <c r="AO302" s="28" t="str">
        <f t="shared" si="54"/>
        <v/>
      </c>
      <c r="AP302" s="140"/>
      <c r="AQ302" s="28" t="str">
        <f t="shared" si="55"/>
        <v/>
      </c>
      <c r="AR302" s="140"/>
      <c r="AS302" s="28" t="str">
        <f t="shared" si="56"/>
        <v/>
      </c>
      <c r="AT302" s="140"/>
      <c r="AU302" s="28" t="str">
        <f t="shared" si="57"/>
        <v/>
      </c>
      <c r="AV302" s="140"/>
      <c r="AW302" s="28" t="str">
        <f t="shared" si="58"/>
        <v/>
      </c>
      <c r="AX302" s="111" t="str">
        <f t="shared" si="59"/>
        <v/>
      </c>
      <c r="AY302" s="111" t="str">
        <f t="shared" si="60"/>
        <v/>
      </c>
      <c r="AZ302" s="141"/>
      <c r="BA302" s="154" t="str">
        <f t="shared" si="61"/>
        <v>Débil</v>
      </c>
      <c r="BB302" s="22" t="str">
        <f>IFERROR(VLOOKUP((CONCATENATE(AY302,BA302)),Listados!$U$3:$V$11,2,FALSE),"")</f>
        <v/>
      </c>
      <c r="BC302" s="111">
        <f t="shared" si="62"/>
        <v>100</v>
      </c>
      <c r="BD302" s="504"/>
      <c r="BE302" s="548"/>
      <c r="BF302" s="504"/>
      <c r="BG302" s="504"/>
      <c r="BH302" s="500"/>
      <c r="BI302" s="502"/>
      <c r="BJ302" s="500"/>
      <c r="BK302" s="500"/>
      <c r="BL302" s="586"/>
      <c r="BM302" s="587"/>
      <c r="BN302" s="588"/>
      <c r="BO302" s="586"/>
      <c r="BP302" s="587"/>
      <c r="BQ302" s="588"/>
      <c r="BR302" s="586"/>
      <c r="BS302" s="587"/>
      <c r="BT302" s="588"/>
    </row>
    <row r="303" spans="1:72" ht="15.75" thickBot="1" x14ac:dyDescent="0.3">
      <c r="A303" s="511"/>
      <c r="B303" s="564"/>
      <c r="C303" s="517"/>
      <c r="D303" s="523"/>
      <c r="E303" s="162"/>
      <c r="F303" s="151"/>
      <c r="G303" s="523"/>
      <c r="H303" s="551"/>
      <c r="I303" s="551"/>
      <c r="J303" s="551"/>
      <c r="K303" s="551"/>
      <c r="L303" s="551"/>
      <c r="M303" s="551"/>
      <c r="N303" s="551"/>
      <c r="O303" s="551"/>
      <c r="P303" s="551"/>
      <c r="Q303" s="551"/>
      <c r="R303" s="551"/>
      <c r="S303" s="551"/>
      <c r="T303" s="551"/>
      <c r="U303" s="551"/>
      <c r="V303" s="551"/>
      <c r="W303" s="551"/>
      <c r="X303" s="551"/>
      <c r="Y303" s="551"/>
      <c r="Z303" s="514"/>
      <c r="AA303" s="509"/>
      <c r="AB303" s="514"/>
      <c r="AC303" s="507"/>
      <c r="AD303" s="509" t="str">
        <f>+IF(OR(AB303=1,AB303&lt;=5),"Moderado",IF(OR(AB303=6,AB303&lt;=11),"Mayor","Catastrófico"))</f>
        <v>Moderado</v>
      </c>
      <c r="AE303" s="507"/>
      <c r="AF303" s="502"/>
      <c r="AG303" s="52" t="s">
        <v>497</v>
      </c>
      <c r="AH303" s="145"/>
      <c r="AI303" s="145"/>
      <c r="AJ303" s="145"/>
      <c r="AK303" s="28" t="str">
        <f t="shared" si="52"/>
        <v/>
      </c>
      <c r="AL303" s="145"/>
      <c r="AM303" s="28" t="str">
        <f t="shared" si="53"/>
        <v/>
      </c>
      <c r="AN303" s="140"/>
      <c r="AO303" s="28" t="str">
        <f t="shared" si="54"/>
        <v/>
      </c>
      <c r="AP303" s="140"/>
      <c r="AQ303" s="28" t="str">
        <f t="shared" si="55"/>
        <v/>
      </c>
      <c r="AR303" s="140"/>
      <c r="AS303" s="28" t="str">
        <f t="shared" si="56"/>
        <v/>
      </c>
      <c r="AT303" s="140"/>
      <c r="AU303" s="28" t="str">
        <f t="shared" si="57"/>
        <v/>
      </c>
      <c r="AV303" s="140"/>
      <c r="AW303" s="28" t="str">
        <f t="shared" si="58"/>
        <v/>
      </c>
      <c r="AX303" s="111" t="str">
        <f t="shared" si="59"/>
        <v/>
      </c>
      <c r="AY303" s="111" t="str">
        <f t="shared" si="60"/>
        <v/>
      </c>
      <c r="AZ303" s="141"/>
      <c r="BA303" s="154" t="str">
        <f t="shared" si="61"/>
        <v>Débil</v>
      </c>
      <c r="BB303" s="22" t="str">
        <f>IFERROR(VLOOKUP((CONCATENATE(AY303,BA303)),Listados!$U$3:$V$11,2,FALSE),"")</f>
        <v/>
      </c>
      <c r="BC303" s="111">
        <f t="shared" si="62"/>
        <v>100</v>
      </c>
      <c r="BD303" s="504"/>
      <c r="BE303" s="548"/>
      <c r="BF303" s="504"/>
      <c r="BG303" s="504"/>
      <c r="BH303" s="500"/>
      <c r="BI303" s="502"/>
      <c r="BJ303" s="500"/>
      <c r="BK303" s="500"/>
      <c r="BL303" s="586"/>
      <c r="BM303" s="587"/>
      <c r="BN303" s="588"/>
      <c r="BO303" s="586"/>
      <c r="BP303" s="587"/>
      <c r="BQ303" s="588"/>
      <c r="BR303" s="586"/>
      <c r="BS303" s="587"/>
      <c r="BT303" s="588"/>
    </row>
    <row r="304" spans="1:72" ht="15.75" thickBot="1" x14ac:dyDescent="0.3">
      <c r="A304" s="511"/>
      <c r="B304" s="564"/>
      <c r="C304" s="517"/>
      <c r="D304" s="523"/>
      <c r="E304" s="542"/>
      <c r="F304" s="556"/>
      <c r="G304" s="523"/>
      <c r="H304" s="551"/>
      <c r="I304" s="551"/>
      <c r="J304" s="551"/>
      <c r="K304" s="551"/>
      <c r="L304" s="551"/>
      <c r="M304" s="551"/>
      <c r="N304" s="551"/>
      <c r="O304" s="551"/>
      <c r="P304" s="551"/>
      <c r="Q304" s="551"/>
      <c r="R304" s="551"/>
      <c r="S304" s="551"/>
      <c r="T304" s="551"/>
      <c r="U304" s="551"/>
      <c r="V304" s="551"/>
      <c r="W304" s="551"/>
      <c r="X304" s="551"/>
      <c r="Y304" s="551"/>
      <c r="Z304" s="514"/>
      <c r="AA304" s="509"/>
      <c r="AB304" s="514"/>
      <c r="AC304" s="507"/>
      <c r="AD304" s="509" t="str">
        <f>+IF(OR(AB304=1,AB304&lt;=5),"Moderado",IF(OR(AB304=6,AB304&lt;=11),"Mayor","Catastrófico"))</f>
        <v>Moderado</v>
      </c>
      <c r="AE304" s="507"/>
      <c r="AF304" s="502"/>
      <c r="AG304" s="52" t="s">
        <v>497</v>
      </c>
      <c r="AH304" s="145"/>
      <c r="AI304" s="145"/>
      <c r="AJ304" s="145"/>
      <c r="AK304" s="28" t="str">
        <f t="shared" si="52"/>
        <v/>
      </c>
      <c r="AL304" s="145"/>
      <c r="AM304" s="28" t="str">
        <f t="shared" si="53"/>
        <v/>
      </c>
      <c r="AN304" s="140"/>
      <c r="AO304" s="28" t="str">
        <f t="shared" si="54"/>
        <v/>
      </c>
      <c r="AP304" s="140"/>
      <c r="AQ304" s="28" t="str">
        <f t="shared" si="55"/>
        <v/>
      </c>
      <c r="AR304" s="140"/>
      <c r="AS304" s="28" t="str">
        <f t="shared" si="56"/>
        <v/>
      </c>
      <c r="AT304" s="140"/>
      <c r="AU304" s="28" t="str">
        <f t="shared" si="57"/>
        <v/>
      </c>
      <c r="AV304" s="140"/>
      <c r="AW304" s="28" t="str">
        <f t="shared" si="58"/>
        <v/>
      </c>
      <c r="AX304" s="111" t="str">
        <f t="shared" si="59"/>
        <v/>
      </c>
      <c r="AY304" s="111" t="str">
        <f t="shared" si="60"/>
        <v/>
      </c>
      <c r="AZ304" s="141"/>
      <c r="BA304" s="154" t="str">
        <f t="shared" si="61"/>
        <v>Débil</v>
      </c>
      <c r="BB304" s="22" t="str">
        <f>IFERROR(VLOOKUP((CONCATENATE(AY304,BA304)),Listados!$U$3:$V$11,2,FALSE),"")</f>
        <v/>
      </c>
      <c r="BC304" s="111">
        <f t="shared" si="62"/>
        <v>100</v>
      </c>
      <c r="BD304" s="504"/>
      <c r="BE304" s="548"/>
      <c r="BF304" s="504"/>
      <c r="BG304" s="504"/>
      <c r="BH304" s="500"/>
      <c r="BI304" s="502"/>
      <c r="BJ304" s="500"/>
      <c r="BK304" s="500"/>
      <c r="BL304" s="586"/>
      <c r="BM304" s="587"/>
      <c r="BN304" s="588"/>
      <c r="BO304" s="586"/>
      <c r="BP304" s="587"/>
      <c r="BQ304" s="588"/>
      <c r="BR304" s="586"/>
      <c r="BS304" s="587"/>
      <c r="BT304" s="588"/>
    </row>
    <row r="305" spans="1:72" ht="15.75" thickBot="1" x14ac:dyDescent="0.3">
      <c r="A305" s="511"/>
      <c r="B305" s="564"/>
      <c r="C305" s="517"/>
      <c r="D305" s="523"/>
      <c r="E305" s="543"/>
      <c r="F305" s="557"/>
      <c r="G305" s="523"/>
      <c r="H305" s="551"/>
      <c r="I305" s="551"/>
      <c r="J305" s="551"/>
      <c r="K305" s="551"/>
      <c r="L305" s="551"/>
      <c r="M305" s="551"/>
      <c r="N305" s="551"/>
      <c r="O305" s="551"/>
      <c r="P305" s="551"/>
      <c r="Q305" s="551"/>
      <c r="R305" s="551"/>
      <c r="S305" s="551"/>
      <c r="T305" s="551"/>
      <c r="U305" s="551"/>
      <c r="V305" s="551"/>
      <c r="W305" s="551"/>
      <c r="X305" s="551"/>
      <c r="Y305" s="551"/>
      <c r="Z305" s="514"/>
      <c r="AA305" s="509"/>
      <c r="AB305" s="514"/>
      <c r="AC305" s="507"/>
      <c r="AD305" s="509" t="str">
        <f>+IF(OR(AB305=1,AB305&lt;=5),"Moderado",IF(OR(AB305=6,AB305&lt;=11),"Mayor","Catastrófico"))</f>
        <v>Moderado</v>
      </c>
      <c r="AE305" s="507"/>
      <c r="AF305" s="502"/>
      <c r="AG305" s="52" t="s">
        <v>497</v>
      </c>
      <c r="AH305" s="145"/>
      <c r="AI305" s="145"/>
      <c r="AJ305" s="145"/>
      <c r="AK305" s="28" t="str">
        <f t="shared" si="52"/>
        <v/>
      </c>
      <c r="AL305" s="145"/>
      <c r="AM305" s="28" t="str">
        <f t="shared" si="53"/>
        <v/>
      </c>
      <c r="AN305" s="140"/>
      <c r="AO305" s="28" t="str">
        <f t="shared" si="54"/>
        <v/>
      </c>
      <c r="AP305" s="140"/>
      <c r="AQ305" s="28" t="str">
        <f t="shared" si="55"/>
        <v/>
      </c>
      <c r="AR305" s="140"/>
      <c r="AS305" s="28" t="str">
        <f t="shared" si="56"/>
        <v/>
      </c>
      <c r="AT305" s="140"/>
      <c r="AU305" s="28" t="str">
        <f t="shared" si="57"/>
        <v/>
      </c>
      <c r="AV305" s="140"/>
      <c r="AW305" s="28" t="str">
        <f t="shared" si="58"/>
        <v/>
      </c>
      <c r="AX305" s="111" t="str">
        <f t="shared" si="59"/>
        <v/>
      </c>
      <c r="AY305" s="111" t="str">
        <f t="shared" si="60"/>
        <v/>
      </c>
      <c r="AZ305" s="141"/>
      <c r="BA305" s="154" t="str">
        <f t="shared" si="61"/>
        <v>Débil</v>
      </c>
      <c r="BB305" s="22" t="str">
        <f>IFERROR(VLOOKUP((CONCATENATE(AY305,BA305)),Listados!$U$3:$V$11,2,FALSE),"")</f>
        <v/>
      </c>
      <c r="BC305" s="111">
        <f t="shared" si="62"/>
        <v>100</v>
      </c>
      <c r="BD305" s="504"/>
      <c r="BE305" s="548"/>
      <c r="BF305" s="504"/>
      <c r="BG305" s="504"/>
      <c r="BH305" s="500"/>
      <c r="BI305" s="502"/>
      <c r="BJ305" s="500"/>
      <c r="BK305" s="500"/>
      <c r="BL305" s="586"/>
      <c r="BM305" s="587"/>
      <c r="BN305" s="588"/>
      <c r="BO305" s="586"/>
      <c r="BP305" s="587"/>
      <c r="BQ305" s="588"/>
      <c r="BR305" s="586"/>
      <c r="BS305" s="587"/>
      <c r="BT305" s="588"/>
    </row>
    <row r="306" spans="1:72" ht="15.75" thickBot="1" x14ac:dyDescent="0.3">
      <c r="A306" s="512"/>
      <c r="B306" s="564"/>
      <c r="C306" s="518"/>
      <c r="D306" s="568"/>
      <c r="E306" s="544"/>
      <c r="F306" s="558"/>
      <c r="G306" s="523"/>
      <c r="H306" s="551"/>
      <c r="I306" s="551"/>
      <c r="J306" s="551"/>
      <c r="K306" s="551"/>
      <c r="L306" s="551"/>
      <c r="M306" s="551"/>
      <c r="N306" s="551"/>
      <c r="O306" s="551"/>
      <c r="P306" s="551"/>
      <c r="Q306" s="551"/>
      <c r="R306" s="551"/>
      <c r="S306" s="551"/>
      <c r="T306" s="551"/>
      <c r="U306" s="551"/>
      <c r="V306" s="551"/>
      <c r="W306" s="551"/>
      <c r="X306" s="551"/>
      <c r="Y306" s="551"/>
      <c r="Z306" s="514"/>
      <c r="AA306" s="509"/>
      <c r="AB306" s="514"/>
      <c r="AC306" s="508"/>
      <c r="AD306" s="509" t="str">
        <f>+IF(OR(AB306=1,AB306&lt;=5),"Moderado",IF(OR(AB306=6,AB306&lt;=11),"Mayor","Catastrófico"))</f>
        <v>Moderado</v>
      </c>
      <c r="AE306" s="508"/>
      <c r="AF306" s="502"/>
      <c r="AG306" s="52" t="s">
        <v>497</v>
      </c>
      <c r="AH306" s="145"/>
      <c r="AI306" s="145"/>
      <c r="AJ306" s="145"/>
      <c r="AK306" s="28" t="str">
        <f t="shared" si="52"/>
        <v/>
      </c>
      <c r="AL306" s="145"/>
      <c r="AM306" s="28" t="str">
        <f t="shared" si="53"/>
        <v/>
      </c>
      <c r="AN306" s="140"/>
      <c r="AO306" s="28" t="str">
        <f t="shared" si="54"/>
        <v/>
      </c>
      <c r="AP306" s="140"/>
      <c r="AQ306" s="28" t="str">
        <f t="shared" si="55"/>
        <v/>
      </c>
      <c r="AR306" s="140"/>
      <c r="AS306" s="28" t="str">
        <f t="shared" si="56"/>
        <v/>
      </c>
      <c r="AT306" s="140"/>
      <c r="AU306" s="28" t="str">
        <f t="shared" si="57"/>
        <v/>
      </c>
      <c r="AV306" s="140"/>
      <c r="AW306" s="28" t="str">
        <f t="shared" si="58"/>
        <v/>
      </c>
      <c r="AX306" s="111" t="str">
        <f t="shared" si="59"/>
        <v/>
      </c>
      <c r="AY306" s="111" t="str">
        <f t="shared" si="60"/>
        <v/>
      </c>
      <c r="AZ306" s="141"/>
      <c r="BA306" s="154" t="str">
        <f t="shared" si="61"/>
        <v>Débil</v>
      </c>
      <c r="BB306" s="22" t="str">
        <f>IFERROR(VLOOKUP((CONCATENATE(AY306,BA306)),Listados!$U$3:$V$11,2,FALSE),"")</f>
        <v/>
      </c>
      <c r="BC306" s="111">
        <f t="shared" si="62"/>
        <v>100</v>
      </c>
      <c r="BD306" s="505"/>
      <c r="BE306" s="548"/>
      <c r="BF306" s="505"/>
      <c r="BG306" s="505"/>
      <c r="BH306" s="501"/>
      <c r="BI306" s="502"/>
      <c r="BJ306" s="501"/>
      <c r="BK306" s="501"/>
      <c r="BL306" s="586"/>
      <c r="BM306" s="587"/>
      <c r="BN306" s="588"/>
      <c r="BO306" s="586"/>
      <c r="BP306" s="587"/>
      <c r="BQ306" s="588"/>
      <c r="BR306" s="586"/>
      <c r="BS306" s="587"/>
      <c r="BT306" s="588"/>
    </row>
    <row r="307" spans="1:72" ht="15.75" thickBot="1" x14ac:dyDescent="0.3">
      <c r="A307" s="510">
        <v>51</v>
      </c>
      <c r="B307" s="563"/>
      <c r="C307" s="516" t="str">
        <f>IFERROR(VLOOKUP(B307,Listados!B$3:C$20,2,FALSE),"")</f>
        <v/>
      </c>
      <c r="D307" s="522" t="s">
        <v>614</v>
      </c>
      <c r="E307" s="105"/>
      <c r="F307" s="18"/>
      <c r="G307" s="522"/>
      <c r="H307" s="550"/>
      <c r="I307" s="550"/>
      <c r="J307" s="550"/>
      <c r="K307" s="550"/>
      <c r="L307" s="550"/>
      <c r="M307" s="550"/>
      <c r="N307" s="550"/>
      <c r="O307" s="550"/>
      <c r="P307" s="550"/>
      <c r="Q307" s="550"/>
      <c r="R307" s="550"/>
      <c r="S307" s="550"/>
      <c r="T307" s="550"/>
      <c r="U307" s="550"/>
      <c r="V307" s="550"/>
      <c r="W307" s="550"/>
      <c r="X307" s="550"/>
      <c r="Y307" s="550"/>
      <c r="Z307" s="549"/>
      <c r="AA307" s="508">
        <f>COUNTIF(H307:Z312, "SI")</f>
        <v>0</v>
      </c>
      <c r="AB307" s="549"/>
      <c r="AC307" s="506" t="e">
        <f>+VLOOKUP(AB307,Listados!$K$8:$L$12,2,0)</f>
        <v>#N/A</v>
      </c>
      <c r="AD307" s="508" t="str">
        <f>+IF(OR(AA307=1,AA307&lt;=5),"Moderado",IF(OR(AA307=6,AA307&lt;=11),"Mayor","Catastrófico"))</f>
        <v>Moderado</v>
      </c>
      <c r="AE307" s="506" t="e">
        <f>+VLOOKUP(AD307,Listados!K313:L317,2,0)</f>
        <v>#N/A</v>
      </c>
      <c r="AF307" s="501" t="str">
        <f>IF(AND(AB307&lt;&gt;"",AD307&lt;&gt;""),VLOOKUP(AB307&amp;AD307,Listados!$M$3:$N$27,2,FALSE),"")</f>
        <v/>
      </c>
      <c r="AG307" s="52" t="s">
        <v>497</v>
      </c>
      <c r="AH307" s="145"/>
      <c r="AI307" s="145"/>
      <c r="AJ307" s="145"/>
      <c r="AK307" s="28" t="str">
        <f t="shared" si="52"/>
        <v/>
      </c>
      <c r="AL307" s="145"/>
      <c r="AM307" s="28" t="str">
        <f t="shared" si="53"/>
        <v/>
      </c>
      <c r="AN307" s="140"/>
      <c r="AO307" s="28" t="str">
        <f t="shared" si="54"/>
        <v/>
      </c>
      <c r="AP307" s="140"/>
      <c r="AQ307" s="28" t="str">
        <f t="shared" si="55"/>
        <v/>
      </c>
      <c r="AR307" s="140"/>
      <c r="AS307" s="28" t="str">
        <f t="shared" si="56"/>
        <v/>
      </c>
      <c r="AT307" s="140"/>
      <c r="AU307" s="28" t="str">
        <f t="shared" si="57"/>
        <v/>
      </c>
      <c r="AV307" s="140"/>
      <c r="AW307" s="28" t="str">
        <f t="shared" si="58"/>
        <v/>
      </c>
      <c r="AX307" s="111" t="str">
        <f t="shared" si="59"/>
        <v/>
      </c>
      <c r="AY307" s="111" t="str">
        <f t="shared" si="60"/>
        <v/>
      </c>
      <c r="AZ307" s="141"/>
      <c r="BA307" s="154" t="str">
        <f t="shared" si="61"/>
        <v>Débil</v>
      </c>
      <c r="BB307" s="22" t="str">
        <f>IFERROR(VLOOKUP((CONCATENATE(AY307,BA307)),Listados!$U$3:$V$11,2,FALSE),"")</f>
        <v/>
      </c>
      <c r="BC307" s="111">
        <f t="shared" si="62"/>
        <v>100</v>
      </c>
      <c r="BD307" s="503">
        <f>AVERAGE(BC307:BC312)</f>
        <v>100</v>
      </c>
      <c r="BE307" s="505" t="str">
        <f>IF(BD307&lt;=50, "Débil", IF(BD307&lt;=99,"Moderado","Fuerte"))</f>
        <v>Fuerte</v>
      </c>
      <c r="BF307" s="503">
        <f>+IF(BE307="Fuerte",2,IF(BE307="Moderado",1,0))</f>
        <v>2</v>
      </c>
      <c r="BG307" s="503" t="e">
        <f>+AC307-BF307</f>
        <v>#N/A</v>
      </c>
      <c r="BH307" s="499" t="e">
        <f>+VLOOKUP(BG307,Listados!$J$18:$K$24,2,TRUE)</f>
        <v>#N/A</v>
      </c>
      <c r="BI307" s="501" t="str">
        <f>IF(ISBLANK(AD307),"",AD307)</f>
        <v>Moderado</v>
      </c>
      <c r="BJ307" s="499" t="e">
        <f>IF(AND(BH307&lt;&gt;"",BI307&lt;&gt;""),VLOOKUP(BH307&amp;BI307,Listados!$M$3:$N$27,2,FALSE),"")</f>
        <v>#N/A</v>
      </c>
      <c r="BK307" s="499" t="e">
        <f>+VLOOKUP(BJ307,Listados!$P$3:$Q$6,2,FALSE)</f>
        <v>#N/A</v>
      </c>
      <c r="BL307" s="586"/>
      <c r="BM307" s="587"/>
      <c r="BN307" s="588"/>
      <c r="BO307" s="586"/>
      <c r="BP307" s="587"/>
      <c r="BQ307" s="588"/>
      <c r="BR307" s="586"/>
      <c r="BS307" s="587"/>
      <c r="BT307" s="588"/>
    </row>
    <row r="308" spans="1:72" ht="15.75" thickBot="1" x14ac:dyDescent="0.3">
      <c r="A308" s="511"/>
      <c r="B308" s="564"/>
      <c r="C308" s="517"/>
      <c r="D308" s="523"/>
      <c r="E308" s="162"/>
      <c r="F308" s="151"/>
      <c r="G308" s="523"/>
      <c r="H308" s="551"/>
      <c r="I308" s="551"/>
      <c r="J308" s="551"/>
      <c r="K308" s="551"/>
      <c r="L308" s="551"/>
      <c r="M308" s="551"/>
      <c r="N308" s="551"/>
      <c r="O308" s="551"/>
      <c r="P308" s="551"/>
      <c r="Q308" s="551"/>
      <c r="R308" s="551"/>
      <c r="S308" s="551"/>
      <c r="T308" s="551"/>
      <c r="U308" s="551"/>
      <c r="V308" s="551"/>
      <c r="W308" s="551"/>
      <c r="X308" s="551"/>
      <c r="Y308" s="551"/>
      <c r="Z308" s="514"/>
      <c r="AA308" s="509"/>
      <c r="AB308" s="514"/>
      <c r="AC308" s="507"/>
      <c r="AD308" s="509" t="str">
        <f>+IF(OR(AB308=1,AB308&lt;=5),"Moderado",IF(OR(AB308=6,AB308&lt;=11),"Mayor","Catastrófico"))</f>
        <v>Moderado</v>
      </c>
      <c r="AE308" s="507"/>
      <c r="AF308" s="502"/>
      <c r="AG308" s="52" t="s">
        <v>497</v>
      </c>
      <c r="AH308" s="145"/>
      <c r="AI308" s="145"/>
      <c r="AJ308" s="145"/>
      <c r="AK308" s="28" t="str">
        <f t="shared" si="52"/>
        <v/>
      </c>
      <c r="AL308" s="145"/>
      <c r="AM308" s="28" t="str">
        <f t="shared" si="53"/>
        <v/>
      </c>
      <c r="AN308" s="140"/>
      <c r="AO308" s="28" t="str">
        <f t="shared" si="54"/>
        <v/>
      </c>
      <c r="AP308" s="140"/>
      <c r="AQ308" s="28" t="str">
        <f t="shared" si="55"/>
        <v/>
      </c>
      <c r="AR308" s="140"/>
      <c r="AS308" s="28" t="str">
        <f t="shared" si="56"/>
        <v/>
      </c>
      <c r="AT308" s="140"/>
      <c r="AU308" s="28" t="str">
        <f t="shared" si="57"/>
        <v/>
      </c>
      <c r="AV308" s="140"/>
      <c r="AW308" s="28" t="str">
        <f t="shared" si="58"/>
        <v/>
      </c>
      <c r="AX308" s="111" t="str">
        <f t="shared" si="59"/>
        <v/>
      </c>
      <c r="AY308" s="111" t="str">
        <f t="shared" si="60"/>
        <v/>
      </c>
      <c r="AZ308" s="141"/>
      <c r="BA308" s="154" t="str">
        <f t="shared" si="61"/>
        <v>Débil</v>
      </c>
      <c r="BB308" s="22" t="str">
        <f>IFERROR(VLOOKUP((CONCATENATE(AY308,BA308)),Listados!$U$3:$V$11,2,FALSE),"")</f>
        <v/>
      </c>
      <c r="BC308" s="111">
        <f t="shared" si="62"/>
        <v>100</v>
      </c>
      <c r="BD308" s="504"/>
      <c r="BE308" s="548"/>
      <c r="BF308" s="504"/>
      <c r="BG308" s="504"/>
      <c r="BH308" s="500"/>
      <c r="BI308" s="502"/>
      <c r="BJ308" s="500"/>
      <c r="BK308" s="500"/>
      <c r="BL308" s="586"/>
      <c r="BM308" s="587"/>
      <c r="BN308" s="588"/>
      <c r="BO308" s="586"/>
      <c r="BP308" s="587"/>
      <c r="BQ308" s="588"/>
      <c r="BR308" s="586"/>
      <c r="BS308" s="587"/>
      <c r="BT308" s="588"/>
    </row>
    <row r="309" spans="1:72" ht="15.75" thickBot="1" x14ac:dyDescent="0.3">
      <c r="A309" s="511"/>
      <c r="B309" s="564"/>
      <c r="C309" s="517"/>
      <c r="D309" s="523"/>
      <c r="E309" s="162"/>
      <c r="F309" s="151"/>
      <c r="G309" s="523"/>
      <c r="H309" s="551"/>
      <c r="I309" s="551"/>
      <c r="J309" s="551"/>
      <c r="K309" s="551"/>
      <c r="L309" s="551"/>
      <c r="M309" s="551"/>
      <c r="N309" s="551"/>
      <c r="O309" s="551"/>
      <c r="P309" s="551"/>
      <c r="Q309" s="551"/>
      <c r="R309" s="551"/>
      <c r="S309" s="551"/>
      <c r="T309" s="551"/>
      <c r="U309" s="551"/>
      <c r="V309" s="551"/>
      <c r="W309" s="551"/>
      <c r="X309" s="551"/>
      <c r="Y309" s="551"/>
      <c r="Z309" s="514"/>
      <c r="AA309" s="509"/>
      <c r="AB309" s="514"/>
      <c r="AC309" s="507"/>
      <c r="AD309" s="509" t="str">
        <f>+IF(OR(AB309=1,AB309&lt;=5),"Moderado",IF(OR(AB309=6,AB309&lt;=11),"Mayor","Catastrófico"))</f>
        <v>Moderado</v>
      </c>
      <c r="AE309" s="507"/>
      <c r="AF309" s="502"/>
      <c r="AG309" s="52" t="s">
        <v>497</v>
      </c>
      <c r="AH309" s="145"/>
      <c r="AI309" s="145"/>
      <c r="AJ309" s="145"/>
      <c r="AK309" s="28" t="str">
        <f t="shared" si="52"/>
        <v/>
      </c>
      <c r="AL309" s="145"/>
      <c r="AM309" s="28" t="str">
        <f t="shared" si="53"/>
        <v/>
      </c>
      <c r="AN309" s="140"/>
      <c r="AO309" s="28" t="str">
        <f t="shared" si="54"/>
        <v/>
      </c>
      <c r="AP309" s="140"/>
      <c r="AQ309" s="28" t="str">
        <f t="shared" si="55"/>
        <v/>
      </c>
      <c r="AR309" s="140"/>
      <c r="AS309" s="28" t="str">
        <f t="shared" si="56"/>
        <v/>
      </c>
      <c r="AT309" s="140"/>
      <c r="AU309" s="28" t="str">
        <f t="shared" si="57"/>
        <v/>
      </c>
      <c r="AV309" s="140"/>
      <c r="AW309" s="28" t="str">
        <f t="shared" si="58"/>
        <v/>
      </c>
      <c r="AX309" s="111" t="str">
        <f t="shared" si="59"/>
        <v/>
      </c>
      <c r="AY309" s="111" t="str">
        <f t="shared" si="60"/>
        <v/>
      </c>
      <c r="AZ309" s="141"/>
      <c r="BA309" s="154" t="str">
        <f t="shared" si="61"/>
        <v>Débil</v>
      </c>
      <c r="BB309" s="22" t="str">
        <f>IFERROR(VLOOKUP((CONCATENATE(AY309,BA309)),Listados!$U$3:$V$11,2,FALSE),"")</f>
        <v/>
      </c>
      <c r="BC309" s="111">
        <f t="shared" si="62"/>
        <v>100</v>
      </c>
      <c r="BD309" s="504"/>
      <c r="BE309" s="548"/>
      <c r="BF309" s="504"/>
      <c r="BG309" s="504"/>
      <c r="BH309" s="500"/>
      <c r="BI309" s="502"/>
      <c r="BJ309" s="500"/>
      <c r="BK309" s="500"/>
      <c r="BL309" s="586"/>
      <c r="BM309" s="587"/>
      <c r="BN309" s="588"/>
      <c r="BO309" s="586"/>
      <c r="BP309" s="587"/>
      <c r="BQ309" s="588"/>
      <c r="BR309" s="586"/>
      <c r="BS309" s="587"/>
      <c r="BT309" s="588"/>
    </row>
    <row r="310" spans="1:72" ht="15.75" thickBot="1" x14ac:dyDescent="0.3">
      <c r="A310" s="511"/>
      <c r="B310" s="564"/>
      <c r="C310" s="517"/>
      <c r="D310" s="523"/>
      <c r="E310" s="542"/>
      <c r="F310" s="556"/>
      <c r="G310" s="523"/>
      <c r="H310" s="551"/>
      <c r="I310" s="551"/>
      <c r="J310" s="551"/>
      <c r="K310" s="551"/>
      <c r="L310" s="551"/>
      <c r="M310" s="551"/>
      <c r="N310" s="551"/>
      <c r="O310" s="551"/>
      <c r="P310" s="551"/>
      <c r="Q310" s="551"/>
      <c r="R310" s="551"/>
      <c r="S310" s="551"/>
      <c r="T310" s="551"/>
      <c r="U310" s="551"/>
      <c r="V310" s="551"/>
      <c r="W310" s="551"/>
      <c r="X310" s="551"/>
      <c r="Y310" s="551"/>
      <c r="Z310" s="514"/>
      <c r="AA310" s="509"/>
      <c r="AB310" s="514"/>
      <c r="AC310" s="507"/>
      <c r="AD310" s="509" t="str">
        <f>+IF(OR(AB310=1,AB310&lt;=5),"Moderado",IF(OR(AB310=6,AB310&lt;=11),"Mayor","Catastrófico"))</f>
        <v>Moderado</v>
      </c>
      <c r="AE310" s="507"/>
      <c r="AF310" s="502"/>
      <c r="AG310" s="52" t="s">
        <v>497</v>
      </c>
      <c r="AH310" s="145"/>
      <c r="AI310" s="145"/>
      <c r="AJ310" s="145"/>
      <c r="AK310" s="28" t="str">
        <f t="shared" si="52"/>
        <v/>
      </c>
      <c r="AL310" s="145"/>
      <c r="AM310" s="28" t="str">
        <f t="shared" si="53"/>
        <v/>
      </c>
      <c r="AN310" s="140"/>
      <c r="AO310" s="28" t="str">
        <f t="shared" si="54"/>
        <v/>
      </c>
      <c r="AP310" s="140"/>
      <c r="AQ310" s="28" t="str">
        <f t="shared" si="55"/>
        <v/>
      </c>
      <c r="AR310" s="140"/>
      <c r="AS310" s="28" t="str">
        <f t="shared" si="56"/>
        <v/>
      </c>
      <c r="AT310" s="140"/>
      <c r="AU310" s="28" t="str">
        <f t="shared" si="57"/>
        <v/>
      </c>
      <c r="AV310" s="140"/>
      <c r="AW310" s="28" t="str">
        <f t="shared" si="58"/>
        <v/>
      </c>
      <c r="AX310" s="111" t="str">
        <f t="shared" si="59"/>
        <v/>
      </c>
      <c r="AY310" s="111" t="str">
        <f t="shared" si="60"/>
        <v/>
      </c>
      <c r="AZ310" s="141"/>
      <c r="BA310" s="154" t="str">
        <f t="shared" si="61"/>
        <v>Débil</v>
      </c>
      <c r="BB310" s="22" t="str">
        <f>IFERROR(VLOOKUP((CONCATENATE(AY310,BA310)),Listados!$U$3:$V$11,2,FALSE),"")</f>
        <v/>
      </c>
      <c r="BC310" s="111">
        <f t="shared" si="62"/>
        <v>100</v>
      </c>
      <c r="BD310" s="504"/>
      <c r="BE310" s="548"/>
      <c r="BF310" s="504"/>
      <c r="BG310" s="504"/>
      <c r="BH310" s="500"/>
      <c r="BI310" s="502"/>
      <c r="BJ310" s="500"/>
      <c r="BK310" s="500"/>
      <c r="BL310" s="586"/>
      <c r="BM310" s="587"/>
      <c r="BN310" s="588"/>
      <c r="BO310" s="586"/>
      <c r="BP310" s="587"/>
      <c r="BQ310" s="588"/>
      <c r="BR310" s="586"/>
      <c r="BS310" s="587"/>
      <c r="BT310" s="588"/>
    </row>
    <row r="311" spans="1:72" ht="15.75" thickBot="1" x14ac:dyDescent="0.3">
      <c r="A311" s="511"/>
      <c r="B311" s="564"/>
      <c r="C311" s="517"/>
      <c r="D311" s="523"/>
      <c r="E311" s="543"/>
      <c r="F311" s="557"/>
      <c r="G311" s="523"/>
      <c r="H311" s="551"/>
      <c r="I311" s="551"/>
      <c r="J311" s="551"/>
      <c r="K311" s="551"/>
      <c r="L311" s="551"/>
      <c r="M311" s="551"/>
      <c r="N311" s="551"/>
      <c r="O311" s="551"/>
      <c r="P311" s="551"/>
      <c r="Q311" s="551"/>
      <c r="R311" s="551"/>
      <c r="S311" s="551"/>
      <c r="T311" s="551"/>
      <c r="U311" s="551"/>
      <c r="V311" s="551"/>
      <c r="W311" s="551"/>
      <c r="X311" s="551"/>
      <c r="Y311" s="551"/>
      <c r="Z311" s="514"/>
      <c r="AA311" s="509"/>
      <c r="AB311" s="514"/>
      <c r="AC311" s="507"/>
      <c r="AD311" s="509" t="str">
        <f>+IF(OR(AB311=1,AB311&lt;=5),"Moderado",IF(OR(AB311=6,AB311&lt;=11),"Mayor","Catastrófico"))</f>
        <v>Moderado</v>
      </c>
      <c r="AE311" s="507"/>
      <c r="AF311" s="502"/>
      <c r="AG311" s="52" t="s">
        <v>497</v>
      </c>
      <c r="AH311" s="145"/>
      <c r="AI311" s="145"/>
      <c r="AJ311" s="145"/>
      <c r="AK311" s="28" t="str">
        <f t="shared" si="52"/>
        <v/>
      </c>
      <c r="AL311" s="145"/>
      <c r="AM311" s="28" t="str">
        <f t="shared" si="53"/>
        <v/>
      </c>
      <c r="AN311" s="140"/>
      <c r="AO311" s="28" t="str">
        <f t="shared" si="54"/>
        <v/>
      </c>
      <c r="AP311" s="140"/>
      <c r="AQ311" s="28" t="str">
        <f t="shared" si="55"/>
        <v/>
      </c>
      <c r="AR311" s="140"/>
      <c r="AS311" s="28" t="str">
        <f t="shared" si="56"/>
        <v/>
      </c>
      <c r="AT311" s="140"/>
      <c r="AU311" s="28" t="str">
        <f t="shared" si="57"/>
        <v/>
      </c>
      <c r="AV311" s="140"/>
      <c r="AW311" s="28" t="str">
        <f t="shared" si="58"/>
        <v/>
      </c>
      <c r="AX311" s="111" t="str">
        <f t="shared" si="59"/>
        <v/>
      </c>
      <c r="AY311" s="111" t="str">
        <f t="shared" si="60"/>
        <v/>
      </c>
      <c r="AZ311" s="141"/>
      <c r="BA311" s="154" t="str">
        <f t="shared" si="61"/>
        <v>Débil</v>
      </c>
      <c r="BB311" s="22" t="str">
        <f>IFERROR(VLOOKUP((CONCATENATE(AY311,BA311)),Listados!$U$3:$V$11,2,FALSE),"")</f>
        <v/>
      </c>
      <c r="BC311" s="111">
        <f t="shared" si="62"/>
        <v>100</v>
      </c>
      <c r="BD311" s="504"/>
      <c r="BE311" s="548"/>
      <c r="BF311" s="504"/>
      <c r="BG311" s="504"/>
      <c r="BH311" s="500"/>
      <c r="BI311" s="502"/>
      <c r="BJ311" s="500"/>
      <c r="BK311" s="500"/>
      <c r="BL311" s="586"/>
      <c r="BM311" s="587"/>
      <c r="BN311" s="588"/>
      <c r="BO311" s="586"/>
      <c r="BP311" s="587"/>
      <c r="BQ311" s="588"/>
      <c r="BR311" s="586"/>
      <c r="BS311" s="587"/>
      <c r="BT311" s="588"/>
    </row>
    <row r="312" spans="1:72" ht="15.75" thickBot="1" x14ac:dyDescent="0.3">
      <c r="A312" s="512"/>
      <c r="B312" s="564"/>
      <c r="C312" s="518"/>
      <c r="D312" s="568"/>
      <c r="E312" s="544"/>
      <c r="F312" s="558"/>
      <c r="G312" s="523"/>
      <c r="H312" s="551"/>
      <c r="I312" s="551"/>
      <c r="J312" s="551"/>
      <c r="K312" s="551"/>
      <c r="L312" s="551"/>
      <c r="M312" s="551"/>
      <c r="N312" s="551"/>
      <c r="O312" s="551"/>
      <c r="P312" s="551"/>
      <c r="Q312" s="551"/>
      <c r="R312" s="551"/>
      <c r="S312" s="551"/>
      <c r="T312" s="551"/>
      <c r="U312" s="551"/>
      <c r="V312" s="551"/>
      <c r="W312" s="551"/>
      <c r="X312" s="551"/>
      <c r="Y312" s="551"/>
      <c r="Z312" s="514"/>
      <c r="AA312" s="509"/>
      <c r="AB312" s="514"/>
      <c r="AC312" s="508"/>
      <c r="AD312" s="509" t="str">
        <f>+IF(OR(AB312=1,AB312&lt;=5),"Moderado",IF(OR(AB312=6,AB312&lt;=11),"Mayor","Catastrófico"))</f>
        <v>Moderado</v>
      </c>
      <c r="AE312" s="508"/>
      <c r="AF312" s="502"/>
      <c r="AG312" s="52" t="s">
        <v>497</v>
      </c>
      <c r="AH312" s="145"/>
      <c r="AI312" s="145"/>
      <c r="AJ312" s="145"/>
      <c r="AK312" s="28" t="str">
        <f t="shared" si="52"/>
        <v/>
      </c>
      <c r="AL312" s="145"/>
      <c r="AM312" s="28" t="str">
        <f t="shared" si="53"/>
        <v/>
      </c>
      <c r="AN312" s="140"/>
      <c r="AO312" s="28" t="str">
        <f t="shared" si="54"/>
        <v/>
      </c>
      <c r="AP312" s="140"/>
      <c r="AQ312" s="28" t="str">
        <f t="shared" si="55"/>
        <v/>
      </c>
      <c r="AR312" s="140"/>
      <c r="AS312" s="28" t="str">
        <f t="shared" si="56"/>
        <v/>
      </c>
      <c r="AT312" s="140"/>
      <c r="AU312" s="28" t="str">
        <f t="shared" si="57"/>
        <v/>
      </c>
      <c r="AV312" s="140"/>
      <c r="AW312" s="28" t="str">
        <f t="shared" si="58"/>
        <v/>
      </c>
      <c r="AX312" s="111" t="str">
        <f t="shared" si="59"/>
        <v/>
      </c>
      <c r="AY312" s="111" t="str">
        <f t="shared" si="60"/>
        <v/>
      </c>
      <c r="AZ312" s="141"/>
      <c r="BA312" s="154" t="str">
        <f t="shared" si="61"/>
        <v>Débil</v>
      </c>
      <c r="BB312" s="22" t="str">
        <f>IFERROR(VLOOKUP((CONCATENATE(AY312,BA312)),Listados!$U$3:$V$11,2,FALSE),"")</f>
        <v/>
      </c>
      <c r="BC312" s="111">
        <f t="shared" si="62"/>
        <v>100</v>
      </c>
      <c r="BD312" s="505"/>
      <c r="BE312" s="548"/>
      <c r="BF312" s="505"/>
      <c r="BG312" s="505"/>
      <c r="BH312" s="501"/>
      <c r="BI312" s="502"/>
      <c r="BJ312" s="501"/>
      <c r="BK312" s="501"/>
      <c r="BL312" s="586"/>
      <c r="BM312" s="587"/>
      <c r="BN312" s="588"/>
      <c r="BO312" s="586"/>
      <c r="BP312" s="587"/>
      <c r="BQ312" s="588"/>
      <c r="BR312" s="586"/>
      <c r="BS312" s="587"/>
      <c r="BT312" s="588"/>
    </row>
    <row r="313" spans="1:72" ht="15.75" thickBot="1" x14ac:dyDescent="0.3">
      <c r="A313" s="510">
        <v>52</v>
      </c>
      <c r="B313" s="563"/>
      <c r="C313" s="516" t="str">
        <f>IFERROR(VLOOKUP(B313,Listados!B$3:C$20,2,FALSE),"")</f>
        <v/>
      </c>
      <c r="D313" s="522" t="s">
        <v>614</v>
      </c>
      <c r="E313" s="105"/>
      <c r="F313" s="18"/>
      <c r="G313" s="522"/>
      <c r="H313" s="550"/>
      <c r="I313" s="550"/>
      <c r="J313" s="550"/>
      <c r="K313" s="550"/>
      <c r="L313" s="550"/>
      <c r="M313" s="550"/>
      <c r="N313" s="550"/>
      <c r="O313" s="550"/>
      <c r="P313" s="550"/>
      <c r="Q313" s="550"/>
      <c r="R313" s="550"/>
      <c r="S313" s="550"/>
      <c r="T313" s="550"/>
      <c r="U313" s="550"/>
      <c r="V313" s="550"/>
      <c r="W313" s="550"/>
      <c r="X313" s="550"/>
      <c r="Y313" s="550"/>
      <c r="Z313" s="549"/>
      <c r="AA313" s="508">
        <f>COUNTIF(H313:Z318, "SI")</f>
        <v>0</v>
      </c>
      <c r="AB313" s="549"/>
      <c r="AC313" s="506" t="e">
        <f>+VLOOKUP(AB313,Listados!$K$8:$L$12,2,0)</f>
        <v>#N/A</v>
      </c>
      <c r="AD313" s="508" t="str">
        <f>+IF(OR(AA313=1,AA313&lt;=5),"Moderado",IF(OR(AA313=6,AA313&lt;=11),"Mayor","Catastrófico"))</f>
        <v>Moderado</v>
      </c>
      <c r="AE313" s="506" t="e">
        <f>+VLOOKUP(AD313,Listados!K319:L323,2,0)</f>
        <v>#N/A</v>
      </c>
      <c r="AF313" s="501" t="str">
        <f>IF(AND(AB313&lt;&gt;"",AD313&lt;&gt;""),VLOOKUP(AB313&amp;AD313,Listados!$M$3:$N$27,2,FALSE),"")</f>
        <v/>
      </c>
      <c r="AG313" s="52" t="s">
        <v>497</v>
      </c>
      <c r="AH313" s="145"/>
      <c r="AI313" s="145"/>
      <c r="AJ313" s="145"/>
      <c r="AK313" s="28" t="str">
        <f t="shared" si="52"/>
        <v/>
      </c>
      <c r="AL313" s="145"/>
      <c r="AM313" s="28" t="str">
        <f t="shared" si="53"/>
        <v/>
      </c>
      <c r="AN313" s="140"/>
      <c r="AO313" s="28" t="str">
        <f t="shared" si="54"/>
        <v/>
      </c>
      <c r="AP313" s="140"/>
      <c r="AQ313" s="28" t="str">
        <f t="shared" si="55"/>
        <v/>
      </c>
      <c r="AR313" s="140"/>
      <c r="AS313" s="28" t="str">
        <f t="shared" si="56"/>
        <v/>
      </c>
      <c r="AT313" s="140"/>
      <c r="AU313" s="28" t="str">
        <f t="shared" si="57"/>
        <v/>
      </c>
      <c r="AV313" s="140"/>
      <c r="AW313" s="28" t="str">
        <f t="shared" si="58"/>
        <v/>
      </c>
      <c r="AX313" s="111" t="str">
        <f t="shared" si="59"/>
        <v/>
      </c>
      <c r="AY313" s="111" t="str">
        <f t="shared" si="60"/>
        <v/>
      </c>
      <c r="AZ313" s="141"/>
      <c r="BA313" s="154" t="str">
        <f t="shared" si="61"/>
        <v>Débil</v>
      </c>
      <c r="BB313" s="22" t="str">
        <f>IFERROR(VLOOKUP((CONCATENATE(AY313,BA313)),Listados!$U$3:$V$11,2,FALSE),"")</f>
        <v/>
      </c>
      <c r="BC313" s="111">
        <f t="shared" si="62"/>
        <v>100</v>
      </c>
      <c r="BD313" s="503">
        <f>AVERAGE(BC313:BC318)</f>
        <v>100</v>
      </c>
      <c r="BE313" s="505" t="str">
        <f>IF(BD313&lt;=50, "Débil", IF(BD313&lt;=99,"Moderado","Fuerte"))</f>
        <v>Fuerte</v>
      </c>
      <c r="BF313" s="503">
        <f>+IF(BE313="Fuerte",2,IF(BE313="Moderado",1,0))</f>
        <v>2</v>
      </c>
      <c r="BG313" s="503" t="e">
        <f>+AC313-BF313</f>
        <v>#N/A</v>
      </c>
      <c r="BH313" s="499" t="e">
        <f>+VLOOKUP(BG313,Listados!$J$18:$K$24,2,TRUE)</f>
        <v>#N/A</v>
      </c>
      <c r="BI313" s="501" t="str">
        <f>IF(ISBLANK(AD313),"",AD313)</f>
        <v>Moderado</v>
      </c>
      <c r="BJ313" s="499" t="e">
        <f>IF(AND(BH313&lt;&gt;"",BI313&lt;&gt;""),VLOOKUP(BH313&amp;BI313,Listados!$M$3:$N$27,2,FALSE),"")</f>
        <v>#N/A</v>
      </c>
      <c r="BK313" s="499" t="e">
        <f>+VLOOKUP(BJ313,Listados!$P$3:$Q$6,2,FALSE)</f>
        <v>#N/A</v>
      </c>
      <c r="BL313" s="586"/>
      <c r="BM313" s="587"/>
      <c r="BN313" s="588"/>
      <c r="BO313" s="586"/>
      <c r="BP313" s="587"/>
      <c r="BQ313" s="588"/>
      <c r="BR313" s="586"/>
      <c r="BS313" s="587"/>
      <c r="BT313" s="588"/>
    </row>
    <row r="314" spans="1:72" ht="15.75" thickBot="1" x14ac:dyDescent="0.3">
      <c r="A314" s="511"/>
      <c r="B314" s="564"/>
      <c r="C314" s="517"/>
      <c r="D314" s="523"/>
      <c r="E314" s="162"/>
      <c r="F314" s="151"/>
      <c r="G314" s="523"/>
      <c r="H314" s="551"/>
      <c r="I314" s="551"/>
      <c r="J314" s="551"/>
      <c r="K314" s="551"/>
      <c r="L314" s="551"/>
      <c r="M314" s="551"/>
      <c r="N314" s="551"/>
      <c r="O314" s="551"/>
      <c r="P314" s="551"/>
      <c r="Q314" s="551"/>
      <c r="R314" s="551"/>
      <c r="S314" s="551"/>
      <c r="T314" s="551"/>
      <c r="U314" s="551"/>
      <c r="V314" s="551"/>
      <c r="W314" s="551"/>
      <c r="X314" s="551"/>
      <c r="Y314" s="551"/>
      <c r="Z314" s="514"/>
      <c r="AA314" s="509"/>
      <c r="AB314" s="514"/>
      <c r="AC314" s="507"/>
      <c r="AD314" s="509" t="str">
        <f>+IF(OR(AB314=1,AB314&lt;=5),"Moderado",IF(OR(AB314=6,AB314&lt;=11),"Mayor","Catastrófico"))</f>
        <v>Moderado</v>
      </c>
      <c r="AE314" s="507"/>
      <c r="AF314" s="502"/>
      <c r="AG314" s="52" t="s">
        <v>497</v>
      </c>
      <c r="AH314" s="145"/>
      <c r="AI314" s="145"/>
      <c r="AJ314" s="145"/>
      <c r="AK314" s="28" t="str">
        <f t="shared" si="52"/>
        <v/>
      </c>
      <c r="AL314" s="145"/>
      <c r="AM314" s="28" t="str">
        <f t="shared" si="53"/>
        <v/>
      </c>
      <c r="AN314" s="140"/>
      <c r="AO314" s="28" t="str">
        <f t="shared" si="54"/>
        <v/>
      </c>
      <c r="AP314" s="140"/>
      <c r="AQ314" s="28" t="str">
        <f t="shared" si="55"/>
        <v/>
      </c>
      <c r="AR314" s="140"/>
      <c r="AS314" s="28" t="str">
        <f t="shared" si="56"/>
        <v/>
      </c>
      <c r="AT314" s="140"/>
      <c r="AU314" s="28" t="str">
        <f t="shared" si="57"/>
        <v/>
      </c>
      <c r="AV314" s="140"/>
      <c r="AW314" s="28" t="str">
        <f t="shared" si="58"/>
        <v/>
      </c>
      <c r="AX314" s="111" t="str">
        <f t="shared" si="59"/>
        <v/>
      </c>
      <c r="AY314" s="111" t="str">
        <f t="shared" si="60"/>
        <v/>
      </c>
      <c r="AZ314" s="141"/>
      <c r="BA314" s="154" t="str">
        <f t="shared" si="61"/>
        <v>Débil</v>
      </c>
      <c r="BB314" s="22" t="str">
        <f>IFERROR(VLOOKUP((CONCATENATE(AY314,BA314)),Listados!$U$3:$V$11,2,FALSE),"")</f>
        <v/>
      </c>
      <c r="BC314" s="111">
        <f t="shared" si="62"/>
        <v>100</v>
      </c>
      <c r="BD314" s="504"/>
      <c r="BE314" s="548"/>
      <c r="BF314" s="504"/>
      <c r="BG314" s="504"/>
      <c r="BH314" s="500"/>
      <c r="BI314" s="502"/>
      <c r="BJ314" s="500"/>
      <c r="BK314" s="500"/>
      <c r="BL314" s="586"/>
      <c r="BM314" s="587"/>
      <c r="BN314" s="588"/>
      <c r="BO314" s="586"/>
      <c r="BP314" s="587"/>
      <c r="BQ314" s="588"/>
      <c r="BR314" s="586"/>
      <c r="BS314" s="587"/>
      <c r="BT314" s="588"/>
    </row>
    <row r="315" spans="1:72" ht="15.75" thickBot="1" x14ac:dyDescent="0.3">
      <c r="A315" s="511"/>
      <c r="B315" s="564"/>
      <c r="C315" s="517"/>
      <c r="D315" s="523"/>
      <c r="E315" s="162"/>
      <c r="F315" s="151"/>
      <c r="G315" s="523"/>
      <c r="H315" s="551"/>
      <c r="I315" s="551"/>
      <c r="J315" s="551"/>
      <c r="K315" s="551"/>
      <c r="L315" s="551"/>
      <c r="M315" s="551"/>
      <c r="N315" s="551"/>
      <c r="O315" s="551"/>
      <c r="P315" s="551"/>
      <c r="Q315" s="551"/>
      <c r="R315" s="551"/>
      <c r="S315" s="551"/>
      <c r="T315" s="551"/>
      <c r="U315" s="551"/>
      <c r="V315" s="551"/>
      <c r="W315" s="551"/>
      <c r="X315" s="551"/>
      <c r="Y315" s="551"/>
      <c r="Z315" s="514"/>
      <c r="AA315" s="509"/>
      <c r="AB315" s="514"/>
      <c r="AC315" s="507"/>
      <c r="AD315" s="509" t="str">
        <f>+IF(OR(AB315=1,AB315&lt;=5),"Moderado",IF(OR(AB315=6,AB315&lt;=11),"Mayor","Catastrófico"))</f>
        <v>Moderado</v>
      </c>
      <c r="AE315" s="507"/>
      <c r="AF315" s="502"/>
      <c r="AG315" s="52" t="s">
        <v>497</v>
      </c>
      <c r="AH315" s="145"/>
      <c r="AI315" s="145"/>
      <c r="AJ315" s="145"/>
      <c r="AK315" s="28" t="str">
        <f t="shared" si="52"/>
        <v/>
      </c>
      <c r="AL315" s="145"/>
      <c r="AM315" s="28" t="str">
        <f t="shared" si="53"/>
        <v/>
      </c>
      <c r="AN315" s="140"/>
      <c r="AO315" s="28" t="str">
        <f t="shared" si="54"/>
        <v/>
      </c>
      <c r="AP315" s="140"/>
      <c r="AQ315" s="28" t="str">
        <f t="shared" si="55"/>
        <v/>
      </c>
      <c r="AR315" s="140"/>
      <c r="AS315" s="28" t="str">
        <f t="shared" si="56"/>
        <v/>
      </c>
      <c r="AT315" s="140"/>
      <c r="AU315" s="28" t="str">
        <f t="shared" si="57"/>
        <v/>
      </c>
      <c r="AV315" s="140"/>
      <c r="AW315" s="28" t="str">
        <f t="shared" si="58"/>
        <v/>
      </c>
      <c r="AX315" s="111" t="str">
        <f t="shared" si="59"/>
        <v/>
      </c>
      <c r="AY315" s="111" t="str">
        <f t="shared" si="60"/>
        <v/>
      </c>
      <c r="AZ315" s="141"/>
      <c r="BA315" s="154" t="str">
        <f t="shared" si="61"/>
        <v>Débil</v>
      </c>
      <c r="BB315" s="22" t="str">
        <f>IFERROR(VLOOKUP((CONCATENATE(AY315,BA315)),Listados!$U$3:$V$11,2,FALSE),"")</f>
        <v/>
      </c>
      <c r="BC315" s="111">
        <f t="shared" si="62"/>
        <v>100</v>
      </c>
      <c r="BD315" s="504"/>
      <c r="BE315" s="548"/>
      <c r="BF315" s="504"/>
      <c r="BG315" s="504"/>
      <c r="BH315" s="500"/>
      <c r="BI315" s="502"/>
      <c r="BJ315" s="500"/>
      <c r="BK315" s="500"/>
      <c r="BL315" s="586"/>
      <c r="BM315" s="587"/>
      <c r="BN315" s="588"/>
      <c r="BO315" s="586"/>
      <c r="BP315" s="587"/>
      <c r="BQ315" s="588"/>
      <c r="BR315" s="586"/>
      <c r="BS315" s="587"/>
      <c r="BT315" s="588"/>
    </row>
    <row r="316" spans="1:72" ht="15.75" thickBot="1" x14ac:dyDescent="0.3">
      <c r="A316" s="511"/>
      <c r="B316" s="564"/>
      <c r="C316" s="517"/>
      <c r="D316" s="523"/>
      <c r="E316" s="542"/>
      <c r="F316" s="556"/>
      <c r="G316" s="523"/>
      <c r="H316" s="551"/>
      <c r="I316" s="551"/>
      <c r="J316" s="551"/>
      <c r="K316" s="551"/>
      <c r="L316" s="551"/>
      <c r="M316" s="551"/>
      <c r="N316" s="551"/>
      <c r="O316" s="551"/>
      <c r="P316" s="551"/>
      <c r="Q316" s="551"/>
      <c r="R316" s="551"/>
      <c r="S316" s="551"/>
      <c r="T316" s="551"/>
      <c r="U316" s="551"/>
      <c r="V316" s="551"/>
      <c r="W316" s="551"/>
      <c r="X316" s="551"/>
      <c r="Y316" s="551"/>
      <c r="Z316" s="514"/>
      <c r="AA316" s="509"/>
      <c r="AB316" s="514"/>
      <c r="AC316" s="507"/>
      <c r="AD316" s="509" t="str">
        <f>+IF(OR(AB316=1,AB316&lt;=5),"Moderado",IF(OR(AB316=6,AB316&lt;=11),"Mayor","Catastrófico"))</f>
        <v>Moderado</v>
      </c>
      <c r="AE316" s="507"/>
      <c r="AF316" s="502"/>
      <c r="AG316" s="52" t="s">
        <v>497</v>
      </c>
      <c r="AH316" s="145"/>
      <c r="AI316" s="145"/>
      <c r="AJ316" s="145"/>
      <c r="AK316" s="28" t="str">
        <f t="shared" si="52"/>
        <v/>
      </c>
      <c r="AL316" s="145"/>
      <c r="AM316" s="28" t="str">
        <f t="shared" si="53"/>
        <v/>
      </c>
      <c r="AN316" s="140"/>
      <c r="AO316" s="28" t="str">
        <f t="shared" si="54"/>
        <v/>
      </c>
      <c r="AP316" s="140"/>
      <c r="AQ316" s="28" t="str">
        <f t="shared" si="55"/>
        <v/>
      </c>
      <c r="AR316" s="140"/>
      <c r="AS316" s="28" t="str">
        <f t="shared" si="56"/>
        <v/>
      </c>
      <c r="AT316" s="140"/>
      <c r="AU316" s="28" t="str">
        <f t="shared" si="57"/>
        <v/>
      </c>
      <c r="AV316" s="140"/>
      <c r="AW316" s="28" t="str">
        <f t="shared" si="58"/>
        <v/>
      </c>
      <c r="AX316" s="111" t="str">
        <f t="shared" si="59"/>
        <v/>
      </c>
      <c r="AY316" s="111" t="str">
        <f t="shared" si="60"/>
        <v/>
      </c>
      <c r="AZ316" s="141"/>
      <c r="BA316" s="154" t="str">
        <f t="shared" si="61"/>
        <v>Débil</v>
      </c>
      <c r="BB316" s="22" t="str">
        <f>IFERROR(VLOOKUP((CONCATENATE(AY316,BA316)),Listados!$U$3:$V$11,2,FALSE),"")</f>
        <v/>
      </c>
      <c r="BC316" s="111">
        <f t="shared" si="62"/>
        <v>100</v>
      </c>
      <c r="BD316" s="504"/>
      <c r="BE316" s="548"/>
      <c r="BF316" s="504"/>
      <c r="BG316" s="504"/>
      <c r="BH316" s="500"/>
      <c r="BI316" s="502"/>
      <c r="BJ316" s="500"/>
      <c r="BK316" s="500"/>
      <c r="BL316" s="586"/>
      <c r="BM316" s="587"/>
      <c r="BN316" s="588"/>
      <c r="BO316" s="586"/>
      <c r="BP316" s="587"/>
      <c r="BQ316" s="588"/>
      <c r="BR316" s="586"/>
      <c r="BS316" s="587"/>
      <c r="BT316" s="588"/>
    </row>
    <row r="317" spans="1:72" ht="15.75" thickBot="1" x14ac:dyDescent="0.3">
      <c r="A317" s="511"/>
      <c r="B317" s="564"/>
      <c r="C317" s="517"/>
      <c r="D317" s="523"/>
      <c r="E317" s="543"/>
      <c r="F317" s="557"/>
      <c r="G317" s="523"/>
      <c r="H317" s="551"/>
      <c r="I317" s="551"/>
      <c r="J317" s="551"/>
      <c r="K317" s="551"/>
      <c r="L317" s="551"/>
      <c r="M317" s="551"/>
      <c r="N317" s="551"/>
      <c r="O317" s="551"/>
      <c r="P317" s="551"/>
      <c r="Q317" s="551"/>
      <c r="R317" s="551"/>
      <c r="S317" s="551"/>
      <c r="T317" s="551"/>
      <c r="U317" s="551"/>
      <c r="V317" s="551"/>
      <c r="W317" s="551"/>
      <c r="X317" s="551"/>
      <c r="Y317" s="551"/>
      <c r="Z317" s="514"/>
      <c r="AA317" s="509"/>
      <c r="AB317" s="514"/>
      <c r="AC317" s="507"/>
      <c r="AD317" s="509" t="str">
        <f>+IF(OR(AB317=1,AB317&lt;=5),"Moderado",IF(OR(AB317=6,AB317&lt;=11),"Mayor","Catastrófico"))</f>
        <v>Moderado</v>
      </c>
      <c r="AE317" s="507"/>
      <c r="AF317" s="502"/>
      <c r="AG317" s="52" t="s">
        <v>497</v>
      </c>
      <c r="AH317" s="145"/>
      <c r="AI317" s="145"/>
      <c r="AJ317" s="145"/>
      <c r="AK317" s="28" t="str">
        <f t="shared" si="52"/>
        <v/>
      </c>
      <c r="AL317" s="145"/>
      <c r="AM317" s="28" t="str">
        <f t="shared" si="53"/>
        <v/>
      </c>
      <c r="AN317" s="140"/>
      <c r="AO317" s="28" t="str">
        <f t="shared" si="54"/>
        <v/>
      </c>
      <c r="AP317" s="140"/>
      <c r="AQ317" s="28" t="str">
        <f t="shared" si="55"/>
        <v/>
      </c>
      <c r="AR317" s="140"/>
      <c r="AS317" s="28" t="str">
        <f t="shared" si="56"/>
        <v/>
      </c>
      <c r="AT317" s="140"/>
      <c r="AU317" s="28" t="str">
        <f t="shared" si="57"/>
        <v/>
      </c>
      <c r="AV317" s="140"/>
      <c r="AW317" s="28" t="str">
        <f t="shared" si="58"/>
        <v/>
      </c>
      <c r="AX317" s="111" t="str">
        <f t="shared" si="59"/>
        <v/>
      </c>
      <c r="AY317" s="111" t="str">
        <f t="shared" si="60"/>
        <v/>
      </c>
      <c r="AZ317" s="141"/>
      <c r="BA317" s="154" t="str">
        <f t="shared" si="61"/>
        <v>Débil</v>
      </c>
      <c r="BB317" s="22" t="str">
        <f>IFERROR(VLOOKUP((CONCATENATE(AY317,BA317)),Listados!$U$3:$V$11,2,FALSE),"")</f>
        <v/>
      </c>
      <c r="BC317" s="111">
        <f t="shared" si="62"/>
        <v>100</v>
      </c>
      <c r="BD317" s="504"/>
      <c r="BE317" s="548"/>
      <c r="BF317" s="504"/>
      <c r="BG317" s="504"/>
      <c r="BH317" s="500"/>
      <c r="BI317" s="502"/>
      <c r="BJ317" s="500"/>
      <c r="BK317" s="500"/>
      <c r="BL317" s="586"/>
      <c r="BM317" s="587"/>
      <c r="BN317" s="588"/>
      <c r="BO317" s="586"/>
      <c r="BP317" s="587"/>
      <c r="BQ317" s="588"/>
      <c r="BR317" s="586"/>
      <c r="BS317" s="587"/>
      <c r="BT317" s="588"/>
    </row>
    <row r="318" spans="1:72" ht="15.75" thickBot="1" x14ac:dyDescent="0.3">
      <c r="A318" s="512"/>
      <c r="B318" s="564"/>
      <c r="C318" s="518"/>
      <c r="D318" s="568"/>
      <c r="E318" s="544"/>
      <c r="F318" s="558"/>
      <c r="G318" s="523"/>
      <c r="H318" s="551"/>
      <c r="I318" s="551"/>
      <c r="J318" s="551"/>
      <c r="K318" s="551"/>
      <c r="L318" s="551"/>
      <c r="M318" s="551"/>
      <c r="N318" s="551"/>
      <c r="O318" s="551"/>
      <c r="P318" s="551"/>
      <c r="Q318" s="551"/>
      <c r="R318" s="551"/>
      <c r="S318" s="551"/>
      <c r="T318" s="551"/>
      <c r="U318" s="551"/>
      <c r="V318" s="551"/>
      <c r="W318" s="551"/>
      <c r="X318" s="551"/>
      <c r="Y318" s="551"/>
      <c r="Z318" s="514"/>
      <c r="AA318" s="509"/>
      <c r="AB318" s="514"/>
      <c r="AC318" s="508"/>
      <c r="AD318" s="509" t="str">
        <f>+IF(OR(AB318=1,AB318&lt;=5),"Moderado",IF(OR(AB318=6,AB318&lt;=11),"Mayor","Catastrófico"))</f>
        <v>Moderado</v>
      </c>
      <c r="AE318" s="508"/>
      <c r="AF318" s="502"/>
      <c r="AG318" s="52" t="s">
        <v>497</v>
      </c>
      <c r="AH318" s="145"/>
      <c r="AI318" s="145"/>
      <c r="AJ318" s="145"/>
      <c r="AK318" s="28" t="str">
        <f t="shared" si="52"/>
        <v/>
      </c>
      <c r="AL318" s="145"/>
      <c r="AM318" s="28" t="str">
        <f t="shared" si="53"/>
        <v/>
      </c>
      <c r="AN318" s="140"/>
      <c r="AO318" s="28" t="str">
        <f t="shared" si="54"/>
        <v/>
      </c>
      <c r="AP318" s="140"/>
      <c r="AQ318" s="28" t="str">
        <f t="shared" si="55"/>
        <v/>
      </c>
      <c r="AR318" s="140"/>
      <c r="AS318" s="28" t="str">
        <f t="shared" si="56"/>
        <v/>
      </c>
      <c r="AT318" s="140"/>
      <c r="AU318" s="28" t="str">
        <f t="shared" si="57"/>
        <v/>
      </c>
      <c r="AV318" s="140"/>
      <c r="AW318" s="28" t="str">
        <f t="shared" si="58"/>
        <v/>
      </c>
      <c r="AX318" s="111" t="str">
        <f t="shared" si="59"/>
        <v/>
      </c>
      <c r="AY318" s="111" t="str">
        <f t="shared" si="60"/>
        <v/>
      </c>
      <c r="AZ318" s="141"/>
      <c r="BA318" s="154" t="str">
        <f t="shared" si="61"/>
        <v>Débil</v>
      </c>
      <c r="BB318" s="22" t="str">
        <f>IFERROR(VLOOKUP((CONCATENATE(AY318,BA318)),Listados!$U$3:$V$11,2,FALSE),"")</f>
        <v/>
      </c>
      <c r="BC318" s="111">
        <f t="shared" si="62"/>
        <v>100</v>
      </c>
      <c r="BD318" s="505"/>
      <c r="BE318" s="548"/>
      <c r="BF318" s="505"/>
      <c r="BG318" s="505"/>
      <c r="BH318" s="501"/>
      <c r="BI318" s="502"/>
      <c r="BJ318" s="501"/>
      <c r="BK318" s="501"/>
      <c r="BL318" s="586"/>
      <c r="BM318" s="587"/>
      <c r="BN318" s="588"/>
      <c r="BO318" s="586"/>
      <c r="BP318" s="587"/>
      <c r="BQ318" s="588"/>
      <c r="BR318" s="586"/>
      <c r="BS318" s="587"/>
      <c r="BT318" s="588"/>
    </row>
    <row r="319" spans="1:72" ht="15.75" thickBot="1" x14ac:dyDescent="0.3">
      <c r="A319" s="510">
        <v>53</v>
      </c>
      <c r="B319" s="563"/>
      <c r="C319" s="516" t="str">
        <f>IFERROR(VLOOKUP(B319,Listados!B$3:C$20,2,FALSE),"")</f>
        <v/>
      </c>
      <c r="D319" s="522" t="s">
        <v>614</v>
      </c>
      <c r="E319" s="105"/>
      <c r="F319" s="18"/>
      <c r="G319" s="522"/>
      <c r="H319" s="550"/>
      <c r="I319" s="550"/>
      <c r="J319" s="550"/>
      <c r="K319" s="550"/>
      <c r="L319" s="550"/>
      <c r="M319" s="550"/>
      <c r="N319" s="550"/>
      <c r="O319" s="550"/>
      <c r="P319" s="550"/>
      <c r="Q319" s="550"/>
      <c r="R319" s="550"/>
      <c r="S319" s="550"/>
      <c r="T319" s="550"/>
      <c r="U319" s="550"/>
      <c r="V319" s="550"/>
      <c r="W319" s="550"/>
      <c r="X319" s="550"/>
      <c r="Y319" s="550"/>
      <c r="Z319" s="549"/>
      <c r="AA319" s="508">
        <f>COUNTIF(H319:Z324, "SI")</f>
        <v>0</v>
      </c>
      <c r="AB319" s="549"/>
      <c r="AC319" s="506" t="e">
        <f>+VLOOKUP(AB319,Listados!$K$8:$L$12,2,0)</f>
        <v>#N/A</v>
      </c>
      <c r="AD319" s="508" t="str">
        <f>+IF(OR(AA319=1,AA319&lt;=5),"Moderado",IF(OR(AA319=6,AA319&lt;=11),"Mayor","Catastrófico"))</f>
        <v>Moderado</v>
      </c>
      <c r="AE319" s="506" t="e">
        <f>+VLOOKUP(AD319,Listados!K325:L329,2,0)</f>
        <v>#N/A</v>
      </c>
      <c r="AF319" s="501" t="str">
        <f>IF(AND(AB319&lt;&gt;"",AD319&lt;&gt;""),VLOOKUP(AB319&amp;AD319,Listados!$M$3:$N$27,2,FALSE),"")</f>
        <v/>
      </c>
      <c r="AG319" s="52" t="s">
        <v>497</v>
      </c>
      <c r="AH319" s="145"/>
      <c r="AI319" s="145"/>
      <c r="AJ319" s="145"/>
      <c r="AK319" s="28" t="str">
        <f t="shared" si="52"/>
        <v/>
      </c>
      <c r="AL319" s="145"/>
      <c r="AM319" s="28" t="str">
        <f t="shared" si="53"/>
        <v/>
      </c>
      <c r="AN319" s="140"/>
      <c r="AO319" s="28" t="str">
        <f t="shared" si="54"/>
        <v/>
      </c>
      <c r="AP319" s="140"/>
      <c r="AQ319" s="28" t="str">
        <f t="shared" si="55"/>
        <v/>
      </c>
      <c r="AR319" s="140"/>
      <c r="AS319" s="28" t="str">
        <f t="shared" si="56"/>
        <v/>
      </c>
      <c r="AT319" s="140"/>
      <c r="AU319" s="28" t="str">
        <f t="shared" si="57"/>
        <v/>
      </c>
      <c r="AV319" s="140"/>
      <c r="AW319" s="28" t="str">
        <f t="shared" si="58"/>
        <v/>
      </c>
      <c r="AX319" s="111" t="str">
        <f t="shared" si="59"/>
        <v/>
      </c>
      <c r="AY319" s="111" t="str">
        <f t="shared" si="60"/>
        <v/>
      </c>
      <c r="AZ319" s="141"/>
      <c r="BA319" s="154" t="str">
        <f t="shared" si="61"/>
        <v>Débil</v>
      </c>
      <c r="BB319" s="22" t="str">
        <f>IFERROR(VLOOKUP((CONCATENATE(AY319,BA319)),Listados!$U$3:$V$11,2,FALSE),"")</f>
        <v/>
      </c>
      <c r="BC319" s="111">
        <f t="shared" si="62"/>
        <v>100</v>
      </c>
      <c r="BD319" s="503">
        <f>AVERAGE(BC319:BC324)</f>
        <v>100</v>
      </c>
      <c r="BE319" s="505" t="str">
        <f>IF(BD319&lt;=50, "Débil", IF(BD319&lt;=99,"Moderado","Fuerte"))</f>
        <v>Fuerte</v>
      </c>
      <c r="BF319" s="503">
        <f>+IF(BE319="Fuerte",2,IF(BE319="Moderado",1,0))</f>
        <v>2</v>
      </c>
      <c r="BG319" s="503" t="e">
        <f>+AC319-BF319</f>
        <v>#N/A</v>
      </c>
      <c r="BH319" s="499" t="e">
        <f>+VLOOKUP(BG319,Listados!$J$18:$K$24,2,TRUE)</f>
        <v>#N/A</v>
      </c>
      <c r="BI319" s="501" t="str">
        <f>IF(ISBLANK(AD319),"",AD319)</f>
        <v>Moderado</v>
      </c>
      <c r="BJ319" s="499" t="e">
        <f>IF(AND(BH319&lt;&gt;"",BI319&lt;&gt;""),VLOOKUP(BH319&amp;BI319,Listados!$M$3:$N$27,2,FALSE),"")</f>
        <v>#N/A</v>
      </c>
      <c r="BK319" s="499" t="e">
        <f>+VLOOKUP(BJ319,Listados!$P$3:$Q$6,2,FALSE)</f>
        <v>#N/A</v>
      </c>
      <c r="BL319" s="586"/>
      <c r="BM319" s="587"/>
      <c r="BN319" s="588"/>
      <c r="BO319" s="586"/>
      <c r="BP319" s="587"/>
      <c r="BQ319" s="588"/>
      <c r="BR319" s="586"/>
      <c r="BS319" s="587"/>
      <c r="BT319" s="588"/>
    </row>
    <row r="320" spans="1:72" ht="15.75" thickBot="1" x14ac:dyDescent="0.3">
      <c r="A320" s="511"/>
      <c r="B320" s="564"/>
      <c r="C320" s="517"/>
      <c r="D320" s="523"/>
      <c r="E320" s="162"/>
      <c r="F320" s="151"/>
      <c r="G320" s="523"/>
      <c r="H320" s="551"/>
      <c r="I320" s="551"/>
      <c r="J320" s="551"/>
      <c r="K320" s="551"/>
      <c r="L320" s="551"/>
      <c r="M320" s="551"/>
      <c r="N320" s="551"/>
      <c r="O320" s="551"/>
      <c r="P320" s="551"/>
      <c r="Q320" s="551"/>
      <c r="R320" s="551"/>
      <c r="S320" s="551"/>
      <c r="T320" s="551"/>
      <c r="U320" s="551"/>
      <c r="V320" s="551"/>
      <c r="W320" s="551"/>
      <c r="X320" s="551"/>
      <c r="Y320" s="551"/>
      <c r="Z320" s="514"/>
      <c r="AA320" s="509"/>
      <c r="AB320" s="514"/>
      <c r="AC320" s="507"/>
      <c r="AD320" s="509" t="str">
        <f>+IF(OR(AB320=1,AB320&lt;=5),"Moderado",IF(OR(AB320=6,AB320&lt;=11),"Mayor","Catastrófico"))</f>
        <v>Moderado</v>
      </c>
      <c r="AE320" s="507"/>
      <c r="AF320" s="502"/>
      <c r="AG320" s="52" t="s">
        <v>497</v>
      </c>
      <c r="AH320" s="145"/>
      <c r="AI320" s="145"/>
      <c r="AJ320" s="145"/>
      <c r="AK320" s="28" t="str">
        <f t="shared" si="52"/>
        <v/>
      </c>
      <c r="AL320" s="145"/>
      <c r="AM320" s="28" t="str">
        <f t="shared" si="53"/>
        <v/>
      </c>
      <c r="AN320" s="140"/>
      <c r="AO320" s="28" t="str">
        <f t="shared" si="54"/>
        <v/>
      </c>
      <c r="AP320" s="140"/>
      <c r="AQ320" s="28" t="str">
        <f t="shared" si="55"/>
        <v/>
      </c>
      <c r="AR320" s="140"/>
      <c r="AS320" s="28" t="str">
        <f t="shared" si="56"/>
        <v/>
      </c>
      <c r="AT320" s="140"/>
      <c r="AU320" s="28" t="str">
        <f t="shared" si="57"/>
        <v/>
      </c>
      <c r="AV320" s="140"/>
      <c r="AW320" s="28" t="str">
        <f t="shared" si="58"/>
        <v/>
      </c>
      <c r="AX320" s="111" t="str">
        <f t="shared" si="59"/>
        <v/>
      </c>
      <c r="AY320" s="111" t="str">
        <f t="shared" si="60"/>
        <v/>
      </c>
      <c r="AZ320" s="141"/>
      <c r="BA320" s="154" t="str">
        <f t="shared" si="61"/>
        <v>Débil</v>
      </c>
      <c r="BB320" s="22" t="str">
        <f>IFERROR(VLOOKUP((CONCATENATE(AY320,BA320)),Listados!$U$3:$V$11,2,FALSE),"")</f>
        <v/>
      </c>
      <c r="BC320" s="111">
        <f t="shared" si="62"/>
        <v>100</v>
      </c>
      <c r="BD320" s="504"/>
      <c r="BE320" s="548"/>
      <c r="BF320" s="504"/>
      <c r="BG320" s="504"/>
      <c r="BH320" s="500"/>
      <c r="BI320" s="502"/>
      <c r="BJ320" s="500"/>
      <c r="BK320" s="500"/>
      <c r="BL320" s="586"/>
      <c r="BM320" s="587"/>
      <c r="BN320" s="588"/>
      <c r="BO320" s="586"/>
      <c r="BP320" s="587"/>
      <c r="BQ320" s="588"/>
      <c r="BR320" s="586"/>
      <c r="BS320" s="587"/>
      <c r="BT320" s="588"/>
    </row>
    <row r="321" spans="1:72" ht="15.75" thickBot="1" x14ac:dyDescent="0.3">
      <c r="A321" s="511"/>
      <c r="B321" s="564"/>
      <c r="C321" s="517"/>
      <c r="D321" s="523"/>
      <c r="E321" s="162"/>
      <c r="F321" s="151"/>
      <c r="G321" s="523"/>
      <c r="H321" s="551"/>
      <c r="I321" s="551"/>
      <c r="J321" s="551"/>
      <c r="K321" s="551"/>
      <c r="L321" s="551"/>
      <c r="M321" s="551"/>
      <c r="N321" s="551"/>
      <c r="O321" s="551"/>
      <c r="P321" s="551"/>
      <c r="Q321" s="551"/>
      <c r="R321" s="551"/>
      <c r="S321" s="551"/>
      <c r="T321" s="551"/>
      <c r="U321" s="551"/>
      <c r="V321" s="551"/>
      <c r="W321" s="551"/>
      <c r="X321" s="551"/>
      <c r="Y321" s="551"/>
      <c r="Z321" s="514"/>
      <c r="AA321" s="509"/>
      <c r="AB321" s="514"/>
      <c r="AC321" s="507"/>
      <c r="AD321" s="509" t="str">
        <f>+IF(OR(AB321=1,AB321&lt;=5),"Moderado",IF(OR(AB321=6,AB321&lt;=11),"Mayor","Catastrófico"))</f>
        <v>Moderado</v>
      </c>
      <c r="AE321" s="507"/>
      <c r="AF321" s="502"/>
      <c r="AG321" s="52" t="s">
        <v>497</v>
      </c>
      <c r="AH321" s="145"/>
      <c r="AI321" s="145"/>
      <c r="AJ321" s="145"/>
      <c r="AK321" s="28" t="str">
        <f t="shared" si="52"/>
        <v/>
      </c>
      <c r="AL321" s="145"/>
      <c r="AM321" s="28" t="str">
        <f t="shared" si="53"/>
        <v/>
      </c>
      <c r="AN321" s="140"/>
      <c r="AO321" s="28" t="str">
        <f t="shared" si="54"/>
        <v/>
      </c>
      <c r="AP321" s="140"/>
      <c r="AQ321" s="28" t="str">
        <f t="shared" si="55"/>
        <v/>
      </c>
      <c r="AR321" s="140"/>
      <c r="AS321" s="28" t="str">
        <f t="shared" si="56"/>
        <v/>
      </c>
      <c r="AT321" s="140"/>
      <c r="AU321" s="28" t="str">
        <f t="shared" si="57"/>
        <v/>
      </c>
      <c r="AV321" s="140"/>
      <c r="AW321" s="28" t="str">
        <f t="shared" si="58"/>
        <v/>
      </c>
      <c r="AX321" s="111" t="str">
        <f t="shared" si="59"/>
        <v/>
      </c>
      <c r="AY321" s="111" t="str">
        <f t="shared" si="60"/>
        <v/>
      </c>
      <c r="AZ321" s="141"/>
      <c r="BA321" s="154" t="str">
        <f t="shared" si="61"/>
        <v>Débil</v>
      </c>
      <c r="BB321" s="22" t="str">
        <f>IFERROR(VLOOKUP((CONCATENATE(AY321,BA321)),Listados!$U$3:$V$11,2,FALSE),"")</f>
        <v/>
      </c>
      <c r="BC321" s="111">
        <f t="shared" si="62"/>
        <v>100</v>
      </c>
      <c r="BD321" s="504"/>
      <c r="BE321" s="548"/>
      <c r="BF321" s="504"/>
      <c r="BG321" s="504"/>
      <c r="BH321" s="500"/>
      <c r="BI321" s="502"/>
      <c r="BJ321" s="500"/>
      <c r="BK321" s="500"/>
      <c r="BL321" s="586"/>
      <c r="BM321" s="587"/>
      <c r="BN321" s="588"/>
      <c r="BO321" s="586"/>
      <c r="BP321" s="587"/>
      <c r="BQ321" s="588"/>
      <c r="BR321" s="586"/>
      <c r="BS321" s="587"/>
      <c r="BT321" s="588"/>
    </row>
    <row r="322" spans="1:72" ht="15.75" thickBot="1" x14ac:dyDescent="0.3">
      <c r="A322" s="511"/>
      <c r="B322" s="564"/>
      <c r="C322" s="517"/>
      <c r="D322" s="523"/>
      <c r="E322" s="542"/>
      <c r="F322" s="556"/>
      <c r="G322" s="523"/>
      <c r="H322" s="551"/>
      <c r="I322" s="551"/>
      <c r="J322" s="551"/>
      <c r="K322" s="551"/>
      <c r="L322" s="551"/>
      <c r="M322" s="551"/>
      <c r="N322" s="551"/>
      <c r="O322" s="551"/>
      <c r="P322" s="551"/>
      <c r="Q322" s="551"/>
      <c r="R322" s="551"/>
      <c r="S322" s="551"/>
      <c r="T322" s="551"/>
      <c r="U322" s="551"/>
      <c r="V322" s="551"/>
      <c r="W322" s="551"/>
      <c r="X322" s="551"/>
      <c r="Y322" s="551"/>
      <c r="Z322" s="514"/>
      <c r="AA322" s="509"/>
      <c r="AB322" s="514"/>
      <c r="AC322" s="507"/>
      <c r="AD322" s="509" t="str">
        <f>+IF(OR(AB322=1,AB322&lt;=5),"Moderado",IF(OR(AB322=6,AB322&lt;=11),"Mayor","Catastrófico"))</f>
        <v>Moderado</v>
      </c>
      <c r="AE322" s="507"/>
      <c r="AF322" s="502"/>
      <c r="AG322" s="52" t="s">
        <v>497</v>
      </c>
      <c r="AH322" s="145"/>
      <c r="AI322" s="145"/>
      <c r="AJ322" s="145"/>
      <c r="AK322" s="28" t="str">
        <f t="shared" si="52"/>
        <v/>
      </c>
      <c r="AL322" s="145"/>
      <c r="AM322" s="28" t="str">
        <f t="shared" si="53"/>
        <v/>
      </c>
      <c r="AN322" s="140"/>
      <c r="AO322" s="28" t="str">
        <f t="shared" si="54"/>
        <v/>
      </c>
      <c r="AP322" s="140"/>
      <c r="AQ322" s="28" t="str">
        <f t="shared" si="55"/>
        <v/>
      </c>
      <c r="AR322" s="140"/>
      <c r="AS322" s="28" t="str">
        <f t="shared" si="56"/>
        <v/>
      </c>
      <c r="AT322" s="140"/>
      <c r="AU322" s="28" t="str">
        <f t="shared" si="57"/>
        <v/>
      </c>
      <c r="AV322" s="140"/>
      <c r="AW322" s="28" t="str">
        <f t="shared" si="58"/>
        <v/>
      </c>
      <c r="AX322" s="111" t="str">
        <f t="shared" si="59"/>
        <v/>
      </c>
      <c r="AY322" s="111" t="str">
        <f t="shared" si="60"/>
        <v/>
      </c>
      <c r="AZ322" s="141"/>
      <c r="BA322" s="154" t="str">
        <f t="shared" si="61"/>
        <v>Débil</v>
      </c>
      <c r="BB322" s="22" t="str">
        <f>IFERROR(VLOOKUP((CONCATENATE(AY322,BA322)),Listados!$U$3:$V$11,2,FALSE),"")</f>
        <v/>
      </c>
      <c r="BC322" s="111">
        <f t="shared" si="62"/>
        <v>100</v>
      </c>
      <c r="BD322" s="504"/>
      <c r="BE322" s="548"/>
      <c r="BF322" s="504"/>
      <c r="BG322" s="504"/>
      <c r="BH322" s="500"/>
      <c r="BI322" s="502"/>
      <c r="BJ322" s="500"/>
      <c r="BK322" s="500"/>
      <c r="BL322" s="586"/>
      <c r="BM322" s="587"/>
      <c r="BN322" s="588"/>
      <c r="BO322" s="586"/>
      <c r="BP322" s="587"/>
      <c r="BQ322" s="588"/>
      <c r="BR322" s="586"/>
      <c r="BS322" s="587"/>
      <c r="BT322" s="588"/>
    </row>
    <row r="323" spans="1:72" ht="15.75" thickBot="1" x14ac:dyDescent="0.3">
      <c r="A323" s="511"/>
      <c r="B323" s="564"/>
      <c r="C323" s="517"/>
      <c r="D323" s="523"/>
      <c r="E323" s="543"/>
      <c r="F323" s="557"/>
      <c r="G323" s="523"/>
      <c r="H323" s="551"/>
      <c r="I323" s="551"/>
      <c r="J323" s="551"/>
      <c r="K323" s="551"/>
      <c r="L323" s="551"/>
      <c r="M323" s="551"/>
      <c r="N323" s="551"/>
      <c r="O323" s="551"/>
      <c r="P323" s="551"/>
      <c r="Q323" s="551"/>
      <c r="R323" s="551"/>
      <c r="S323" s="551"/>
      <c r="T323" s="551"/>
      <c r="U323" s="551"/>
      <c r="V323" s="551"/>
      <c r="W323" s="551"/>
      <c r="X323" s="551"/>
      <c r="Y323" s="551"/>
      <c r="Z323" s="514"/>
      <c r="AA323" s="509"/>
      <c r="AB323" s="514"/>
      <c r="AC323" s="507"/>
      <c r="AD323" s="509" t="str">
        <f>+IF(OR(AB323=1,AB323&lt;=5),"Moderado",IF(OR(AB323=6,AB323&lt;=11),"Mayor","Catastrófico"))</f>
        <v>Moderado</v>
      </c>
      <c r="AE323" s="507"/>
      <c r="AF323" s="502"/>
      <c r="AG323" s="52" t="s">
        <v>497</v>
      </c>
      <c r="AH323" s="145"/>
      <c r="AI323" s="145"/>
      <c r="AJ323" s="145"/>
      <c r="AK323" s="28" t="str">
        <f t="shared" si="52"/>
        <v/>
      </c>
      <c r="AL323" s="145"/>
      <c r="AM323" s="28" t="str">
        <f t="shared" si="53"/>
        <v/>
      </c>
      <c r="AN323" s="140"/>
      <c r="AO323" s="28" t="str">
        <f t="shared" si="54"/>
        <v/>
      </c>
      <c r="AP323" s="140"/>
      <c r="AQ323" s="28" t="str">
        <f t="shared" si="55"/>
        <v/>
      </c>
      <c r="AR323" s="140"/>
      <c r="AS323" s="28" t="str">
        <f t="shared" si="56"/>
        <v/>
      </c>
      <c r="AT323" s="140"/>
      <c r="AU323" s="28" t="str">
        <f t="shared" si="57"/>
        <v/>
      </c>
      <c r="AV323" s="140"/>
      <c r="AW323" s="28" t="str">
        <f t="shared" si="58"/>
        <v/>
      </c>
      <c r="AX323" s="111" t="str">
        <f t="shared" si="59"/>
        <v/>
      </c>
      <c r="AY323" s="111" t="str">
        <f t="shared" si="60"/>
        <v/>
      </c>
      <c r="AZ323" s="141"/>
      <c r="BA323" s="154" t="str">
        <f t="shared" si="61"/>
        <v>Débil</v>
      </c>
      <c r="BB323" s="22" t="str">
        <f>IFERROR(VLOOKUP((CONCATENATE(AY323,BA323)),Listados!$U$3:$V$11,2,FALSE),"")</f>
        <v/>
      </c>
      <c r="BC323" s="111">
        <f t="shared" si="62"/>
        <v>100</v>
      </c>
      <c r="BD323" s="504"/>
      <c r="BE323" s="548"/>
      <c r="BF323" s="504"/>
      <c r="BG323" s="504"/>
      <c r="BH323" s="500"/>
      <c r="BI323" s="502"/>
      <c r="BJ323" s="500"/>
      <c r="BK323" s="500"/>
      <c r="BL323" s="586"/>
      <c r="BM323" s="587"/>
      <c r="BN323" s="588"/>
      <c r="BO323" s="586"/>
      <c r="BP323" s="587"/>
      <c r="BQ323" s="588"/>
      <c r="BR323" s="586"/>
      <c r="BS323" s="587"/>
      <c r="BT323" s="588"/>
    </row>
    <row r="324" spans="1:72" ht="15.75" thickBot="1" x14ac:dyDescent="0.3">
      <c r="A324" s="512"/>
      <c r="B324" s="564"/>
      <c r="C324" s="518"/>
      <c r="D324" s="568"/>
      <c r="E324" s="544"/>
      <c r="F324" s="558"/>
      <c r="G324" s="523"/>
      <c r="H324" s="551"/>
      <c r="I324" s="551"/>
      <c r="J324" s="551"/>
      <c r="K324" s="551"/>
      <c r="L324" s="551"/>
      <c r="M324" s="551"/>
      <c r="N324" s="551"/>
      <c r="O324" s="551"/>
      <c r="P324" s="551"/>
      <c r="Q324" s="551"/>
      <c r="R324" s="551"/>
      <c r="S324" s="551"/>
      <c r="T324" s="551"/>
      <c r="U324" s="551"/>
      <c r="V324" s="551"/>
      <c r="W324" s="551"/>
      <c r="X324" s="551"/>
      <c r="Y324" s="551"/>
      <c r="Z324" s="514"/>
      <c r="AA324" s="509"/>
      <c r="AB324" s="514"/>
      <c r="AC324" s="508"/>
      <c r="AD324" s="509" t="str">
        <f>+IF(OR(AB324=1,AB324&lt;=5),"Moderado",IF(OR(AB324=6,AB324&lt;=11),"Mayor","Catastrófico"))</f>
        <v>Moderado</v>
      </c>
      <c r="AE324" s="508"/>
      <c r="AF324" s="502"/>
      <c r="AG324" s="52" t="s">
        <v>497</v>
      </c>
      <c r="AH324" s="145"/>
      <c r="AI324" s="145"/>
      <c r="AJ324" s="145"/>
      <c r="AK324" s="28" t="str">
        <f t="shared" si="52"/>
        <v/>
      </c>
      <c r="AL324" s="145"/>
      <c r="AM324" s="28" t="str">
        <f t="shared" si="53"/>
        <v/>
      </c>
      <c r="AN324" s="140"/>
      <c r="AO324" s="28" t="str">
        <f t="shared" si="54"/>
        <v/>
      </c>
      <c r="AP324" s="140"/>
      <c r="AQ324" s="28" t="str">
        <f t="shared" si="55"/>
        <v/>
      </c>
      <c r="AR324" s="140"/>
      <c r="AS324" s="28" t="str">
        <f t="shared" si="56"/>
        <v/>
      </c>
      <c r="AT324" s="140"/>
      <c r="AU324" s="28" t="str">
        <f t="shared" si="57"/>
        <v/>
      </c>
      <c r="AV324" s="140"/>
      <c r="AW324" s="28" t="str">
        <f t="shared" si="58"/>
        <v/>
      </c>
      <c r="AX324" s="111" t="str">
        <f t="shared" si="59"/>
        <v/>
      </c>
      <c r="AY324" s="111" t="str">
        <f t="shared" si="60"/>
        <v/>
      </c>
      <c r="AZ324" s="141"/>
      <c r="BA324" s="154" t="str">
        <f t="shared" si="61"/>
        <v>Débil</v>
      </c>
      <c r="BB324" s="22" t="str">
        <f>IFERROR(VLOOKUP((CONCATENATE(AY324,BA324)),Listados!$U$3:$V$11,2,FALSE),"")</f>
        <v/>
      </c>
      <c r="BC324" s="111">
        <f t="shared" si="62"/>
        <v>100</v>
      </c>
      <c r="BD324" s="505"/>
      <c r="BE324" s="548"/>
      <c r="BF324" s="505"/>
      <c r="BG324" s="505"/>
      <c r="BH324" s="501"/>
      <c r="BI324" s="502"/>
      <c r="BJ324" s="501"/>
      <c r="BK324" s="501"/>
      <c r="BL324" s="586"/>
      <c r="BM324" s="587"/>
      <c r="BN324" s="588"/>
      <c r="BO324" s="586"/>
      <c r="BP324" s="587"/>
      <c r="BQ324" s="588"/>
      <c r="BR324" s="586"/>
      <c r="BS324" s="587"/>
      <c r="BT324" s="588"/>
    </row>
    <row r="325" spans="1:72" ht="15.75" thickBot="1" x14ac:dyDescent="0.3">
      <c r="A325" s="510">
        <v>54</v>
      </c>
      <c r="B325" s="563"/>
      <c r="C325" s="516" t="str">
        <f>IFERROR(VLOOKUP(B325,Listados!B$3:C$20,2,FALSE),"")</f>
        <v/>
      </c>
      <c r="D325" s="522" t="s">
        <v>614</v>
      </c>
      <c r="E325" s="105"/>
      <c r="F325" s="18"/>
      <c r="G325" s="522"/>
      <c r="H325" s="550"/>
      <c r="I325" s="550"/>
      <c r="J325" s="550"/>
      <c r="K325" s="550"/>
      <c r="L325" s="550"/>
      <c r="M325" s="550"/>
      <c r="N325" s="550"/>
      <c r="O325" s="550"/>
      <c r="P325" s="550"/>
      <c r="Q325" s="550"/>
      <c r="R325" s="550"/>
      <c r="S325" s="550"/>
      <c r="T325" s="550"/>
      <c r="U325" s="550"/>
      <c r="V325" s="550"/>
      <c r="W325" s="550"/>
      <c r="X325" s="550"/>
      <c r="Y325" s="550"/>
      <c r="Z325" s="549"/>
      <c r="AA325" s="508">
        <f>COUNTIF(H325:Z330, "SI")</f>
        <v>0</v>
      </c>
      <c r="AB325" s="549"/>
      <c r="AC325" s="506" t="e">
        <f>+VLOOKUP(AB325,Listados!$K$8:$L$12,2,0)</f>
        <v>#N/A</v>
      </c>
      <c r="AD325" s="508" t="str">
        <f>+IF(OR(AA325=1,AA325&lt;=5),"Moderado",IF(OR(AA325=6,AA325&lt;=11),"Mayor","Catastrófico"))</f>
        <v>Moderado</v>
      </c>
      <c r="AE325" s="506" t="e">
        <f>+VLOOKUP(AD325,Listados!K331:L335,2,0)</f>
        <v>#N/A</v>
      </c>
      <c r="AF325" s="501" t="str">
        <f>IF(AND(AB325&lt;&gt;"",AD325&lt;&gt;""),VLOOKUP(AB325&amp;AD325,Listados!$M$3:$N$27,2,FALSE),"")</f>
        <v/>
      </c>
      <c r="AG325" s="52" t="s">
        <v>497</v>
      </c>
      <c r="AH325" s="145"/>
      <c r="AI325" s="145"/>
      <c r="AJ325" s="145"/>
      <c r="AK325" s="28" t="str">
        <f t="shared" si="52"/>
        <v/>
      </c>
      <c r="AL325" s="145"/>
      <c r="AM325" s="28" t="str">
        <f t="shared" si="53"/>
        <v/>
      </c>
      <c r="AN325" s="140"/>
      <c r="AO325" s="28" t="str">
        <f t="shared" si="54"/>
        <v/>
      </c>
      <c r="AP325" s="140"/>
      <c r="AQ325" s="28" t="str">
        <f t="shared" si="55"/>
        <v/>
      </c>
      <c r="AR325" s="140"/>
      <c r="AS325" s="28" t="str">
        <f t="shared" si="56"/>
        <v/>
      </c>
      <c r="AT325" s="140"/>
      <c r="AU325" s="28" t="str">
        <f t="shared" si="57"/>
        <v/>
      </c>
      <c r="AV325" s="140"/>
      <c r="AW325" s="28" t="str">
        <f t="shared" si="58"/>
        <v/>
      </c>
      <c r="AX325" s="111" t="str">
        <f t="shared" si="59"/>
        <v/>
      </c>
      <c r="AY325" s="111" t="str">
        <f t="shared" si="60"/>
        <v/>
      </c>
      <c r="AZ325" s="141"/>
      <c r="BA325" s="154" t="str">
        <f t="shared" si="61"/>
        <v>Débil</v>
      </c>
      <c r="BB325" s="22" t="str">
        <f>IFERROR(VLOOKUP((CONCATENATE(AY325,BA325)),Listados!$U$3:$V$11,2,FALSE),"")</f>
        <v/>
      </c>
      <c r="BC325" s="111">
        <f t="shared" si="62"/>
        <v>100</v>
      </c>
      <c r="BD325" s="503">
        <f>AVERAGE(BC325:BC330)</f>
        <v>100</v>
      </c>
      <c r="BE325" s="505" t="str">
        <f>IF(BD325&lt;=50, "Débil", IF(BD325&lt;=99,"Moderado","Fuerte"))</f>
        <v>Fuerte</v>
      </c>
      <c r="BF325" s="503">
        <f>+IF(BE325="Fuerte",2,IF(BE325="Moderado",1,0))</f>
        <v>2</v>
      </c>
      <c r="BG325" s="503" t="e">
        <f>+AC325-BF325</f>
        <v>#N/A</v>
      </c>
      <c r="BH325" s="499" t="e">
        <f>+VLOOKUP(BG325,Listados!$J$18:$K$24,2,TRUE)</f>
        <v>#N/A</v>
      </c>
      <c r="BI325" s="501" t="str">
        <f>IF(ISBLANK(AD325),"",AD325)</f>
        <v>Moderado</v>
      </c>
      <c r="BJ325" s="499" t="e">
        <f>IF(AND(BH325&lt;&gt;"",BI325&lt;&gt;""),VLOOKUP(BH325&amp;BI325,Listados!$M$3:$N$27,2,FALSE),"")</f>
        <v>#N/A</v>
      </c>
      <c r="BK325" s="499" t="e">
        <f>+VLOOKUP(BJ325,Listados!$P$3:$Q$6,2,FALSE)</f>
        <v>#N/A</v>
      </c>
      <c r="BL325" s="586"/>
      <c r="BM325" s="587"/>
      <c r="BN325" s="588"/>
      <c r="BO325" s="586"/>
      <c r="BP325" s="587"/>
      <c r="BQ325" s="588"/>
      <c r="BR325" s="586"/>
      <c r="BS325" s="587"/>
      <c r="BT325" s="588"/>
    </row>
    <row r="326" spans="1:72" ht="15.75" thickBot="1" x14ac:dyDescent="0.3">
      <c r="A326" s="511"/>
      <c r="B326" s="564"/>
      <c r="C326" s="517"/>
      <c r="D326" s="523"/>
      <c r="E326" s="162"/>
      <c r="F326" s="151"/>
      <c r="G326" s="523"/>
      <c r="H326" s="551"/>
      <c r="I326" s="551"/>
      <c r="J326" s="551"/>
      <c r="K326" s="551"/>
      <c r="L326" s="551"/>
      <c r="M326" s="551"/>
      <c r="N326" s="551"/>
      <c r="O326" s="551"/>
      <c r="P326" s="551"/>
      <c r="Q326" s="551"/>
      <c r="R326" s="551"/>
      <c r="S326" s="551"/>
      <c r="T326" s="551"/>
      <c r="U326" s="551"/>
      <c r="V326" s="551"/>
      <c r="W326" s="551"/>
      <c r="X326" s="551"/>
      <c r="Y326" s="551"/>
      <c r="Z326" s="514"/>
      <c r="AA326" s="509"/>
      <c r="AB326" s="514"/>
      <c r="AC326" s="507"/>
      <c r="AD326" s="509" t="str">
        <f>+IF(OR(AB326=1,AB326&lt;=5),"Moderado",IF(OR(AB326=6,AB326&lt;=11),"Mayor","Catastrófico"))</f>
        <v>Moderado</v>
      </c>
      <c r="AE326" s="507"/>
      <c r="AF326" s="502"/>
      <c r="AG326" s="52" t="s">
        <v>497</v>
      </c>
      <c r="AH326" s="145"/>
      <c r="AI326" s="145"/>
      <c r="AJ326" s="145"/>
      <c r="AK326" s="28" t="str">
        <f t="shared" si="52"/>
        <v/>
      </c>
      <c r="AL326" s="145"/>
      <c r="AM326" s="28" t="str">
        <f t="shared" si="53"/>
        <v/>
      </c>
      <c r="AN326" s="140"/>
      <c r="AO326" s="28" t="str">
        <f t="shared" si="54"/>
        <v/>
      </c>
      <c r="AP326" s="140"/>
      <c r="AQ326" s="28" t="str">
        <f t="shared" si="55"/>
        <v/>
      </c>
      <c r="AR326" s="140"/>
      <c r="AS326" s="28" t="str">
        <f t="shared" si="56"/>
        <v/>
      </c>
      <c r="AT326" s="140"/>
      <c r="AU326" s="28" t="str">
        <f t="shared" si="57"/>
        <v/>
      </c>
      <c r="AV326" s="140"/>
      <c r="AW326" s="28" t="str">
        <f t="shared" si="58"/>
        <v/>
      </c>
      <c r="AX326" s="111" t="str">
        <f t="shared" si="59"/>
        <v/>
      </c>
      <c r="AY326" s="111" t="str">
        <f t="shared" si="60"/>
        <v/>
      </c>
      <c r="AZ326" s="141"/>
      <c r="BA326" s="154" t="str">
        <f t="shared" si="61"/>
        <v>Débil</v>
      </c>
      <c r="BB326" s="22" t="str">
        <f>IFERROR(VLOOKUP((CONCATENATE(AY326,BA326)),Listados!$U$3:$V$11,2,FALSE),"")</f>
        <v/>
      </c>
      <c r="BC326" s="111">
        <f t="shared" si="62"/>
        <v>100</v>
      </c>
      <c r="BD326" s="504"/>
      <c r="BE326" s="548"/>
      <c r="BF326" s="504"/>
      <c r="BG326" s="504"/>
      <c r="BH326" s="500"/>
      <c r="BI326" s="502"/>
      <c r="BJ326" s="500"/>
      <c r="BK326" s="500"/>
      <c r="BL326" s="586"/>
      <c r="BM326" s="587"/>
      <c r="BN326" s="588"/>
      <c r="BO326" s="586"/>
      <c r="BP326" s="587"/>
      <c r="BQ326" s="588"/>
      <c r="BR326" s="586"/>
      <c r="BS326" s="587"/>
      <c r="BT326" s="588"/>
    </row>
    <row r="327" spans="1:72" ht="15.75" thickBot="1" x14ac:dyDescent="0.3">
      <c r="A327" s="511"/>
      <c r="B327" s="564"/>
      <c r="C327" s="517"/>
      <c r="D327" s="523"/>
      <c r="E327" s="162"/>
      <c r="F327" s="151"/>
      <c r="G327" s="523"/>
      <c r="H327" s="551"/>
      <c r="I327" s="551"/>
      <c r="J327" s="551"/>
      <c r="K327" s="551"/>
      <c r="L327" s="551"/>
      <c r="M327" s="551"/>
      <c r="N327" s="551"/>
      <c r="O327" s="551"/>
      <c r="P327" s="551"/>
      <c r="Q327" s="551"/>
      <c r="R327" s="551"/>
      <c r="S327" s="551"/>
      <c r="T327" s="551"/>
      <c r="U327" s="551"/>
      <c r="V327" s="551"/>
      <c r="W327" s="551"/>
      <c r="X327" s="551"/>
      <c r="Y327" s="551"/>
      <c r="Z327" s="514"/>
      <c r="AA327" s="509"/>
      <c r="AB327" s="514"/>
      <c r="AC327" s="507"/>
      <c r="AD327" s="509" t="str">
        <f>+IF(OR(AB327=1,AB327&lt;=5),"Moderado",IF(OR(AB327=6,AB327&lt;=11),"Mayor","Catastrófico"))</f>
        <v>Moderado</v>
      </c>
      <c r="AE327" s="507"/>
      <c r="AF327" s="502"/>
      <c r="AG327" s="52" t="s">
        <v>497</v>
      </c>
      <c r="AH327" s="145"/>
      <c r="AI327" s="145"/>
      <c r="AJ327" s="145"/>
      <c r="AK327" s="28" t="str">
        <f t="shared" si="52"/>
        <v/>
      </c>
      <c r="AL327" s="145"/>
      <c r="AM327" s="28" t="str">
        <f t="shared" si="53"/>
        <v/>
      </c>
      <c r="AN327" s="140"/>
      <c r="AO327" s="28" t="str">
        <f t="shared" si="54"/>
        <v/>
      </c>
      <c r="AP327" s="140"/>
      <c r="AQ327" s="28" t="str">
        <f t="shared" si="55"/>
        <v/>
      </c>
      <c r="AR327" s="140"/>
      <c r="AS327" s="28" t="str">
        <f t="shared" si="56"/>
        <v/>
      </c>
      <c r="AT327" s="140"/>
      <c r="AU327" s="28" t="str">
        <f t="shared" si="57"/>
        <v/>
      </c>
      <c r="AV327" s="140"/>
      <c r="AW327" s="28" t="str">
        <f t="shared" si="58"/>
        <v/>
      </c>
      <c r="AX327" s="111" t="str">
        <f t="shared" si="59"/>
        <v/>
      </c>
      <c r="AY327" s="111" t="str">
        <f t="shared" si="60"/>
        <v/>
      </c>
      <c r="AZ327" s="141"/>
      <c r="BA327" s="154" t="str">
        <f t="shared" si="61"/>
        <v>Débil</v>
      </c>
      <c r="BB327" s="22" t="str">
        <f>IFERROR(VLOOKUP((CONCATENATE(AY327,BA327)),Listados!$U$3:$V$11,2,FALSE),"")</f>
        <v/>
      </c>
      <c r="BC327" s="111">
        <f t="shared" si="62"/>
        <v>100</v>
      </c>
      <c r="BD327" s="504"/>
      <c r="BE327" s="548"/>
      <c r="BF327" s="504"/>
      <c r="BG327" s="504"/>
      <c r="BH327" s="500"/>
      <c r="BI327" s="502"/>
      <c r="BJ327" s="500"/>
      <c r="BK327" s="500"/>
      <c r="BL327" s="586"/>
      <c r="BM327" s="587"/>
      <c r="BN327" s="588"/>
      <c r="BO327" s="586"/>
      <c r="BP327" s="587"/>
      <c r="BQ327" s="588"/>
      <c r="BR327" s="586"/>
      <c r="BS327" s="587"/>
      <c r="BT327" s="588"/>
    </row>
    <row r="328" spans="1:72" ht="15.75" thickBot="1" x14ac:dyDescent="0.3">
      <c r="A328" s="511"/>
      <c r="B328" s="564"/>
      <c r="C328" s="517"/>
      <c r="D328" s="523"/>
      <c r="E328" s="542"/>
      <c r="F328" s="556"/>
      <c r="G328" s="523"/>
      <c r="H328" s="551"/>
      <c r="I328" s="551"/>
      <c r="J328" s="551"/>
      <c r="K328" s="551"/>
      <c r="L328" s="551"/>
      <c r="M328" s="551"/>
      <c r="N328" s="551"/>
      <c r="O328" s="551"/>
      <c r="P328" s="551"/>
      <c r="Q328" s="551"/>
      <c r="R328" s="551"/>
      <c r="S328" s="551"/>
      <c r="T328" s="551"/>
      <c r="U328" s="551"/>
      <c r="V328" s="551"/>
      <c r="W328" s="551"/>
      <c r="X328" s="551"/>
      <c r="Y328" s="551"/>
      <c r="Z328" s="514"/>
      <c r="AA328" s="509"/>
      <c r="AB328" s="514"/>
      <c r="AC328" s="507"/>
      <c r="AD328" s="509" t="str">
        <f>+IF(OR(AB328=1,AB328&lt;=5),"Moderado",IF(OR(AB328=6,AB328&lt;=11),"Mayor","Catastrófico"))</f>
        <v>Moderado</v>
      </c>
      <c r="AE328" s="507"/>
      <c r="AF328" s="502"/>
      <c r="AG328" s="52" t="s">
        <v>497</v>
      </c>
      <c r="AH328" s="145"/>
      <c r="AI328" s="145"/>
      <c r="AJ328" s="145"/>
      <c r="AK328" s="28" t="str">
        <f t="shared" ref="AK328:AK366" si="63">+IF(AJ328="si",15,"")</f>
        <v/>
      </c>
      <c r="AL328" s="145"/>
      <c r="AM328" s="28" t="str">
        <f t="shared" ref="AM328:AM366" si="64">+IF(AL328="si",15,"")</f>
        <v/>
      </c>
      <c r="AN328" s="140"/>
      <c r="AO328" s="28" t="str">
        <f t="shared" ref="AO328:AO366" si="65">+IF(AN328="si",15,"")</f>
        <v/>
      </c>
      <c r="AP328" s="140"/>
      <c r="AQ328" s="28" t="str">
        <f t="shared" ref="AQ328:AQ366" si="66">+IF(AP328="Preventivo",15,IF(AP328="Detectivo",10,""))</f>
        <v/>
      </c>
      <c r="AR328" s="140"/>
      <c r="AS328" s="28" t="str">
        <f t="shared" ref="AS328:AS366" si="67">+IF(AR328="si",15,"")</f>
        <v/>
      </c>
      <c r="AT328" s="140"/>
      <c r="AU328" s="28" t="str">
        <f t="shared" ref="AU328:AU366" si="68">+IF(AT328="si",15,"")</f>
        <v/>
      </c>
      <c r="AV328" s="140"/>
      <c r="AW328" s="28" t="str">
        <f t="shared" ref="AW328:AW366" si="69">+IF(AV328="Completa",10,IF(AV328="Incompleta",5,""))</f>
        <v/>
      </c>
      <c r="AX328" s="111" t="str">
        <f t="shared" ref="AX328:AX366" si="70">IF((SUM(AK328,AM328,AO328,AQ328,AS328,AU328,AW328)=0),"",(SUM(AK328,AM328,AO328,AQ328,AS328,AU328,AW328)))</f>
        <v/>
      </c>
      <c r="AY328" s="111" t="str">
        <f t="shared" ref="AY328:AY366" si="71">IF(AX328&lt;=85,"Débil",IF(AX328&lt;=95,"Moderado",IF(AX328=100,"Fuerte","")))</f>
        <v/>
      </c>
      <c r="AZ328" s="141"/>
      <c r="BA328" s="154" t="str">
        <f t="shared" ref="BA328:BA366" si="72">+IF(AZ328="siempre","Fuerte",IF(AZ328="Algunas veces","Moderado","Débil"))</f>
        <v>Débil</v>
      </c>
      <c r="BB328" s="22" t="str">
        <f>IFERROR(VLOOKUP((CONCATENATE(AY328,BA328)),Listados!$U$3:$V$11,2,FALSE),"")</f>
        <v/>
      </c>
      <c r="BC328" s="111">
        <f t="shared" ref="BC328:BC366" si="73">IF(ISBLANK(BB328),"",IF(BB328="Débil", 0, IF(BB328="Moderado",50,100)))</f>
        <v>100</v>
      </c>
      <c r="BD328" s="504"/>
      <c r="BE328" s="548"/>
      <c r="BF328" s="504"/>
      <c r="BG328" s="504"/>
      <c r="BH328" s="500"/>
      <c r="BI328" s="502"/>
      <c r="BJ328" s="500"/>
      <c r="BK328" s="500"/>
      <c r="BL328" s="586"/>
      <c r="BM328" s="587"/>
      <c r="BN328" s="588"/>
      <c r="BO328" s="586"/>
      <c r="BP328" s="587"/>
      <c r="BQ328" s="588"/>
      <c r="BR328" s="586"/>
      <c r="BS328" s="587"/>
      <c r="BT328" s="588"/>
    </row>
    <row r="329" spans="1:72" ht="15.75" thickBot="1" x14ac:dyDescent="0.3">
      <c r="A329" s="511"/>
      <c r="B329" s="564"/>
      <c r="C329" s="517"/>
      <c r="D329" s="523"/>
      <c r="E329" s="543"/>
      <c r="F329" s="557"/>
      <c r="G329" s="523"/>
      <c r="H329" s="551"/>
      <c r="I329" s="551"/>
      <c r="J329" s="551"/>
      <c r="K329" s="551"/>
      <c r="L329" s="551"/>
      <c r="M329" s="551"/>
      <c r="N329" s="551"/>
      <c r="O329" s="551"/>
      <c r="P329" s="551"/>
      <c r="Q329" s="551"/>
      <c r="R329" s="551"/>
      <c r="S329" s="551"/>
      <c r="T329" s="551"/>
      <c r="U329" s="551"/>
      <c r="V329" s="551"/>
      <c r="W329" s="551"/>
      <c r="X329" s="551"/>
      <c r="Y329" s="551"/>
      <c r="Z329" s="514"/>
      <c r="AA329" s="509"/>
      <c r="AB329" s="514"/>
      <c r="AC329" s="507"/>
      <c r="AD329" s="509" t="str">
        <f>+IF(OR(AB329=1,AB329&lt;=5),"Moderado",IF(OR(AB329=6,AB329&lt;=11),"Mayor","Catastrófico"))</f>
        <v>Moderado</v>
      </c>
      <c r="AE329" s="507"/>
      <c r="AF329" s="502"/>
      <c r="AG329" s="52" t="s">
        <v>497</v>
      </c>
      <c r="AH329" s="145"/>
      <c r="AI329" s="145"/>
      <c r="AJ329" s="145"/>
      <c r="AK329" s="28" t="str">
        <f t="shared" si="63"/>
        <v/>
      </c>
      <c r="AL329" s="145"/>
      <c r="AM329" s="28" t="str">
        <f t="shared" si="64"/>
        <v/>
      </c>
      <c r="AN329" s="140"/>
      <c r="AO329" s="28" t="str">
        <f t="shared" si="65"/>
        <v/>
      </c>
      <c r="AP329" s="140"/>
      <c r="AQ329" s="28" t="str">
        <f t="shared" si="66"/>
        <v/>
      </c>
      <c r="AR329" s="140"/>
      <c r="AS329" s="28" t="str">
        <f t="shared" si="67"/>
        <v/>
      </c>
      <c r="AT329" s="140"/>
      <c r="AU329" s="28" t="str">
        <f t="shared" si="68"/>
        <v/>
      </c>
      <c r="AV329" s="140"/>
      <c r="AW329" s="28" t="str">
        <f t="shared" si="69"/>
        <v/>
      </c>
      <c r="AX329" s="111" t="str">
        <f t="shared" si="70"/>
        <v/>
      </c>
      <c r="AY329" s="111" t="str">
        <f t="shared" si="71"/>
        <v/>
      </c>
      <c r="AZ329" s="141"/>
      <c r="BA329" s="154" t="str">
        <f t="shared" si="72"/>
        <v>Débil</v>
      </c>
      <c r="BB329" s="22" t="str">
        <f>IFERROR(VLOOKUP((CONCATENATE(AY329,BA329)),Listados!$U$3:$V$11,2,FALSE),"")</f>
        <v/>
      </c>
      <c r="BC329" s="111">
        <f t="shared" si="73"/>
        <v>100</v>
      </c>
      <c r="BD329" s="504"/>
      <c r="BE329" s="548"/>
      <c r="BF329" s="504"/>
      <c r="BG329" s="504"/>
      <c r="BH329" s="500"/>
      <c r="BI329" s="502"/>
      <c r="BJ329" s="500"/>
      <c r="BK329" s="500"/>
      <c r="BL329" s="586"/>
      <c r="BM329" s="587"/>
      <c r="BN329" s="588"/>
      <c r="BO329" s="586"/>
      <c r="BP329" s="587"/>
      <c r="BQ329" s="588"/>
      <c r="BR329" s="586"/>
      <c r="BS329" s="587"/>
      <c r="BT329" s="588"/>
    </row>
    <row r="330" spans="1:72" ht="15.75" thickBot="1" x14ac:dyDescent="0.3">
      <c r="A330" s="512"/>
      <c r="B330" s="564"/>
      <c r="C330" s="518"/>
      <c r="D330" s="568"/>
      <c r="E330" s="544"/>
      <c r="F330" s="558"/>
      <c r="G330" s="523"/>
      <c r="H330" s="551"/>
      <c r="I330" s="551"/>
      <c r="J330" s="551"/>
      <c r="K330" s="551"/>
      <c r="L330" s="551"/>
      <c r="M330" s="551"/>
      <c r="N330" s="551"/>
      <c r="O330" s="551"/>
      <c r="P330" s="551"/>
      <c r="Q330" s="551"/>
      <c r="R330" s="551"/>
      <c r="S330" s="551"/>
      <c r="T330" s="551"/>
      <c r="U330" s="551"/>
      <c r="V330" s="551"/>
      <c r="W330" s="551"/>
      <c r="X330" s="551"/>
      <c r="Y330" s="551"/>
      <c r="Z330" s="514"/>
      <c r="AA330" s="509"/>
      <c r="AB330" s="514"/>
      <c r="AC330" s="508"/>
      <c r="AD330" s="509" t="str">
        <f>+IF(OR(AB330=1,AB330&lt;=5),"Moderado",IF(OR(AB330=6,AB330&lt;=11),"Mayor","Catastrófico"))</f>
        <v>Moderado</v>
      </c>
      <c r="AE330" s="508"/>
      <c r="AF330" s="502"/>
      <c r="AG330" s="52" t="s">
        <v>497</v>
      </c>
      <c r="AH330" s="145"/>
      <c r="AI330" s="145"/>
      <c r="AJ330" s="145"/>
      <c r="AK330" s="28" t="str">
        <f t="shared" si="63"/>
        <v/>
      </c>
      <c r="AL330" s="145"/>
      <c r="AM330" s="28" t="str">
        <f t="shared" si="64"/>
        <v/>
      </c>
      <c r="AN330" s="140"/>
      <c r="AO330" s="28" t="str">
        <f t="shared" si="65"/>
        <v/>
      </c>
      <c r="AP330" s="140"/>
      <c r="AQ330" s="28" t="str">
        <f t="shared" si="66"/>
        <v/>
      </c>
      <c r="AR330" s="140"/>
      <c r="AS330" s="28" t="str">
        <f t="shared" si="67"/>
        <v/>
      </c>
      <c r="AT330" s="140"/>
      <c r="AU330" s="28" t="str">
        <f t="shared" si="68"/>
        <v/>
      </c>
      <c r="AV330" s="140"/>
      <c r="AW330" s="28" t="str">
        <f t="shared" si="69"/>
        <v/>
      </c>
      <c r="AX330" s="111" t="str">
        <f t="shared" si="70"/>
        <v/>
      </c>
      <c r="AY330" s="111" t="str">
        <f t="shared" si="71"/>
        <v/>
      </c>
      <c r="AZ330" s="141"/>
      <c r="BA330" s="154" t="str">
        <f t="shared" si="72"/>
        <v>Débil</v>
      </c>
      <c r="BB330" s="22" t="str">
        <f>IFERROR(VLOOKUP((CONCATENATE(AY330,BA330)),Listados!$U$3:$V$11,2,FALSE),"")</f>
        <v/>
      </c>
      <c r="BC330" s="111">
        <f t="shared" si="73"/>
        <v>100</v>
      </c>
      <c r="BD330" s="505"/>
      <c r="BE330" s="548"/>
      <c r="BF330" s="505"/>
      <c r="BG330" s="505"/>
      <c r="BH330" s="501"/>
      <c r="BI330" s="502"/>
      <c r="BJ330" s="501"/>
      <c r="BK330" s="501"/>
      <c r="BL330" s="586"/>
      <c r="BM330" s="587"/>
      <c r="BN330" s="588"/>
      <c r="BO330" s="586"/>
      <c r="BP330" s="587"/>
      <c r="BQ330" s="588"/>
      <c r="BR330" s="586"/>
      <c r="BS330" s="587"/>
      <c r="BT330" s="588"/>
    </row>
    <row r="331" spans="1:72" ht="15.75" thickBot="1" x14ac:dyDescent="0.3">
      <c r="A331" s="510">
        <v>55</v>
      </c>
      <c r="B331" s="563"/>
      <c r="C331" s="516" t="str">
        <f>IFERROR(VLOOKUP(B331,Listados!B$3:C$20,2,FALSE),"")</f>
        <v/>
      </c>
      <c r="D331" s="522" t="s">
        <v>614</v>
      </c>
      <c r="E331" s="105"/>
      <c r="F331" s="18"/>
      <c r="G331" s="522"/>
      <c r="H331" s="550"/>
      <c r="I331" s="550"/>
      <c r="J331" s="550"/>
      <c r="K331" s="550"/>
      <c r="L331" s="550"/>
      <c r="M331" s="550"/>
      <c r="N331" s="550"/>
      <c r="O331" s="550"/>
      <c r="P331" s="550"/>
      <c r="Q331" s="550"/>
      <c r="R331" s="550"/>
      <c r="S331" s="550"/>
      <c r="T331" s="550"/>
      <c r="U331" s="550"/>
      <c r="V331" s="550"/>
      <c r="W331" s="550"/>
      <c r="X331" s="550"/>
      <c r="Y331" s="550"/>
      <c r="Z331" s="549"/>
      <c r="AA331" s="508">
        <f>COUNTIF(H331:Z336, "SI")</f>
        <v>0</v>
      </c>
      <c r="AB331" s="549"/>
      <c r="AC331" s="506" t="e">
        <f>+VLOOKUP(AB331,Listados!$K$8:$L$12,2,0)</f>
        <v>#N/A</v>
      </c>
      <c r="AD331" s="508" t="str">
        <f>+IF(OR(AA331=1,AA331&lt;=5),"Moderado",IF(OR(AA331=6,AA331&lt;=11),"Mayor","Catastrófico"))</f>
        <v>Moderado</v>
      </c>
      <c r="AE331" s="506" t="e">
        <f>+VLOOKUP(AD331,Listados!K337:L341,2,0)</f>
        <v>#N/A</v>
      </c>
      <c r="AF331" s="501" t="str">
        <f>IF(AND(AB331&lt;&gt;"",AD331&lt;&gt;""),VLOOKUP(AB331&amp;AD331,Listados!$M$3:$N$27,2,FALSE),"")</f>
        <v/>
      </c>
      <c r="AG331" s="52" t="s">
        <v>497</v>
      </c>
      <c r="AH331" s="145"/>
      <c r="AI331" s="145"/>
      <c r="AJ331" s="145"/>
      <c r="AK331" s="28" t="str">
        <f t="shared" si="63"/>
        <v/>
      </c>
      <c r="AL331" s="145"/>
      <c r="AM331" s="28" t="str">
        <f t="shared" si="64"/>
        <v/>
      </c>
      <c r="AN331" s="140"/>
      <c r="AO331" s="28" t="str">
        <f t="shared" si="65"/>
        <v/>
      </c>
      <c r="AP331" s="140"/>
      <c r="AQ331" s="28" t="str">
        <f t="shared" si="66"/>
        <v/>
      </c>
      <c r="AR331" s="140"/>
      <c r="AS331" s="28" t="str">
        <f t="shared" si="67"/>
        <v/>
      </c>
      <c r="AT331" s="140"/>
      <c r="AU331" s="28" t="str">
        <f t="shared" si="68"/>
        <v/>
      </c>
      <c r="AV331" s="140"/>
      <c r="AW331" s="28" t="str">
        <f t="shared" si="69"/>
        <v/>
      </c>
      <c r="AX331" s="111" t="str">
        <f t="shared" si="70"/>
        <v/>
      </c>
      <c r="AY331" s="111" t="str">
        <f t="shared" si="71"/>
        <v/>
      </c>
      <c r="AZ331" s="141"/>
      <c r="BA331" s="154" t="str">
        <f t="shared" si="72"/>
        <v>Débil</v>
      </c>
      <c r="BB331" s="22" t="str">
        <f>IFERROR(VLOOKUP((CONCATENATE(AY331,BA331)),Listados!$U$3:$V$11,2,FALSE),"")</f>
        <v/>
      </c>
      <c r="BC331" s="111">
        <f t="shared" si="73"/>
        <v>100</v>
      </c>
      <c r="BD331" s="503">
        <f>AVERAGE(BC331:BC336)</f>
        <v>100</v>
      </c>
      <c r="BE331" s="505" t="str">
        <f>IF(BD331&lt;=50, "Débil", IF(BD331&lt;=99,"Moderado","Fuerte"))</f>
        <v>Fuerte</v>
      </c>
      <c r="BF331" s="503">
        <f>+IF(BE331="Fuerte",2,IF(BE331="Moderado",1,0))</f>
        <v>2</v>
      </c>
      <c r="BG331" s="503" t="e">
        <f>+AC331-BF331</f>
        <v>#N/A</v>
      </c>
      <c r="BH331" s="499" t="e">
        <f>+VLOOKUP(BG331,Listados!$J$18:$K$24,2,TRUE)</f>
        <v>#N/A</v>
      </c>
      <c r="BI331" s="501" t="str">
        <f>IF(ISBLANK(AD331),"",AD331)</f>
        <v>Moderado</v>
      </c>
      <c r="BJ331" s="499" t="e">
        <f>IF(AND(BH331&lt;&gt;"",BI331&lt;&gt;""),VLOOKUP(BH331&amp;BI331,Listados!$M$3:$N$27,2,FALSE),"")</f>
        <v>#N/A</v>
      </c>
      <c r="BK331" s="499" t="e">
        <f>+VLOOKUP(BJ331,Listados!$P$3:$Q$6,2,FALSE)</f>
        <v>#N/A</v>
      </c>
      <c r="BL331" s="586"/>
      <c r="BM331" s="587"/>
      <c r="BN331" s="588"/>
      <c r="BO331" s="586"/>
      <c r="BP331" s="587"/>
      <c r="BQ331" s="588"/>
      <c r="BR331" s="586"/>
      <c r="BS331" s="587"/>
      <c r="BT331" s="588"/>
    </row>
    <row r="332" spans="1:72" ht="15.75" thickBot="1" x14ac:dyDescent="0.3">
      <c r="A332" s="511"/>
      <c r="B332" s="564"/>
      <c r="C332" s="517"/>
      <c r="D332" s="523"/>
      <c r="E332" s="162"/>
      <c r="F332" s="151"/>
      <c r="G332" s="523"/>
      <c r="H332" s="551"/>
      <c r="I332" s="551"/>
      <c r="J332" s="551"/>
      <c r="K332" s="551"/>
      <c r="L332" s="551"/>
      <c r="M332" s="551"/>
      <c r="N332" s="551"/>
      <c r="O332" s="551"/>
      <c r="P332" s="551"/>
      <c r="Q332" s="551"/>
      <c r="R332" s="551"/>
      <c r="S332" s="551"/>
      <c r="T332" s="551"/>
      <c r="U332" s="551"/>
      <c r="V332" s="551"/>
      <c r="W332" s="551"/>
      <c r="X332" s="551"/>
      <c r="Y332" s="551"/>
      <c r="Z332" s="514"/>
      <c r="AA332" s="509"/>
      <c r="AB332" s="514"/>
      <c r="AC332" s="507"/>
      <c r="AD332" s="509" t="str">
        <f>+IF(OR(AB332=1,AB332&lt;=5),"Moderado",IF(OR(AB332=6,AB332&lt;=11),"Mayor","Catastrófico"))</f>
        <v>Moderado</v>
      </c>
      <c r="AE332" s="507"/>
      <c r="AF332" s="502"/>
      <c r="AG332" s="52" t="s">
        <v>497</v>
      </c>
      <c r="AH332" s="145"/>
      <c r="AI332" s="145"/>
      <c r="AJ332" s="145"/>
      <c r="AK332" s="28" t="str">
        <f t="shared" si="63"/>
        <v/>
      </c>
      <c r="AL332" s="145"/>
      <c r="AM332" s="28" t="str">
        <f t="shared" si="64"/>
        <v/>
      </c>
      <c r="AN332" s="140"/>
      <c r="AO332" s="28" t="str">
        <f t="shared" si="65"/>
        <v/>
      </c>
      <c r="AP332" s="140"/>
      <c r="AQ332" s="28" t="str">
        <f t="shared" si="66"/>
        <v/>
      </c>
      <c r="AR332" s="140"/>
      <c r="AS332" s="28" t="str">
        <f t="shared" si="67"/>
        <v/>
      </c>
      <c r="AT332" s="140"/>
      <c r="AU332" s="28" t="str">
        <f t="shared" si="68"/>
        <v/>
      </c>
      <c r="AV332" s="140"/>
      <c r="AW332" s="28" t="str">
        <f t="shared" si="69"/>
        <v/>
      </c>
      <c r="AX332" s="111" t="str">
        <f t="shared" si="70"/>
        <v/>
      </c>
      <c r="AY332" s="111" t="str">
        <f t="shared" si="71"/>
        <v/>
      </c>
      <c r="AZ332" s="141"/>
      <c r="BA332" s="154" t="str">
        <f t="shared" si="72"/>
        <v>Débil</v>
      </c>
      <c r="BB332" s="22" t="str">
        <f>IFERROR(VLOOKUP((CONCATENATE(AY332,BA332)),Listados!$U$3:$V$11,2,FALSE),"")</f>
        <v/>
      </c>
      <c r="BC332" s="111">
        <f t="shared" si="73"/>
        <v>100</v>
      </c>
      <c r="BD332" s="504"/>
      <c r="BE332" s="548"/>
      <c r="BF332" s="504"/>
      <c r="BG332" s="504"/>
      <c r="BH332" s="500"/>
      <c r="BI332" s="502"/>
      <c r="BJ332" s="500"/>
      <c r="BK332" s="500"/>
      <c r="BL332" s="586"/>
      <c r="BM332" s="587"/>
      <c r="BN332" s="588"/>
      <c r="BO332" s="586"/>
      <c r="BP332" s="587"/>
      <c r="BQ332" s="588"/>
      <c r="BR332" s="586"/>
      <c r="BS332" s="587"/>
      <c r="BT332" s="588"/>
    </row>
    <row r="333" spans="1:72" ht="15.75" thickBot="1" x14ac:dyDescent="0.3">
      <c r="A333" s="511"/>
      <c r="B333" s="564"/>
      <c r="C333" s="517"/>
      <c r="D333" s="523"/>
      <c r="E333" s="162"/>
      <c r="F333" s="151"/>
      <c r="G333" s="523"/>
      <c r="H333" s="551"/>
      <c r="I333" s="551"/>
      <c r="J333" s="551"/>
      <c r="K333" s="551"/>
      <c r="L333" s="551"/>
      <c r="M333" s="551"/>
      <c r="N333" s="551"/>
      <c r="O333" s="551"/>
      <c r="P333" s="551"/>
      <c r="Q333" s="551"/>
      <c r="R333" s="551"/>
      <c r="S333" s="551"/>
      <c r="T333" s="551"/>
      <c r="U333" s="551"/>
      <c r="V333" s="551"/>
      <c r="W333" s="551"/>
      <c r="X333" s="551"/>
      <c r="Y333" s="551"/>
      <c r="Z333" s="514"/>
      <c r="AA333" s="509"/>
      <c r="AB333" s="514"/>
      <c r="AC333" s="507"/>
      <c r="AD333" s="509" t="str">
        <f>+IF(OR(AB333=1,AB333&lt;=5),"Moderado",IF(OR(AB333=6,AB333&lt;=11),"Mayor","Catastrófico"))</f>
        <v>Moderado</v>
      </c>
      <c r="AE333" s="507"/>
      <c r="AF333" s="502"/>
      <c r="AG333" s="52" t="s">
        <v>497</v>
      </c>
      <c r="AH333" s="145"/>
      <c r="AI333" s="145"/>
      <c r="AJ333" s="145"/>
      <c r="AK333" s="28" t="str">
        <f t="shared" si="63"/>
        <v/>
      </c>
      <c r="AL333" s="145"/>
      <c r="AM333" s="28" t="str">
        <f t="shared" si="64"/>
        <v/>
      </c>
      <c r="AN333" s="140"/>
      <c r="AO333" s="28" t="str">
        <f t="shared" si="65"/>
        <v/>
      </c>
      <c r="AP333" s="140"/>
      <c r="AQ333" s="28" t="str">
        <f t="shared" si="66"/>
        <v/>
      </c>
      <c r="AR333" s="140"/>
      <c r="AS333" s="28" t="str">
        <f t="shared" si="67"/>
        <v/>
      </c>
      <c r="AT333" s="140"/>
      <c r="AU333" s="28" t="str">
        <f t="shared" si="68"/>
        <v/>
      </c>
      <c r="AV333" s="140"/>
      <c r="AW333" s="28" t="str">
        <f t="shared" si="69"/>
        <v/>
      </c>
      <c r="AX333" s="111" t="str">
        <f t="shared" si="70"/>
        <v/>
      </c>
      <c r="AY333" s="111" t="str">
        <f t="shared" si="71"/>
        <v/>
      </c>
      <c r="AZ333" s="141"/>
      <c r="BA333" s="154" t="str">
        <f t="shared" si="72"/>
        <v>Débil</v>
      </c>
      <c r="BB333" s="22" t="str">
        <f>IFERROR(VLOOKUP((CONCATENATE(AY333,BA333)),Listados!$U$3:$V$11,2,FALSE),"")</f>
        <v/>
      </c>
      <c r="BC333" s="111">
        <f t="shared" si="73"/>
        <v>100</v>
      </c>
      <c r="BD333" s="504"/>
      <c r="BE333" s="548"/>
      <c r="BF333" s="504"/>
      <c r="BG333" s="504"/>
      <c r="BH333" s="500"/>
      <c r="BI333" s="502"/>
      <c r="BJ333" s="500"/>
      <c r="BK333" s="500"/>
      <c r="BL333" s="586"/>
      <c r="BM333" s="587"/>
      <c r="BN333" s="588"/>
      <c r="BO333" s="586"/>
      <c r="BP333" s="587"/>
      <c r="BQ333" s="588"/>
      <c r="BR333" s="586"/>
      <c r="BS333" s="587"/>
      <c r="BT333" s="588"/>
    </row>
    <row r="334" spans="1:72" ht="15.75" thickBot="1" x14ac:dyDescent="0.3">
      <c r="A334" s="511"/>
      <c r="B334" s="564"/>
      <c r="C334" s="517"/>
      <c r="D334" s="523"/>
      <c r="E334" s="542"/>
      <c r="F334" s="556"/>
      <c r="G334" s="523"/>
      <c r="H334" s="551"/>
      <c r="I334" s="551"/>
      <c r="J334" s="551"/>
      <c r="K334" s="551"/>
      <c r="L334" s="551"/>
      <c r="M334" s="551"/>
      <c r="N334" s="551"/>
      <c r="O334" s="551"/>
      <c r="P334" s="551"/>
      <c r="Q334" s="551"/>
      <c r="R334" s="551"/>
      <c r="S334" s="551"/>
      <c r="T334" s="551"/>
      <c r="U334" s="551"/>
      <c r="V334" s="551"/>
      <c r="W334" s="551"/>
      <c r="X334" s="551"/>
      <c r="Y334" s="551"/>
      <c r="Z334" s="514"/>
      <c r="AA334" s="509"/>
      <c r="AB334" s="514"/>
      <c r="AC334" s="507"/>
      <c r="AD334" s="509" t="str">
        <f>+IF(OR(AB334=1,AB334&lt;=5),"Moderado",IF(OR(AB334=6,AB334&lt;=11),"Mayor","Catastrófico"))</f>
        <v>Moderado</v>
      </c>
      <c r="AE334" s="507"/>
      <c r="AF334" s="502"/>
      <c r="AG334" s="52" t="s">
        <v>497</v>
      </c>
      <c r="AH334" s="145"/>
      <c r="AI334" s="145"/>
      <c r="AJ334" s="145"/>
      <c r="AK334" s="28" t="str">
        <f t="shared" si="63"/>
        <v/>
      </c>
      <c r="AL334" s="145"/>
      <c r="AM334" s="28" t="str">
        <f t="shared" si="64"/>
        <v/>
      </c>
      <c r="AN334" s="140"/>
      <c r="AO334" s="28" t="str">
        <f t="shared" si="65"/>
        <v/>
      </c>
      <c r="AP334" s="140"/>
      <c r="AQ334" s="28" t="str">
        <f t="shared" si="66"/>
        <v/>
      </c>
      <c r="AR334" s="140"/>
      <c r="AS334" s="28" t="str">
        <f t="shared" si="67"/>
        <v/>
      </c>
      <c r="AT334" s="140"/>
      <c r="AU334" s="28" t="str">
        <f t="shared" si="68"/>
        <v/>
      </c>
      <c r="AV334" s="140"/>
      <c r="AW334" s="28" t="str">
        <f t="shared" si="69"/>
        <v/>
      </c>
      <c r="AX334" s="111" t="str">
        <f t="shared" si="70"/>
        <v/>
      </c>
      <c r="AY334" s="111" t="str">
        <f t="shared" si="71"/>
        <v/>
      </c>
      <c r="AZ334" s="141"/>
      <c r="BA334" s="154" t="str">
        <f t="shared" si="72"/>
        <v>Débil</v>
      </c>
      <c r="BB334" s="22" t="str">
        <f>IFERROR(VLOOKUP((CONCATENATE(AY334,BA334)),Listados!$U$3:$V$11,2,FALSE),"")</f>
        <v/>
      </c>
      <c r="BC334" s="111">
        <f t="shared" si="73"/>
        <v>100</v>
      </c>
      <c r="BD334" s="504"/>
      <c r="BE334" s="548"/>
      <c r="BF334" s="504"/>
      <c r="BG334" s="504"/>
      <c r="BH334" s="500"/>
      <c r="BI334" s="502"/>
      <c r="BJ334" s="500"/>
      <c r="BK334" s="500"/>
      <c r="BL334" s="586"/>
      <c r="BM334" s="587"/>
      <c r="BN334" s="588"/>
      <c r="BO334" s="586"/>
      <c r="BP334" s="587"/>
      <c r="BQ334" s="588"/>
      <c r="BR334" s="586"/>
      <c r="BS334" s="587"/>
      <c r="BT334" s="588"/>
    </row>
    <row r="335" spans="1:72" ht="15.75" thickBot="1" x14ac:dyDescent="0.3">
      <c r="A335" s="511"/>
      <c r="B335" s="564"/>
      <c r="C335" s="517"/>
      <c r="D335" s="523"/>
      <c r="E335" s="543"/>
      <c r="F335" s="557"/>
      <c r="G335" s="523"/>
      <c r="H335" s="551"/>
      <c r="I335" s="551"/>
      <c r="J335" s="551"/>
      <c r="K335" s="551"/>
      <c r="L335" s="551"/>
      <c r="M335" s="551"/>
      <c r="N335" s="551"/>
      <c r="O335" s="551"/>
      <c r="P335" s="551"/>
      <c r="Q335" s="551"/>
      <c r="R335" s="551"/>
      <c r="S335" s="551"/>
      <c r="T335" s="551"/>
      <c r="U335" s="551"/>
      <c r="V335" s="551"/>
      <c r="W335" s="551"/>
      <c r="X335" s="551"/>
      <c r="Y335" s="551"/>
      <c r="Z335" s="514"/>
      <c r="AA335" s="509"/>
      <c r="AB335" s="514"/>
      <c r="AC335" s="507"/>
      <c r="AD335" s="509" t="str">
        <f>+IF(OR(AB335=1,AB335&lt;=5),"Moderado",IF(OR(AB335=6,AB335&lt;=11),"Mayor","Catastrófico"))</f>
        <v>Moderado</v>
      </c>
      <c r="AE335" s="507"/>
      <c r="AF335" s="502"/>
      <c r="AG335" s="52" t="s">
        <v>497</v>
      </c>
      <c r="AH335" s="145"/>
      <c r="AI335" s="145"/>
      <c r="AJ335" s="145"/>
      <c r="AK335" s="28" t="str">
        <f t="shared" si="63"/>
        <v/>
      </c>
      <c r="AL335" s="145"/>
      <c r="AM335" s="28" t="str">
        <f t="shared" si="64"/>
        <v/>
      </c>
      <c r="AN335" s="140"/>
      <c r="AO335" s="28" t="str">
        <f t="shared" si="65"/>
        <v/>
      </c>
      <c r="AP335" s="140"/>
      <c r="AQ335" s="28" t="str">
        <f t="shared" si="66"/>
        <v/>
      </c>
      <c r="AR335" s="140"/>
      <c r="AS335" s="28" t="str">
        <f t="shared" si="67"/>
        <v/>
      </c>
      <c r="AT335" s="140"/>
      <c r="AU335" s="28" t="str">
        <f t="shared" si="68"/>
        <v/>
      </c>
      <c r="AV335" s="140"/>
      <c r="AW335" s="28" t="str">
        <f t="shared" si="69"/>
        <v/>
      </c>
      <c r="AX335" s="111" t="str">
        <f t="shared" si="70"/>
        <v/>
      </c>
      <c r="AY335" s="111" t="str">
        <f t="shared" si="71"/>
        <v/>
      </c>
      <c r="AZ335" s="141"/>
      <c r="BA335" s="154" t="str">
        <f t="shared" si="72"/>
        <v>Débil</v>
      </c>
      <c r="BB335" s="22" t="str">
        <f>IFERROR(VLOOKUP((CONCATENATE(AY335,BA335)),Listados!$U$3:$V$11,2,FALSE),"")</f>
        <v/>
      </c>
      <c r="BC335" s="111">
        <f t="shared" si="73"/>
        <v>100</v>
      </c>
      <c r="BD335" s="504"/>
      <c r="BE335" s="548"/>
      <c r="BF335" s="504"/>
      <c r="BG335" s="504"/>
      <c r="BH335" s="500"/>
      <c r="BI335" s="502"/>
      <c r="BJ335" s="500"/>
      <c r="BK335" s="500"/>
      <c r="BL335" s="586"/>
      <c r="BM335" s="587"/>
      <c r="BN335" s="588"/>
      <c r="BO335" s="586"/>
      <c r="BP335" s="587"/>
      <c r="BQ335" s="588"/>
      <c r="BR335" s="586"/>
      <c r="BS335" s="587"/>
      <c r="BT335" s="588"/>
    </row>
    <row r="336" spans="1:72" ht="15.75" thickBot="1" x14ac:dyDescent="0.3">
      <c r="A336" s="512"/>
      <c r="B336" s="564"/>
      <c r="C336" s="518"/>
      <c r="D336" s="568"/>
      <c r="E336" s="544"/>
      <c r="F336" s="558"/>
      <c r="G336" s="523"/>
      <c r="H336" s="551"/>
      <c r="I336" s="551"/>
      <c r="J336" s="551"/>
      <c r="K336" s="551"/>
      <c r="L336" s="551"/>
      <c r="M336" s="551"/>
      <c r="N336" s="551"/>
      <c r="O336" s="551"/>
      <c r="P336" s="551"/>
      <c r="Q336" s="551"/>
      <c r="R336" s="551"/>
      <c r="S336" s="551"/>
      <c r="T336" s="551"/>
      <c r="U336" s="551"/>
      <c r="V336" s="551"/>
      <c r="W336" s="551"/>
      <c r="X336" s="551"/>
      <c r="Y336" s="551"/>
      <c r="Z336" s="514"/>
      <c r="AA336" s="509"/>
      <c r="AB336" s="514"/>
      <c r="AC336" s="508"/>
      <c r="AD336" s="509" t="str">
        <f>+IF(OR(AB336=1,AB336&lt;=5),"Moderado",IF(OR(AB336=6,AB336&lt;=11),"Mayor","Catastrófico"))</f>
        <v>Moderado</v>
      </c>
      <c r="AE336" s="508"/>
      <c r="AF336" s="502"/>
      <c r="AG336" s="52" t="s">
        <v>497</v>
      </c>
      <c r="AH336" s="145"/>
      <c r="AI336" s="145"/>
      <c r="AJ336" s="145"/>
      <c r="AK336" s="28" t="str">
        <f t="shared" si="63"/>
        <v/>
      </c>
      <c r="AL336" s="145"/>
      <c r="AM336" s="28" t="str">
        <f t="shared" si="64"/>
        <v/>
      </c>
      <c r="AN336" s="140"/>
      <c r="AO336" s="28" t="str">
        <f t="shared" si="65"/>
        <v/>
      </c>
      <c r="AP336" s="140"/>
      <c r="AQ336" s="28" t="str">
        <f t="shared" si="66"/>
        <v/>
      </c>
      <c r="AR336" s="140"/>
      <c r="AS336" s="28" t="str">
        <f t="shared" si="67"/>
        <v/>
      </c>
      <c r="AT336" s="140"/>
      <c r="AU336" s="28" t="str">
        <f t="shared" si="68"/>
        <v/>
      </c>
      <c r="AV336" s="140"/>
      <c r="AW336" s="28" t="str">
        <f t="shared" si="69"/>
        <v/>
      </c>
      <c r="AX336" s="111" t="str">
        <f t="shared" si="70"/>
        <v/>
      </c>
      <c r="AY336" s="111" t="str">
        <f t="shared" si="71"/>
        <v/>
      </c>
      <c r="AZ336" s="141"/>
      <c r="BA336" s="154" t="str">
        <f t="shared" si="72"/>
        <v>Débil</v>
      </c>
      <c r="BB336" s="22" t="str">
        <f>IFERROR(VLOOKUP((CONCATENATE(AY336,BA336)),Listados!$U$3:$V$11,2,FALSE),"")</f>
        <v/>
      </c>
      <c r="BC336" s="111">
        <f t="shared" si="73"/>
        <v>100</v>
      </c>
      <c r="BD336" s="505"/>
      <c r="BE336" s="548"/>
      <c r="BF336" s="505"/>
      <c r="BG336" s="505"/>
      <c r="BH336" s="501"/>
      <c r="BI336" s="502"/>
      <c r="BJ336" s="501"/>
      <c r="BK336" s="501"/>
      <c r="BL336" s="586"/>
      <c r="BM336" s="587"/>
      <c r="BN336" s="588"/>
      <c r="BO336" s="586"/>
      <c r="BP336" s="587"/>
      <c r="BQ336" s="588"/>
      <c r="BR336" s="586"/>
      <c r="BS336" s="587"/>
      <c r="BT336" s="588"/>
    </row>
    <row r="337" spans="1:72" ht="15.75" thickBot="1" x14ac:dyDescent="0.3">
      <c r="A337" s="510">
        <v>56</v>
      </c>
      <c r="B337" s="563"/>
      <c r="C337" s="516" t="str">
        <f>IFERROR(VLOOKUP(B337,Listados!B$3:C$20,2,FALSE),"")</f>
        <v/>
      </c>
      <c r="D337" s="522" t="s">
        <v>614</v>
      </c>
      <c r="E337" s="105"/>
      <c r="F337" s="18"/>
      <c r="G337" s="522"/>
      <c r="H337" s="550"/>
      <c r="I337" s="550"/>
      <c r="J337" s="550"/>
      <c r="K337" s="550"/>
      <c r="L337" s="550"/>
      <c r="M337" s="550"/>
      <c r="N337" s="550"/>
      <c r="O337" s="550"/>
      <c r="P337" s="550"/>
      <c r="Q337" s="550"/>
      <c r="R337" s="550"/>
      <c r="S337" s="550"/>
      <c r="T337" s="550"/>
      <c r="U337" s="550"/>
      <c r="V337" s="550"/>
      <c r="W337" s="550"/>
      <c r="X337" s="550"/>
      <c r="Y337" s="550"/>
      <c r="Z337" s="549"/>
      <c r="AA337" s="508">
        <f>COUNTIF(H337:Z342, "SI")</f>
        <v>0</v>
      </c>
      <c r="AB337" s="549"/>
      <c r="AC337" s="506" t="e">
        <f>+VLOOKUP(AB337,Listados!$K$8:$L$12,2,0)</f>
        <v>#N/A</v>
      </c>
      <c r="AD337" s="508" t="str">
        <f>+IF(OR(AA337=1,AA337&lt;=5),"Moderado",IF(OR(AA337=6,AA337&lt;=11),"Mayor","Catastrófico"))</f>
        <v>Moderado</v>
      </c>
      <c r="AE337" s="506" t="e">
        <f>+VLOOKUP(AD337,Listados!K343:L347,2,0)</f>
        <v>#N/A</v>
      </c>
      <c r="AF337" s="501" t="str">
        <f>IF(AND(AB337&lt;&gt;"",AD337&lt;&gt;""),VLOOKUP(AB337&amp;AD337,Listados!$M$3:$N$27,2,FALSE),"")</f>
        <v/>
      </c>
      <c r="AG337" s="52" t="s">
        <v>497</v>
      </c>
      <c r="AH337" s="145"/>
      <c r="AI337" s="145"/>
      <c r="AJ337" s="145"/>
      <c r="AK337" s="28" t="str">
        <f t="shared" si="63"/>
        <v/>
      </c>
      <c r="AL337" s="145"/>
      <c r="AM337" s="28" t="str">
        <f t="shared" si="64"/>
        <v/>
      </c>
      <c r="AN337" s="140"/>
      <c r="AO337" s="28" t="str">
        <f t="shared" si="65"/>
        <v/>
      </c>
      <c r="AP337" s="140"/>
      <c r="AQ337" s="28" t="str">
        <f t="shared" si="66"/>
        <v/>
      </c>
      <c r="AR337" s="140"/>
      <c r="AS337" s="28" t="str">
        <f t="shared" si="67"/>
        <v/>
      </c>
      <c r="AT337" s="140"/>
      <c r="AU337" s="28" t="str">
        <f t="shared" si="68"/>
        <v/>
      </c>
      <c r="AV337" s="140"/>
      <c r="AW337" s="28" t="str">
        <f t="shared" si="69"/>
        <v/>
      </c>
      <c r="AX337" s="111" t="str">
        <f t="shared" si="70"/>
        <v/>
      </c>
      <c r="AY337" s="111" t="str">
        <f t="shared" si="71"/>
        <v/>
      </c>
      <c r="AZ337" s="141"/>
      <c r="BA337" s="154" t="str">
        <f t="shared" si="72"/>
        <v>Débil</v>
      </c>
      <c r="BB337" s="22" t="str">
        <f>IFERROR(VLOOKUP((CONCATENATE(AY337,BA337)),Listados!$U$3:$V$11,2,FALSE),"")</f>
        <v/>
      </c>
      <c r="BC337" s="111">
        <f t="shared" si="73"/>
        <v>100</v>
      </c>
      <c r="BD337" s="503">
        <f>AVERAGE(BC337:BC342)</f>
        <v>100</v>
      </c>
      <c r="BE337" s="505" t="str">
        <f>IF(BD337&lt;=50, "Débil", IF(BD337&lt;=99,"Moderado","Fuerte"))</f>
        <v>Fuerte</v>
      </c>
      <c r="BF337" s="503">
        <f>+IF(BE337="Fuerte",2,IF(BE337="Moderado",1,0))</f>
        <v>2</v>
      </c>
      <c r="BG337" s="503" t="e">
        <f>+AC337-BF337</f>
        <v>#N/A</v>
      </c>
      <c r="BH337" s="499" t="e">
        <f>+VLOOKUP(BG337,Listados!$J$18:$K$24,2,TRUE)</f>
        <v>#N/A</v>
      </c>
      <c r="BI337" s="501" t="str">
        <f>IF(ISBLANK(AD337),"",AD337)</f>
        <v>Moderado</v>
      </c>
      <c r="BJ337" s="499" t="e">
        <f>IF(AND(BH337&lt;&gt;"",BI337&lt;&gt;""),VLOOKUP(BH337&amp;BI337,Listados!$M$3:$N$27,2,FALSE),"")</f>
        <v>#N/A</v>
      </c>
      <c r="BK337" s="499" t="e">
        <f>+VLOOKUP(BJ337,Listados!$P$3:$Q$6,2,FALSE)</f>
        <v>#N/A</v>
      </c>
      <c r="BL337" s="586"/>
      <c r="BM337" s="587"/>
      <c r="BN337" s="588"/>
      <c r="BO337" s="586"/>
      <c r="BP337" s="587"/>
      <c r="BQ337" s="588"/>
      <c r="BR337" s="586"/>
      <c r="BS337" s="587"/>
      <c r="BT337" s="588"/>
    </row>
    <row r="338" spans="1:72" ht="15.75" thickBot="1" x14ac:dyDescent="0.3">
      <c r="A338" s="511"/>
      <c r="B338" s="564"/>
      <c r="C338" s="517"/>
      <c r="D338" s="523"/>
      <c r="E338" s="162"/>
      <c r="F338" s="151"/>
      <c r="G338" s="523"/>
      <c r="H338" s="551"/>
      <c r="I338" s="551"/>
      <c r="J338" s="551"/>
      <c r="K338" s="551"/>
      <c r="L338" s="551"/>
      <c r="M338" s="551"/>
      <c r="N338" s="551"/>
      <c r="O338" s="551"/>
      <c r="P338" s="551"/>
      <c r="Q338" s="551"/>
      <c r="R338" s="551"/>
      <c r="S338" s="551"/>
      <c r="T338" s="551"/>
      <c r="U338" s="551"/>
      <c r="V338" s="551"/>
      <c r="W338" s="551"/>
      <c r="X338" s="551"/>
      <c r="Y338" s="551"/>
      <c r="Z338" s="514"/>
      <c r="AA338" s="509"/>
      <c r="AB338" s="514"/>
      <c r="AC338" s="507"/>
      <c r="AD338" s="509" t="str">
        <f>+IF(OR(AB338=1,AB338&lt;=5),"Moderado",IF(OR(AB338=6,AB338&lt;=11),"Mayor","Catastrófico"))</f>
        <v>Moderado</v>
      </c>
      <c r="AE338" s="507"/>
      <c r="AF338" s="502"/>
      <c r="AG338" s="52" t="s">
        <v>497</v>
      </c>
      <c r="AH338" s="145"/>
      <c r="AI338" s="145"/>
      <c r="AJ338" s="145"/>
      <c r="AK338" s="28" t="str">
        <f t="shared" si="63"/>
        <v/>
      </c>
      <c r="AL338" s="145"/>
      <c r="AM338" s="28" t="str">
        <f t="shared" si="64"/>
        <v/>
      </c>
      <c r="AN338" s="140"/>
      <c r="AO338" s="28" t="str">
        <f t="shared" si="65"/>
        <v/>
      </c>
      <c r="AP338" s="140"/>
      <c r="AQ338" s="28" t="str">
        <f t="shared" si="66"/>
        <v/>
      </c>
      <c r="AR338" s="140"/>
      <c r="AS338" s="28" t="str">
        <f t="shared" si="67"/>
        <v/>
      </c>
      <c r="AT338" s="140"/>
      <c r="AU338" s="28" t="str">
        <f t="shared" si="68"/>
        <v/>
      </c>
      <c r="AV338" s="140"/>
      <c r="AW338" s="28" t="str">
        <f t="shared" si="69"/>
        <v/>
      </c>
      <c r="AX338" s="111" t="str">
        <f t="shared" si="70"/>
        <v/>
      </c>
      <c r="AY338" s="111" t="str">
        <f t="shared" si="71"/>
        <v/>
      </c>
      <c r="AZ338" s="141"/>
      <c r="BA338" s="154" t="str">
        <f t="shared" si="72"/>
        <v>Débil</v>
      </c>
      <c r="BB338" s="22" t="str">
        <f>IFERROR(VLOOKUP((CONCATENATE(AY338,BA338)),Listados!$U$3:$V$11,2,FALSE),"")</f>
        <v/>
      </c>
      <c r="BC338" s="111">
        <f t="shared" si="73"/>
        <v>100</v>
      </c>
      <c r="BD338" s="504"/>
      <c r="BE338" s="548"/>
      <c r="BF338" s="504"/>
      <c r="BG338" s="504"/>
      <c r="BH338" s="500"/>
      <c r="BI338" s="502"/>
      <c r="BJ338" s="500"/>
      <c r="BK338" s="500"/>
      <c r="BL338" s="586"/>
      <c r="BM338" s="587"/>
      <c r="BN338" s="588"/>
      <c r="BO338" s="586"/>
      <c r="BP338" s="587"/>
      <c r="BQ338" s="588"/>
      <c r="BR338" s="586"/>
      <c r="BS338" s="587"/>
      <c r="BT338" s="588"/>
    </row>
    <row r="339" spans="1:72" ht="15.75" thickBot="1" x14ac:dyDescent="0.3">
      <c r="A339" s="511"/>
      <c r="B339" s="564"/>
      <c r="C339" s="517"/>
      <c r="D339" s="523"/>
      <c r="E339" s="162"/>
      <c r="F339" s="151"/>
      <c r="G339" s="523"/>
      <c r="H339" s="551"/>
      <c r="I339" s="551"/>
      <c r="J339" s="551"/>
      <c r="K339" s="551"/>
      <c r="L339" s="551"/>
      <c r="M339" s="551"/>
      <c r="N339" s="551"/>
      <c r="O339" s="551"/>
      <c r="P339" s="551"/>
      <c r="Q339" s="551"/>
      <c r="R339" s="551"/>
      <c r="S339" s="551"/>
      <c r="T339" s="551"/>
      <c r="U339" s="551"/>
      <c r="V339" s="551"/>
      <c r="W339" s="551"/>
      <c r="X339" s="551"/>
      <c r="Y339" s="551"/>
      <c r="Z339" s="514"/>
      <c r="AA339" s="509"/>
      <c r="AB339" s="514"/>
      <c r="AC339" s="507"/>
      <c r="AD339" s="509" t="str">
        <f>+IF(OR(AB339=1,AB339&lt;=5),"Moderado",IF(OR(AB339=6,AB339&lt;=11),"Mayor","Catastrófico"))</f>
        <v>Moderado</v>
      </c>
      <c r="AE339" s="507"/>
      <c r="AF339" s="502"/>
      <c r="AG339" s="52" t="s">
        <v>497</v>
      </c>
      <c r="AH339" s="145"/>
      <c r="AI339" s="145"/>
      <c r="AJ339" s="145"/>
      <c r="AK339" s="28" t="str">
        <f t="shared" si="63"/>
        <v/>
      </c>
      <c r="AL339" s="145"/>
      <c r="AM339" s="28" t="str">
        <f t="shared" si="64"/>
        <v/>
      </c>
      <c r="AN339" s="140"/>
      <c r="AO339" s="28" t="str">
        <f t="shared" si="65"/>
        <v/>
      </c>
      <c r="AP339" s="140"/>
      <c r="AQ339" s="28" t="str">
        <f t="shared" si="66"/>
        <v/>
      </c>
      <c r="AR339" s="140"/>
      <c r="AS339" s="28" t="str">
        <f t="shared" si="67"/>
        <v/>
      </c>
      <c r="AT339" s="140"/>
      <c r="AU339" s="28" t="str">
        <f t="shared" si="68"/>
        <v/>
      </c>
      <c r="AV339" s="140"/>
      <c r="AW339" s="28" t="str">
        <f t="shared" si="69"/>
        <v/>
      </c>
      <c r="AX339" s="111" t="str">
        <f t="shared" si="70"/>
        <v/>
      </c>
      <c r="AY339" s="111" t="str">
        <f t="shared" si="71"/>
        <v/>
      </c>
      <c r="AZ339" s="141"/>
      <c r="BA339" s="154" t="str">
        <f t="shared" si="72"/>
        <v>Débil</v>
      </c>
      <c r="BB339" s="22" t="str">
        <f>IFERROR(VLOOKUP((CONCATENATE(AY339,BA339)),Listados!$U$3:$V$11,2,FALSE),"")</f>
        <v/>
      </c>
      <c r="BC339" s="111">
        <f t="shared" si="73"/>
        <v>100</v>
      </c>
      <c r="BD339" s="504"/>
      <c r="BE339" s="548"/>
      <c r="BF339" s="504"/>
      <c r="BG339" s="504"/>
      <c r="BH339" s="500"/>
      <c r="BI339" s="502"/>
      <c r="BJ339" s="500"/>
      <c r="BK339" s="500"/>
      <c r="BL339" s="586"/>
      <c r="BM339" s="587"/>
      <c r="BN339" s="588"/>
      <c r="BO339" s="586"/>
      <c r="BP339" s="587"/>
      <c r="BQ339" s="588"/>
      <c r="BR339" s="586"/>
      <c r="BS339" s="587"/>
      <c r="BT339" s="588"/>
    </row>
    <row r="340" spans="1:72" ht="15.75" thickBot="1" x14ac:dyDescent="0.3">
      <c r="A340" s="511"/>
      <c r="B340" s="564"/>
      <c r="C340" s="517"/>
      <c r="D340" s="523"/>
      <c r="E340" s="542"/>
      <c r="F340" s="556"/>
      <c r="G340" s="523"/>
      <c r="H340" s="551"/>
      <c r="I340" s="551"/>
      <c r="J340" s="551"/>
      <c r="K340" s="551"/>
      <c r="L340" s="551"/>
      <c r="M340" s="551"/>
      <c r="N340" s="551"/>
      <c r="O340" s="551"/>
      <c r="P340" s="551"/>
      <c r="Q340" s="551"/>
      <c r="R340" s="551"/>
      <c r="S340" s="551"/>
      <c r="T340" s="551"/>
      <c r="U340" s="551"/>
      <c r="V340" s="551"/>
      <c r="W340" s="551"/>
      <c r="X340" s="551"/>
      <c r="Y340" s="551"/>
      <c r="Z340" s="514"/>
      <c r="AA340" s="509"/>
      <c r="AB340" s="514"/>
      <c r="AC340" s="507"/>
      <c r="AD340" s="509" t="str">
        <f>+IF(OR(AB340=1,AB340&lt;=5),"Moderado",IF(OR(AB340=6,AB340&lt;=11),"Mayor","Catastrófico"))</f>
        <v>Moderado</v>
      </c>
      <c r="AE340" s="507"/>
      <c r="AF340" s="502"/>
      <c r="AG340" s="52" t="s">
        <v>497</v>
      </c>
      <c r="AH340" s="145"/>
      <c r="AI340" s="145"/>
      <c r="AJ340" s="145"/>
      <c r="AK340" s="28" t="str">
        <f t="shared" si="63"/>
        <v/>
      </c>
      <c r="AL340" s="145"/>
      <c r="AM340" s="28" t="str">
        <f t="shared" si="64"/>
        <v/>
      </c>
      <c r="AN340" s="140"/>
      <c r="AO340" s="28" t="str">
        <f t="shared" si="65"/>
        <v/>
      </c>
      <c r="AP340" s="140"/>
      <c r="AQ340" s="28" t="str">
        <f t="shared" si="66"/>
        <v/>
      </c>
      <c r="AR340" s="140"/>
      <c r="AS340" s="28" t="str">
        <f t="shared" si="67"/>
        <v/>
      </c>
      <c r="AT340" s="140"/>
      <c r="AU340" s="28" t="str">
        <f t="shared" si="68"/>
        <v/>
      </c>
      <c r="AV340" s="140"/>
      <c r="AW340" s="28" t="str">
        <f t="shared" si="69"/>
        <v/>
      </c>
      <c r="AX340" s="111" t="str">
        <f t="shared" si="70"/>
        <v/>
      </c>
      <c r="AY340" s="111" t="str">
        <f t="shared" si="71"/>
        <v/>
      </c>
      <c r="AZ340" s="141"/>
      <c r="BA340" s="154" t="str">
        <f t="shared" si="72"/>
        <v>Débil</v>
      </c>
      <c r="BB340" s="22" t="str">
        <f>IFERROR(VLOOKUP((CONCATENATE(AY340,BA340)),Listados!$U$3:$V$11,2,FALSE),"")</f>
        <v/>
      </c>
      <c r="BC340" s="111">
        <f t="shared" si="73"/>
        <v>100</v>
      </c>
      <c r="BD340" s="504"/>
      <c r="BE340" s="548"/>
      <c r="BF340" s="504"/>
      <c r="BG340" s="504"/>
      <c r="BH340" s="500"/>
      <c r="BI340" s="502"/>
      <c r="BJ340" s="500"/>
      <c r="BK340" s="500"/>
      <c r="BL340" s="586"/>
      <c r="BM340" s="587"/>
      <c r="BN340" s="588"/>
      <c r="BO340" s="586"/>
      <c r="BP340" s="587"/>
      <c r="BQ340" s="588"/>
      <c r="BR340" s="586"/>
      <c r="BS340" s="587"/>
      <c r="BT340" s="588"/>
    </row>
    <row r="341" spans="1:72" ht="15.75" thickBot="1" x14ac:dyDescent="0.3">
      <c r="A341" s="511"/>
      <c r="B341" s="564"/>
      <c r="C341" s="517"/>
      <c r="D341" s="523"/>
      <c r="E341" s="543"/>
      <c r="F341" s="557"/>
      <c r="G341" s="523"/>
      <c r="H341" s="551"/>
      <c r="I341" s="551"/>
      <c r="J341" s="551"/>
      <c r="K341" s="551"/>
      <c r="L341" s="551"/>
      <c r="M341" s="551"/>
      <c r="N341" s="551"/>
      <c r="O341" s="551"/>
      <c r="P341" s="551"/>
      <c r="Q341" s="551"/>
      <c r="R341" s="551"/>
      <c r="S341" s="551"/>
      <c r="T341" s="551"/>
      <c r="U341" s="551"/>
      <c r="V341" s="551"/>
      <c r="W341" s="551"/>
      <c r="X341" s="551"/>
      <c r="Y341" s="551"/>
      <c r="Z341" s="514"/>
      <c r="AA341" s="509"/>
      <c r="AB341" s="514"/>
      <c r="AC341" s="507"/>
      <c r="AD341" s="509" t="str">
        <f>+IF(OR(AB341=1,AB341&lt;=5),"Moderado",IF(OR(AB341=6,AB341&lt;=11),"Mayor","Catastrófico"))</f>
        <v>Moderado</v>
      </c>
      <c r="AE341" s="507"/>
      <c r="AF341" s="502"/>
      <c r="AG341" s="52" t="s">
        <v>497</v>
      </c>
      <c r="AH341" s="145"/>
      <c r="AI341" s="145"/>
      <c r="AJ341" s="145"/>
      <c r="AK341" s="28" t="str">
        <f t="shared" si="63"/>
        <v/>
      </c>
      <c r="AL341" s="145"/>
      <c r="AM341" s="28" t="str">
        <f t="shared" si="64"/>
        <v/>
      </c>
      <c r="AN341" s="140"/>
      <c r="AO341" s="28" t="str">
        <f t="shared" si="65"/>
        <v/>
      </c>
      <c r="AP341" s="140"/>
      <c r="AQ341" s="28" t="str">
        <f t="shared" si="66"/>
        <v/>
      </c>
      <c r="AR341" s="140"/>
      <c r="AS341" s="28" t="str">
        <f t="shared" si="67"/>
        <v/>
      </c>
      <c r="AT341" s="140"/>
      <c r="AU341" s="28" t="str">
        <f t="shared" si="68"/>
        <v/>
      </c>
      <c r="AV341" s="140"/>
      <c r="AW341" s="28" t="str">
        <f t="shared" si="69"/>
        <v/>
      </c>
      <c r="AX341" s="111" t="str">
        <f t="shared" si="70"/>
        <v/>
      </c>
      <c r="AY341" s="111" t="str">
        <f t="shared" si="71"/>
        <v/>
      </c>
      <c r="AZ341" s="141"/>
      <c r="BA341" s="154" t="str">
        <f t="shared" si="72"/>
        <v>Débil</v>
      </c>
      <c r="BB341" s="22" t="str">
        <f>IFERROR(VLOOKUP((CONCATENATE(AY341,BA341)),Listados!$U$3:$V$11,2,FALSE),"")</f>
        <v/>
      </c>
      <c r="BC341" s="111">
        <f t="shared" si="73"/>
        <v>100</v>
      </c>
      <c r="BD341" s="504"/>
      <c r="BE341" s="548"/>
      <c r="BF341" s="504"/>
      <c r="BG341" s="504"/>
      <c r="BH341" s="500"/>
      <c r="BI341" s="502"/>
      <c r="BJ341" s="500"/>
      <c r="BK341" s="500"/>
      <c r="BL341" s="586"/>
      <c r="BM341" s="587"/>
      <c r="BN341" s="588"/>
      <c r="BO341" s="586"/>
      <c r="BP341" s="587"/>
      <c r="BQ341" s="588"/>
      <c r="BR341" s="586"/>
      <c r="BS341" s="587"/>
      <c r="BT341" s="588"/>
    </row>
    <row r="342" spans="1:72" ht="15.75" thickBot="1" x14ac:dyDescent="0.3">
      <c r="A342" s="512"/>
      <c r="B342" s="564"/>
      <c r="C342" s="518"/>
      <c r="D342" s="568"/>
      <c r="E342" s="544"/>
      <c r="F342" s="558"/>
      <c r="G342" s="523"/>
      <c r="H342" s="551"/>
      <c r="I342" s="551"/>
      <c r="J342" s="551"/>
      <c r="K342" s="551"/>
      <c r="L342" s="551"/>
      <c r="M342" s="551"/>
      <c r="N342" s="551"/>
      <c r="O342" s="551"/>
      <c r="P342" s="551"/>
      <c r="Q342" s="551"/>
      <c r="R342" s="551"/>
      <c r="S342" s="551"/>
      <c r="T342" s="551"/>
      <c r="U342" s="551"/>
      <c r="V342" s="551"/>
      <c r="W342" s="551"/>
      <c r="X342" s="551"/>
      <c r="Y342" s="551"/>
      <c r="Z342" s="514"/>
      <c r="AA342" s="509"/>
      <c r="AB342" s="514"/>
      <c r="AC342" s="508"/>
      <c r="AD342" s="509" t="str">
        <f>+IF(OR(AB342=1,AB342&lt;=5),"Moderado",IF(OR(AB342=6,AB342&lt;=11),"Mayor","Catastrófico"))</f>
        <v>Moderado</v>
      </c>
      <c r="AE342" s="508"/>
      <c r="AF342" s="502"/>
      <c r="AG342" s="52" t="s">
        <v>497</v>
      </c>
      <c r="AH342" s="145"/>
      <c r="AI342" s="145"/>
      <c r="AJ342" s="145"/>
      <c r="AK342" s="28" t="str">
        <f t="shared" si="63"/>
        <v/>
      </c>
      <c r="AL342" s="145"/>
      <c r="AM342" s="28" t="str">
        <f t="shared" si="64"/>
        <v/>
      </c>
      <c r="AN342" s="140"/>
      <c r="AO342" s="28" t="str">
        <f t="shared" si="65"/>
        <v/>
      </c>
      <c r="AP342" s="140"/>
      <c r="AQ342" s="28" t="str">
        <f t="shared" si="66"/>
        <v/>
      </c>
      <c r="AR342" s="140"/>
      <c r="AS342" s="28" t="str">
        <f t="shared" si="67"/>
        <v/>
      </c>
      <c r="AT342" s="140"/>
      <c r="AU342" s="28" t="str">
        <f t="shared" si="68"/>
        <v/>
      </c>
      <c r="AV342" s="140"/>
      <c r="AW342" s="28" t="str">
        <f t="shared" si="69"/>
        <v/>
      </c>
      <c r="AX342" s="111" t="str">
        <f t="shared" si="70"/>
        <v/>
      </c>
      <c r="AY342" s="111" t="str">
        <f t="shared" si="71"/>
        <v/>
      </c>
      <c r="AZ342" s="141"/>
      <c r="BA342" s="154" t="str">
        <f t="shared" si="72"/>
        <v>Débil</v>
      </c>
      <c r="BB342" s="22" t="str">
        <f>IFERROR(VLOOKUP((CONCATENATE(AY342,BA342)),Listados!$U$3:$V$11,2,FALSE),"")</f>
        <v/>
      </c>
      <c r="BC342" s="111">
        <f t="shared" si="73"/>
        <v>100</v>
      </c>
      <c r="BD342" s="505"/>
      <c r="BE342" s="548"/>
      <c r="BF342" s="505"/>
      <c r="BG342" s="505"/>
      <c r="BH342" s="501"/>
      <c r="BI342" s="502"/>
      <c r="BJ342" s="501"/>
      <c r="BK342" s="501"/>
      <c r="BL342" s="586"/>
      <c r="BM342" s="587"/>
      <c r="BN342" s="588"/>
      <c r="BO342" s="586"/>
      <c r="BP342" s="587"/>
      <c r="BQ342" s="588"/>
      <c r="BR342" s="586"/>
      <c r="BS342" s="587"/>
      <c r="BT342" s="588"/>
    </row>
    <row r="343" spans="1:72" ht="15.75" thickBot="1" x14ac:dyDescent="0.3">
      <c r="A343" s="510">
        <v>57</v>
      </c>
      <c r="B343" s="563"/>
      <c r="C343" s="516" t="str">
        <f>IFERROR(VLOOKUP(B343,Listados!B$3:C$20,2,FALSE),"")</f>
        <v/>
      </c>
      <c r="D343" s="522" t="s">
        <v>614</v>
      </c>
      <c r="E343" s="105"/>
      <c r="F343" s="18"/>
      <c r="G343" s="522"/>
      <c r="H343" s="550"/>
      <c r="I343" s="550"/>
      <c r="J343" s="550"/>
      <c r="K343" s="550"/>
      <c r="L343" s="550"/>
      <c r="M343" s="550"/>
      <c r="N343" s="550"/>
      <c r="O343" s="550"/>
      <c r="P343" s="550"/>
      <c r="Q343" s="550"/>
      <c r="R343" s="550"/>
      <c r="S343" s="550"/>
      <c r="T343" s="550"/>
      <c r="U343" s="550"/>
      <c r="V343" s="550"/>
      <c r="W343" s="550"/>
      <c r="X343" s="550"/>
      <c r="Y343" s="550"/>
      <c r="Z343" s="549"/>
      <c r="AA343" s="508">
        <f>COUNTIF(H343:Z348, "SI")</f>
        <v>0</v>
      </c>
      <c r="AB343" s="549"/>
      <c r="AC343" s="506" t="e">
        <f>+VLOOKUP(AB343,Listados!$K$8:$L$12,2,0)</f>
        <v>#N/A</v>
      </c>
      <c r="AD343" s="508" t="str">
        <f>+IF(OR(AA343=1,AA343&lt;=5),"Moderado",IF(OR(AA343=6,AA343&lt;=11),"Mayor","Catastrófico"))</f>
        <v>Moderado</v>
      </c>
      <c r="AE343" s="506" t="e">
        <f>+VLOOKUP(AD343,Listados!K349:L353,2,0)</f>
        <v>#N/A</v>
      </c>
      <c r="AF343" s="501" t="str">
        <f>IF(AND(AB343&lt;&gt;"",AD343&lt;&gt;""),VLOOKUP(AB343&amp;AD343,Listados!$M$3:$N$27,2,FALSE),"")</f>
        <v/>
      </c>
      <c r="AG343" s="52" t="s">
        <v>497</v>
      </c>
      <c r="AH343" s="145"/>
      <c r="AI343" s="145"/>
      <c r="AJ343" s="145"/>
      <c r="AK343" s="28" t="str">
        <f t="shared" si="63"/>
        <v/>
      </c>
      <c r="AL343" s="145"/>
      <c r="AM343" s="28" t="str">
        <f t="shared" si="64"/>
        <v/>
      </c>
      <c r="AN343" s="140"/>
      <c r="AO343" s="28" t="str">
        <f t="shared" si="65"/>
        <v/>
      </c>
      <c r="AP343" s="140"/>
      <c r="AQ343" s="28" t="str">
        <f t="shared" si="66"/>
        <v/>
      </c>
      <c r="AR343" s="140"/>
      <c r="AS343" s="28" t="str">
        <f t="shared" si="67"/>
        <v/>
      </c>
      <c r="AT343" s="140"/>
      <c r="AU343" s="28" t="str">
        <f t="shared" si="68"/>
        <v/>
      </c>
      <c r="AV343" s="140"/>
      <c r="AW343" s="28" t="str">
        <f t="shared" si="69"/>
        <v/>
      </c>
      <c r="AX343" s="111" t="str">
        <f t="shared" si="70"/>
        <v/>
      </c>
      <c r="AY343" s="111" t="str">
        <f t="shared" si="71"/>
        <v/>
      </c>
      <c r="AZ343" s="141"/>
      <c r="BA343" s="154" t="str">
        <f t="shared" si="72"/>
        <v>Débil</v>
      </c>
      <c r="BB343" s="22" t="str">
        <f>IFERROR(VLOOKUP((CONCATENATE(AY343,BA343)),Listados!$U$3:$V$11,2,FALSE),"")</f>
        <v/>
      </c>
      <c r="BC343" s="111">
        <f t="shared" si="73"/>
        <v>100</v>
      </c>
      <c r="BD343" s="503">
        <f>AVERAGE(BC343:BC348)</f>
        <v>100</v>
      </c>
      <c r="BE343" s="505" t="str">
        <f>IF(BD343&lt;=50, "Débil", IF(BD343&lt;=99,"Moderado","Fuerte"))</f>
        <v>Fuerte</v>
      </c>
      <c r="BF343" s="503">
        <f>+IF(BE343="Fuerte",2,IF(BE343="Moderado",1,0))</f>
        <v>2</v>
      </c>
      <c r="BG343" s="503" t="e">
        <f>+AC343-BF343</f>
        <v>#N/A</v>
      </c>
      <c r="BH343" s="499" t="e">
        <f>+VLOOKUP(BG343,Listados!$J$18:$K$24,2,TRUE)</f>
        <v>#N/A</v>
      </c>
      <c r="BI343" s="501" t="str">
        <f>IF(ISBLANK(AD343),"",AD343)</f>
        <v>Moderado</v>
      </c>
      <c r="BJ343" s="499" t="e">
        <f>IF(AND(BH343&lt;&gt;"",BI343&lt;&gt;""),VLOOKUP(BH343&amp;BI343,Listados!$M$3:$N$27,2,FALSE),"")</f>
        <v>#N/A</v>
      </c>
      <c r="BK343" s="499" t="e">
        <f>+VLOOKUP(BJ343,Listados!$P$3:$Q$6,2,FALSE)</f>
        <v>#N/A</v>
      </c>
      <c r="BL343" s="586"/>
      <c r="BM343" s="587"/>
      <c r="BN343" s="588"/>
      <c r="BO343" s="586"/>
      <c r="BP343" s="587"/>
      <c r="BQ343" s="588"/>
      <c r="BR343" s="586"/>
      <c r="BS343" s="587"/>
      <c r="BT343" s="588"/>
    </row>
    <row r="344" spans="1:72" ht="15.75" thickBot="1" x14ac:dyDescent="0.3">
      <c r="A344" s="511"/>
      <c r="B344" s="564"/>
      <c r="C344" s="517"/>
      <c r="D344" s="523"/>
      <c r="E344" s="162"/>
      <c r="F344" s="151"/>
      <c r="G344" s="523"/>
      <c r="H344" s="551"/>
      <c r="I344" s="551"/>
      <c r="J344" s="551"/>
      <c r="K344" s="551"/>
      <c r="L344" s="551"/>
      <c r="M344" s="551"/>
      <c r="N344" s="551"/>
      <c r="O344" s="551"/>
      <c r="P344" s="551"/>
      <c r="Q344" s="551"/>
      <c r="R344" s="551"/>
      <c r="S344" s="551"/>
      <c r="T344" s="551"/>
      <c r="U344" s="551"/>
      <c r="V344" s="551"/>
      <c r="W344" s="551"/>
      <c r="X344" s="551"/>
      <c r="Y344" s="551"/>
      <c r="Z344" s="514"/>
      <c r="AA344" s="509"/>
      <c r="AB344" s="514"/>
      <c r="AC344" s="507"/>
      <c r="AD344" s="509" t="str">
        <f>+IF(OR(AB344=1,AB344&lt;=5),"Moderado",IF(OR(AB344=6,AB344&lt;=11),"Mayor","Catastrófico"))</f>
        <v>Moderado</v>
      </c>
      <c r="AE344" s="507"/>
      <c r="AF344" s="502"/>
      <c r="AG344" s="52" t="s">
        <v>497</v>
      </c>
      <c r="AH344" s="145"/>
      <c r="AI344" s="145"/>
      <c r="AJ344" s="145"/>
      <c r="AK344" s="28" t="str">
        <f t="shared" si="63"/>
        <v/>
      </c>
      <c r="AL344" s="145"/>
      <c r="AM344" s="28" t="str">
        <f t="shared" si="64"/>
        <v/>
      </c>
      <c r="AN344" s="140"/>
      <c r="AO344" s="28" t="str">
        <f t="shared" si="65"/>
        <v/>
      </c>
      <c r="AP344" s="140"/>
      <c r="AQ344" s="28" t="str">
        <f t="shared" si="66"/>
        <v/>
      </c>
      <c r="AR344" s="140"/>
      <c r="AS344" s="28" t="str">
        <f t="shared" si="67"/>
        <v/>
      </c>
      <c r="AT344" s="140"/>
      <c r="AU344" s="28" t="str">
        <f t="shared" si="68"/>
        <v/>
      </c>
      <c r="AV344" s="140"/>
      <c r="AW344" s="28" t="str">
        <f t="shared" si="69"/>
        <v/>
      </c>
      <c r="AX344" s="111" t="str">
        <f t="shared" si="70"/>
        <v/>
      </c>
      <c r="AY344" s="111" t="str">
        <f t="shared" si="71"/>
        <v/>
      </c>
      <c r="AZ344" s="141"/>
      <c r="BA344" s="154" t="str">
        <f t="shared" si="72"/>
        <v>Débil</v>
      </c>
      <c r="BB344" s="22" t="str">
        <f>IFERROR(VLOOKUP((CONCATENATE(AY344,BA344)),Listados!$U$3:$V$11,2,FALSE),"")</f>
        <v/>
      </c>
      <c r="BC344" s="111">
        <f t="shared" si="73"/>
        <v>100</v>
      </c>
      <c r="BD344" s="504"/>
      <c r="BE344" s="548"/>
      <c r="BF344" s="504"/>
      <c r="BG344" s="504"/>
      <c r="BH344" s="500"/>
      <c r="BI344" s="502"/>
      <c r="BJ344" s="500"/>
      <c r="BK344" s="500"/>
      <c r="BL344" s="586"/>
      <c r="BM344" s="587"/>
      <c r="BN344" s="588"/>
      <c r="BO344" s="586"/>
      <c r="BP344" s="587"/>
      <c r="BQ344" s="588"/>
      <c r="BR344" s="586"/>
      <c r="BS344" s="587"/>
      <c r="BT344" s="588"/>
    </row>
    <row r="345" spans="1:72" ht="15.75" thickBot="1" x14ac:dyDescent="0.3">
      <c r="A345" s="511"/>
      <c r="B345" s="564"/>
      <c r="C345" s="517"/>
      <c r="D345" s="523"/>
      <c r="E345" s="162"/>
      <c r="F345" s="151"/>
      <c r="G345" s="523"/>
      <c r="H345" s="551"/>
      <c r="I345" s="551"/>
      <c r="J345" s="551"/>
      <c r="K345" s="551"/>
      <c r="L345" s="551"/>
      <c r="M345" s="551"/>
      <c r="N345" s="551"/>
      <c r="O345" s="551"/>
      <c r="P345" s="551"/>
      <c r="Q345" s="551"/>
      <c r="R345" s="551"/>
      <c r="S345" s="551"/>
      <c r="T345" s="551"/>
      <c r="U345" s="551"/>
      <c r="V345" s="551"/>
      <c r="W345" s="551"/>
      <c r="X345" s="551"/>
      <c r="Y345" s="551"/>
      <c r="Z345" s="514"/>
      <c r="AA345" s="509"/>
      <c r="AB345" s="514"/>
      <c r="AC345" s="507"/>
      <c r="AD345" s="509" t="str">
        <f>+IF(OR(AB345=1,AB345&lt;=5),"Moderado",IF(OR(AB345=6,AB345&lt;=11),"Mayor","Catastrófico"))</f>
        <v>Moderado</v>
      </c>
      <c r="AE345" s="507"/>
      <c r="AF345" s="502"/>
      <c r="AG345" s="52" t="s">
        <v>497</v>
      </c>
      <c r="AH345" s="145"/>
      <c r="AI345" s="145"/>
      <c r="AJ345" s="145"/>
      <c r="AK345" s="28" t="str">
        <f t="shared" si="63"/>
        <v/>
      </c>
      <c r="AL345" s="145"/>
      <c r="AM345" s="28" t="str">
        <f t="shared" si="64"/>
        <v/>
      </c>
      <c r="AN345" s="140"/>
      <c r="AO345" s="28" t="str">
        <f t="shared" si="65"/>
        <v/>
      </c>
      <c r="AP345" s="140"/>
      <c r="AQ345" s="28" t="str">
        <f t="shared" si="66"/>
        <v/>
      </c>
      <c r="AR345" s="140"/>
      <c r="AS345" s="28" t="str">
        <f t="shared" si="67"/>
        <v/>
      </c>
      <c r="AT345" s="140"/>
      <c r="AU345" s="28" t="str">
        <f t="shared" si="68"/>
        <v/>
      </c>
      <c r="AV345" s="140"/>
      <c r="AW345" s="28" t="str">
        <f t="shared" si="69"/>
        <v/>
      </c>
      <c r="AX345" s="111" t="str">
        <f t="shared" si="70"/>
        <v/>
      </c>
      <c r="AY345" s="111" t="str">
        <f t="shared" si="71"/>
        <v/>
      </c>
      <c r="AZ345" s="141"/>
      <c r="BA345" s="154" t="str">
        <f t="shared" si="72"/>
        <v>Débil</v>
      </c>
      <c r="BB345" s="22" t="str">
        <f>IFERROR(VLOOKUP((CONCATENATE(AY345,BA345)),Listados!$U$3:$V$11,2,FALSE),"")</f>
        <v/>
      </c>
      <c r="BC345" s="111">
        <f t="shared" si="73"/>
        <v>100</v>
      </c>
      <c r="BD345" s="504"/>
      <c r="BE345" s="548"/>
      <c r="BF345" s="504"/>
      <c r="BG345" s="504"/>
      <c r="BH345" s="500"/>
      <c r="BI345" s="502"/>
      <c r="BJ345" s="500"/>
      <c r="BK345" s="500"/>
      <c r="BL345" s="586"/>
      <c r="BM345" s="587"/>
      <c r="BN345" s="588"/>
      <c r="BO345" s="586"/>
      <c r="BP345" s="587"/>
      <c r="BQ345" s="588"/>
      <c r="BR345" s="586"/>
      <c r="BS345" s="587"/>
      <c r="BT345" s="588"/>
    </row>
    <row r="346" spans="1:72" ht="15.75" thickBot="1" x14ac:dyDescent="0.3">
      <c r="A346" s="511"/>
      <c r="B346" s="564"/>
      <c r="C346" s="517"/>
      <c r="D346" s="523"/>
      <c r="E346" s="542"/>
      <c r="F346" s="556"/>
      <c r="G346" s="523"/>
      <c r="H346" s="551"/>
      <c r="I346" s="551"/>
      <c r="J346" s="551"/>
      <c r="K346" s="551"/>
      <c r="L346" s="551"/>
      <c r="M346" s="551"/>
      <c r="N346" s="551"/>
      <c r="O346" s="551"/>
      <c r="P346" s="551"/>
      <c r="Q346" s="551"/>
      <c r="R346" s="551"/>
      <c r="S346" s="551"/>
      <c r="T346" s="551"/>
      <c r="U346" s="551"/>
      <c r="V346" s="551"/>
      <c r="W346" s="551"/>
      <c r="X346" s="551"/>
      <c r="Y346" s="551"/>
      <c r="Z346" s="514"/>
      <c r="AA346" s="509"/>
      <c r="AB346" s="514"/>
      <c r="AC346" s="507"/>
      <c r="AD346" s="509" t="str">
        <f>+IF(OR(AB346=1,AB346&lt;=5),"Moderado",IF(OR(AB346=6,AB346&lt;=11),"Mayor","Catastrófico"))</f>
        <v>Moderado</v>
      </c>
      <c r="AE346" s="507"/>
      <c r="AF346" s="502"/>
      <c r="AG346" s="52" t="s">
        <v>497</v>
      </c>
      <c r="AH346" s="145"/>
      <c r="AI346" s="145"/>
      <c r="AJ346" s="145"/>
      <c r="AK346" s="28" t="str">
        <f t="shared" si="63"/>
        <v/>
      </c>
      <c r="AL346" s="145"/>
      <c r="AM346" s="28" t="str">
        <f t="shared" si="64"/>
        <v/>
      </c>
      <c r="AN346" s="140"/>
      <c r="AO346" s="28" t="str">
        <f t="shared" si="65"/>
        <v/>
      </c>
      <c r="AP346" s="140"/>
      <c r="AQ346" s="28" t="str">
        <f t="shared" si="66"/>
        <v/>
      </c>
      <c r="AR346" s="140"/>
      <c r="AS346" s="28" t="str">
        <f t="shared" si="67"/>
        <v/>
      </c>
      <c r="AT346" s="140"/>
      <c r="AU346" s="28" t="str">
        <f t="shared" si="68"/>
        <v/>
      </c>
      <c r="AV346" s="140"/>
      <c r="AW346" s="28" t="str">
        <f t="shared" si="69"/>
        <v/>
      </c>
      <c r="AX346" s="111" t="str">
        <f t="shared" si="70"/>
        <v/>
      </c>
      <c r="AY346" s="111" t="str">
        <f t="shared" si="71"/>
        <v/>
      </c>
      <c r="AZ346" s="141"/>
      <c r="BA346" s="154" t="str">
        <f t="shared" si="72"/>
        <v>Débil</v>
      </c>
      <c r="BB346" s="22" t="str">
        <f>IFERROR(VLOOKUP((CONCATENATE(AY346,BA346)),Listados!$U$3:$V$11,2,FALSE),"")</f>
        <v/>
      </c>
      <c r="BC346" s="111">
        <f t="shared" si="73"/>
        <v>100</v>
      </c>
      <c r="BD346" s="504"/>
      <c r="BE346" s="548"/>
      <c r="BF346" s="504"/>
      <c r="BG346" s="504"/>
      <c r="BH346" s="500"/>
      <c r="BI346" s="502"/>
      <c r="BJ346" s="500"/>
      <c r="BK346" s="500"/>
      <c r="BL346" s="586"/>
      <c r="BM346" s="587"/>
      <c r="BN346" s="588"/>
      <c r="BO346" s="586"/>
      <c r="BP346" s="587"/>
      <c r="BQ346" s="588"/>
      <c r="BR346" s="586"/>
      <c r="BS346" s="587"/>
      <c r="BT346" s="588"/>
    </row>
    <row r="347" spans="1:72" ht="15.75" thickBot="1" x14ac:dyDescent="0.3">
      <c r="A347" s="511"/>
      <c r="B347" s="564"/>
      <c r="C347" s="517"/>
      <c r="D347" s="523"/>
      <c r="E347" s="543"/>
      <c r="F347" s="557"/>
      <c r="G347" s="523"/>
      <c r="H347" s="551"/>
      <c r="I347" s="551"/>
      <c r="J347" s="551"/>
      <c r="K347" s="551"/>
      <c r="L347" s="551"/>
      <c r="M347" s="551"/>
      <c r="N347" s="551"/>
      <c r="O347" s="551"/>
      <c r="P347" s="551"/>
      <c r="Q347" s="551"/>
      <c r="R347" s="551"/>
      <c r="S347" s="551"/>
      <c r="T347" s="551"/>
      <c r="U347" s="551"/>
      <c r="V347" s="551"/>
      <c r="W347" s="551"/>
      <c r="X347" s="551"/>
      <c r="Y347" s="551"/>
      <c r="Z347" s="514"/>
      <c r="AA347" s="509"/>
      <c r="AB347" s="514"/>
      <c r="AC347" s="507"/>
      <c r="AD347" s="509" t="str">
        <f>+IF(OR(AB347=1,AB347&lt;=5),"Moderado",IF(OR(AB347=6,AB347&lt;=11),"Mayor","Catastrófico"))</f>
        <v>Moderado</v>
      </c>
      <c r="AE347" s="507"/>
      <c r="AF347" s="502"/>
      <c r="AG347" s="52" t="s">
        <v>497</v>
      </c>
      <c r="AH347" s="145"/>
      <c r="AI347" s="145"/>
      <c r="AJ347" s="145"/>
      <c r="AK347" s="28" t="str">
        <f t="shared" si="63"/>
        <v/>
      </c>
      <c r="AL347" s="145"/>
      <c r="AM347" s="28" t="str">
        <f t="shared" si="64"/>
        <v/>
      </c>
      <c r="AN347" s="140"/>
      <c r="AO347" s="28" t="str">
        <f t="shared" si="65"/>
        <v/>
      </c>
      <c r="AP347" s="140"/>
      <c r="AQ347" s="28" t="str">
        <f t="shared" si="66"/>
        <v/>
      </c>
      <c r="AR347" s="140"/>
      <c r="AS347" s="28" t="str">
        <f t="shared" si="67"/>
        <v/>
      </c>
      <c r="AT347" s="140"/>
      <c r="AU347" s="28" t="str">
        <f t="shared" si="68"/>
        <v/>
      </c>
      <c r="AV347" s="140"/>
      <c r="AW347" s="28" t="str">
        <f t="shared" si="69"/>
        <v/>
      </c>
      <c r="AX347" s="111" t="str">
        <f t="shared" si="70"/>
        <v/>
      </c>
      <c r="AY347" s="111" t="str">
        <f t="shared" si="71"/>
        <v/>
      </c>
      <c r="AZ347" s="141"/>
      <c r="BA347" s="154" t="str">
        <f t="shared" si="72"/>
        <v>Débil</v>
      </c>
      <c r="BB347" s="22" t="str">
        <f>IFERROR(VLOOKUP((CONCATENATE(AY347,BA347)),Listados!$U$3:$V$11,2,FALSE),"")</f>
        <v/>
      </c>
      <c r="BC347" s="111">
        <f t="shared" si="73"/>
        <v>100</v>
      </c>
      <c r="BD347" s="504"/>
      <c r="BE347" s="548"/>
      <c r="BF347" s="504"/>
      <c r="BG347" s="504"/>
      <c r="BH347" s="500"/>
      <c r="BI347" s="502"/>
      <c r="BJ347" s="500"/>
      <c r="BK347" s="500"/>
      <c r="BL347" s="586"/>
      <c r="BM347" s="587"/>
      <c r="BN347" s="588"/>
      <c r="BO347" s="586"/>
      <c r="BP347" s="587"/>
      <c r="BQ347" s="588"/>
      <c r="BR347" s="586"/>
      <c r="BS347" s="587"/>
      <c r="BT347" s="588"/>
    </row>
    <row r="348" spans="1:72" ht="15.75" thickBot="1" x14ac:dyDescent="0.3">
      <c r="A348" s="512"/>
      <c r="B348" s="564"/>
      <c r="C348" s="518"/>
      <c r="D348" s="568"/>
      <c r="E348" s="544"/>
      <c r="F348" s="558"/>
      <c r="G348" s="523"/>
      <c r="H348" s="551"/>
      <c r="I348" s="551"/>
      <c r="J348" s="551"/>
      <c r="K348" s="551"/>
      <c r="L348" s="551"/>
      <c r="M348" s="551"/>
      <c r="N348" s="551"/>
      <c r="O348" s="551"/>
      <c r="P348" s="551"/>
      <c r="Q348" s="551"/>
      <c r="R348" s="551"/>
      <c r="S348" s="551"/>
      <c r="T348" s="551"/>
      <c r="U348" s="551"/>
      <c r="V348" s="551"/>
      <c r="W348" s="551"/>
      <c r="X348" s="551"/>
      <c r="Y348" s="551"/>
      <c r="Z348" s="514"/>
      <c r="AA348" s="509"/>
      <c r="AB348" s="514"/>
      <c r="AC348" s="508"/>
      <c r="AD348" s="509" t="str">
        <f>+IF(OR(AB348=1,AB348&lt;=5),"Moderado",IF(OR(AB348=6,AB348&lt;=11),"Mayor","Catastrófico"))</f>
        <v>Moderado</v>
      </c>
      <c r="AE348" s="508"/>
      <c r="AF348" s="502"/>
      <c r="AG348" s="52" t="s">
        <v>497</v>
      </c>
      <c r="AH348" s="145"/>
      <c r="AI348" s="145"/>
      <c r="AJ348" s="145"/>
      <c r="AK348" s="28" t="str">
        <f t="shared" si="63"/>
        <v/>
      </c>
      <c r="AL348" s="145"/>
      <c r="AM348" s="28" t="str">
        <f t="shared" si="64"/>
        <v/>
      </c>
      <c r="AN348" s="140"/>
      <c r="AO348" s="28" t="str">
        <f t="shared" si="65"/>
        <v/>
      </c>
      <c r="AP348" s="140"/>
      <c r="AQ348" s="28" t="str">
        <f t="shared" si="66"/>
        <v/>
      </c>
      <c r="AR348" s="140"/>
      <c r="AS348" s="28" t="str">
        <f t="shared" si="67"/>
        <v/>
      </c>
      <c r="AT348" s="140"/>
      <c r="AU348" s="28" t="str">
        <f t="shared" si="68"/>
        <v/>
      </c>
      <c r="AV348" s="140"/>
      <c r="AW348" s="28" t="str">
        <f t="shared" si="69"/>
        <v/>
      </c>
      <c r="AX348" s="111" t="str">
        <f t="shared" si="70"/>
        <v/>
      </c>
      <c r="AY348" s="111" t="str">
        <f t="shared" si="71"/>
        <v/>
      </c>
      <c r="AZ348" s="141"/>
      <c r="BA348" s="154" t="str">
        <f t="shared" si="72"/>
        <v>Débil</v>
      </c>
      <c r="BB348" s="22" t="str">
        <f>IFERROR(VLOOKUP((CONCATENATE(AY348,BA348)),Listados!$U$3:$V$11,2,FALSE),"")</f>
        <v/>
      </c>
      <c r="BC348" s="111">
        <f t="shared" si="73"/>
        <v>100</v>
      </c>
      <c r="BD348" s="505"/>
      <c r="BE348" s="548"/>
      <c r="BF348" s="505"/>
      <c r="BG348" s="505"/>
      <c r="BH348" s="501"/>
      <c r="BI348" s="502"/>
      <c r="BJ348" s="501"/>
      <c r="BK348" s="501"/>
      <c r="BL348" s="586"/>
      <c r="BM348" s="587"/>
      <c r="BN348" s="588"/>
      <c r="BO348" s="586"/>
      <c r="BP348" s="587"/>
      <c r="BQ348" s="588"/>
      <c r="BR348" s="586"/>
      <c r="BS348" s="587"/>
      <c r="BT348" s="588"/>
    </row>
    <row r="349" spans="1:72" ht="15.75" thickBot="1" x14ac:dyDescent="0.3">
      <c r="A349" s="510">
        <v>58</v>
      </c>
      <c r="B349" s="563"/>
      <c r="C349" s="516" t="str">
        <f>IFERROR(VLOOKUP(B349,Listados!B$3:C$20,2,FALSE),"")</f>
        <v/>
      </c>
      <c r="D349" s="522" t="s">
        <v>614</v>
      </c>
      <c r="E349" s="105"/>
      <c r="F349" s="18"/>
      <c r="G349" s="522"/>
      <c r="H349" s="550"/>
      <c r="I349" s="550"/>
      <c r="J349" s="550"/>
      <c r="K349" s="550"/>
      <c r="L349" s="550"/>
      <c r="M349" s="550"/>
      <c r="N349" s="550"/>
      <c r="O349" s="550"/>
      <c r="P349" s="550"/>
      <c r="Q349" s="550"/>
      <c r="R349" s="550"/>
      <c r="S349" s="550"/>
      <c r="T349" s="550"/>
      <c r="U349" s="550"/>
      <c r="V349" s="550"/>
      <c r="W349" s="550"/>
      <c r="X349" s="550"/>
      <c r="Y349" s="550"/>
      <c r="Z349" s="549"/>
      <c r="AA349" s="508">
        <f>COUNTIF(H349:Z354, "SI")</f>
        <v>0</v>
      </c>
      <c r="AB349" s="549"/>
      <c r="AC349" s="506" t="e">
        <f>+VLOOKUP(AB349,Listados!$K$8:$L$12,2,0)</f>
        <v>#N/A</v>
      </c>
      <c r="AD349" s="508" t="str">
        <f>+IF(OR(AA349=1,AA349&lt;=5),"Moderado",IF(OR(AA349=6,AA349&lt;=11),"Mayor","Catastrófico"))</f>
        <v>Moderado</v>
      </c>
      <c r="AE349" s="506" t="e">
        <f>+VLOOKUP(AD349,Listados!K355:L359,2,0)</f>
        <v>#N/A</v>
      </c>
      <c r="AF349" s="501" t="str">
        <f>IF(AND(AB349&lt;&gt;"",AD349&lt;&gt;""),VLOOKUP(AB349&amp;AD349,Listados!$M$3:$N$27,2,FALSE),"")</f>
        <v/>
      </c>
      <c r="AG349" s="52" t="s">
        <v>497</v>
      </c>
      <c r="AH349" s="145"/>
      <c r="AI349" s="145"/>
      <c r="AJ349" s="145"/>
      <c r="AK349" s="28" t="str">
        <f t="shared" si="63"/>
        <v/>
      </c>
      <c r="AL349" s="145"/>
      <c r="AM349" s="28" t="str">
        <f t="shared" si="64"/>
        <v/>
      </c>
      <c r="AN349" s="140"/>
      <c r="AO349" s="28" t="str">
        <f t="shared" si="65"/>
        <v/>
      </c>
      <c r="AP349" s="140"/>
      <c r="AQ349" s="28" t="str">
        <f t="shared" si="66"/>
        <v/>
      </c>
      <c r="AR349" s="140"/>
      <c r="AS349" s="28" t="str">
        <f t="shared" si="67"/>
        <v/>
      </c>
      <c r="AT349" s="140"/>
      <c r="AU349" s="28" t="str">
        <f t="shared" si="68"/>
        <v/>
      </c>
      <c r="AV349" s="140"/>
      <c r="AW349" s="28" t="str">
        <f t="shared" si="69"/>
        <v/>
      </c>
      <c r="AX349" s="111" t="str">
        <f t="shared" si="70"/>
        <v/>
      </c>
      <c r="AY349" s="111" t="str">
        <f t="shared" si="71"/>
        <v/>
      </c>
      <c r="AZ349" s="141"/>
      <c r="BA349" s="154" t="str">
        <f t="shared" si="72"/>
        <v>Débil</v>
      </c>
      <c r="BB349" s="22" t="str">
        <f>IFERROR(VLOOKUP((CONCATENATE(AY349,BA349)),Listados!$U$3:$V$11,2,FALSE),"")</f>
        <v/>
      </c>
      <c r="BC349" s="111">
        <f t="shared" si="73"/>
        <v>100</v>
      </c>
      <c r="BD349" s="503">
        <f>AVERAGE(BC349:BC354)</f>
        <v>100</v>
      </c>
      <c r="BE349" s="505" t="str">
        <f>IF(BD349&lt;=50, "Débil", IF(BD349&lt;=99,"Moderado","Fuerte"))</f>
        <v>Fuerte</v>
      </c>
      <c r="BF349" s="503">
        <f>+IF(BE349="Fuerte",2,IF(BE349="Moderado",1,0))</f>
        <v>2</v>
      </c>
      <c r="BG349" s="503" t="e">
        <f>+AC349-BF349</f>
        <v>#N/A</v>
      </c>
      <c r="BH349" s="499" t="e">
        <f>+VLOOKUP(BG349,Listados!$J$18:$K$24,2,TRUE)</f>
        <v>#N/A</v>
      </c>
      <c r="BI349" s="501" t="str">
        <f>IF(ISBLANK(AD349),"",AD349)</f>
        <v>Moderado</v>
      </c>
      <c r="BJ349" s="499" t="e">
        <f>IF(AND(BH349&lt;&gt;"",BI349&lt;&gt;""),VLOOKUP(BH349&amp;BI349,Listados!$M$3:$N$27,2,FALSE),"")</f>
        <v>#N/A</v>
      </c>
      <c r="BK349" s="499" t="e">
        <f>+VLOOKUP(BJ349,Listados!$P$3:$Q$6,2,FALSE)</f>
        <v>#N/A</v>
      </c>
      <c r="BL349" s="586"/>
      <c r="BM349" s="587"/>
      <c r="BN349" s="588"/>
      <c r="BO349" s="586"/>
      <c r="BP349" s="587"/>
      <c r="BQ349" s="588"/>
      <c r="BR349" s="586"/>
      <c r="BS349" s="587"/>
      <c r="BT349" s="588"/>
    </row>
    <row r="350" spans="1:72" ht="15.75" thickBot="1" x14ac:dyDescent="0.3">
      <c r="A350" s="511"/>
      <c r="B350" s="564"/>
      <c r="C350" s="517"/>
      <c r="D350" s="523"/>
      <c r="E350" s="162"/>
      <c r="F350" s="151"/>
      <c r="G350" s="523"/>
      <c r="H350" s="551"/>
      <c r="I350" s="551"/>
      <c r="J350" s="551"/>
      <c r="K350" s="551"/>
      <c r="L350" s="551"/>
      <c r="M350" s="551"/>
      <c r="N350" s="551"/>
      <c r="O350" s="551"/>
      <c r="P350" s="551"/>
      <c r="Q350" s="551"/>
      <c r="R350" s="551"/>
      <c r="S350" s="551"/>
      <c r="T350" s="551"/>
      <c r="U350" s="551"/>
      <c r="V350" s="551"/>
      <c r="W350" s="551"/>
      <c r="X350" s="551"/>
      <c r="Y350" s="551"/>
      <c r="Z350" s="514"/>
      <c r="AA350" s="509"/>
      <c r="AB350" s="514"/>
      <c r="AC350" s="507"/>
      <c r="AD350" s="509" t="str">
        <f>+IF(OR(AB350=1,AB350&lt;=5),"Moderado",IF(OR(AB350=6,AB350&lt;=11),"Mayor","Catastrófico"))</f>
        <v>Moderado</v>
      </c>
      <c r="AE350" s="507"/>
      <c r="AF350" s="502"/>
      <c r="AG350" s="52" t="s">
        <v>497</v>
      </c>
      <c r="AH350" s="145"/>
      <c r="AI350" s="145"/>
      <c r="AJ350" s="145"/>
      <c r="AK350" s="28" t="str">
        <f t="shared" si="63"/>
        <v/>
      </c>
      <c r="AL350" s="145"/>
      <c r="AM350" s="28" t="str">
        <f t="shared" si="64"/>
        <v/>
      </c>
      <c r="AN350" s="140"/>
      <c r="AO350" s="28" t="str">
        <f t="shared" si="65"/>
        <v/>
      </c>
      <c r="AP350" s="140"/>
      <c r="AQ350" s="28" t="str">
        <f t="shared" si="66"/>
        <v/>
      </c>
      <c r="AR350" s="140"/>
      <c r="AS350" s="28" t="str">
        <f t="shared" si="67"/>
        <v/>
      </c>
      <c r="AT350" s="140"/>
      <c r="AU350" s="28" t="str">
        <f t="shared" si="68"/>
        <v/>
      </c>
      <c r="AV350" s="140"/>
      <c r="AW350" s="28" t="str">
        <f t="shared" si="69"/>
        <v/>
      </c>
      <c r="AX350" s="111" t="str">
        <f t="shared" si="70"/>
        <v/>
      </c>
      <c r="AY350" s="111" t="str">
        <f t="shared" si="71"/>
        <v/>
      </c>
      <c r="AZ350" s="141"/>
      <c r="BA350" s="154" t="str">
        <f t="shared" si="72"/>
        <v>Débil</v>
      </c>
      <c r="BB350" s="22" t="str">
        <f>IFERROR(VLOOKUP((CONCATENATE(AY350,BA350)),Listados!$U$3:$V$11,2,FALSE),"")</f>
        <v/>
      </c>
      <c r="BC350" s="111">
        <f t="shared" si="73"/>
        <v>100</v>
      </c>
      <c r="BD350" s="504"/>
      <c r="BE350" s="548"/>
      <c r="BF350" s="504"/>
      <c r="BG350" s="504"/>
      <c r="BH350" s="500"/>
      <c r="BI350" s="502"/>
      <c r="BJ350" s="500"/>
      <c r="BK350" s="500"/>
      <c r="BL350" s="586"/>
      <c r="BM350" s="587"/>
      <c r="BN350" s="588"/>
      <c r="BO350" s="586"/>
      <c r="BP350" s="587"/>
      <c r="BQ350" s="588"/>
      <c r="BR350" s="586"/>
      <c r="BS350" s="587"/>
      <c r="BT350" s="588"/>
    </row>
    <row r="351" spans="1:72" ht="15.75" thickBot="1" x14ac:dyDescent="0.3">
      <c r="A351" s="511"/>
      <c r="B351" s="564"/>
      <c r="C351" s="517"/>
      <c r="D351" s="523"/>
      <c r="E351" s="162"/>
      <c r="F351" s="151"/>
      <c r="G351" s="523"/>
      <c r="H351" s="551"/>
      <c r="I351" s="551"/>
      <c r="J351" s="551"/>
      <c r="K351" s="551"/>
      <c r="L351" s="551"/>
      <c r="M351" s="551"/>
      <c r="N351" s="551"/>
      <c r="O351" s="551"/>
      <c r="P351" s="551"/>
      <c r="Q351" s="551"/>
      <c r="R351" s="551"/>
      <c r="S351" s="551"/>
      <c r="T351" s="551"/>
      <c r="U351" s="551"/>
      <c r="V351" s="551"/>
      <c r="W351" s="551"/>
      <c r="X351" s="551"/>
      <c r="Y351" s="551"/>
      <c r="Z351" s="514"/>
      <c r="AA351" s="509"/>
      <c r="AB351" s="514"/>
      <c r="AC351" s="507"/>
      <c r="AD351" s="509" t="str">
        <f>+IF(OR(AB351=1,AB351&lt;=5),"Moderado",IF(OR(AB351=6,AB351&lt;=11),"Mayor","Catastrófico"))</f>
        <v>Moderado</v>
      </c>
      <c r="AE351" s="507"/>
      <c r="AF351" s="502"/>
      <c r="AG351" s="52" t="s">
        <v>497</v>
      </c>
      <c r="AH351" s="145"/>
      <c r="AI351" s="145"/>
      <c r="AJ351" s="145"/>
      <c r="AK351" s="28" t="str">
        <f t="shared" si="63"/>
        <v/>
      </c>
      <c r="AL351" s="145"/>
      <c r="AM351" s="28" t="str">
        <f t="shared" si="64"/>
        <v/>
      </c>
      <c r="AN351" s="140"/>
      <c r="AO351" s="28" t="str">
        <f t="shared" si="65"/>
        <v/>
      </c>
      <c r="AP351" s="140"/>
      <c r="AQ351" s="28" t="str">
        <f t="shared" si="66"/>
        <v/>
      </c>
      <c r="AR351" s="140"/>
      <c r="AS351" s="28" t="str">
        <f t="shared" si="67"/>
        <v/>
      </c>
      <c r="AT351" s="140"/>
      <c r="AU351" s="28" t="str">
        <f t="shared" si="68"/>
        <v/>
      </c>
      <c r="AV351" s="140"/>
      <c r="AW351" s="28" t="str">
        <f t="shared" si="69"/>
        <v/>
      </c>
      <c r="AX351" s="111" t="str">
        <f t="shared" si="70"/>
        <v/>
      </c>
      <c r="AY351" s="111" t="str">
        <f t="shared" si="71"/>
        <v/>
      </c>
      <c r="AZ351" s="141"/>
      <c r="BA351" s="154" t="str">
        <f t="shared" si="72"/>
        <v>Débil</v>
      </c>
      <c r="BB351" s="22" t="str">
        <f>IFERROR(VLOOKUP((CONCATENATE(AY351,BA351)),Listados!$U$3:$V$11,2,FALSE),"")</f>
        <v/>
      </c>
      <c r="BC351" s="111">
        <f t="shared" si="73"/>
        <v>100</v>
      </c>
      <c r="BD351" s="504"/>
      <c r="BE351" s="548"/>
      <c r="BF351" s="504"/>
      <c r="BG351" s="504"/>
      <c r="BH351" s="500"/>
      <c r="BI351" s="502"/>
      <c r="BJ351" s="500"/>
      <c r="BK351" s="500"/>
      <c r="BL351" s="586"/>
      <c r="BM351" s="587"/>
      <c r="BN351" s="588"/>
      <c r="BO351" s="586"/>
      <c r="BP351" s="587"/>
      <c r="BQ351" s="588"/>
      <c r="BR351" s="586"/>
      <c r="BS351" s="587"/>
      <c r="BT351" s="588"/>
    </row>
    <row r="352" spans="1:72" ht="15.75" thickBot="1" x14ac:dyDescent="0.3">
      <c r="A352" s="511"/>
      <c r="B352" s="564"/>
      <c r="C352" s="517"/>
      <c r="D352" s="523"/>
      <c r="E352" s="542"/>
      <c r="F352" s="556"/>
      <c r="G352" s="523"/>
      <c r="H352" s="551"/>
      <c r="I352" s="551"/>
      <c r="J352" s="551"/>
      <c r="K352" s="551"/>
      <c r="L352" s="551"/>
      <c r="M352" s="551"/>
      <c r="N352" s="551"/>
      <c r="O352" s="551"/>
      <c r="P352" s="551"/>
      <c r="Q352" s="551"/>
      <c r="R352" s="551"/>
      <c r="S352" s="551"/>
      <c r="T352" s="551"/>
      <c r="U352" s="551"/>
      <c r="V352" s="551"/>
      <c r="W352" s="551"/>
      <c r="X352" s="551"/>
      <c r="Y352" s="551"/>
      <c r="Z352" s="514"/>
      <c r="AA352" s="509"/>
      <c r="AB352" s="514"/>
      <c r="AC352" s="507"/>
      <c r="AD352" s="509" t="str">
        <f>+IF(OR(AB352=1,AB352&lt;=5),"Moderado",IF(OR(AB352=6,AB352&lt;=11),"Mayor","Catastrófico"))</f>
        <v>Moderado</v>
      </c>
      <c r="AE352" s="507"/>
      <c r="AF352" s="502"/>
      <c r="AG352" s="52" t="s">
        <v>497</v>
      </c>
      <c r="AH352" s="145"/>
      <c r="AI352" s="145"/>
      <c r="AJ352" s="145"/>
      <c r="AK352" s="28" t="str">
        <f t="shared" si="63"/>
        <v/>
      </c>
      <c r="AL352" s="145"/>
      <c r="AM352" s="28" t="str">
        <f t="shared" si="64"/>
        <v/>
      </c>
      <c r="AN352" s="140"/>
      <c r="AO352" s="28" t="str">
        <f t="shared" si="65"/>
        <v/>
      </c>
      <c r="AP352" s="140"/>
      <c r="AQ352" s="28" t="str">
        <f t="shared" si="66"/>
        <v/>
      </c>
      <c r="AR352" s="140"/>
      <c r="AS352" s="28" t="str">
        <f t="shared" si="67"/>
        <v/>
      </c>
      <c r="AT352" s="140"/>
      <c r="AU352" s="28" t="str">
        <f t="shared" si="68"/>
        <v/>
      </c>
      <c r="AV352" s="140"/>
      <c r="AW352" s="28" t="str">
        <f t="shared" si="69"/>
        <v/>
      </c>
      <c r="AX352" s="111" t="str">
        <f t="shared" si="70"/>
        <v/>
      </c>
      <c r="AY352" s="111" t="str">
        <f t="shared" si="71"/>
        <v/>
      </c>
      <c r="AZ352" s="141"/>
      <c r="BA352" s="154" t="str">
        <f t="shared" si="72"/>
        <v>Débil</v>
      </c>
      <c r="BB352" s="22" t="str">
        <f>IFERROR(VLOOKUP((CONCATENATE(AY352,BA352)),Listados!$U$3:$V$11,2,FALSE),"")</f>
        <v/>
      </c>
      <c r="BC352" s="111">
        <f t="shared" si="73"/>
        <v>100</v>
      </c>
      <c r="BD352" s="504"/>
      <c r="BE352" s="548"/>
      <c r="BF352" s="504"/>
      <c r="BG352" s="504"/>
      <c r="BH352" s="500"/>
      <c r="BI352" s="502"/>
      <c r="BJ352" s="500"/>
      <c r="BK352" s="500"/>
      <c r="BL352" s="586"/>
      <c r="BM352" s="587"/>
      <c r="BN352" s="588"/>
      <c r="BO352" s="586"/>
      <c r="BP352" s="587"/>
      <c r="BQ352" s="588"/>
      <c r="BR352" s="586"/>
      <c r="BS352" s="587"/>
      <c r="BT352" s="588"/>
    </row>
    <row r="353" spans="1:72" ht="15.75" thickBot="1" x14ac:dyDescent="0.3">
      <c r="A353" s="511"/>
      <c r="B353" s="564"/>
      <c r="C353" s="517"/>
      <c r="D353" s="523"/>
      <c r="E353" s="543"/>
      <c r="F353" s="557"/>
      <c r="G353" s="523"/>
      <c r="H353" s="551"/>
      <c r="I353" s="551"/>
      <c r="J353" s="551"/>
      <c r="K353" s="551"/>
      <c r="L353" s="551"/>
      <c r="M353" s="551"/>
      <c r="N353" s="551"/>
      <c r="O353" s="551"/>
      <c r="P353" s="551"/>
      <c r="Q353" s="551"/>
      <c r="R353" s="551"/>
      <c r="S353" s="551"/>
      <c r="T353" s="551"/>
      <c r="U353" s="551"/>
      <c r="V353" s="551"/>
      <c r="W353" s="551"/>
      <c r="X353" s="551"/>
      <c r="Y353" s="551"/>
      <c r="Z353" s="514"/>
      <c r="AA353" s="509"/>
      <c r="AB353" s="514"/>
      <c r="AC353" s="507"/>
      <c r="AD353" s="509" t="str">
        <f>+IF(OR(AB353=1,AB353&lt;=5),"Moderado",IF(OR(AB353=6,AB353&lt;=11),"Mayor","Catastrófico"))</f>
        <v>Moderado</v>
      </c>
      <c r="AE353" s="507"/>
      <c r="AF353" s="502"/>
      <c r="AG353" s="52" t="s">
        <v>497</v>
      </c>
      <c r="AH353" s="145"/>
      <c r="AI353" s="145"/>
      <c r="AJ353" s="145"/>
      <c r="AK353" s="28" t="str">
        <f t="shared" si="63"/>
        <v/>
      </c>
      <c r="AL353" s="145"/>
      <c r="AM353" s="28" t="str">
        <f t="shared" si="64"/>
        <v/>
      </c>
      <c r="AN353" s="140"/>
      <c r="AO353" s="28" t="str">
        <f t="shared" si="65"/>
        <v/>
      </c>
      <c r="AP353" s="140"/>
      <c r="AQ353" s="28" t="str">
        <f t="shared" si="66"/>
        <v/>
      </c>
      <c r="AR353" s="140"/>
      <c r="AS353" s="28" t="str">
        <f t="shared" si="67"/>
        <v/>
      </c>
      <c r="AT353" s="140"/>
      <c r="AU353" s="28" t="str">
        <f t="shared" si="68"/>
        <v/>
      </c>
      <c r="AV353" s="140"/>
      <c r="AW353" s="28" t="str">
        <f t="shared" si="69"/>
        <v/>
      </c>
      <c r="AX353" s="111" t="str">
        <f t="shared" si="70"/>
        <v/>
      </c>
      <c r="AY353" s="111" t="str">
        <f t="shared" si="71"/>
        <v/>
      </c>
      <c r="AZ353" s="141"/>
      <c r="BA353" s="154" t="str">
        <f t="shared" si="72"/>
        <v>Débil</v>
      </c>
      <c r="BB353" s="22" t="str">
        <f>IFERROR(VLOOKUP((CONCATENATE(AY353,BA353)),Listados!$U$3:$V$11,2,FALSE),"")</f>
        <v/>
      </c>
      <c r="BC353" s="111">
        <f t="shared" si="73"/>
        <v>100</v>
      </c>
      <c r="BD353" s="504"/>
      <c r="BE353" s="548"/>
      <c r="BF353" s="504"/>
      <c r="BG353" s="504"/>
      <c r="BH353" s="500"/>
      <c r="BI353" s="502"/>
      <c r="BJ353" s="500"/>
      <c r="BK353" s="500"/>
      <c r="BL353" s="586"/>
      <c r="BM353" s="587"/>
      <c r="BN353" s="588"/>
      <c r="BO353" s="586"/>
      <c r="BP353" s="587"/>
      <c r="BQ353" s="588"/>
      <c r="BR353" s="586"/>
      <c r="BS353" s="587"/>
      <c r="BT353" s="588"/>
    </row>
    <row r="354" spans="1:72" ht="15.75" thickBot="1" x14ac:dyDescent="0.3">
      <c r="A354" s="512"/>
      <c r="B354" s="564"/>
      <c r="C354" s="518"/>
      <c r="D354" s="568"/>
      <c r="E354" s="544"/>
      <c r="F354" s="558"/>
      <c r="G354" s="523"/>
      <c r="H354" s="551"/>
      <c r="I354" s="551"/>
      <c r="J354" s="551"/>
      <c r="K354" s="551"/>
      <c r="L354" s="551"/>
      <c r="M354" s="551"/>
      <c r="N354" s="551"/>
      <c r="O354" s="551"/>
      <c r="P354" s="551"/>
      <c r="Q354" s="551"/>
      <c r="R354" s="551"/>
      <c r="S354" s="551"/>
      <c r="T354" s="551"/>
      <c r="U354" s="551"/>
      <c r="V354" s="551"/>
      <c r="W354" s="551"/>
      <c r="X354" s="551"/>
      <c r="Y354" s="551"/>
      <c r="Z354" s="514"/>
      <c r="AA354" s="509"/>
      <c r="AB354" s="514"/>
      <c r="AC354" s="508"/>
      <c r="AD354" s="509" t="str">
        <f>+IF(OR(AB354=1,AB354&lt;=5),"Moderado",IF(OR(AB354=6,AB354&lt;=11),"Mayor","Catastrófico"))</f>
        <v>Moderado</v>
      </c>
      <c r="AE354" s="508"/>
      <c r="AF354" s="502"/>
      <c r="AG354" s="52" t="s">
        <v>497</v>
      </c>
      <c r="AH354" s="145"/>
      <c r="AI354" s="145"/>
      <c r="AJ354" s="145"/>
      <c r="AK354" s="28" t="str">
        <f t="shared" si="63"/>
        <v/>
      </c>
      <c r="AL354" s="145"/>
      <c r="AM354" s="28" t="str">
        <f t="shared" si="64"/>
        <v/>
      </c>
      <c r="AN354" s="140"/>
      <c r="AO354" s="28" t="str">
        <f t="shared" si="65"/>
        <v/>
      </c>
      <c r="AP354" s="140"/>
      <c r="AQ354" s="28" t="str">
        <f t="shared" si="66"/>
        <v/>
      </c>
      <c r="AR354" s="140"/>
      <c r="AS354" s="28" t="str">
        <f t="shared" si="67"/>
        <v/>
      </c>
      <c r="AT354" s="140"/>
      <c r="AU354" s="28" t="str">
        <f t="shared" si="68"/>
        <v/>
      </c>
      <c r="AV354" s="140"/>
      <c r="AW354" s="28" t="str">
        <f t="shared" si="69"/>
        <v/>
      </c>
      <c r="AX354" s="111" t="str">
        <f t="shared" si="70"/>
        <v/>
      </c>
      <c r="AY354" s="111" t="str">
        <f t="shared" si="71"/>
        <v/>
      </c>
      <c r="AZ354" s="141"/>
      <c r="BA354" s="154" t="str">
        <f t="shared" si="72"/>
        <v>Débil</v>
      </c>
      <c r="BB354" s="22" t="str">
        <f>IFERROR(VLOOKUP((CONCATENATE(AY354,BA354)),Listados!$U$3:$V$11,2,FALSE),"")</f>
        <v/>
      </c>
      <c r="BC354" s="111">
        <f t="shared" si="73"/>
        <v>100</v>
      </c>
      <c r="BD354" s="505"/>
      <c r="BE354" s="548"/>
      <c r="BF354" s="505"/>
      <c r="BG354" s="505"/>
      <c r="BH354" s="501"/>
      <c r="BI354" s="502"/>
      <c r="BJ354" s="501"/>
      <c r="BK354" s="501"/>
      <c r="BL354" s="586"/>
      <c r="BM354" s="587"/>
      <c r="BN354" s="588"/>
      <c r="BO354" s="586"/>
      <c r="BP354" s="587"/>
      <c r="BQ354" s="588"/>
      <c r="BR354" s="586"/>
      <c r="BS354" s="587"/>
      <c r="BT354" s="588"/>
    </row>
    <row r="355" spans="1:72" ht="15.75" thickBot="1" x14ac:dyDescent="0.3">
      <c r="A355" s="510">
        <v>59</v>
      </c>
      <c r="B355" s="563"/>
      <c r="C355" s="516" t="str">
        <f>IFERROR(VLOOKUP(B355,Listados!B$3:C$20,2,FALSE),"")</f>
        <v/>
      </c>
      <c r="D355" s="522" t="s">
        <v>614</v>
      </c>
      <c r="E355" s="105"/>
      <c r="F355" s="18"/>
      <c r="G355" s="522"/>
      <c r="H355" s="550"/>
      <c r="I355" s="550"/>
      <c r="J355" s="550"/>
      <c r="K355" s="550"/>
      <c r="L355" s="550"/>
      <c r="M355" s="550"/>
      <c r="N355" s="550"/>
      <c r="O355" s="550"/>
      <c r="P355" s="550"/>
      <c r="Q355" s="550"/>
      <c r="R355" s="550"/>
      <c r="S355" s="550"/>
      <c r="T355" s="550"/>
      <c r="U355" s="550"/>
      <c r="V355" s="550"/>
      <c r="W355" s="550"/>
      <c r="X355" s="550"/>
      <c r="Y355" s="550"/>
      <c r="Z355" s="549"/>
      <c r="AA355" s="508">
        <f>COUNTIF(H355:Z360, "SI")</f>
        <v>0</v>
      </c>
      <c r="AB355" s="549"/>
      <c r="AC355" s="506" t="e">
        <f>+VLOOKUP(AB355,Listados!$K$8:$L$12,2,0)</f>
        <v>#N/A</v>
      </c>
      <c r="AD355" s="508" t="str">
        <f>+IF(OR(AA355=1,AA355&lt;=5),"Moderado",IF(OR(AA355=6,AA355&lt;=11),"Mayor","Catastrófico"))</f>
        <v>Moderado</v>
      </c>
      <c r="AE355" s="506" t="e">
        <f>+VLOOKUP(AD355,Listados!K361:L365,2,0)</f>
        <v>#N/A</v>
      </c>
      <c r="AF355" s="501" t="str">
        <f>IF(AND(AB355&lt;&gt;"",AD355&lt;&gt;""),VLOOKUP(AB355&amp;AD355,Listados!$M$3:$N$27,2,FALSE),"")</f>
        <v/>
      </c>
      <c r="AG355" s="52" t="s">
        <v>497</v>
      </c>
      <c r="AH355" s="145"/>
      <c r="AI355" s="145"/>
      <c r="AJ355" s="145"/>
      <c r="AK355" s="28" t="str">
        <f t="shared" si="63"/>
        <v/>
      </c>
      <c r="AL355" s="145"/>
      <c r="AM355" s="28" t="str">
        <f t="shared" si="64"/>
        <v/>
      </c>
      <c r="AN355" s="140"/>
      <c r="AO355" s="28" t="str">
        <f t="shared" si="65"/>
        <v/>
      </c>
      <c r="AP355" s="140"/>
      <c r="AQ355" s="28" t="str">
        <f t="shared" si="66"/>
        <v/>
      </c>
      <c r="AR355" s="140"/>
      <c r="AS355" s="28" t="str">
        <f t="shared" si="67"/>
        <v/>
      </c>
      <c r="AT355" s="140"/>
      <c r="AU355" s="28" t="str">
        <f t="shared" si="68"/>
        <v/>
      </c>
      <c r="AV355" s="140"/>
      <c r="AW355" s="28" t="str">
        <f t="shared" si="69"/>
        <v/>
      </c>
      <c r="AX355" s="111" t="str">
        <f t="shared" si="70"/>
        <v/>
      </c>
      <c r="AY355" s="111" t="str">
        <f t="shared" si="71"/>
        <v/>
      </c>
      <c r="AZ355" s="141"/>
      <c r="BA355" s="154" t="str">
        <f t="shared" si="72"/>
        <v>Débil</v>
      </c>
      <c r="BB355" s="22" t="str">
        <f>IFERROR(VLOOKUP((CONCATENATE(AY355,BA355)),Listados!$U$3:$V$11,2,FALSE),"")</f>
        <v/>
      </c>
      <c r="BC355" s="111">
        <f t="shared" si="73"/>
        <v>100</v>
      </c>
      <c r="BD355" s="503">
        <f>AVERAGE(BC355:BC360)</f>
        <v>100</v>
      </c>
      <c r="BE355" s="505" t="str">
        <f>IF(BD355&lt;=50, "Débil", IF(BD355&lt;=99,"Moderado","Fuerte"))</f>
        <v>Fuerte</v>
      </c>
      <c r="BF355" s="503">
        <f>+IF(BE355="Fuerte",2,IF(BE355="Moderado",1,0))</f>
        <v>2</v>
      </c>
      <c r="BG355" s="503" t="e">
        <f>+AC355-BF355</f>
        <v>#N/A</v>
      </c>
      <c r="BH355" s="499" t="e">
        <f>+VLOOKUP(BG355,Listados!$J$18:$K$24,2,TRUE)</f>
        <v>#N/A</v>
      </c>
      <c r="BI355" s="501" t="str">
        <f>IF(ISBLANK(AD355),"",AD355)</f>
        <v>Moderado</v>
      </c>
      <c r="BJ355" s="499" t="e">
        <f>IF(AND(BH355&lt;&gt;"",BI355&lt;&gt;""),VLOOKUP(BH355&amp;BI355,Listados!$M$3:$N$27,2,FALSE),"")</f>
        <v>#N/A</v>
      </c>
      <c r="BK355" s="499" t="e">
        <f>+VLOOKUP(BJ355,Listados!$P$3:$Q$6,2,FALSE)</f>
        <v>#N/A</v>
      </c>
      <c r="BL355" s="586"/>
      <c r="BM355" s="587"/>
      <c r="BN355" s="588"/>
      <c r="BO355" s="586"/>
      <c r="BP355" s="587"/>
      <c r="BQ355" s="588"/>
      <c r="BR355" s="586"/>
      <c r="BS355" s="587"/>
      <c r="BT355" s="588"/>
    </row>
    <row r="356" spans="1:72" ht="15.75" thickBot="1" x14ac:dyDescent="0.3">
      <c r="A356" s="511"/>
      <c r="B356" s="564"/>
      <c r="C356" s="517"/>
      <c r="D356" s="523"/>
      <c r="E356" s="162"/>
      <c r="F356" s="151"/>
      <c r="G356" s="523"/>
      <c r="H356" s="551"/>
      <c r="I356" s="551"/>
      <c r="J356" s="551"/>
      <c r="K356" s="551"/>
      <c r="L356" s="551"/>
      <c r="M356" s="551"/>
      <c r="N356" s="551"/>
      <c r="O356" s="551"/>
      <c r="P356" s="551"/>
      <c r="Q356" s="551"/>
      <c r="R356" s="551"/>
      <c r="S356" s="551"/>
      <c r="T356" s="551"/>
      <c r="U356" s="551"/>
      <c r="V356" s="551"/>
      <c r="W356" s="551"/>
      <c r="X356" s="551"/>
      <c r="Y356" s="551"/>
      <c r="Z356" s="514"/>
      <c r="AA356" s="509"/>
      <c r="AB356" s="514"/>
      <c r="AC356" s="507"/>
      <c r="AD356" s="509" t="str">
        <f>+IF(OR(AB356=1,AB356&lt;=5),"Moderado",IF(OR(AB356=6,AB356&lt;=11),"Mayor","Catastrófico"))</f>
        <v>Moderado</v>
      </c>
      <c r="AE356" s="507"/>
      <c r="AF356" s="502"/>
      <c r="AG356" s="52" t="s">
        <v>497</v>
      </c>
      <c r="AH356" s="145"/>
      <c r="AI356" s="145"/>
      <c r="AJ356" s="145"/>
      <c r="AK356" s="28" t="str">
        <f t="shared" si="63"/>
        <v/>
      </c>
      <c r="AL356" s="145"/>
      <c r="AM356" s="28" t="str">
        <f t="shared" si="64"/>
        <v/>
      </c>
      <c r="AN356" s="140"/>
      <c r="AO356" s="28" t="str">
        <f t="shared" si="65"/>
        <v/>
      </c>
      <c r="AP356" s="140"/>
      <c r="AQ356" s="28" t="str">
        <f t="shared" si="66"/>
        <v/>
      </c>
      <c r="AR356" s="140"/>
      <c r="AS356" s="28" t="str">
        <f t="shared" si="67"/>
        <v/>
      </c>
      <c r="AT356" s="140"/>
      <c r="AU356" s="28" t="str">
        <f t="shared" si="68"/>
        <v/>
      </c>
      <c r="AV356" s="140"/>
      <c r="AW356" s="28" t="str">
        <f t="shared" si="69"/>
        <v/>
      </c>
      <c r="AX356" s="111" t="str">
        <f t="shared" si="70"/>
        <v/>
      </c>
      <c r="AY356" s="111" t="str">
        <f t="shared" si="71"/>
        <v/>
      </c>
      <c r="AZ356" s="141"/>
      <c r="BA356" s="154" t="str">
        <f t="shared" si="72"/>
        <v>Débil</v>
      </c>
      <c r="BB356" s="22" t="str">
        <f>IFERROR(VLOOKUP((CONCATENATE(AY356,BA356)),Listados!$U$3:$V$11,2,FALSE),"")</f>
        <v/>
      </c>
      <c r="BC356" s="111">
        <f t="shared" si="73"/>
        <v>100</v>
      </c>
      <c r="BD356" s="504"/>
      <c r="BE356" s="548"/>
      <c r="BF356" s="504"/>
      <c r="BG356" s="504"/>
      <c r="BH356" s="500"/>
      <c r="BI356" s="502"/>
      <c r="BJ356" s="500"/>
      <c r="BK356" s="500"/>
      <c r="BL356" s="586"/>
      <c r="BM356" s="587"/>
      <c r="BN356" s="588"/>
      <c r="BO356" s="586"/>
      <c r="BP356" s="587"/>
      <c r="BQ356" s="588"/>
      <c r="BR356" s="586"/>
      <c r="BS356" s="587"/>
      <c r="BT356" s="588"/>
    </row>
    <row r="357" spans="1:72" ht="15.75" thickBot="1" x14ac:dyDescent="0.3">
      <c r="A357" s="511"/>
      <c r="B357" s="564"/>
      <c r="C357" s="517"/>
      <c r="D357" s="523"/>
      <c r="E357" s="162"/>
      <c r="F357" s="151"/>
      <c r="G357" s="523"/>
      <c r="H357" s="551"/>
      <c r="I357" s="551"/>
      <c r="J357" s="551"/>
      <c r="K357" s="551"/>
      <c r="L357" s="551"/>
      <c r="M357" s="551"/>
      <c r="N357" s="551"/>
      <c r="O357" s="551"/>
      <c r="P357" s="551"/>
      <c r="Q357" s="551"/>
      <c r="R357" s="551"/>
      <c r="S357" s="551"/>
      <c r="T357" s="551"/>
      <c r="U357" s="551"/>
      <c r="V357" s="551"/>
      <c r="W357" s="551"/>
      <c r="X357" s="551"/>
      <c r="Y357" s="551"/>
      <c r="Z357" s="514"/>
      <c r="AA357" s="509"/>
      <c r="AB357" s="514"/>
      <c r="AC357" s="507"/>
      <c r="AD357" s="509" t="str">
        <f>+IF(OR(AB357=1,AB357&lt;=5),"Moderado",IF(OR(AB357=6,AB357&lt;=11),"Mayor","Catastrófico"))</f>
        <v>Moderado</v>
      </c>
      <c r="AE357" s="507"/>
      <c r="AF357" s="502"/>
      <c r="AG357" s="52" t="s">
        <v>497</v>
      </c>
      <c r="AH357" s="145"/>
      <c r="AI357" s="145"/>
      <c r="AJ357" s="145"/>
      <c r="AK357" s="28" t="str">
        <f t="shared" si="63"/>
        <v/>
      </c>
      <c r="AL357" s="145"/>
      <c r="AM357" s="28" t="str">
        <f t="shared" si="64"/>
        <v/>
      </c>
      <c r="AN357" s="140"/>
      <c r="AO357" s="28" t="str">
        <f t="shared" si="65"/>
        <v/>
      </c>
      <c r="AP357" s="140"/>
      <c r="AQ357" s="28" t="str">
        <f t="shared" si="66"/>
        <v/>
      </c>
      <c r="AR357" s="140"/>
      <c r="AS357" s="28" t="str">
        <f t="shared" si="67"/>
        <v/>
      </c>
      <c r="AT357" s="140"/>
      <c r="AU357" s="28" t="str">
        <f t="shared" si="68"/>
        <v/>
      </c>
      <c r="AV357" s="140"/>
      <c r="AW357" s="28" t="str">
        <f t="shared" si="69"/>
        <v/>
      </c>
      <c r="AX357" s="111" t="str">
        <f t="shared" si="70"/>
        <v/>
      </c>
      <c r="AY357" s="111" t="str">
        <f t="shared" si="71"/>
        <v/>
      </c>
      <c r="AZ357" s="141"/>
      <c r="BA357" s="154" t="str">
        <f t="shared" si="72"/>
        <v>Débil</v>
      </c>
      <c r="BB357" s="22" t="str">
        <f>IFERROR(VLOOKUP((CONCATENATE(AY357,BA357)),Listados!$U$3:$V$11,2,FALSE),"")</f>
        <v/>
      </c>
      <c r="BC357" s="111">
        <f t="shared" si="73"/>
        <v>100</v>
      </c>
      <c r="BD357" s="504"/>
      <c r="BE357" s="548"/>
      <c r="BF357" s="504"/>
      <c r="BG357" s="504"/>
      <c r="BH357" s="500"/>
      <c r="BI357" s="502"/>
      <c r="BJ357" s="500"/>
      <c r="BK357" s="500"/>
      <c r="BL357" s="586"/>
      <c r="BM357" s="587"/>
      <c r="BN357" s="588"/>
      <c r="BO357" s="586"/>
      <c r="BP357" s="587"/>
      <c r="BQ357" s="588"/>
      <c r="BR357" s="586"/>
      <c r="BS357" s="587"/>
      <c r="BT357" s="588"/>
    </row>
    <row r="358" spans="1:72" ht="15.75" thickBot="1" x14ac:dyDescent="0.3">
      <c r="A358" s="511"/>
      <c r="B358" s="564"/>
      <c r="C358" s="517"/>
      <c r="D358" s="523"/>
      <c r="E358" s="542"/>
      <c r="F358" s="556"/>
      <c r="G358" s="523"/>
      <c r="H358" s="551"/>
      <c r="I358" s="551"/>
      <c r="J358" s="551"/>
      <c r="K358" s="551"/>
      <c r="L358" s="551"/>
      <c r="M358" s="551"/>
      <c r="N358" s="551"/>
      <c r="O358" s="551"/>
      <c r="P358" s="551"/>
      <c r="Q358" s="551"/>
      <c r="R358" s="551"/>
      <c r="S358" s="551"/>
      <c r="T358" s="551"/>
      <c r="U358" s="551"/>
      <c r="V358" s="551"/>
      <c r="W358" s="551"/>
      <c r="X358" s="551"/>
      <c r="Y358" s="551"/>
      <c r="Z358" s="514"/>
      <c r="AA358" s="509"/>
      <c r="AB358" s="514"/>
      <c r="AC358" s="507"/>
      <c r="AD358" s="509" t="str">
        <f>+IF(OR(AB358=1,AB358&lt;=5),"Moderado",IF(OR(AB358=6,AB358&lt;=11),"Mayor","Catastrófico"))</f>
        <v>Moderado</v>
      </c>
      <c r="AE358" s="507"/>
      <c r="AF358" s="502"/>
      <c r="AG358" s="52" t="s">
        <v>497</v>
      </c>
      <c r="AH358" s="145"/>
      <c r="AI358" s="145"/>
      <c r="AJ358" s="145"/>
      <c r="AK358" s="28" t="str">
        <f t="shared" si="63"/>
        <v/>
      </c>
      <c r="AL358" s="145"/>
      <c r="AM358" s="28" t="str">
        <f t="shared" si="64"/>
        <v/>
      </c>
      <c r="AN358" s="140"/>
      <c r="AO358" s="28" t="str">
        <f t="shared" si="65"/>
        <v/>
      </c>
      <c r="AP358" s="140"/>
      <c r="AQ358" s="28" t="str">
        <f t="shared" si="66"/>
        <v/>
      </c>
      <c r="AR358" s="140"/>
      <c r="AS358" s="28" t="str">
        <f t="shared" si="67"/>
        <v/>
      </c>
      <c r="AT358" s="140"/>
      <c r="AU358" s="28" t="str">
        <f t="shared" si="68"/>
        <v/>
      </c>
      <c r="AV358" s="140"/>
      <c r="AW358" s="28" t="str">
        <f t="shared" si="69"/>
        <v/>
      </c>
      <c r="AX358" s="111" t="str">
        <f t="shared" si="70"/>
        <v/>
      </c>
      <c r="AY358" s="111" t="str">
        <f t="shared" si="71"/>
        <v/>
      </c>
      <c r="AZ358" s="141"/>
      <c r="BA358" s="154" t="str">
        <f t="shared" si="72"/>
        <v>Débil</v>
      </c>
      <c r="BB358" s="22" t="str">
        <f>IFERROR(VLOOKUP((CONCATENATE(AY358,BA358)),Listados!$U$3:$V$11,2,FALSE),"")</f>
        <v/>
      </c>
      <c r="BC358" s="111">
        <f t="shared" si="73"/>
        <v>100</v>
      </c>
      <c r="BD358" s="504"/>
      <c r="BE358" s="548"/>
      <c r="BF358" s="504"/>
      <c r="BG358" s="504"/>
      <c r="BH358" s="500"/>
      <c r="BI358" s="502"/>
      <c r="BJ358" s="500"/>
      <c r="BK358" s="500"/>
      <c r="BL358" s="586"/>
      <c r="BM358" s="587"/>
      <c r="BN358" s="588"/>
      <c r="BO358" s="586"/>
      <c r="BP358" s="587"/>
      <c r="BQ358" s="588"/>
      <c r="BR358" s="586"/>
      <c r="BS358" s="587"/>
      <c r="BT358" s="588"/>
    </row>
    <row r="359" spans="1:72" ht="15.75" thickBot="1" x14ac:dyDescent="0.3">
      <c r="A359" s="511"/>
      <c r="B359" s="564"/>
      <c r="C359" s="517"/>
      <c r="D359" s="523"/>
      <c r="E359" s="543"/>
      <c r="F359" s="557"/>
      <c r="G359" s="523"/>
      <c r="H359" s="551"/>
      <c r="I359" s="551"/>
      <c r="J359" s="551"/>
      <c r="K359" s="551"/>
      <c r="L359" s="551"/>
      <c r="M359" s="551"/>
      <c r="N359" s="551"/>
      <c r="O359" s="551"/>
      <c r="P359" s="551"/>
      <c r="Q359" s="551"/>
      <c r="R359" s="551"/>
      <c r="S359" s="551"/>
      <c r="T359" s="551"/>
      <c r="U359" s="551"/>
      <c r="V359" s="551"/>
      <c r="W359" s="551"/>
      <c r="X359" s="551"/>
      <c r="Y359" s="551"/>
      <c r="Z359" s="514"/>
      <c r="AA359" s="509"/>
      <c r="AB359" s="514"/>
      <c r="AC359" s="507"/>
      <c r="AD359" s="509" t="str">
        <f>+IF(OR(AB359=1,AB359&lt;=5),"Moderado",IF(OR(AB359=6,AB359&lt;=11),"Mayor","Catastrófico"))</f>
        <v>Moderado</v>
      </c>
      <c r="AE359" s="507"/>
      <c r="AF359" s="502"/>
      <c r="AG359" s="52" t="s">
        <v>497</v>
      </c>
      <c r="AH359" s="145"/>
      <c r="AI359" s="145"/>
      <c r="AJ359" s="145"/>
      <c r="AK359" s="28" t="str">
        <f t="shared" si="63"/>
        <v/>
      </c>
      <c r="AL359" s="145"/>
      <c r="AM359" s="28" t="str">
        <f t="shared" si="64"/>
        <v/>
      </c>
      <c r="AN359" s="140"/>
      <c r="AO359" s="28" t="str">
        <f t="shared" si="65"/>
        <v/>
      </c>
      <c r="AP359" s="140"/>
      <c r="AQ359" s="28" t="str">
        <f t="shared" si="66"/>
        <v/>
      </c>
      <c r="AR359" s="140"/>
      <c r="AS359" s="28" t="str">
        <f t="shared" si="67"/>
        <v/>
      </c>
      <c r="AT359" s="140"/>
      <c r="AU359" s="28" t="str">
        <f t="shared" si="68"/>
        <v/>
      </c>
      <c r="AV359" s="140"/>
      <c r="AW359" s="28" t="str">
        <f t="shared" si="69"/>
        <v/>
      </c>
      <c r="AX359" s="111" t="str">
        <f t="shared" si="70"/>
        <v/>
      </c>
      <c r="AY359" s="111" t="str">
        <f t="shared" si="71"/>
        <v/>
      </c>
      <c r="AZ359" s="141"/>
      <c r="BA359" s="154" t="str">
        <f t="shared" si="72"/>
        <v>Débil</v>
      </c>
      <c r="BB359" s="22" t="str">
        <f>IFERROR(VLOOKUP((CONCATENATE(AY359,BA359)),Listados!$U$3:$V$11,2,FALSE),"")</f>
        <v/>
      </c>
      <c r="BC359" s="111">
        <f t="shared" si="73"/>
        <v>100</v>
      </c>
      <c r="BD359" s="504"/>
      <c r="BE359" s="548"/>
      <c r="BF359" s="504"/>
      <c r="BG359" s="504"/>
      <c r="BH359" s="500"/>
      <c r="BI359" s="502"/>
      <c r="BJ359" s="500"/>
      <c r="BK359" s="500"/>
      <c r="BL359" s="586"/>
      <c r="BM359" s="587"/>
      <c r="BN359" s="588"/>
      <c r="BO359" s="586"/>
      <c r="BP359" s="587"/>
      <c r="BQ359" s="588"/>
      <c r="BR359" s="586"/>
      <c r="BS359" s="587"/>
      <c r="BT359" s="588"/>
    </row>
    <row r="360" spans="1:72" ht="15.75" thickBot="1" x14ac:dyDescent="0.3">
      <c r="A360" s="512"/>
      <c r="B360" s="564"/>
      <c r="C360" s="518"/>
      <c r="D360" s="568"/>
      <c r="E360" s="544"/>
      <c r="F360" s="558"/>
      <c r="G360" s="523"/>
      <c r="H360" s="551"/>
      <c r="I360" s="551"/>
      <c r="J360" s="551"/>
      <c r="K360" s="551"/>
      <c r="L360" s="551"/>
      <c r="M360" s="551"/>
      <c r="N360" s="551"/>
      <c r="O360" s="551"/>
      <c r="P360" s="551"/>
      <c r="Q360" s="551"/>
      <c r="R360" s="551"/>
      <c r="S360" s="551"/>
      <c r="T360" s="551"/>
      <c r="U360" s="551"/>
      <c r="V360" s="551"/>
      <c r="W360" s="551"/>
      <c r="X360" s="551"/>
      <c r="Y360" s="551"/>
      <c r="Z360" s="514"/>
      <c r="AA360" s="509"/>
      <c r="AB360" s="514"/>
      <c r="AC360" s="508"/>
      <c r="AD360" s="509" t="str">
        <f>+IF(OR(AB360=1,AB360&lt;=5),"Moderado",IF(OR(AB360=6,AB360&lt;=11),"Mayor","Catastrófico"))</f>
        <v>Moderado</v>
      </c>
      <c r="AE360" s="508"/>
      <c r="AF360" s="502"/>
      <c r="AG360" s="52" t="s">
        <v>497</v>
      </c>
      <c r="AH360" s="145"/>
      <c r="AI360" s="145"/>
      <c r="AJ360" s="145"/>
      <c r="AK360" s="28" t="str">
        <f t="shared" si="63"/>
        <v/>
      </c>
      <c r="AL360" s="145"/>
      <c r="AM360" s="28" t="str">
        <f t="shared" si="64"/>
        <v/>
      </c>
      <c r="AN360" s="140"/>
      <c r="AO360" s="28" t="str">
        <f t="shared" si="65"/>
        <v/>
      </c>
      <c r="AP360" s="140"/>
      <c r="AQ360" s="28" t="str">
        <f t="shared" si="66"/>
        <v/>
      </c>
      <c r="AR360" s="140"/>
      <c r="AS360" s="28" t="str">
        <f t="shared" si="67"/>
        <v/>
      </c>
      <c r="AT360" s="140"/>
      <c r="AU360" s="28" t="str">
        <f t="shared" si="68"/>
        <v/>
      </c>
      <c r="AV360" s="140"/>
      <c r="AW360" s="28" t="str">
        <f t="shared" si="69"/>
        <v/>
      </c>
      <c r="AX360" s="111" t="str">
        <f t="shared" si="70"/>
        <v/>
      </c>
      <c r="AY360" s="111" t="str">
        <f t="shared" si="71"/>
        <v/>
      </c>
      <c r="AZ360" s="141"/>
      <c r="BA360" s="154" t="str">
        <f t="shared" si="72"/>
        <v>Débil</v>
      </c>
      <c r="BB360" s="22" t="str">
        <f>IFERROR(VLOOKUP((CONCATENATE(AY360,BA360)),Listados!$U$3:$V$11,2,FALSE),"")</f>
        <v/>
      </c>
      <c r="BC360" s="111">
        <f t="shared" si="73"/>
        <v>100</v>
      </c>
      <c r="BD360" s="505"/>
      <c r="BE360" s="548"/>
      <c r="BF360" s="505"/>
      <c r="BG360" s="505"/>
      <c r="BH360" s="501"/>
      <c r="BI360" s="502"/>
      <c r="BJ360" s="501"/>
      <c r="BK360" s="501"/>
      <c r="BL360" s="586"/>
      <c r="BM360" s="587"/>
      <c r="BN360" s="588"/>
      <c r="BO360" s="586"/>
      <c r="BP360" s="587"/>
      <c r="BQ360" s="588"/>
      <c r="BR360" s="586"/>
      <c r="BS360" s="587"/>
      <c r="BT360" s="588"/>
    </row>
    <row r="361" spans="1:72" ht="15.75" thickBot="1" x14ac:dyDescent="0.3">
      <c r="A361" s="510">
        <v>60</v>
      </c>
      <c r="B361" s="565"/>
      <c r="C361" s="516" t="str">
        <f>IFERROR(VLOOKUP(B361,Listados!B$3:C$20,2,FALSE),"")</f>
        <v/>
      </c>
      <c r="D361" s="522" t="s">
        <v>614</v>
      </c>
      <c r="E361" s="105"/>
      <c r="F361" s="18"/>
      <c r="G361" s="522"/>
      <c r="H361" s="550"/>
      <c r="I361" s="550"/>
      <c r="J361" s="550"/>
      <c r="K361" s="550"/>
      <c r="L361" s="550"/>
      <c r="M361" s="550"/>
      <c r="N361" s="550"/>
      <c r="O361" s="550"/>
      <c r="P361" s="550"/>
      <c r="Q361" s="550"/>
      <c r="R361" s="550"/>
      <c r="S361" s="550"/>
      <c r="T361" s="550"/>
      <c r="U361" s="550"/>
      <c r="V361" s="550"/>
      <c r="W361" s="550"/>
      <c r="X361" s="550"/>
      <c r="Y361" s="550"/>
      <c r="Z361" s="549"/>
      <c r="AA361" s="508">
        <f>COUNTIF(H361:Z366, "SI")</f>
        <v>0</v>
      </c>
      <c r="AB361" s="549"/>
      <c r="AC361" s="506" t="e">
        <f>+VLOOKUP(AB361,Listados!$K$8:$L$12,2,0)</f>
        <v>#N/A</v>
      </c>
      <c r="AD361" s="508" t="str">
        <f>+IF(OR(AA361=1,AA361&lt;=5),"Moderado",IF(OR(AA361=6,AA361&lt;=11),"Mayor","Catastrófico"))</f>
        <v>Moderado</v>
      </c>
      <c r="AE361" s="506" t="e">
        <f>+VLOOKUP(AD361,Listados!K367:L371,2,0)</f>
        <v>#N/A</v>
      </c>
      <c r="AF361" s="501" t="str">
        <f>IF(AND(AB361&lt;&gt;"",AD361&lt;&gt;""),VLOOKUP(AB361&amp;AD361,Listados!$M$3:$N$27,2,FALSE),"")</f>
        <v/>
      </c>
      <c r="AG361" s="52" t="s">
        <v>497</v>
      </c>
      <c r="AH361" s="145"/>
      <c r="AI361" s="145"/>
      <c r="AJ361" s="145"/>
      <c r="AK361" s="28" t="str">
        <f t="shared" si="63"/>
        <v/>
      </c>
      <c r="AL361" s="145"/>
      <c r="AM361" s="28" t="str">
        <f t="shared" si="64"/>
        <v/>
      </c>
      <c r="AN361" s="140"/>
      <c r="AO361" s="28" t="str">
        <f t="shared" si="65"/>
        <v/>
      </c>
      <c r="AP361" s="140"/>
      <c r="AQ361" s="28" t="str">
        <f t="shared" si="66"/>
        <v/>
      </c>
      <c r="AR361" s="140"/>
      <c r="AS361" s="28" t="str">
        <f t="shared" si="67"/>
        <v/>
      </c>
      <c r="AT361" s="140"/>
      <c r="AU361" s="28" t="str">
        <f t="shared" si="68"/>
        <v/>
      </c>
      <c r="AV361" s="140"/>
      <c r="AW361" s="28" t="str">
        <f t="shared" si="69"/>
        <v/>
      </c>
      <c r="AX361" s="111" t="str">
        <f t="shared" si="70"/>
        <v/>
      </c>
      <c r="AY361" s="111" t="str">
        <f t="shared" si="71"/>
        <v/>
      </c>
      <c r="AZ361" s="141"/>
      <c r="BA361" s="154" t="str">
        <f t="shared" si="72"/>
        <v>Débil</v>
      </c>
      <c r="BB361" s="22" t="str">
        <f>IFERROR(VLOOKUP((CONCATENATE(AY361,BA361)),Listados!$U$3:$V$11,2,FALSE),"")</f>
        <v/>
      </c>
      <c r="BC361" s="111">
        <f t="shared" si="73"/>
        <v>100</v>
      </c>
      <c r="BD361" s="503">
        <f>AVERAGE(BC361:BC366)</f>
        <v>100</v>
      </c>
      <c r="BE361" s="505" t="str">
        <f>IF(BD361&lt;=50, "Débil", IF(BD361&lt;=99,"Moderado","Fuerte"))</f>
        <v>Fuerte</v>
      </c>
      <c r="BF361" s="503">
        <f>+IF(BE361="Fuerte",2,IF(BE361="Moderado",1,0))</f>
        <v>2</v>
      </c>
      <c r="BG361" s="503" t="e">
        <f>+AC361-BF361</f>
        <v>#N/A</v>
      </c>
      <c r="BH361" s="499" t="e">
        <f>+VLOOKUP(BG361,Listados!$J$18:$K$24,2,TRUE)</f>
        <v>#N/A</v>
      </c>
      <c r="BI361" s="501" t="str">
        <f>IF(ISBLANK(AD361),"",AD361)</f>
        <v>Moderado</v>
      </c>
      <c r="BJ361" s="499" t="e">
        <f>IF(AND(BH361&lt;&gt;"",BI361&lt;&gt;""),VLOOKUP(BH361&amp;BI361,Listados!$M$3:$N$27,2,FALSE),"")</f>
        <v>#N/A</v>
      </c>
      <c r="BK361" s="499" t="e">
        <f>+VLOOKUP(BJ361,Listados!$P$3:$Q$6,2,FALSE)</f>
        <v>#N/A</v>
      </c>
      <c r="BL361" s="586"/>
      <c r="BM361" s="587"/>
      <c r="BN361" s="588"/>
      <c r="BO361" s="586"/>
      <c r="BP361" s="587"/>
      <c r="BQ361" s="588"/>
      <c r="BR361" s="586"/>
      <c r="BS361" s="587"/>
      <c r="BT361" s="588"/>
    </row>
    <row r="362" spans="1:72" ht="15.75" thickBot="1" x14ac:dyDescent="0.3">
      <c r="A362" s="511"/>
      <c r="B362" s="565"/>
      <c r="C362" s="517"/>
      <c r="D362" s="523"/>
      <c r="E362" s="162"/>
      <c r="F362" s="151"/>
      <c r="G362" s="523"/>
      <c r="H362" s="551"/>
      <c r="I362" s="551"/>
      <c r="J362" s="551"/>
      <c r="K362" s="551"/>
      <c r="L362" s="551"/>
      <c r="M362" s="551"/>
      <c r="N362" s="551"/>
      <c r="O362" s="551"/>
      <c r="P362" s="551"/>
      <c r="Q362" s="551"/>
      <c r="R362" s="551"/>
      <c r="S362" s="551"/>
      <c r="T362" s="551"/>
      <c r="U362" s="551"/>
      <c r="V362" s="551"/>
      <c r="W362" s="551"/>
      <c r="X362" s="551"/>
      <c r="Y362" s="551"/>
      <c r="Z362" s="514"/>
      <c r="AA362" s="509"/>
      <c r="AB362" s="514"/>
      <c r="AC362" s="507"/>
      <c r="AD362" s="509" t="str">
        <f>+IF(OR(AB362=1,AB362&lt;=5),"Moderado",IF(OR(AB362=6,AB362&lt;=11),"Mayor","Catastrófico"))</f>
        <v>Moderado</v>
      </c>
      <c r="AE362" s="507"/>
      <c r="AF362" s="502"/>
      <c r="AG362" s="52" t="s">
        <v>497</v>
      </c>
      <c r="AH362" s="145"/>
      <c r="AI362" s="145"/>
      <c r="AJ362" s="145"/>
      <c r="AK362" s="28" t="str">
        <f t="shared" si="63"/>
        <v/>
      </c>
      <c r="AL362" s="145"/>
      <c r="AM362" s="28" t="str">
        <f t="shared" si="64"/>
        <v/>
      </c>
      <c r="AN362" s="140"/>
      <c r="AO362" s="28" t="str">
        <f t="shared" si="65"/>
        <v/>
      </c>
      <c r="AP362" s="140"/>
      <c r="AQ362" s="28" t="str">
        <f t="shared" si="66"/>
        <v/>
      </c>
      <c r="AR362" s="140"/>
      <c r="AS362" s="28" t="str">
        <f t="shared" si="67"/>
        <v/>
      </c>
      <c r="AT362" s="140"/>
      <c r="AU362" s="28" t="str">
        <f t="shared" si="68"/>
        <v/>
      </c>
      <c r="AV362" s="140"/>
      <c r="AW362" s="28" t="str">
        <f t="shared" si="69"/>
        <v/>
      </c>
      <c r="AX362" s="111" t="str">
        <f t="shared" si="70"/>
        <v/>
      </c>
      <c r="AY362" s="111" t="str">
        <f t="shared" si="71"/>
        <v/>
      </c>
      <c r="AZ362" s="141"/>
      <c r="BA362" s="154" t="str">
        <f t="shared" si="72"/>
        <v>Débil</v>
      </c>
      <c r="BB362" s="22" t="str">
        <f>IFERROR(VLOOKUP((CONCATENATE(AY362,BA362)),Listados!$U$3:$V$11,2,FALSE),"")</f>
        <v/>
      </c>
      <c r="BC362" s="111">
        <f t="shared" si="73"/>
        <v>100</v>
      </c>
      <c r="BD362" s="504"/>
      <c r="BE362" s="548"/>
      <c r="BF362" s="504"/>
      <c r="BG362" s="504"/>
      <c r="BH362" s="500"/>
      <c r="BI362" s="502"/>
      <c r="BJ362" s="500"/>
      <c r="BK362" s="500"/>
      <c r="BL362" s="586"/>
      <c r="BM362" s="587"/>
      <c r="BN362" s="588"/>
      <c r="BO362" s="586"/>
      <c r="BP362" s="587"/>
      <c r="BQ362" s="588"/>
      <c r="BR362" s="586"/>
      <c r="BS362" s="587"/>
      <c r="BT362" s="588"/>
    </row>
    <row r="363" spans="1:72" ht="15.75" thickBot="1" x14ac:dyDescent="0.3">
      <c r="A363" s="511"/>
      <c r="B363" s="565"/>
      <c r="C363" s="517"/>
      <c r="D363" s="523"/>
      <c r="E363" s="162"/>
      <c r="F363" s="151"/>
      <c r="G363" s="523"/>
      <c r="H363" s="551"/>
      <c r="I363" s="551"/>
      <c r="J363" s="551"/>
      <c r="K363" s="551"/>
      <c r="L363" s="551"/>
      <c r="M363" s="551"/>
      <c r="N363" s="551"/>
      <c r="O363" s="551"/>
      <c r="P363" s="551"/>
      <c r="Q363" s="551"/>
      <c r="R363" s="551"/>
      <c r="S363" s="551"/>
      <c r="T363" s="551"/>
      <c r="U363" s="551"/>
      <c r="V363" s="551"/>
      <c r="W363" s="551"/>
      <c r="X363" s="551"/>
      <c r="Y363" s="551"/>
      <c r="Z363" s="514"/>
      <c r="AA363" s="509"/>
      <c r="AB363" s="514"/>
      <c r="AC363" s="507"/>
      <c r="AD363" s="509" t="str">
        <f>+IF(OR(AB363=1,AB363&lt;=5),"Moderado",IF(OR(AB363=6,AB363&lt;=11),"Mayor","Catastrófico"))</f>
        <v>Moderado</v>
      </c>
      <c r="AE363" s="507"/>
      <c r="AF363" s="502"/>
      <c r="AG363" s="52" t="s">
        <v>497</v>
      </c>
      <c r="AH363" s="145"/>
      <c r="AI363" s="145"/>
      <c r="AJ363" s="145"/>
      <c r="AK363" s="28" t="str">
        <f t="shared" si="63"/>
        <v/>
      </c>
      <c r="AL363" s="145"/>
      <c r="AM363" s="28" t="str">
        <f t="shared" si="64"/>
        <v/>
      </c>
      <c r="AN363" s="140"/>
      <c r="AO363" s="28" t="str">
        <f t="shared" si="65"/>
        <v/>
      </c>
      <c r="AP363" s="140"/>
      <c r="AQ363" s="28" t="str">
        <f t="shared" si="66"/>
        <v/>
      </c>
      <c r="AR363" s="140"/>
      <c r="AS363" s="28" t="str">
        <f t="shared" si="67"/>
        <v/>
      </c>
      <c r="AT363" s="140"/>
      <c r="AU363" s="28" t="str">
        <f t="shared" si="68"/>
        <v/>
      </c>
      <c r="AV363" s="140"/>
      <c r="AW363" s="28" t="str">
        <f t="shared" si="69"/>
        <v/>
      </c>
      <c r="AX363" s="111" t="str">
        <f t="shared" si="70"/>
        <v/>
      </c>
      <c r="AY363" s="111" t="str">
        <f t="shared" si="71"/>
        <v/>
      </c>
      <c r="AZ363" s="141"/>
      <c r="BA363" s="154" t="str">
        <f t="shared" si="72"/>
        <v>Débil</v>
      </c>
      <c r="BB363" s="22" t="str">
        <f>IFERROR(VLOOKUP((CONCATENATE(AY363,BA363)),Listados!$U$3:$V$11,2,FALSE),"")</f>
        <v/>
      </c>
      <c r="BC363" s="111">
        <f t="shared" si="73"/>
        <v>100</v>
      </c>
      <c r="BD363" s="504"/>
      <c r="BE363" s="548"/>
      <c r="BF363" s="504"/>
      <c r="BG363" s="504"/>
      <c r="BH363" s="500"/>
      <c r="BI363" s="502"/>
      <c r="BJ363" s="500"/>
      <c r="BK363" s="500"/>
      <c r="BL363" s="586"/>
      <c r="BM363" s="587"/>
      <c r="BN363" s="588"/>
      <c r="BO363" s="586"/>
      <c r="BP363" s="587"/>
      <c r="BQ363" s="588"/>
      <c r="BR363" s="586"/>
      <c r="BS363" s="587"/>
      <c r="BT363" s="588"/>
    </row>
    <row r="364" spans="1:72" ht="15.75" thickBot="1" x14ac:dyDescent="0.3">
      <c r="A364" s="511"/>
      <c r="B364" s="565"/>
      <c r="C364" s="517"/>
      <c r="D364" s="523"/>
      <c r="E364" s="542"/>
      <c r="F364" s="556"/>
      <c r="G364" s="523"/>
      <c r="H364" s="551"/>
      <c r="I364" s="551"/>
      <c r="J364" s="551"/>
      <c r="K364" s="551"/>
      <c r="L364" s="551"/>
      <c r="M364" s="551"/>
      <c r="N364" s="551"/>
      <c r="O364" s="551"/>
      <c r="P364" s="551"/>
      <c r="Q364" s="551"/>
      <c r="R364" s="551"/>
      <c r="S364" s="551"/>
      <c r="T364" s="551"/>
      <c r="U364" s="551"/>
      <c r="V364" s="551"/>
      <c r="W364" s="551"/>
      <c r="X364" s="551"/>
      <c r="Y364" s="551"/>
      <c r="Z364" s="514"/>
      <c r="AA364" s="509"/>
      <c r="AB364" s="514"/>
      <c r="AC364" s="507"/>
      <c r="AD364" s="509" t="str">
        <f>+IF(OR(AB364=1,AB364&lt;=5),"Moderado",IF(OR(AB364=6,AB364&lt;=11),"Mayor","Catastrófico"))</f>
        <v>Moderado</v>
      </c>
      <c r="AE364" s="507"/>
      <c r="AF364" s="502"/>
      <c r="AG364" s="52" t="s">
        <v>497</v>
      </c>
      <c r="AH364" s="145"/>
      <c r="AI364" s="145"/>
      <c r="AJ364" s="145"/>
      <c r="AK364" s="28" t="str">
        <f t="shared" si="63"/>
        <v/>
      </c>
      <c r="AL364" s="145"/>
      <c r="AM364" s="28" t="str">
        <f t="shared" si="64"/>
        <v/>
      </c>
      <c r="AN364" s="140"/>
      <c r="AO364" s="28" t="str">
        <f t="shared" si="65"/>
        <v/>
      </c>
      <c r="AP364" s="140"/>
      <c r="AQ364" s="28" t="str">
        <f t="shared" si="66"/>
        <v/>
      </c>
      <c r="AR364" s="140"/>
      <c r="AS364" s="28" t="str">
        <f t="shared" si="67"/>
        <v/>
      </c>
      <c r="AT364" s="140"/>
      <c r="AU364" s="28" t="str">
        <f t="shared" si="68"/>
        <v/>
      </c>
      <c r="AV364" s="140"/>
      <c r="AW364" s="28" t="str">
        <f t="shared" si="69"/>
        <v/>
      </c>
      <c r="AX364" s="111" t="str">
        <f t="shared" si="70"/>
        <v/>
      </c>
      <c r="AY364" s="111" t="str">
        <f t="shared" si="71"/>
        <v/>
      </c>
      <c r="AZ364" s="141"/>
      <c r="BA364" s="154" t="str">
        <f t="shared" si="72"/>
        <v>Débil</v>
      </c>
      <c r="BB364" s="22" t="str">
        <f>IFERROR(VLOOKUP((CONCATENATE(AY364,BA364)),Listados!$U$3:$V$11,2,FALSE),"")</f>
        <v/>
      </c>
      <c r="BC364" s="111">
        <f t="shared" si="73"/>
        <v>100</v>
      </c>
      <c r="BD364" s="504"/>
      <c r="BE364" s="548"/>
      <c r="BF364" s="504"/>
      <c r="BG364" s="504"/>
      <c r="BH364" s="500"/>
      <c r="BI364" s="502"/>
      <c r="BJ364" s="500"/>
      <c r="BK364" s="500"/>
      <c r="BL364" s="586"/>
      <c r="BM364" s="587"/>
      <c r="BN364" s="588"/>
      <c r="BO364" s="586"/>
      <c r="BP364" s="587"/>
      <c r="BQ364" s="588"/>
      <c r="BR364" s="586"/>
      <c r="BS364" s="587"/>
      <c r="BT364" s="588"/>
    </row>
    <row r="365" spans="1:72" ht="15.75" thickBot="1" x14ac:dyDescent="0.3">
      <c r="A365" s="511"/>
      <c r="B365" s="565"/>
      <c r="C365" s="517"/>
      <c r="D365" s="523"/>
      <c r="E365" s="543"/>
      <c r="F365" s="557"/>
      <c r="G365" s="523"/>
      <c r="H365" s="551"/>
      <c r="I365" s="551"/>
      <c r="J365" s="551"/>
      <c r="K365" s="551"/>
      <c r="L365" s="551"/>
      <c r="M365" s="551"/>
      <c r="N365" s="551"/>
      <c r="O365" s="551"/>
      <c r="P365" s="551"/>
      <c r="Q365" s="551"/>
      <c r="R365" s="551"/>
      <c r="S365" s="551"/>
      <c r="T365" s="551"/>
      <c r="U365" s="551"/>
      <c r="V365" s="551"/>
      <c r="W365" s="551"/>
      <c r="X365" s="551"/>
      <c r="Y365" s="551"/>
      <c r="Z365" s="514"/>
      <c r="AA365" s="509"/>
      <c r="AB365" s="514"/>
      <c r="AC365" s="507"/>
      <c r="AD365" s="509" t="str">
        <f>+IF(OR(AB365=1,AB365&lt;=5),"Moderado",IF(OR(AB365=6,AB365&lt;=11),"Mayor","Catastrófico"))</f>
        <v>Moderado</v>
      </c>
      <c r="AE365" s="507"/>
      <c r="AF365" s="502"/>
      <c r="AG365" s="52" t="s">
        <v>497</v>
      </c>
      <c r="AH365" s="145"/>
      <c r="AI365" s="145"/>
      <c r="AJ365" s="145"/>
      <c r="AK365" s="28" t="str">
        <f t="shared" si="63"/>
        <v/>
      </c>
      <c r="AL365" s="145"/>
      <c r="AM365" s="28" t="str">
        <f t="shared" si="64"/>
        <v/>
      </c>
      <c r="AN365" s="140"/>
      <c r="AO365" s="28" t="str">
        <f t="shared" si="65"/>
        <v/>
      </c>
      <c r="AP365" s="140"/>
      <c r="AQ365" s="28" t="str">
        <f t="shared" si="66"/>
        <v/>
      </c>
      <c r="AR365" s="140"/>
      <c r="AS365" s="28" t="str">
        <f t="shared" si="67"/>
        <v/>
      </c>
      <c r="AT365" s="140"/>
      <c r="AU365" s="28" t="str">
        <f t="shared" si="68"/>
        <v/>
      </c>
      <c r="AV365" s="140"/>
      <c r="AW365" s="28" t="str">
        <f t="shared" si="69"/>
        <v/>
      </c>
      <c r="AX365" s="111" t="str">
        <f t="shared" si="70"/>
        <v/>
      </c>
      <c r="AY365" s="111" t="str">
        <f t="shared" si="71"/>
        <v/>
      </c>
      <c r="AZ365" s="141"/>
      <c r="BA365" s="154" t="str">
        <f t="shared" si="72"/>
        <v>Débil</v>
      </c>
      <c r="BB365" s="22" t="str">
        <f>IFERROR(VLOOKUP((CONCATENATE(AY365,BA365)),Listados!$U$3:$V$11,2,FALSE),"")</f>
        <v/>
      </c>
      <c r="BC365" s="111">
        <f t="shared" si="73"/>
        <v>100</v>
      </c>
      <c r="BD365" s="504"/>
      <c r="BE365" s="548"/>
      <c r="BF365" s="504"/>
      <c r="BG365" s="504"/>
      <c r="BH365" s="500"/>
      <c r="BI365" s="502"/>
      <c r="BJ365" s="500"/>
      <c r="BK365" s="500"/>
      <c r="BL365" s="586"/>
      <c r="BM365" s="587"/>
      <c r="BN365" s="588"/>
      <c r="BO365" s="586"/>
      <c r="BP365" s="587"/>
      <c r="BQ365" s="588"/>
      <c r="BR365" s="586"/>
      <c r="BS365" s="587"/>
      <c r="BT365" s="588"/>
    </row>
    <row r="366" spans="1:72" ht="15.75" thickBot="1" x14ac:dyDescent="0.3">
      <c r="A366" s="512"/>
      <c r="B366" s="565"/>
      <c r="C366" s="518"/>
      <c r="D366" s="568"/>
      <c r="E366" s="544"/>
      <c r="F366" s="558"/>
      <c r="G366" s="523"/>
      <c r="H366" s="551"/>
      <c r="I366" s="551"/>
      <c r="J366" s="551"/>
      <c r="K366" s="551"/>
      <c r="L366" s="551"/>
      <c r="M366" s="551"/>
      <c r="N366" s="551"/>
      <c r="O366" s="551"/>
      <c r="P366" s="551"/>
      <c r="Q366" s="551"/>
      <c r="R366" s="551"/>
      <c r="S366" s="551"/>
      <c r="T366" s="551"/>
      <c r="U366" s="551"/>
      <c r="V366" s="551"/>
      <c r="W366" s="551"/>
      <c r="X366" s="551"/>
      <c r="Y366" s="551"/>
      <c r="Z366" s="514"/>
      <c r="AA366" s="509"/>
      <c r="AB366" s="514"/>
      <c r="AC366" s="508"/>
      <c r="AD366" s="509" t="str">
        <f>+IF(OR(AB366=1,AB366&lt;=5),"Moderado",IF(OR(AB366=6,AB366&lt;=11),"Mayor","Catastrófico"))</f>
        <v>Moderado</v>
      </c>
      <c r="AE366" s="508"/>
      <c r="AF366" s="502"/>
      <c r="AG366" s="52" t="s">
        <v>497</v>
      </c>
      <c r="AH366" s="145"/>
      <c r="AI366" s="145"/>
      <c r="AJ366" s="145"/>
      <c r="AK366" s="28" t="str">
        <f t="shared" si="63"/>
        <v/>
      </c>
      <c r="AL366" s="145"/>
      <c r="AM366" s="28" t="str">
        <f t="shared" si="64"/>
        <v/>
      </c>
      <c r="AN366" s="140"/>
      <c r="AO366" s="28" t="str">
        <f t="shared" si="65"/>
        <v/>
      </c>
      <c r="AP366" s="140"/>
      <c r="AQ366" s="28" t="str">
        <f t="shared" si="66"/>
        <v/>
      </c>
      <c r="AR366" s="140"/>
      <c r="AS366" s="28" t="str">
        <f t="shared" si="67"/>
        <v/>
      </c>
      <c r="AT366" s="140"/>
      <c r="AU366" s="28" t="str">
        <f t="shared" si="68"/>
        <v/>
      </c>
      <c r="AV366" s="140"/>
      <c r="AW366" s="28" t="str">
        <f t="shared" si="69"/>
        <v/>
      </c>
      <c r="AX366" s="111" t="str">
        <f t="shared" si="70"/>
        <v/>
      </c>
      <c r="AY366" s="111" t="str">
        <f t="shared" si="71"/>
        <v/>
      </c>
      <c r="AZ366" s="141"/>
      <c r="BA366" s="154" t="str">
        <f t="shared" si="72"/>
        <v>Débil</v>
      </c>
      <c r="BB366" s="22" t="str">
        <f>IFERROR(VLOOKUP((CONCATENATE(AY366,BA366)),Listados!$U$3:$V$11,2,FALSE),"")</f>
        <v/>
      </c>
      <c r="BC366" s="111">
        <f t="shared" si="73"/>
        <v>100</v>
      </c>
      <c r="BD366" s="505"/>
      <c r="BE366" s="548"/>
      <c r="BF366" s="505"/>
      <c r="BG366" s="505"/>
      <c r="BH366" s="501"/>
      <c r="BI366" s="502"/>
      <c r="BJ366" s="501"/>
      <c r="BK366" s="501"/>
      <c r="BL366" s="586"/>
      <c r="BM366" s="587"/>
      <c r="BN366" s="588"/>
      <c r="BO366" s="586"/>
      <c r="BP366" s="587"/>
      <c r="BQ366" s="588"/>
      <c r="BR366" s="586"/>
      <c r="BS366" s="587"/>
      <c r="BT366" s="588"/>
    </row>
  </sheetData>
  <sheetProtection selectLockedCells="1"/>
  <mergeCells count="3502">
    <mergeCell ref="BL366:BN366"/>
    <mergeCell ref="BO366:BQ366"/>
    <mergeCell ref="BR366:BT366"/>
    <mergeCell ref="BL360:BN360"/>
    <mergeCell ref="BO360:BQ360"/>
    <mergeCell ref="BR360:BT360"/>
    <mergeCell ref="BL361:BN361"/>
    <mergeCell ref="BO361:BQ361"/>
    <mergeCell ref="BR361:BT361"/>
    <mergeCell ref="BL362:BN362"/>
    <mergeCell ref="BO362:BQ362"/>
    <mergeCell ref="BR362:BT362"/>
    <mergeCell ref="BL363:BN363"/>
    <mergeCell ref="BO363:BQ363"/>
    <mergeCell ref="BR363:BT363"/>
    <mergeCell ref="BL364:BN364"/>
    <mergeCell ref="BO364:BQ364"/>
    <mergeCell ref="BR364:BT364"/>
    <mergeCell ref="BL365:BN365"/>
    <mergeCell ref="BO365:BQ365"/>
    <mergeCell ref="BR365:BT365"/>
    <mergeCell ref="BL354:BN354"/>
    <mergeCell ref="BO354:BQ354"/>
    <mergeCell ref="BR354:BT354"/>
    <mergeCell ref="BL355:BN355"/>
    <mergeCell ref="BO355:BQ355"/>
    <mergeCell ref="BR355:BT355"/>
    <mergeCell ref="BL356:BN356"/>
    <mergeCell ref="BO356:BQ356"/>
    <mergeCell ref="BR356:BT356"/>
    <mergeCell ref="BL357:BN357"/>
    <mergeCell ref="BO357:BQ357"/>
    <mergeCell ref="BR357:BT357"/>
    <mergeCell ref="BL358:BN358"/>
    <mergeCell ref="BO358:BQ358"/>
    <mergeCell ref="BR358:BT358"/>
    <mergeCell ref="BL359:BN359"/>
    <mergeCell ref="BO359:BQ359"/>
    <mergeCell ref="BR359:BT359"/>
    <mergeCell ref="BL348:BN348"/>
    <mergeCell ref="BO348:BQ348"/>
    <mergeCell ref="BR348:BT348"/>
    <mergeCell ref="BL349:BN349"/>
    <mergeCell ref="BO349:BQ349"/>
    <mergeCell ref="BR349:BT349"/>
    <mergeCell ref="BL350:BN350"/>
    <mergeCell ref="BO350:BQ350"/>
    <mergeCell ref="BR350:BT350"/>
    <mergeCell ref="BL351:BN351"/>
    <mergeCell ref="BO351:BQ351"/>
    <mergeCell ref="BR351:BT351"/>
    <mergeCell ref="BL352:BN352"/>
    <mergeCell ref="BO352:BQ352"/>
    <mergeCell ref="BR352:BT352"/>
    <mergeCell ref="BL353:BN353"/>
    <mergeCell ref="BO353:BQ353"/>
    <mergeCell ref="BR353:BT353"/>
    <mergeCell ref="BL342:BN342"/>
    <mergeCell ref="BO342:BQ342"/>
    <mergeCell ref="BR342:BT342"/>
    <mergeCell ref="BL343:BN343"/>
    <mergeCell ref="BO343:BQ343"/>
    <mergeCell ref="BR343:BT343"/>
    <mergeCell ref="BL344:BN344"/>
    <mergeCell ref="BO344:BQ344"/>
    <mergeCell ref="BR344:BT344"/>
    <mergeCell ref="BL345:BN345"/>
    <mergeCell ref="BO345:BQ345"/>
    <mergeCell ref="BR345:BT345"/>
    <mergeCell ref="BL346:BN346"/>
    <mergeCell ref="BO346:BQ346"/>
    <mergeCell ref="BR346:BT346"/>
    <mergeCell ref="BL347:BN347"/>
    <mergeCell ref="BO347:BQ347"/>
    <mergeCell ref="BR347:BT347"/>
    <mergeCell ref="BL336:BN336"/>
    <mergeCell ref="BO336:BQ336"/>
    <mergeCell ref="BR336:BT336"/>
    <mergeCell ref="BL337:BN337"/>
    <mergeCell ref="BO337:BQ337"/>
    <mergeCell ref="BR337:BT337"/>
    <mergeCell ref="BL338:BN338"/>
    <mergeCell ref="BO338:BQ338"/>
    <mergeCell ref="BR338:BT338"/>
    <mergeCell ref="BL339:BN339"/>
    <mergeCell ref="BO339:BQ339"/>
    <mergeCell ref="BR339:BT339"/>
    <mergeCell ref="BL340:BN340"/>
    <mergeCell ref="BO340:BQ340"/>
    <mergeCell ref="BR340:BT340"/>
    <mergeCell ref="BL341:BN341"/>
    <mergeCell ref="BO341:BQ341"/>
    <mergeCell ref="BR341:BT341"/>
    <mergeCell ref="BL330:BN330"/>
    <mergeCell ref="BO330:BQ330"/>
    <mergeCell ref="BR330:BT330"/>
    <mergeCell ref="BL331:BN331"/>
    <mergeCell ref="BO331:BQ331"/>
    <mergeCell ref="BR331:BT331"/>
    <mergeCell ref="BL332:BN332"/>
    <mergeCell ref="BO332:BQ332"/>
    <mergeCell ref="BR332:BT332"/>
    <mergeCell ref="BL333:BN333"/>
    <mergeCell ref="BO333:BQ333"/>
    <mergeCell ref="BR333:BT333"/>
    <mergeCell ref="BL334:BN334"/>
    <mergeCell ref="BO334:BQ334"/>
    <mergeCell ref="BR334:BT334"/>
    <mergeCell ref="BL335:BN335"/>
    <mergeCell ref="BO335:BQ335"/>
    <mergeCell ref="BR335:BT335"/>
    <mergeCell ref="BL324:BN324"/>
    <mergeCell ref="BO324:BQ324"/>
    <mergeCell ref="BR324:BT324"/>
    <mergeCell ref="BL325:BN325"/>
    <mergeCell ref="BO325:BQ325"/>
    <mergeCell ref="BR325:BT325"/>
    <mergeCell ref="BL326:BN326"/>
    <mergeCell ref="BO326:BQ326"/>
    <mergeCell ref="BR326:BT326"/>
    <mergeCell ref="BL327:BN327"/>
    <mergeCell ref="BO327:BQ327"/>
    <mergeCell ref="BR327:BT327"/>
    <mergeCell ref="BL328:BN328"/>
    <mergeCell ref="BO328:BQ328"/>
    <mergeCell ref="BR328:BT328"/>
    <mergeCell ref="BL329:BN329"/>
    <mergeCell ref="BO329:BQ329"/>
    <mergeCell ref="BR329:BT329"/>
    <mergeCell ref="BL318:BN318"/>
    <mergeCell ref="BO318:BQ318"/>
    <mergeCell ref="BR318:BT318"/>
    <mergeCell ref="BL319:BN319"/>
    <mergeCell ref="BO319:BQ319"/>
    <mergeCell ref="BR319:BT319"/>
    <mergeCell ref="BL320:BN320"/>
    <mergeCell ref="BO320:BQ320"/>
    <mergeCell ref="BR320:BT320"/>
    <mergeCell ref="BL321:BN321"/>
    <mergeCell ref="BO321:BQ321"/>
    <mergeCell ref="BR321:BT321"/>
    <mergeCell ref="BL322:BN322"/>
    <mergeCell ref="BO322:BQ322"/>
    <mergeCell ref="BR322:BT322"/>
    <mergeCell ref="BL323:BN323"/>
    <mergeCell ref="BO323:BQ323"/>
    <mergeCell ref="BR323:BT323"/>
    <mergeCell ref="BL312:BN312"/>
    <mergeCell ref="BO312:BQ312"/>
    <mergeCell ref="BR312:BT312"/>
    <mergeCell ref="BL313:BN313"/>
    <mergeCell ref="BO313:BQ313"/>
    <mergeCell ref="BR313:BT313"/>
    <mergeCell ref="BL314:BN314"/>
    <mergeCell ref="BO314:BQ314"/>
    <mergeCell ref="BR314:BT314"/>
    <mergeCell ref="BL315:BN315"/>
    <mergeCell ref="BO315:BQ315"/>
    <mergeCell ref="BR315:BT315"/>
    <mergeCell ref="BL316:BN316"/>
    <mergeCell ref="BO316:BQ316"/>
    <mergeCell ref="BR316:BT316"/>
    <mergeCell ref="BL317:BN317"/>
    <mergeCell ref="BO317:BQ317"/>
    <mergeCell ref="BR317:BT317"/>
    <mergeCell ref="BL306:BN306"/>
    <mergeCell ref="BO306:BQ306"/>
    <mergeCell ref="BR306:BT306"/>
    <mergeCell ref="BL307:BN307"/>
    <mergeCell ref="BO307:BQ307"/>
    <mergeCell ref="BR307:BT307"/>
    <mergeCell ref="BL308:BN308"/>
    <mergeCell ref="BO308:BQ308"/>
    <mergeCell ref="BR308:BT308"/>
    <mergeCell ref="BL309:BN309"/>
    <mergeCell ref="BO309:BQ309"/>
    <mergeCell ref="BR309:BT309"/>
    <mergeCell ref="BL310:BN310"/>
    <mergeCell ref="BO310:BQ310"/>
    <mergeCell ref="BR310:BT310"/>
    <mergeCell ref="BL311:BN311"/>
    <mergeCell ref="BO311:BQ311"/>
    <mergeCell ref="BR311:BT311"/>
    <mergeCell ref="BL300:BN300"/>
    <mergeCell ref="BO300:BQ300"/>
    <mergeCell ref="BR300:BT300"/>
    <mergeCell ref="BL301:BN301"/>
    <mergeCell ref="BO301:BQ301"/>
    <mergeCell ref="BR301:BT301"/>
    <mergeCell ref="BL302:BN302"/>
    <mergeCell ref="BO302:BQ302"/>
    <mergeCell ref="BR302:BT302"/>
    <mergeCell ref="BL303:BN303"/>
    <mergeCell ref="BO303:BQ303"/>
    <mergeCell ref="BR303:BT303"/>
    <mergeCell ref="BL304:BN304"/>
    <mergeCell ref="BO304:BQ304"/>
    <mergeCell ref="BR304:BT304"/>
    <mergeCell ref="BL305:BN305"/>
    <mergeCell ref="BO305:BQ305"/>
    <mergeCell ref="BR305:BT305"/>
    <mergeCell ref="BL294:BN294"/>
    <mergeCell ref="BO294:BQ294"/>
    <mergeCell ref="BR294:BT294"/>
    <mergeCell ref="BL295:BN295"/>
    <mergeCell ref="BO295:BQ295"/>
    <mergeCell ref="BR295:BT295"/>
    <mergeCell ref="BL296:BN296"/>
    <mergeCell ref="BO296:BQ296"/>
    <mergeCell ref="BR296:BT296"/>
    <mergeCell ref="BL297:BN297"/>
    <mergeCell ref="BO297:BQ297"/>
    <mergeCell ref="BR297:BT297"/>
    <mergeCell ref="BL298:BN298"/>
    <mergeCell ref="BO298:BQ298"/>
    <mergeCell ref="BR298:BT298"/>
    <mergeCell ref="BL299:BN299"/>
    <mergeCell ref="BO299:BQ299"/>
    <mergeCell ref="BR299:BT299"/>
    <mergeCell ref="BL288:BN288"/>
    <mergeCell ref="BO288:BQ288"/>
    <mergeCell ref="BR288:BT288"/>
    <mergeCell ref="BL289:BN289"/>
    <mergeCell ref="BO289:BQ289"/>
    <mergeCell ref="BR289:BT289"/>
    <mergeCell ref="BL290:BN290"/>
    <mergeCell ref="BO290:BQ290"/>
    <mergeCell ref="BR290:BT290"/>
    <mergeCell ref="BL291:BN291"/>
    <mergeCell ref="BO291:BQ291"/>
    <mergeCell ref="BR291:BT291"/>
    <mergeCell ref="BL292:BN292"/>
    <mergeCell ref="BO292:BQ292"/>
    <mergeCell ref="BR292:BT292"/>
    <mergeCell ref="BL293:BN293"/>
    <mergeCell ref="BO293:BQ293"/>
    <mergeCell ref="BR293:BT293"/>
    <mergeCell ref="BL282:BN282"/>
    <mergeCell ref="BO282:BQ282"/>
    <mergeCell ref="BR282:BT282"/>
    <mergeCell ref="BL283:BN283"/>
    <mergeCell ref="BO283:BQ283"/>
    <mergeCell ref="BR283:BT283"/>
    <mergeCell ref="BL284:BN284"/>
    <mergeCell ref="BO284:BQ284"/>
    <mergeCell ref="BR284:BT284"/>
    <mergeCell ref="BL285:BN285"/>
    <mergeCell ref="BO285:BQ285"/>
    <mergeCell ref="BR285:BT285"/>
    <mergeCell ref="BL286:BN286"/>
    <mergeCell ref="BO286:BQ286"/>
    <mergeCell ref="BR286:BT286"/>
    <mergeCell ref="BL287:BN287"/>
    <mergeCell ref="BO287:BQ287"/>
    <mergeCell ref="BR287:BT287"/>
    <mergeCell ref="BL276:BN276"/>
    <mergeCell ref="BO276:BQ276"/>
    <mergeCell ref="BR276:BT276"/>
    <mergeCell ref="BL277:BN277"/>
    <mergeCell ref="BO277:BQ277"/>
    <mergeCell ref="BR277:BT277"/>
    <mergeCell ref="BL278:BN278"/>
    <mergeCell ref="BO278:BQ278"/>
    <mergeCell ref="BR278:BT278"/>
    <mergeCell ref="BL279:BN279"/>
    <mergeCell ref="BO279:BQ279"/>
    <mergeCell ref="BR279:BT279"/>
    <mergeCell ref="BL280:BN280"/>
    <mergeCell ref="BO280:BQ280"/>
    <mergeCell ref="BR280:BT280"/>
    <mergeCell ref="BL281:BN281"/>
    <mergeCell ref="BO281:BQ281"/>
    <mergeCell ref="BR281:BT281"/>
    <mergeCell ref="BL270:BN270"/>
    <mergeCell ref="BO270:BQ270"/>
    <mergeCell ref="BR270:BT270"/>
    <mergeCell ref="BL271:BN271"/>
    <mergeCell ref="BO271:BQ271"/>
    <mergeCell ref="BR271:BT271"/>
    <mergeCell ref="BL272:BN272"/>
    <mergeCell ref="BO272:BQ272"/>
    <mergeCell ref="BR272:BT272"/>
    <mergeCell ref="BL273:BN273"/>
    <mergeCell ref="BO273:BQ273"/>
    <mergeCell ref="BR273:BT273"/>
    <mergeCell ref="BL274:BN274"/>
    <mergeCell ref="BO274:BQ274"/>
    <mergeCell ref="BR274:BT274"/>
    <mergeCell ref="BL275:BN275"/>
    <mergeCell ref="BO275:BQ275"/>
    <mergeCell ref="BR275:BT275"/>
    <mergeCell ref="BL264:BN264"/>
    <mergeCell ref="BO264:BQ264"/>
    <mergeCell ref="BR264:BT264"/>
    <mergeCell ref="BL265:BN265"/>
    <mergeCell ref="BO265:BQ265"/>
    <mergeCell ref="BR265:BT265"/>
    <mergeCell ref="BL266:BN266"/>
    <mergeCell ref="BO266:BQ266"/>
    <mergeCell ref="BR266:BT266"/>
    <mergeCell ref="BL267:BN267"/>
    <mergeCell ref="BO267:BQ267"/>
    <mergeCell ref="BR267:BT267"/>
    <mergeCell ref="BL268:BN268"/>
    <mergeCell ref="BO268:BQ268"/>
    <mergeCell ref="BR268:BT268"/>
    <mergeCell ref="BL269:BN269"/>
    <mergeCell ref="BO269:BQ269"/>
    <mergeCell ref="BR269:BT269"/>
    <mergeCell ref="BL258:BN258"/>
    <mergeCell ref="BO258:BQ258"/>
    <mergeCell ref="BR258:BT258"/>
    <mergeCell ref="BL259:BN259"/>
    <mergeCell ref="BO259:BQ259"/>
    <mergeCell ref="BR259:BT259"/>
    <mergeCell ref="BL260:BN260"/>
    <mergeCell ref="BO260:BQ260"/>
    <mergeCell ref="BR260:BT260"/>
    <mergeCell ref="BL261:BN261"/>
    <mergeCell ref="BO261:BQ261"/>
    <mergeCell ref="BR261:BT261"/>
    <mergeCell ref="BL262:BN262"/>
    <mergeCell ref="BO262:BQ262"/>
    <mergeCell ref="BR262:BT262"/>
    <mergeCell ref="BL263:BN263"/>
    <mergeCell ref="BO263:BQ263"/>
    <mergeCell ref="BR263:BT263"/>
    <mergeCell ref="BL252:BN252"/>
    <mergeCell ref="BO252:BQ252"/>
    <mergeCell ref="BR252:BT252"/>
    <mergeCell ref="BL253:BN253"/>
    <mergeCell ref="BO253:BQ253"/>
    <mergeCell ref="BR253:BT253"/>
    <mergeCell ref="BL254:BN254"/>
    <mergeCell ref="BO254:BQ254"/>
    <mergeCell ref="BR254:BT254"/>
    <mergeCell ref="BL255:BN255"/>
    <mergeCell ref="BO255:BQ255"/>
    <mergeCell ref="BR255:BT255"/>
    <mergeCell ref="BL256:BN256"/>
    <mergeCell ref="BO256:BQ256"/>
    <mergeCell ref="BR256:BT256"/>
    <mergeCell ref="BL257:BN257"/>
    <mergeCell ref="BO257:BQ257"/>
    <mergeCell ref="BR257:BT257"/>
    <mergeCell ref="BL246:BN246"/>
    <mergeCell ref="BO246:BQ246"/>
    <mergeCell ref="BR246:BT246"/>
    <mergeCell ref="BL247:BN247"/>
    <mergeCell ref="BO247:BQ247"/>
    <mergeCell ref="BR247:BT247"/>
    <mergeCell ref="BL248:BN248"/>
    <mergeCell ref="BO248:BQ248"/>
    <mergeCell ref="BR248:BT248"/>
    <mergeCell ref="BL249:BN249"/>
    <mergeCell ref="BO249:BQ249"/>
    <mergeCell ref="BR249:BT249"/>
    <mergeCell ref="BL250:BN250"/>
    <mergeCell ref="BO250:BQ250"/>
    <mergeCell ref="BR250:BT250"/>
    <mergeCell ref="BL251:BN251"/>
    <mergeCell ref="BO251:BQ251"/>
    <mergeCell ref="BR251:BT251"/>
    <mergeCell ref="BL240:BN240"/>
    <mergeCell ref="BO240:BQ240"/>
    <mergeCell ref="BR240:BT240"/>
    <mergeCell ref="BL241:BN241"/>
    <mergeCell ref="BO241:BQ241"/>
    <mergeCell ref="BR241:BT241"/>
    <mergeCell ref="BL242:BN242"/>
    <mergeCell ref="BO242:BQ242"/>
    <mergeCell ref="BR242:BT242"/>
    <mergeCell ref="BL243:BN243"/>
    <mergeCell ref="BO243:BQ243"/>
    <mergeCell ref="BR243:BT243"/>
    <mergeCell ref="BL244:BN244"/>
    <mergeCell ref="BO244:BQ244"/>
    <mergeCell ref="BR244:BT244"/>
    <mergeCell ref="BL245:BN245"/>
    <mergeCell ref="BO245:BQ245"/>
    <mergeCell ref="BR245:BT245"/>
    <mergeCell ref="BL234:BN234"/>
    <mergeCell ref="BO234:BQ234"/>
    <mergeCell ref="BR234:BT234"/>
    <mergeCell ref="BL235:BN235"/>
    <mergeCell ref="BO235:BQ235"/>
    <mergeCell ref="BR235:BT235"/>
    <mergeCell ref="BL236:BN236"/>
    <mergeCell ref="BO236:BQ236"/>
    <mergeCell ref="BR236:BT236"/>
    <mergeCell ref="BL237:BN237"/>
    <mergeCell ref="BO237:BQ237"/>
    <mergeCell ref="BR237:BT237"/>
    <mergeCell ref="BL238:BN238"/>
    <mergeCell ref="BO238:BQ238"/>
    <mergeCell ref="BR238:BT238"/>
    <mergeCell ref="BL239:BN239"/>
    <mergeCell ref="BO239:BQ239"/>
    <mergeCell ref="BR239:BT239"/>
    <mergeCell ref="BL228:BN228"/>
    <mergeCell ref="BO228:BQ228"/>
    <mergeCell ref="BR228:BT228"/>
    <mergeCell ref="BL229:BN229"/>
    <mergeCell ref="BO229:BQ229"/>
    <mergeCell ref="BR229:BT229"/>
    <mergeCell ref="BL230:BN230"/>
    <mergeCell ref="BO230:BQ230"/>
    <mergeCell ref="BR230:BT230"/>
    <mergeCell ref="BL231:BN231"/>
    <mergeCell ref="BO231:BQ231"/>
    <mergeCell ref="BR231:BT231"/>
    <mergeCell ref="BL232:BN232"/>
    <mergeCell ref="BO232:BQ232"/>
    <mergeCell ref="BR232:BT232"/>
    <mergeCell ref="BL233:BN233"/>
    <mergeCell ref="BO233:BQ233"/>
    <mergeCell ref="BR233:BT233"/>
    <mergeCell ref="BL222:BN222"/>
    <mergeCell ref="BO222:BQ222"/>
    <mergeCell ref="BR222:BT222"/>
    <mergeCell ref="BL223:BN223"/>
    <mergeCell ref="BO223:BQ223"/>
    <mergeCell ref="BR223:BT223"/>
    <mergeCell ref="BL224:BN224"/>
    <mergeCell ref="BO224:BQ224"/>
    <mergeCell ref="BR224:BT224"/>
    <mergeCell ref="BL225:BN225"/>
    <mergeCell ref="BO225:BQ225"/>
    <mergeCell ref="BR225:BT225"/>
    <mergeCell ref="BL226:BN226"/>
    <mergeCell ref="BO226:BQ226"/>
    <mergeCell ref="BR226:BT226"/>
    <mergeCell ref="BL227:BN227"/>
    <mergeCell ref="BO227:BQ227"/>
    <mergeCell ref="BR227:BT227"/>
    <mergeCell ref="BL216:BN216"/>
    <mergeCell ref="BO216:BQ216"/>
    <mergeCell ref="BR216:BT216"/>
    <mergeCell ref="BL217:BN217"/>
    <mergeCell ref="BO217:BQ217"/>
    <mergeCell ref="BR217:BT217"/>
    <mergeCell ref="BL218:BN218"/>
    <mergeCell ref="BO218:BQ218"/>
    <mergeCell ref="BR218:BT218"/>
    <mergeCell ref="BL219:BN219"/>
    <mergeCell ref="BO219:BQ219"/>
    <mergeCell ref="BR219:BT219"/>
    <mergeCell ref="BL220:BN220"/>
    <mergeCell ref="BO220:BQ220"/>
    <mergeCell ref="BR220:BT220"/>
    <mergeCell ref="BL221:BN221"/>
    <mergeCell ref="BO221:BQ221"/>
    <mergeCell ref="BR221:BT221"/>
    <mergeCell ref="BL210:BN210"/>
    <mergeCell ref="BO210:BQ210"/>
    <mergeCell ref="BR210:BT210"/>
    <mergeCell ref="BL211:BN211"/>
    <mergeCell ref="BO211:BQ211"/>
    <mergeCell ref="BR211:BT211"/>
    <mergeCell ref="BL212:BN212"/>
    <mergeCell ref="BO212:BQ212"/>
    <mergeCell ref="BR212:BT212"/>
    <mergeCell ref="BL213:BN213"/>
    <mergeCell ref="BO213:BQ213"/>
    <mergeCell ref="BR213:BT213"/>
    <mergeCell ref="BL214:BN214"/>
    <mergeCell ref="BO214:BQ214"/>
    <mergeCell ref="BR214:BT214"/>
    <mergeCell ref="BL215:BN215"/>
    <mergeCell ref="BO215:BQ215"/>
    <mergeCell ref="BR215:BT215"/>
    <mergeCell ref="BL204:BN204"/>
    <mergeCell ref="BO204:BQ204"/>
    <mergeCell ref="BR204:BT204"/>
    <mergeCell ref="BL205:BN205"/>
    <mergeCell ref="BO205:BQ205"/>
    <mergeCell ref="BR205:BT205"/>
    <mergeCell ref="BL206:BN206"/>
    <mergeCell ref="BO206:BQ206"/>
    <mergeCell ref="BR206:BT206"/>
    <mergeCell ref="BL207:BN207"/>
    <mergeCell ref="BO207:BQ207"/>
    <mergeCell ref="BR207:BT207"/>
    <mergeCell ref="BL208:BN208"/>
    <mergeCell ref="BO208:BQ208"/>
    <mergeCell ref="BR208:BT208"/>
    <mergeCell ref="BL209:BN209"/>
    <mergeCell ref="BO209:BQ209"/>
    <mergeCell ref="BR209:BT209"/>
    <mergeCell ref="BL198:BN198"/>
    <mergeCell ref="BO198:BQ198"/>
    <mergeCell ref="BR198:BT198"/>
    <mergeCell ref="BL199:BN199"/>
    <mergeCell ref="BO199:BQ199"/>
    <mergeCell ref="BR199:BT199"/>
    <mergeCell ref="BL200:BN200"/>
    <mergeCell ref="BO200:BQ200"/>
    <mergeCell ref="BR200:BT200"/>
    <mergeCell ref="BL201:BN201"/>
    <mergeCell ref="BO201:BQ201"/>
    <mergeCell ref="BR201:BT201"/>
    <mergeCell ref="BL202:BN202"/>
    <mergeCell ref="BO202:BQ202"/>
    <mergeCell ref="BR202:BT202"/>
    <mergeCell ref="BL203:BN203"/>
    <mergeCell ref="BO203:BQ203"/>
    <mergeCell ref="BR203:BT203"/>
    <mergeCell ref="BL192:BN192"/>
    <mergeCell ref="BO192:BQ192"/>
    <mergeCell ref="BR192:BT192"/>
    <mergeCell ref="BL193:BN193"/>
    <mergeCell ref="BO193:BQ193"/>
    <mergeCell ref="BR193:BT193"/>
    <mergeCell ref="BL194:BN194"/>
    <mergeCell ref="BO194:BQ194"/>
    <mergeCell ref="BR194:BT194"/>
    <mergeCell ref="BL195:BN195"/>
    <mergeCell ref="BO195:BQ195"/>
    <mergeCell ref="BR195:BT195"/>
    <mergeCell ref="BL196:BN196"/>
    <mergeCell ref="BO196:BQ196"/>
    <mergeCell ref="BR196:BT196"/>
    <mergeCell ref="BL197:BN197"/>
    <mergeCell ref="BO197:BQ197"/>
    <mergeCell ref="BR197:BT197"/>
    <mergeCell ref="BL186:BN186"/>
    <mergeCell ref="BO186:BQ186"/>
    <mergeCell ref="BR186:BT186"/>
    <mergeCell ref="BL187:BN187"/>
    <mergeCell ref="BO187:BQ187"/>
    <mergeCell ref="BR187:BT187"/>
    <mergeCell ref="BL188:BN188"/>
    <mergeCell ref="BO188:BQ188"/>
    <mergeCell ref="BR188:BT188"/>
    <mergeCell ref="BL189:BN189"/>
    <mergeCell ref="BO189:BQ189"/>
    <mergeCell ref="BR189:BT189"/>
    <mergeCell ref="BL190:BN190"/>
    <mergeCell ref="BO190:BQ190"/>
    <mergeCell ref="BR190:BT190"/>
    <mergeCell ref="BL191:BN191"/>
    <mergeCell ref="BO191:BQ191"/>
    <mergeCell ref="BR191:BT191"/>
    <mergeCell ref="BL180:BN180"/>
    <mergeCell ref="BO180:BQ180"/>
    <mergeCell ref="BR180:BT180"/>
    <mergeCell ref="BL181:BN181"/>
    <mergeCell ref="BO181:BQ181"/>
    <mergeCell ref="BR181:BT181"/>
    <mergeCell ref="BL182:BN182"/>
    <mergeCell ref="BO182:BQ182"/>
    <mergeCell ref="BR182:BT182"/>
    <mergeCell ref="BL183:BN183"/>
    <mergeCell ref="BO183:BQ183"/>
    <mergeCell ref="BR183:BT183"/>
    <mergeCell ref="BL184:BN184"/>
    <mergeCell ref="BO184:BQ184"/>
    <mergeCell ref="BR184:BT184"/>
    <mergeCell ref="BL185:BN185"/>
    <mergeCell ref="BO185:BQ185"/>
    <mergeCell ref="BR185:BT185"/>
    <mergeCell ref="BL174:BN174"/>
    <mergeCell ref="BO174:BQ174"/>
    <mergeCell ref="BR174:BT174"/>
    <mergeCell ref="BL175:BN175"/>
    <mergeCell ref="BO175:BQ175"/>
    <mergeCell ref="BR175:BT175"/>
    <mergeCell ref="BL176:BN176"/>
    <mergeCell ref="BO176:BQ176"/>
    <mergeCell ref="BR176:BT176"/>
    <mergeCell ref="BL177:BN177"/>
    <mergeCell ref="BO177:BQ177"/>
    <mergeCell ref="BR177:BT177"/>
    <mergeCell ref="BL178:BN178"/>
    <mergeCell ref="BO178:BQ178"/>
    <mergeCell ref="BR178:BT178"/>
    <mergeCell ref="BL179:BN179"/>
    <mergeCell ref="BO179:BQ179"/>
    <mergeCell ref="BR179:BT179"/>
    <mergeCell ref="BL168:BN168"/>
    <mergeCell ref="BO168:BQ168"/>
    <mergeCell ref="BR168:BT168"/>
    <mergeCell ref="BL169:BN169"/>
    <mergeCell ref="BO169:BQ169"/>
    <mergeCell ref="BR169:BT169"/>
    <mergeCell ref="BL170:BN170"/>
    <mergeCell ref="BO170:BQ170"/>
    <mergeCell ref="BR170:BT170"/>
    <mergeCell ref="BL171:BN171"/>
    <mergeCell ref="BO171:BQ171"/>
    <mergeCell ref="BR171:BT171"/>
    <mergeCell ref="BL172:BN172"/>
    <mergeCell ref="BO172:BQ172"/>
    <mergeCell ref="BR172:BT172"/>
    <mergeCell ref="BL173:BN173"/>
    <mergeCell ref="BO173:BQ173"/>
    <mergeCell ref="BR173:BT173"/>
    <mergeCell ref="BL162:BN162"/>
    <mergeCell ref="BO162:BQ162"/>
    <mergeCell ref="BR162:BT162"/>
    <mergeCell ref="BL163:BN163"/>
    <mergeCell ref="BO163:BQ163"/>
    <mergeCell ref="BR163:BT163"/>
    <mergeCell ref="BL164:BN164"/>
    <mergeCell ref="BO164:BQ164"/>
    <mergeCell ref="BR164:BT164"/>
    <mergeCell ref="BL165:BN165"/>
    <mergeCell ref="BO165:BQ165"/>
    <mergeCell ref="BR165:BT165"/>
    <mergeCell ref="BL166:BN166"/>
    <mergeCell ref="BO166:BQ166"/>
    <mergeCell ref="BR166:BT166"/>
    <mergeCell ref="BL167:BN167"/>
    <mergeCell ref="BO167:BQ167"/>
    <mergeCell ref="BR167:BT167"/>
    <mergeCell ref="BL156:BN156"/>
    <mergeCell ref="BO156:BQ156"/>
    <mergeCell ref="BR156:BT156"/>
    <mergeCell ref="BL157:BN157"/>
    <mergeCell ref="BO157:BQ157"/>
    <mergeCell ref="BR157:BT157"/>
    <mergeCell ref="BL158:BN158"/>
    <mergeCell ref="BO158:BQ158"/>
    <mergeCell ref="BR158:BT158"/>
    <mergeCell ref="BL159:BN159"/>
    <mergeCell ref="BO159:BQ159"/>
    <mergeCell ref="BR159:BT159"/>
    <mergeCell ref="BL160:BN160"/>
    <mergeCell ref="BO160:BQ160"/>
    <mergeCell ref="BR160:BT160"/>
    <mergeCell ref="BL161:BN161"/>
    <mergeCell ref="BO161:BQ161"/>
    <mergeCell ref="BR161:BT161"/>
    <mergeCell ref="BL150:BN150"/>
    <mergeCell ref="BO150:BQ150"/>
    <mergeCell ref="BR150:BT150"/>
    <mergeCell ref="BL151:BN151"/>
    <mergeCell ref="BO151:BQ151"/>
    <mergeCell ref="BR151:BT151"/>
    <mergeCell ref="BL152:BN152"/>
    <mergeCell ref="BO152:BQ152"/>
    <mergeCell ref="BR152:BT152"/>
    <mergeCell ref="BL153:BN153"/>
    <mergeCell ref="BO153:BQ153"/>
    <mergeCell ref="BR153:BT153"/>
    <mergeCell ref="BL154:BN154"/>
    <mergeCell ref="BO154:BQ154"/>
    <mergeCell ref="BR154:BT154"/>
    <mergeCell ref="BL155:BN155"/>
    <mergeCell ref="BO155:BQ155"/>
    <mergeCell ref="BR155:BT155"/>
    <mergeCell ref="BL144:BN144"/>
    <mergeCell ref="BO144:BQ144"/>
    <mergeCell ref="BR144:BT144"/>
    <mergeCell ref="BL145:BN145"/>
    <mergeCell ref="BO145:BQ145"/>
    <mergeCell ref="BR145:BT145"/>
    <mergeCell ref="BL146:BN146"/>
    <mergeCell ref="BO146:BQ146"/>
    <mergeCell ref="BR146:BT146"/>
    <mergeCell ref="BL147:BN147"/>
    <mergeCell ref="BO147:BQ147"/>
    <mergeCell ref="BR147:BT147"/>
    <mergeCell ref="BL148:BN148"/>
    <mergeCell ref="BO148:BQ148"/>
    <mergeCell ref="BR148:BT148"/>
    <mergeCell ref="BL149:BN149"/>
    <mergeCell ref="BO149:BQ149"/>
    <mergeCell ref="BR149:BT149"/>
    <mergeCell ref="BL138:BN138"/>
    <mergeCell ref="BO138:BQ138"/>
    <mergeCell ref="BR138:BT138"/>
    <mergeCell ref="BL139:BN139"/>
    <mergeCell ref="BO139:BQ139"/>
    <mergeCell ref="BR139:BT139"/>
    <mergeCell ref="BL140:BN140"/>
    <mergeCell ref="BO140:BQ140"/>
    <mergeCell ref="BR140:BT140"/>
    <mergeCell ref="BL141:BN141"/>
    <mergeCell ref="BO141:BQ141"/>
    <mergeCell ref="BR141:BT141"/>
    <mergeCell ref="BL142:BN142"/>
    <mergeCell ref="BO142:BQ142"/>
    <mergeCell ref="BR142:BT142"/>
    <mergeCell ref="BL143:BN143"/>
    <mergeCell ref="BO143:BQ143"/>
    <mergeCell ref="BR143:BT143"/>
    <mergeCell ref="BL132:BN132"/>
    <mergeCell ref="BO132:BQ132"/>
    <mergeCell ref="BR132:BT132"/>
    <mergeCell ref="BL133:BN133"/>
    <mergeCell ref="BO133:BQ133"/>
    <mergeCell ref="BR133:BT133"/>
    <mergeCell ref="BL134:BN134"/>
    <mergeCell ref="BO134:BQ134"/>
    <mergeCell ref="BR134:BT134"/>
    <mergeCell ref="BL135:BN135"/>
    <mergeCell ref="BO135:BQ135"/>
    <mergeCell ref="BR135:BT135"/>
    <mergeCell ref="BL136:BN136"/>
    <mergeCell ref="BO136:BQ136"/>
    <mergeCell ref="BR136:BT136"/>
    <mergeCell ref="BL137:BN137"/>
    <mergeCell ref="BO137:BQ137"/>
    <mergeCell ref="BR137:BT137"/>
    <mergeCell ref="BL126:BN126"/>
    <mergeCell ref="BO126:BQ126"/>
    <mergeCell ref="BR126:BT126"/>
    <mergeCell ref="BL127:BN127"/>
    <mergeCell ref="BO127:BQ127"/>
    <mergeCell ref="BR127:BT127"/>
    <mergeCell ref="BL128:BN128"/>
    <mergeCell ref="BO128:BQ128"/>
    <mergeCell ref="BR128:BT128"/>
    <mergeCell ref="BL129:BN129"/>
    <mergeCell ref="BO129:BQ129"/>
    <mergeCell ref="BR129:BT129"/>
    <mergeCell ref="BL130:BN130"/>
    <mergeCell ref="BO130:BQ130"/>
    <mergeCell ref="BR130:BT130"/>
    <mergeCell ref="BL131:BN131"/>
    <mergeCell ref="BO131:BQ131"/>
    <mergeCell ref="BR131:BT131"/>
    <mergeCell ref="BL120:BN120"/>
    <mergeCell ref="BO120:BQ120"/>
    <mergeCell ref="BR120:BT120"/>
    <mergeCell ref="BL121:BN121"/>
    <mergeCell ref="BO121:BQ121"/>
    <mergeCell ref="BR121:BT121"/>
    <mergeCell ref="BL122:BN122"/>
    <mergeCell ref="BO122:BQ122"/>
    <mergeCell ref="BR122:BT122"/>
    <mergeCell ref="BL123:BN123"/>
    <mergeCell ref="BO123:BQ123"/>
    <mergeCell ref="BR123:BT123"/>
    <mergeCell ref="BL124:BN124"/>
    <mergeCell ref="BO124:BQ124"/>
    <mergeCell ref="BR124:BT124"/>
    <mergeCell ref="BL125:BN125"/>
    <mergeCell ref="BO125:BQ125"/>
    <mergeCell ref="BR125:BT125"/>
    <mergeCell ref="BL114:BN114"/>
    <mergeCell ref="BO114:BQ114"/>
    <mergeCell ref="BR114:BT114"/>
    <mergeCell ref="BL115:BN115"/>
    <mergeCell ref="BO115:BQ115"/>
    <mergeCell ref="BR115:BT115"/>
    <mergeCell ref="BL116:BN116"/>
    <mergeCell ref="BO116:BQ116"/>
    <mergeCell ref="BR116:BT116"/>
    <mergeCell ref="BL117:BN117"/>
    <mergeCell ref="BO117:BQ117"/>
    <mergeCell ref="BR117:BT117"/>
    <mergeCell ref="BL118:BN118"/>
    <mergeCell ref="BO118:BQ118"/>
    <mergeCell ref="BR118:BT118"/>
    <mergeCell ref="BL119:BN119"/>
    <mergeCell ref="BO119:BQ119"/>
    <mergeCell ref="BR119:BT119"/>
    <mergeCell ref="BL108:BN108"/>
    <mergeCell ref="BO108:BQ108"/>
    <mergeCell ref="BR108:BT108"/>
    <mergeCell ref="BL109:BN109"/>
    <mergeCell ref="BO109:BQ109"/>
    <mergeCell ref="BR109:BT109"/>
    <mergeCell ref="BL110:BN110"/>
    <mergeCell ref="BO110:BQ110"/>
    <mergeCell ref="BR110:BT110"/>
    <mergeCell ref="BL111:BN111"/>
    <mergeCell ref="BO111:BQ111"/>
    <mergeCell ref="BR111:BT111"/>
    <mergeCell ref="BL112:BN112"/>
    <mergeCell ref="BO112:BQ112"/>
    <mergeCell ref="BR112:BT112"/>
    <mergeCell ref="BL113:BN113"/>
    <mergeCell ref="BO113:BQ113"/>
    <mergeCell ref="BR113:BT113"/>
    <mergeCell ref="BL102:BN102"/>
    <mergeCell ref="BO102:BQ102"/>
    <mergeCell ref="BR102:BT102"/>
    <mergeCell ref="BL103:BN103"/>
    <mergeCell ref="BO103:BQ103"/>
    <mergeCell ref="BR103:BT103"/>
    <mergeCell ref="BL104:BN104"/>
    <mergeCell ref="BO104:BQ104"/>
    <mergeCell ref="BR104:BT104"/>
    <mergeCell ref="BL105:BN105"/>
    <mergeCell ref="BO105:BQ105"/>
    <mergeCell ref="BR105:BT105"/>
    <mergeCell ref="BL106:BN106"/>
    <mergeCell ref="BO106:BQ106"/>
    <mergeCell ref="BR106:BT106"/>
    <mergeCell ref="BL107:BN107"/>
    <mergeCell ref="BO107:BQ107"/>
    <mergeCell ref="BR107:BT107"/>
    <mergeCell ref="BL96:BN96"/>
    <mergeCell ref="BO96:BQ96"/>
    <mergeCell ref="BR96:BT96"/>
    <mergeCell ref="BL97:BN97"/>
    <mergeCell ref="BO97:BQ97"/>
    <mergeCell ref="BR97:BT97"/>
    <mergeCell ref="BL98:BN98"/>
    <mergeCell ref="BO98:BQ98"/>
    <mergeCell ref="BR98:BT98"/>
    <mergeCell ref="BL99:BN99"/>
    <mergeCell ref="BO99:BQ99"/>
    <mergeCell ref="BR99:BT99"/>
    <mergeCell ref="BL100:BN100"/>
    <mergeCell ref="BO100:BQ100"/>
    <mergeCell ref="BR100:BT100"/>
    <mergeCell ref="BL101:BN101"/>
    <mergeCell ref="BO101:BQ101"/>
    <mergeCell ref="BR101:BT101"/>
    <mergeCell ref="BL90:BN90"/>
    <mergeCell ref="BO90:BQ90"/>
    <mergeCell ref="BR90:BT90"/>
    <mergeCell ref="BL91:BN91"/>
    <mergeCell ref="BO91:BQ91"/>
    <mergeCell ref="BR91:BT91"/>
    <mergeCell ref="BL92:BN92"/>
    <mergeCell ref="BO92:BQ92"/>
    <mergeCell ref="BR92:BT92"/>
    <mergeCell ref="BL93:BN93"/>
    <mergeCell ref="BO93:BQ93"/>
    <mergeCell ref="BR93:BT93"/>
    <mergeCell ref="BL94:BN94"/>
    <mergeCell ref="BO94:BQ94"/>
    <mergeCell ref="BR94:BT94"/>
    <mergeCell ref="BL95:BN95"/>
    <mergeCell ref="BO95:BQ95"/>
    <mergeCell ref="BR95:BT95"/>
    <mergeCell ref="BL84:BN84"/>
    <mergeCell ref="BO84:BQ84"/>
    <mergeCell ref="BR84:BT84"/>
    <mergeCell ref="BL85:BN85"/>
    <mergeCell ref="BO85:BQ85"/>
    <mergeCell ref="BR85:BT85"/>
    <mergeCell ref="BL86:BN86"/>
    <mergeCell ref="BO86:BQ86"/>
    <mergeCell ref="BR86:BT86"/>
    <mergeCell ref="BL87:BN87"/>
    <mergeCell ref="BO87:BQ87"/>
    <mergeCell ref="BR87:BT87"/>
    <mergeCell ref="BL88:BN88"/>
    <mergeCell ref="BO88:BQ88"/>
    <mergeCell ref="BR88:BT88"/>
    <mergeCell ref="BL89:BN89"/>
    <mergeCell ref="BO89:BQ89"/>
    <mergeCell ref="BR89:BT89"/>
    <mergeCell ref="BL78:BN78"/>
    <mergeCell ref="BO78:BQ78"/>
    <mergeCell ref="BR78:BT78"/>
    <mergeCell ref="BL79:BN79"/>
    <mergeCell ref="BO79:BQ79"/>
    <mergeCell ref="BR79:BT79"/>
    <mergeCell ref="BL80:BN80"/>
    <mergeCell ref="BO80:BQ80"/>
    <mergeCell ref="BR80:BT80"/>
    <mergeCell ref="BL81:BN81"/>
    <mergeCell ref="BO81:BQ81"/>
    <mergeCell ref="BR81:BT81"/>
    <mergeCell ref="BL82:BN82"/>
    <mergeCell ref="BO82:BQ82"/>
    <mergeCell ref="BR82:BT82"/>
    <mergeCell ref="BL83:BN83"/>
    <mergeCell ref="BO83:BQ83"/>
    <mergeCell ref="BR83:BT83"/>
    <mergeCell ref="BL72:BN72"/>
    <mergeCell ref="BO72:BQ72"/>
    <mergeCell ref="BR72:BT72"/>
    <mergeCell ref="BL73:BN73"/>
    <mergeCell ref="BO73:BQ73"/>
    <mergeCell ref="BR73:BT73"/>
    <mergeCell ref="BL74:BN74"/>
    <mergeCell ref="BO74:BQ74"/>
    <mergeCell ref="BR74:BT74"/>
    <mergeCell ref="BL75:BN75"/>
    <mergeCell ref="BO75:BQ75"/>
    <mergeCell ref="BR75:BT75"/>
    <mergeCell ref="BL76:BN76"/>
    <mergeCell ref="BO76:BQ76"/>
    <mergeCell ref="BR76:BT76"/>
    <mergeCell ref="BL77:BN77"/>
    <mergeCell ref="BO77:BQ77"/>
    <mergeCell ref="BR77:BT77"/>
    <mergeCell ref="BL66:BN66"/>
    <mergeCell ref="BO66:BQ66"/>
    <mergeCell ref="BR66:BT66"/>
    <mergeCell ref="BL67:BN67"/>
    <mergeCell ref="BO67:BQ67"/>
    <mergeCell ref="BR67:BT67"/>
    <mergeCell ref="BL68:BN68"/>
    <mergeCell ref="BO68:BQ68"/>
    <mergeCell ref="BR68:BT68"/>
    <mergeCell ref="BL69:BN69"/>
    <mergeCell ref="BO69:BQ69"/>
    <mergeCell ref="BR69:BT69"/>
    <mergeCell ref="BL70:BN70"/>
    <mergeCell ref="BO70:BQ70"/>
    <mergeCell ref="BR70:BT70"/>
    <mergeCell ref="BL71:BN71"/>
    <mergeCell ref="BO71:BQ71"/>
    <mergeCell ref="BR71:BT71"/>
    <mergeCell ref="BL60:BN60"/>
    <mergeCell ref="BO60:BQ60"/>
    <mergeCell ref="BR60:BT60"/>
    <mergeCell ref="BL61:BN61"/>
    <mergeCell ref="BO61:BQ61"/>
    <mergeCell ref="BR61:BT61"/>
    <mergeCell ref="BL62:BN62"/>
    <mergeCell ref="BO62:BQ62"/>
    <mergeCell ref="BR62:BT62"/>
    <mergeCell ref="BL63:BN63"/>
    <mergeCell ref="BO63:BQ63"/>
    <mergeCell ref="BR63:BT63"/>
    <mergeCell ref="BL64:BN64"/>
    <mergeCell ref="BO64:BQ64"/>
    <mergeCell ref="BR64:BT64"/>
    <mergeCell ref="BL65:BN65"/>
    <mergeCell ref="BO65:BQ65"/>
    <mergeCell ref="BR65:BT65"/>
    <mergeCell ref="BL54:BN54"/>
    <mergeCell ref="BO54:BQ54"/>
    <mergeCell ref="BR54:BT54"/>
    <mergeCell ref="BL55:BN55"/>
    <mergeCell ref="BO55:BQ55"/>
    <mergeCell ref="BR55:BT55"/>
    <mergeCell ref="BL56:BN56"/>
    <mergeCell ref="BO56:BQ56"/>
    <mergeCell ref="BR56:BT56"/>
    <mergeCell ref="BL57:BN57"/>
    <mergeCell ref="BO57:BQ57"/>
    <mergeCell ref="BR57:BT57"/>
    <mergeCell ref="BL58:BN58"/>
    <mergeCell ref="BO58:BQ58"/>
    <mergeCell ref="BR58:BT58"/>
    <mergeCell ref="BL59:BN59"/>
    <mergeCell ref="BO59:BQ59"/>
    <mergeCell ref="BR59:BT59"/>
    <mergeCell ref="BL48:BN48"/>
    <mergeCell ref="BO48:BQ48"/>
    <mergeCell ref="BR48:BT48"/>
    <mergeCell ref="BL49:BN49"/>
    <mergeCell ref="BO49:BQ49"/>
    <mergeCell ref="BR49:BT49"/>
    <mergeCell ref="BL50:BN50"/>
    <mergeCell ref="BO50:BQ50"/>
    <mergeCell ref="BR50:BT50"/>
    <mergeCell ref="BL51:BN51"/>
    <mergeCell ref="BO51:BQ51"/>
    <mergeCell ref="BR51:BT51"/>
    <mergeCell ref="BL52:BN52"/>
    <mergeCell ref="BO52:BQ52"/>
    <mergeCell ref="BR52:BT52"/>
    <mergeCell ref="BL53:BN53"/>
    <mergeCell ref="BO53:BQ53"/>
    <mergeCell ref="BR53:BT53"/>
    <mergeCell ref="BL42:BN42"/>
    <mergeCell ref="BO42:BQ42"/>
    <mergeCell ref="BR42:BT42"/>
    <mergeCell ref="BL43:BN43"/>
    <mergeCell ref="BO43:BQ43"/>
    <mergeCell ref="BR43:BT43"/>
    <mergeCell ref="BL44:BN44"/>
    <mergeCell ref="BO44:BQ44"/>
    <mergeCell ref="BR44:BT44"/>
    <mergeCell ref="BL45:BN45"/>
    <mergeCell ref="BO45:BQ45"/>
    <mergeCell ref="BR45:BT45"/>
    <mergeCell ref="BL46:BN46"/>
    <mergeCell ref="BO46:BQ46"/>
    <mergeCell ref="BR46:BT46"/>
    <mergeCell ref="BL47:BN47"/>
    <mergeCell ref="BO47:BQ47"/>
    <mergeCell ref="BR47:BT47"/>
    <mergeCell ref="BL36:BN36"/>
    <mergeCell ref="BO36:BQ36"/>
    <mergeCell ref="BR36:BT36"/>
    <mergeCell ref="BL37:BN37"/>
    <mergeCell ref="BO37:BQ37"/>
    <mergeCell ref="BR37:BT37"/>
    <mergeCell ref="BL38:BN38"/>
    <mergeCell ref="BO38:BQ38"/>
    <mergeCell ref="BR38:BT38"/>
    <mergeCell ref="BL39:BN39"/>
    <mergeCell ref="BO39:BQ39"/>
    <mergeCell ref="BR39:BT39"/>
    <mergeCell ref="BL40:BN40"/>
    <mergeCell ref="BO40:BQ40"/>
    <mergeCell ref="BR40:BT40"/>
    <mergeCell ref="BL41:BN41"/>
    <mergeCell ref="BO41:BQ41"/>
    <mergeCell ref="BR41:BT41"/>
    <mergeCell ref="BL30:BN30"/>
    <mergeCell ref="BO30:BQ30"/>
    <mergeCell ref="BR30:BT30"/>
    <mergeCell ref="BL31:BN31"/>
    <mergeCell ref="BO31:BQ31"/>
    <mergeCell ref="BR31:BT31"/>
    <mergeCell ref="BL32:BN32"/>
    <mergeCell ref="BO32:BQ32"/>
    <mergeCell ref="BR32:BT32"/>
    <mergeCell ref="BL33:BN33"/>
    <mergeCell ref="BO33:BQ33"/>
    <mergeCell ref="BR33:BT33"/>
    <mergeCell ref="BL34:BN34"/>
    <mergeCell ref="BO34:BQ34"/>
    <mergeCell ref="BR34:BT34"/>
    <mergeCell ref="BL35:BN35"/>
    <mergeCell ref="BO35:BQ35"/>
    <mergeCell ref="BR35:BT35"/>
    <mergeCell ref="BL24:BN24"/>
    <mergeCell ref="BO24:BQ24"/>
    <mergeCell ref="BR24:BT24"/>
    <mergeCell ref="BL25:BN25"/>
    <mergeCell ref="BO25:BQ25"/>
    <mergeCell ref="BR25:BT25"/>
    <mergeCell ref="BL26:BN26"/>
    <mergeCell ref="BO26:BQ26"/>
    <mergeCell ref="BR26:BT26"/>
    <mergeCell ref="BL27:BN27"/>
    <mergeCell ref="BO27:BQ27"/>
    <mergeCell ref="BR27:BT27"/>
    <mergeCell ref="BL28:BN28"/>
    <mergeCell ref="BO28:BQ28"/>
    <mergeCell ref="BR28:BT28"/>
    <mergeCell ref="BL29:BN29"/>
    <mergeCell ref="BO29:BQ29"/>
    <mergeCell ref="BR29:BT29"/>
    <mergeCell ref="BL18:BN18"/>
    <mergeCell ref="BO18:BQ18"/>
    <mergeCell ref="BR18:BT18"/>
    <mergeCell ref="BL19:BN19"/>
    <mergeCell ref="BO19:BQ19"/>
    <mergeCell ref="BR19:BT19"/>
    <mergeCell ref="BL20:BN20"/>
    <mergeCell ref="BO20:BQ20"/>
    <mergeCell ref="BR20:BT20"/>
    <mergeCell ref="BL21:BN21"/>
    <mergeCell ref="BO21:BQ21"/>
    <mergeCell ref="BR21:BT21"/>
    <mergeCell ref="BL22:BN22"/>
    <mergeCell ref="BO22:BQ22"/>
    <mergeCell ref="BR22:BT22"/>
    <mergeCell ref="BL23:BN23"/>
    <mergeCell ref="BO23:BQ23"/>
    <mergeCell ref="BR23:BT23"/>
    <mergeCell ref="BL12:BN12"/>
    <mergeCell ref="BO12:BQ12"/>
    <mergeCell ref="BR12:BT12"/>
    <mergeCell ref="BL13:BN13"/>
    <mergeCell ref="BO13:BQ13"/>
    <mergeCell ref="BR13:BT13"/>
    <mergeCell ref="BL14:BN14"/>
    <mergeCell ref="BO14:BQ14"/>
    <mergeCell ref="BR14:BT14"/>
    <mergeCell ref="BL15:BN15"/>
    <mergeCell ref="BO15:BQ15"/>
    <mergeCell ref="BR15:BT15"/>
    <mergeCell ref="BL16:BN16"/>
    <mergeCell ref="BO16:BQ16"/>
    <mergeCell ref="BR16:BT16"/>
    <mergeCell ref="BL17:BN17"/>
    <mergeCell ref="BO17:BQ17"/>
    <mergeCell ref="BR17:BT17"/>
    <mergeCell ref="BL5:BN6"/>
    <mergeCell ref="BO5:BQ6"/>
    <mergeCell ref="BR5:BT6"/>
    <mergeCell ref="BL7:BN7"/>
    <mergeCell ref="BO7:BQ7"/>
    <mergeCell ref="BR7:BT7"/>
    <mergeCell ref="BL8:BN8"/>
    <mergeCell ref="BO8:BQ8"/>
    <mergeCell ref="BR8:BT8"/>
    <mergeCell ref="BL9:BN9"/>
    <mergeCell ref="BO9:BQ9"/>
    <mergeCell ref="BR9:BT9"/>
    <mergeCell ref="BL10:BN10"/>
    <mergeCell ref="BO10:BQ10"/>
    <mergeCell ref="BR10:BT10"/>
    <mergeCell ref="BL11:BN11"/>
    <mergeCell ref="BO11:BQ11"/>
    <mergeCell ref="BR11:BT11"/>
    <mergeCell ref="U67:U72"/>
    <mergeCell ref="V67:V72"/>
    <mergeCell ref="W67:W72"/>
    <mergeCell ref="X67:X72"/>
    <mergeCell ref="Y67:Y72"/>
    <mergeCell ref="N67:N72"/>
    <mergeCell ref="O67:O72"/>
    <mergeCell ref="P67:P72"/>
    <mergeCell ref="Q67:Q72"/>
    <mergeCell ref="R67:R72"/>
    <mergeCell ref="S67:S72"/>
    <mergeCell ref="H67:H72"/>
    <mergeCell ref="I67:I72"/>
    <mergeCell ref="J67:J72"/>
    <mergeCell ref="K67:K72"/>
    <mergeCell ref="L67:L72"/>
    <mergeCell ref="M67:M72"/>
    <mergeCell ref="BE151:BE156"/>
    <mergeCell ref="BE157:BE162"/>
    <mergeCell ref="BE163:BE168"/>
    <mergeCell ref="BE169:BE174"/>
    <mergeCell ref="BE175:BE180"/>
    <mergeCell ref="BE361:BE366"/>
    <mergeCell ref="BE325:BE330"/>
    <mergeCell ref="BE331:BE336"/>
    <mergeCell ref="BE337:BE342"/>
    <mergeCell ref="BE343:BE348"/>
    <mergeCell ref="BE349:BE354"/>
    <mergeCell ref="BE355:BE360"/>
    <mergeCell ref="BE289:BE294"/>
    <mergeCell ref="BE295:BE300"/>
    <mergeCell ref="BE301:BE306"/>
    <mergeCell ref="BE307:BE312"/>
    <mergeCell ref="BE313:BE318"/>
    <mergeCell ref="BE319:BE324"/>
    <mergeCell ref="BE253:BE258"/>
    <mergeCell ref="BE259:BE264"/>
    <mergeCell ref="BE265:BE270"/>
    <mergeCell ref="BE271:BE276"/>
    <mergeCell ref="BE277:BE282"/>
    <mergeCell ref="BE283:BE288"/>
    <mergeCell ref="BD361:BD366"/>
    <mergeCell ref="BE13:BE18"/>
    <mergeCell ref="BE19:BE24"/>
    <mergeCell ref="BE25:BE30"/>
    <mergeCell ref="BE31:BE36"/>
    <mergeCell ref="BE37:BE42"/>
    <mergeCell ref="BE43:BE48"/>
    <mergeCell ref="BE49:BE54"/>
    <mergeCell ref="BE55:BE60"/>
    <mergeCell ref="BE61:BE66"/>
    <mergeCell ref="BD325:BD330"/>
    <mergeCell ref="BD331:BD336"/>
    <mergeCell ref="BD337:BD342"/>
    <mergeCell ref="BD343:BD348"/>
    <mergeCell ref="BD349:BD354"/>
    <mergeCell ref="BD355:BD360"/>
    <mergeCell ref="BD289:BD294"/>
    <mergeCell ref="BD295:BD300"/>
    <mergeCell ref="BD301:BD306"/>
    <mergeCell ref="BD307:BD312"/>
    <mergeCell ref="BE217:BE222"/>
    <mergeCell ref="BE223:BE228"/>
    <mergeCell ref="BE229:BE234"/>
    <mergeCell ref="BE235:BE240"/>
    <mergeCell ref="BE241:BE246"/>
    <mergeCell ref="BE247:BE252"/>
    <mergeCell ref="BE181:BE186"/>
    <mergeCell ref="BE187:BE192"/>
    <mergeCell ref="BE193:BE198"/>
    <mergeCell ref="BE199:BE204"/>
    <mergeCell ref="BE205:BE210"/>
    <mergeCell ref="BE211:BE216"/>
    <mergeCell ref="Z337:Z342"/>
    <mergeCell ref="AA337:AA342"/>
    <mergeCell ref="BD79:BD84"/>
    <mergeCell ref="BD85:BD90"/>
    <mergeCell ref="BD91:BD96"/>
    <mergeCell ref="BD97:BD102"/>
    <mergeCell ref="BD103:BD108"/>
    <mergeCell ref="BD313:BD318"/>
    <mergeCell ref="BD319:BD324"/>
    <mergeCell ref="BD253:BD258"/>
    <mergeCell ref="BD259:BD264"/>
    <mergeCell ref="BD265:BD270"/>
    <mergeCell ref="BD271:BD276"/>
    <mergeCell ref="BD277:BD282"/>
    <mergeCell ref="BD283:BD288"/>
    <mergeCell ref="BD217:BD222"/>
    <mergeCell ref="BD223:BD228"/>
    <mergeCell ref="BD229:BD234"/>
    <mergeCell ref="BD235:BD240"/>
    <mergeCell ref="BD241:BD246"/>
    <mergeCell ref="BD247:BD252"/>
    <mergeCell ref="BD181:BD186"/>
    <mergeCell ref="BD187:BD192"/>
    <mergeCell ref="BD193:BD198"/>
    <mergeCell ref="BD199:BD204"/>
    <mergeCell ref="BD205:BD210"/>
    <mergeCell ref="BD211:BD216"/>
    <mergeCell ref="AB337:AB342"/>
    <mergeCell ref="AD337:AD342"/>
    <mergeCell ref="AF337:AF342"/>
    <mergeCell ref="AC337:AC342"/>
    <mergeCell ref="Z325:Z330"/>
    <mergeCell ref="J349:J354"/>
    <mergeCell ref="K349:K354"/>
    <mergeCell ref="Z361:Z366"/>
    <mergeCell ref="AA361:AA366"/>
    <mergeCell ref="AB361:AB366"/>
    <mergeCell ref="AD361:AD366"/>
    <mergeCell ref="AF361:AF366"/>
    <mergeCell ref="AG5:AI5"/>
    <mergeCell ref="AJ5:AY5"/>
    <mergeCell ref="AZ5:BA5"/>
    <mergeCell ref="T361:T366"/>
    <mergeCell ref="U361:U366"/>
    <mergeCell ref="V361:V366"/>
    <mergeCell ref="W361:W366"/>
    <mergeCell ref="X361:X366"/>
    <mergeCell ref="Y361:Y366"/>
    <mergeCell ref="AF355:AF360"/>
    <mergeCell ref="Z349:Z354"/>
    <mergeCell ref="AA349:AA354"/>
    <mergeCell ref="AB349:AB354"/>
    <mergeCell ref="AD349:AD354"/>
    <mergeCell ref="AF349:AF354"/>
    <mergeCell ref="Y343:Y348"/>
    <mergeCell ref="Z343:Z348"/>
    <mergeCell ref="AA343:AA348"/>
    <mergeCell ref="AB343:AB348"/>
    <mergeCell ref="AD343:AD348"/>
    <mergeCell ref="AF343:AF348"/>
    <mergeCell ref="U355:U360"/>
    <mergeCell ref="V355:V360"/>
    <mergeCell ref="W355:W360"/>
    <mergeCell ref="X355:X360"/>
    <mergeCell ref="BB5:BC5"/>
    <mergeCell ref="BD5:BE5"/>
    <mergeCell ref="BD13:BD18"/>
    <mergeCell ref="BD19:BD24"/>
    <mergeCell ref="BD25:BD30"/>
    <mergeCell ref="BD31:BD36"/>
    <mergeCell ref="BD145:BD150"/>
    <mergeCell ref="BD151:BD156"/>
    <mergeCell ref="BD157:BD162"/>
    <mergeCell ref="BD163:BD168"/>
    <mergeCell ref="BD169:BD174"/>
    <mergeCell ref="BD175:BD180"/>
    <mergeCell ref="BD109:BD114"/>
    <mergeCell ref="BD115:BD120"/>
    <mergeCell ref="BD121:BD126"/>
    <mergeCell ref="BD127:BD132"/>
    <mergeCell ref="BD133:BD138"/>
    <mergeCell ref="BD139:BD144"/>
    <mergeCell ref="BD73:BD78"/>
    <mergeCell ref="BE109:BE114"/>
    <mergeCell ref="BE115:BE120"/>
    <mergeCell ref="BE121:BE126"/>
    <mergeCell ref="BE127:BE132"/>
    <mergeCell ref="BE133:BE138"/>
    <mergeCell ref="BE139:BE144"/>
    <mergeCell ref="BE73:BE78"/>
    <mergeCell ref="BE79:BE84"/>
    <mergeCell ref="BE85:BE90"/>
    <mergeCell ref="BE91:BE96"/>
    <mergeCell ref="BE97:BE102"/>
    <mergeCell ref="BE103:BE108"/>
    <mergeCell ref="BE145:BE150"/>
    <mergeCell ref="L349:L354"/>
    <mergeCell ref="M349:M354"/>
    <mergeCell ref="N361:N366"/>
    <mergeCell ref="O361:O366"/>
    <mergeCell ref="P361:P366"/>
    <mergeCell ref="Q361:Q366"/>
    <mergeCell ref="R361:R366"/>
    <mergeCell ref="S361:S366"/>
    <mergeCell ref="H361:H366"/>
    <mergeCell ref="I361:I366"/>
    <mergeCell ref="J361:J366"/>
    <mergeCell ref="K361:K366"/>
    <mergeCell ref="L361:L366"/>
    <mergeCell ref="M361:M366"/>
    <mergeCell ref="S355:S360"/>
    <mergeCell ref="P343:P348"/>
    <mergeCell ref="Q343:Q348"/>
    <mergeCell ref="R343:R348"/>
    <mergeCell ref="H343:H348"/>
    <mergeCell ref="I343:I348"/>
    <mergeCell ref="J343:J348"/>
    <mergeCell ref="M355:M360"/>
    <mergeCell ref="N355:N360"/>
    <mergeCell ref="O355:O360"/>
    <mergeCell ref="P355:P360"/>
    <mergeCell ref="Q355:Q360"/>
    <mergeCell ref="R355:R360"/>
    <mergeCell ref="H355:H360"/>
    <mergeCell ref="I355:I360"/>
    <mergeCell ref="J355:J360"/>
    <mergeCell ref="H349:H354"/>
    <mergeCell ref="I349:I354"/>
    <mergeCell ref="AC343:AC348"/>
    <mergeCell ref="AE337:AE342"/>
    <mergeCell ref="AE343:AE348"/>
    <mergeCell ref="K355:K360"/>
    <mergeCell ref="L355:L360"/>
    <mergeCell ref="T349:T354"/>
    <mergeCell ref="U349:U354"/>
    <mergeCell ref="V349:V354"/>
    <mergeCell ref="W349:W354"/>
    <mergeCell ref="X349:X354"/>
    <mergeCell ref="Y349:Y354"/>
    <mergeCell ref="N349:N354"/>
    <mergeCell ref="O349:O354"/>
    <mergeCell ref="P349:P354"/>
    <mergeCell ref="Q349:Q354"/>
    <mergeCell ref="R349:R354"/>
    <mergeCell ref="S349:S354"/>
    <mergeCell ref="Y355:Y360"/>
    <mergeCell ref="Z355:Z360"/>
    <mergeCell ref="AA355:AA360"/>
    <mergeCell ref="AB355:AB360"/>
    <mergeCell ref="AD355:AD360"/>
    <mergeCell ref="T355:T360"/>
    <mergeCell ref="K343:K348"/>
    <mergeCell ref="L343:L348"/>
    <mergeCell ref="T337:T342"/>
    <mergeCell ref="U337:U342"/>
    <mergeCell ref="V337:V342"/>
    <mergeCell ref="W337:W342"/>
    <mergeCell ref="X337:X342"/>
    <mergeCell ref="Y337:Y342"/>
    <mergeCell ref="N337:N342"/>
    <mergeCell ref="O337:O342"/>
    <mergeCell ref="P337:P342"/>
    <mergeCell ref="Q337:Q342"/>
    <mergeCell ref="R337:R342"/>
    <mergeCell ref="S337:S342"/>
    <mergeCell ref="H337:H342"/>
    <mergeCell ref="I337:I342"/>
    <mergeCell ref="J337:J342"/>
    <mergeCell ref="K337:K342"/>
    <mergeCell ref="L337:L342"/>
    <mergeCell ref="M337:M342"/>
    <mergeCell ref="S343:S348"/>
    <mergeCell ref="T343:T348"/>
    <mergeCell ref="U343:U348"/>
    <mergeCell ref="V343:V348"/>
    <mergeCell ref="W343:W348"/>
    <mergeCell ref="X343:X348"/>
    <mergeCell ref="M343:M348"/>
    <mergeCell ref="N343:N348"/>
    <mergeCell ref="O343:O348"/>
    <mergeCell ref="Z331:Z336"/>
    <mergeCell ref="AA331:AA336"/>
    <mergeCell ref="AB331:AB336"/>
    <mergeCell ref="AD331:AD336"/>
    <mergeCell ref="AF331:AF336"/>
    <mergeCell ref="S331:S336"/>
    <mergeCell ref="T331:T336"/>
    <mergeCell ref="U331:U336"/>
    <mergeCell ref="V331:V336"/>
    <mergeCell ref="W331:W336"/>
    <mergeCell ref="X331:X336"/>
    <mergeCell ref="M331:M336"/>
    <mergeCell ref="N331:N336"/>
    <mergeCell ref="O331:O336"/>
    <mergeCell ref="P331:P336"/>
    <mergeCell ref="Q331:Q336"/>
    <mergeCell ref="R331:R336"/>
    <mergeCell ref="AA325:AA330"/>
    <mergeCell ref="AB325:AB330"/>
    <mergeCell ref="AD325:AD330"/>
    <mergeCell ref="AF325:AF330"/>
    <mergeCell ref="H331:H336"/>
    <mergeCell ref="I331:I336"/>
    <mergeCell ref="J331:J336"/>
    <mergeCell ref="K331:K336"/>
    <mergeCell ref="L331:L336"/>
    <mergeCell ref="T325:T330"/>
    <mergeCell ref="U325:U330"/>
    <mergeCell ref="V325:V330"/>
    <mergeCell ref="W325:W330"/>
    <mergeCell ref="X325:X330"/>
    <mergeCell ref="Y325:Y330"/>
    <mergeCell ref="N325:N330"/>
    <mergeCell ref="O325:O330"/>
    <mergeCell ref="P325:P330"/>
    <mergeCell ref="Q325:Q330"/>
    <mergeCell ref="R325:R330"/>
    <mergeCell ref="S325:S330"/>
    <mergeCell ref="H325:H330"/>
    <mergeCell ref="I325:I330"/>
    <mergeCell ref="J325:J330"/>
    <mergeCell ref="K325:K330"/>
    <mergeCell ref="L325:L330"/>
    <mergeCell ref="M325:M330"/>
    <mergeCell ref="AC325:AC330"/>
    <mergeCell ref="AC331:AC336"/>
    <mergeCell ref="AE325:AE330"/>
    <mergeCell ref="AE331:AE336"/>
    <mergeCell ref="Y331:Y336"/>
    <mergeCell ref="Y319:Y324"/>
    <mergeCell ref="Z319:Z324"/>
    <mergeCell ref="AA319:AA324"/>
    <mergeCell ref="AB319:AB324"/>
    <mergeCell ref="AD319:AD324"/>
    <mergeCell ref="AF319:AF324"/>
    <mergeCell ref="S319:S324"/>
    <mergeCell ref="T319:T324"/>
    <mergeCell ref="U319:U324"/>
    <mergeCell ref="V319:V324"/>
    <mergeCell ref="W319:W324"/>
    <mergeCell ref="X319:X324"/>
    <mergeCell ref="M319:M324"/>
    <mergeCell ref="N319:N324"/>
    <mergeCell ref="O319:O324"/>
    <mergeCell ref="P319:P324"/>
    <mergeCell ref="Q319:Q324"/>
    <mergeCell ref="R319:R324"/>
    <mergeCell ref="Z313:Z318"/>
    <mergeCell ref="AA313:AA318"/>
    <mergeCell ref="AB313:AB318"/>
    <mergeCell ref="AD313:AD318"/>
    <mergeCell ref="AF313:AF318"/>
    <mergeCell ref="H319:H324"/>
    <mergeCell ref="I319:I324"/>
    <mergeCell ref="J319:J324"/>
    <mergeCell ref="K319:K324"/>
    <mergeCell ref="L319:L324"/>
    <mergeCell ref="T313:T318"/>
    <mergeCell ref="U313:U318"/>
    <mergeCell ref="V313:V318"/>
    <mergeCell ref="W313:W318"/>
    <mergeCell ref="X313:X318"/>
    <mergeCell ref="Y313:Y318"/>
    <mergeCell ref="N313:N318"/>
    <mergeCell ref="O313:O318"/>
    <mergeCell ref="P313:P318"/>
    <mergeCell ref="Q313:Q318"/>
    <mergeCell ref="R313:R318"/>
    <mergeCell ref="S313:S318"/>
    <mergeCell ref="H313:H318"/>
    <mergeCell ref="I313:I318"/>
    <mergeCell ref="J313:J318"/>
    <mergeCell ref="K313:K318"/>
    <mergeCell ref="L313:L318"/>
    <mergeCell ref="M313:M318"/>
    <mergeCell ref="AC313:AC318"/>
    <mergeCell ref="AC319:AC324"/>
    <mergeCell ref="AE313:AE318"/>
    <mergeCell ref="AE319:AE324"/>
    <mergeCell ref="Y307:Y312"/>
    <mergeCell ref="Z307:Z312"/>
    <mergeCell ref="AA307:AA312"/>
    <mergeCell ref="AB307:AB312"/>
    <mergeCell ref="AD307:AD312"/>
    <mergeCell ref="AF307:AF312"/>
    <mergeCell ref="S307:S312"/>
    <mergeCell ref="T307:T312"/>
    <mergeCell ref="U307:U312"/>
    <mergeCell ref="V307:V312"/>
    <mergeCell ref="W307:W312"/>
    <mergeCell ref="X307:X312"/>
    <mergeCell ref="M307:M312"/>
    <mergeCell ref="N307:N312"/>
    <mergeCell ref="O307:O312"/>
    <mergeCell ref="P307:P312"/>
    <mergeCell ref="Q307:Q312"/>
    <mergeCell ref="R307:R312"/>
    <mergeCell ref="Z301:Z306"/>
    <mergeCell ref="AA301:AA306"/>
    <mergeCell ref="AB301:AB306"/>
    <mergeCell ref="AD301:AD306"/>
    <mergeCell ref="AF301:AF306"/>
    <mergeCell ref="H307:H312"/>
    <mergeCell ref="I307:I312"/>
    <mergeCell ref="J307:J312"/>
    <mergeCell ref="K307:K312"/>
    <mergeCell ref="L307:L312"/>
    <mergeCell ref="T301:T306"/>
    <mergeCell ref="U301:U306"/>
    <mergeCell ref="V301:V306"/>
    <mergeCell ref="W301:W306"/>
    <mergeCell ref="X301:X306"/>
    <mergeCell ref="Y301:Y306"/>
    <mergeCell ref="N301:N306"/>
    <mergeCell ref="O301:O306"/>
    <mergeCell ref="P301:P306"/>
    <mergeCell ref="Q301:Q306"/>
    <mergeCell ref="R301:R306"/>
    <mergeCell ref="S301:S306"/>
    <mergeCell ref="H301:H306"/>
    <mergeCell ref="I301:I306"/>
    <mergeCell ref="J301:J306"/>
    <mergeCell ref="K301:K306"/>
    <mergeCell ref="L301:L306"/>
    <mergeCell ref="M301:M306"/>
    <mergeCell ref="AC301:AC306"/>
    <mergeCell ref="AC307:AC312"/>
    <mergeCell ref="AE301:AE306"/>
    <mergeCell ref="AE307:AE312"/>
    <mergeCell ref="Y295:Y300"/>
    <mergeCell ref="Z295:Z300"/>
    <mergeCell ref="AA295:AA300"/>
    <mergeCell ref="AB295:AB300"/>
    <mergeCell ref="AD295:AD300"/>
    <mergeCell ref="AF295:AF300"/>
    <mergeCell ref="S295:S300"/>
    <mergeCell ref="T295:T300"/>
    <mergeCell ref="U295:U300"/>
    <mergeCell ref="V295:V300"/>
    <mergeCell ref="W295:W300"/>
    <mergeCell ref="X295:X300"/>
    <mergeCell ref="M295:M300"/>
    <mergeCell ref="N295:N300"/>
    <mergeCell ref="O295:O300"/>
    <mergeCell ref="P295:P300"/>
    <mergeCell ref="Q295:Q300"/>
    <mergeCell ref="R295:R300"/>
    <mergeCell ref="Z289:Z294"/>
    <mergeCell ref="AA289:AA294"/>
    <mergeCell ref="AB289:AB294"/>
    <mergeCell ref="AD289:AD294"/>
    <mergeCell ref="AF289:AF294"/>
    <mergeCell ref="H295:H300"/>
    <mergeCell ref="I295:I300"/>
    <mergeCell ref="J295:J300"/>
    <mergeCell ref="K295:K300"/>
    <mergeCell ref="L295:L300"/>
    <mergeCell ref="T289:T294"/>
    <mergeCell ref="U289:U294"/>
    <mergeCell ref="V289:V294"/>
    <mergeCell ref="W289:W294"/>
    <mergeCell ref="X289:X294"/>
    <mergeCell ref="Y289:Y294"/>
    <mergeCell ref="N289:N294"/>
    <mergeCell ref="O289:O294"/>
    <mergeCell ref="P289:P294"/>
    <mergeCell ref="Q289:Q294"/>
    <mergeCell ref="R289:R294"/>
    <mergeCell ref="S289:S294"/>
    <mergeCell ref="H289:H294"/>
    <mergeCell ref="I289:I294"/>
    <mergeCell ref="J289:J294"/>
    <mergeCell ref="K289:K294"/>
    <mergeCell ref="L289:L294"/>
    <mergeCell ref="M289:M294"/>
    <mergeCell ref="AC289:AC294"/>
    <mergeCell ref="AC295:AC300"/>
    <mergeCell ref="AE289:AE294"/>
    <mergeCell ref="AE295:AE300"/>
    <mergeCell ref="Y283:Y288"/>
    <mergeCell ref="Z283:Z288"/>
    <mergeCell ref="AA283:AA288"/>
    <mergeCell ref="AB283:AB288"/>
    <mergeCell ref="AD283:AD288"/>
    <mergeCell ref="AF283:AF288"/>
    <mergeCell ref="S283:S288"/>
    <mergeCell ref="T283:T288"/>
    <mergeCell ref="U283:U288"/>
    <mergeCell ref="V283:V288"/>
    <mergeCell ref="W283:W288"/>
    <mergeCell ref="X283:X288"/>
    <mergeCell ref="M283:M288"/>
    <mergeCell ref="N283:N288"/>
    <mergeCell ref="O283:O288"/>
    <mergeCell ref="P283:P288"/>
    <mergeCell ref="Q283:Q288"/>
    <mergeCell ref="R283:R288"/>
    <mergeCell ref="Z277:Z282"/>
    <mergeCell ref="AA277:AA282"/>
    <mergeCell ref="AB277:AB282"/>
    <mergeCell ref="AD277:AD282"/>
    <mergeCell ref="AF277:AF282"/>
    <mergeCell ref="H283:H288"/>
    <mergeCell ref="I283:I288"/>
    <mergeCell ref="J283:J288"/>
    <mergeCell ref="K283:K288"/>
    <mergeCell ref="L283:L288"/>
    <mergeCell ref="T277:T282"/>
    <mergeCell ref="U277:U282"/>
    <mergeCell ref="V277:V282"/>
    <mergeCell ref="W277:W282"/>
    <mergeCell ref="X277:X282"/>
    <mergeCell ref="Y277:Y282"/>
    <mergeCell ref="N277:N282"/>
    <mergeCell ref="O277:O282"/>
    <mergeCell ref="P277:P282"/>
    <mergeCell ref="Q277:Q282"/>
    <mergeCell ref="R277:R282"/>
    <mergeCell ref="S277:S282"/>
    <mergeCell ref="H277:H282"/>
    <mergeCell ref="I277:I282"/>
    <mergeCell ref="J277:J282"/>
    <mergeCell ref="K277:K282"/>
    <mergeCell ref="L277:L282"/>
    <mergeCell ref="M277:M282"/>
    <mergeCell ref="AC277:AC282"/>
    <mergeCell ref="AC283:AC288"/>
    <mergeCell ref="AE277:AE282"/>
    <mergeCell ref="AE283:AE288"/>
    <mergeCell ref="Y271:Y276"/>
    <mergeCell ref="Z271:Z276"/>
    <mergeCell ref="AA271:AA276"/>
    <mergeCell ref="AB271:AB276"/>
    <mergeCell ref="AD271:AD276"/>
    <mergeCell ref="AF271:AF276"/>
    <mergeCell ref="S271:S276"/>
    <mergeCell ref="T271:T276"/>
    <mergeCell ref="U271:U276"/>
    <mergeCell ref="V271:V276"/>
    <mergeCell ref="W271:W276"/>
    <mergeCell ref="X271:X276"/>
    <mergeCell ref="M271:M276"/>
    <mergeCell ref="N271:N276"/>
    <mergeCell ref="O271:O276"/>
    <mergeCell ref="P271:P276"/>
    <mergeCell ref="Q271:Q276"/>
    <mergeCell ref="R271:R276"/>
    <mergeCell ref="Z265:Z270"/>
    <mergeCell ref="AA265:AA270"/>
    <mergeCell ref="AB265:AB270"/>
    <mergeCell ref="AD265:AD270"/>
    <mergeCell ref="AF265:AF270"/>
    <mergeCell ref="H271:H276"/>
    <mergeCell ref="I271:I276"/>
    <mergeCell ref="J271:J276"/>
    <mergeCell ref="K271:K276"/>
    <mergeCell ref="L271:L276"/>
    <mergeCell ref="T265:T270"/>
    <mergeCell ref="U265:U270"/>
    <mergeCell ref="V265:V270"/>
    <mergeCell ref="W265:W270"/>
    <mergeCell ref="X265:X270"/>
    <mergeCell ref="Y265:Y270"/>
    <mergeCell ref="N265:N270"/>
    <mergeCell ref="O265:O270"/>
    <mergeCell ref="P265:P270"/>
    <mergeCell ref="Q265:Q270"/>
    <mergeCell ref="R265:R270"/>
    <mergeCell ref="S265:S270"/>
    <mergeCell ref="H265:H270"/>
    <mergeCell ref="I265:I270"/>
    <mergeCell ref="J265:J270"/>
    <mergeCell ref="K265:K270"/>
    <mergeCell ref="L265:L270"/>
    <mergeCell ref="M265:M270"/>
    <mergeCell ref="AC265:AC270"/>
    <mergeCell ref="AC271:AC276"/>
    <mergeCell ref="AE265:AE270"/>
    <mergeCell ref="AE271:AE276"/>
    <mergeCell ref="Y259:Y264"/>
    <mergeCell ref="Z259:Z264"/>
    <mergeCell ref="AA259:AA264"/>
    <mergeCell ref="AB259:AB264"/>
    <mergeCell ref="AD259:AD264"/>
    <mergeCell ref="AF259:AF264"/>
    <mergeCell ref="S259:S264"/>
    <mergeCell ref="T259:T264"/>
    <mergeCell ref="U259:U264"/>
    <mergeCell ref="V259:V264"/>
    <mergeCell ref="W259:W264"/>
    <mergeCell ref="X259:X264"/>
    <mergeCell ref="M259:M264"/>
    <mergeCell ref="N259:N264"/>
    <mergeCell ref="O259:O264"/>
    <mergeCell ref="P259:P264"/>
    <mergeCell ref="Q259:Q264"/>
    <mergeCell ref="R259:R264"/>
    <mergeCell ref="Z253:Z258"/>
    <mergeCell ref="AA253:AA258"/>
    <mergeCell ref="AB253:AB258"/>
    <mergeCell ref="AD253:AD258"/>
    <mergeCell ref="AF253:AF258"/>
    <mergeCell ref="H259:H264"/>
    <mergeCell ref="I259:I264"/>
    <mergeCell ref="J259:J264"/>
    <mergeCell ref="K259:K264"/>
    <mergeCell ref="L259:L264"/>
    <mergeCell ref="T253:T258"/>
    <mergeCell ref="U253:U258"/>
    <mergeCell ref="V253:V258"/>
    <mergeCell ref="W253:W258"/>
    <mergeCell ref="X253:X258"/>
    <mergeCell ref="Y253:Y258"/>
    <mergeCell ref="N253:N258"/>
    <mergeCell ref="O253:O258"/>
    <mergeCell ref="P253:P258"/>
    <mergeCell ref="Q253:Q258"/>
    <mergeCell ref="R253:R258"/>
    <mergeCell ref="S253:S258"/>
    <mergeCell ref="H253:H258"/>
    <mergeCell ref="I253:I258"/>
    <mergeCell ref="J253:J258"/>
    <mergeCell ref="K253:K258"/>
    <mergeCell ref="L253:L258"/>
    <mergeCell ref="M253:M258"/>
    <mergeCell ref="AC253:AC258"/>
    <mergeCell ref="AC259:AC264"/>
    <mergeCell ref="AE253:AE258"/>
    <mergeCell ref="AE259:AE264"/>
    <mergeCell ref="Y247:Y252"/>
    <mergeCell ref="Z247:Z252"/>
    <mergeCell ref="AA247:AA252"/>
    <mergeCell ref="AB247:AB252"/>
    <mergeCell ref="AD247:AD252"/>
    <mergeCell ref="AF247:AF252"/>
    <mergeCell ref="S247:S252"/>
    <mergeCell ref="T247:T252"/>
    <mergeCell ref="U247:U252"/>
    <mergeCell ref="V247:V252"/>
    <mergeCell ref="W247:W252"/>
    <mergeCell ref="X247:X252"/>
    <mergeCell ref="M247:M252"/>
    <mergeCell ref="N247:N252"/>
    <mergeCell ref="O247:O252"/>
    <mergeCell ref="P247:P252"/>
    <mergeCell ref="Q247:Q252"/>
    <mergeCell ref="R247:R252"/>
    <mergeCell ref="Z241:Z246"/>
    <mergeCell ref="AA241:AA246"/>
    <mergeCell ref="AB241:AB246"/>
    <mergeCell ref="AD241:AD246"/>
    <mergeCell ref="AF241:AF246"/>
    <mergeCell ref="H247:H252"/>
    <mergeCell ref="I247:I252"/>
    <mergeCell ref="J247:J252"/>
    <mergeCell ref="K247:K252"/>
    <mergeCell ref="L247:L252"/>
    <mergeCell ref="T241:T246"/>
    <mergeCell ref="U241:U246"/>
    <mergeCell ref="V241:V246"/>
    <mergeCell ref="W241:W246"/>
    <mergeCell ref="X241:X246"/>
    <mergeCell ref="Y241:Y246"/>
    <mergeCell ref="N241:N246"/>
    <mergeCell ref="O241:O246"/>
    <mergeCell ref="P241:P246"/>
    <mergeCell ref="Q241:Q246"/>
    <mergeCell ref="R241:R246"/>
    <mergeCell ref="S241:S246"/>
    <mergeCell ref="H241:H246"/>
    <mergeCell ref="I241:I246"/>
    <mergeCell ref="J241:J246"/>
    <mergeCell ref="K241:K246"/>
    <mergeCell ref="L241:L246"/>
    <mergeCell ref="M241:M246"/>
    <mergeCell ref="AC241:AC246"/>
    <mergeCell ref="AC247:AC252"/>
    <mergeCell ref="AE241:AE246"/>
    <mergeCell ref="AE247:AE252"/>
    <mergeCell ref="Y235:Y240"/>
    <mergeCell ref="Z235:Z240"/>
    <mergeCell ref="AA235:AA240"/>
    <mergeCell ref="AB235:AB240"/>
    <mergeCell ref="AD235:AD240"/>
    <mergeCell ref="AF235:AF240"/>
    <mergeCell ref="S235:S240"/>
    <mergeCell ref="T235:T240"/>
    <mergeCell ref="U235:U240"/>
    <mergeCell ref="V235:V240"/>
    <mergeCell ref="W235:W240"/>
    <mergeCell ref="X235:X240"/>
    <mergeCell ref="M235:M240"/>
    <mergeCell ref="N235:N240"/>
    <mergeCell ref="O235:O240"/>
    <mergeCell ref="P235:P240"/>
    <mergeCell ref="Q235:Q240"/>
    <mergeCell ref="R235:R240"/>
    <mergeCell ref="Z229:Z234"/>
    <mergeCell ref="AA229:AA234"/>
    <mergeCell ref="AB229:AB234"/>
    <mergeCell ref="AD229:AD234"/>
    <mergeCell ref="AF229:AF234"/>
    <mergeCell ref="H235:H240"/>
    <mergeCell ref="I235:I240"/>
    <mergeCell ref="J235:J240"/>
    <mergeCell ref="K235:K240"/>
    <mergeCell ref="L235:L240"/>
    <mergeCell ref="T229:T234"/>
    <mergeCell ref="U229:U234"/>
    <mergeCell ref="V229:V234"/>
    <mergeCell ref="W229:W234"/>
    <mergeCell ref="X229:X234"/>
    <mergeCell ref="Y229:Y234"/>
    <mergeCell ref="N229:N234"/>
    <mergeCell ref="O229:O234"/>
    <mergeCell ref="P229:P234"/>
    <mergeCell ref="Q229:Q234"/>
    <mergeCell ref="R229:R234"/>
    <mergeCell ref="S229:S234"/>
    <mergeCell ref="H229:H234"/>
    <mergeCell ref="I229:I234"/>
    <mergeCell ref="J229:J234"/>
    <mergeCell ref="K229:K234"/>
    <mergeCell ref="L229:L234"/>
    <mergeCell ref="M229:M234"/>
    <mergeCell ref="AC229:AC234"/>
    <mergeCell ref="AC235:AC240"/>
    <mergeCell ref="AE229:AE234"/>
    <mergeCell ref="AE235:AE240"/>
    <mergeCell ref="Y223:Y228"/>
    <mergeCell ref="Z223:Z228"/>
    <mergeCell ref="AA223:AA228"/>
    <mergeCell ref="AB223:AB228"/>
    <mergeCell ref="AD223:AD228"/>
    <mergeCell ref="AF223:AF228"/>
    <mergeCell ref="S223:S228"/>
    <mergeCell ref="T223:T228"/>
    <mergeCell ref="U223:U228"/>
    <mergeCell ref="V223:V228"/>
    <mergeCell ref="W223:W228"/>
    <mergeCell ref="X223:X228"/>
    <mergeCell ref="M223:M228"/>
    <mergeCell ref="N223:N228"/>
    <mergeCell ref="O223:O228"/>
    <mergeCell ref="P223:P228"/>
    <mergeCell ref="Q223:Q228"/>
    <mergeCell ref="R223:R228"/>
    <mergeCell ref="Z217:Z222"/>
    <mergeCell ref="AA217:AA222"/>
    <mergeCell ref="AB217:AB222"/>
    <mergeCell ref="AD217:AD222"/>
    <mergeCell ref="AF217:AF222"/>
    <mergeCell ref="H223:H228"/>
    <mergeCell ref="I223:I228"/>
    <mergeCell ref="J223:J228"/>
    <mergeCell ref="K223:K228"/>
    <mergeCell ref="L223:L228"/>
    <mergeCell ref="T217:T222"/>
    <mergeCell ref="U217:U222"/>
    <mergeCell ref="V217:V222"/>
    <mergeCell ref="W217:W222"/>
    <mergeCell ref="X217:X222"/>
    <mergeCell ref="Y217:Y222"/>
    <mergeCell ref="N217:N222"/>
    <mergeCell ref="O217:O222"/>
    <mergeCell ref="P217:P222"/>
    <mergeCell ref="Q217:Q222"/>
    <mergeCell ref="R217:R222"/>
    <mergeCell ref="S217:S222"/>
    <mergeCell ref="H217:H222"/>
    <mergeCell ref="I217:I222"/>
    <mergeCell ref="J217:J222"/>
    <mergeCell ref="K217:K222"/>
    <mergeCell ref="L217:L222"/>
    <mergeCell ref="M217:M222"/>
    <mergeCell ref="AC217:AC222"/>
    <mergeCell ref="AC223:AC228"/>
    <mergeCell ref="AE217:AE222"/>
    <mergeCell ref="AE223:AE228"/>
    <mergeCell ref="Y211:Y216"/>
    <mergeCell ref="Z211:Z216"/>
    <mergeCell ref="AA211:AA216"/>
    <mergeCell ref="AB211:AB216"/>
    <mergeCell ref="AD211:AD216"/>
    <mergeCell ref="AF211:AF216"/>
    <mergeCell ref="S211:S216"/>
    <mergeCell ref="T211:T216"/>
    <mergeCell ref="U211:U216"/>
    <mergeCell ref="V211:V216"/>
    <mergeCell ref="W211:W216"/>
    <mergeCell ref="X211:X216"/>
    <mergeCell ref="M211:M216"/>
    <mergeCell ref="N211:N216"/>
    <mergeCell ref="O211:O216"/>
    <mergeCell ref="P211:P216"/>
    <mergeCell ref="Q211:Q216"/>
    <mergeCell ref="R211:R216"/>
    <mergeCell ref="Z205:Z210"/>
    <mergeCell ref="AA205:AA210"/>
    <mergeCell ref="AB205:AB210"/>
    <mergeCell ref="AD205:AD210"/>
    <mergeCell ref="AF205:AF210"/>
    <mergeCell ref="H211:H216"/>
    <mergeCell ref="I211:I216"/>
    <mergeCell ref="J211:J216"/>
    <mergeCell ref="K211:K216"/>
    <mergeCell ref="L211:L216"/>
    <mergeCell ref="T205:T210"/>
    <mergeCell ref="U205:U210"/>
    <mergeCell ref="V205:V210"/>
    <mergeCell ref="W205:W210"/>
    <mergeCell ref="X205:X210"/>
    <mergeCell ref="Y205:Y210"/>
    <mergeCell ref="N205:N210"/>
    <mergeCell ref="O205:O210"/>
    <mergeCell ref="P205:P210"/>
    <mergeCell ref="Q205:Q210"/>
    <mergeCell ref="R205:R210"/>
    <mergeCell ref="S205:S210"/>
    <mergeCell ref="H205:H210"/>
    <mergeCell ref="I205:I210"/>
    <mergeCell ref="J205:J210"/>
    <mergeCell ref="K205:K210"/>
    <mergeCell ref="L205:L210"/>
    <mergeCell ref="M205:M210"/>
    <mergeCell ref="AC205:AC210"/>
    <mergeCell ref="AC211:AC216"/>
    <mergeCell ref="AE205:AE210"/>
    <mergeCell ref="AE211:AE216"/>
    <mergeCell ref="Y199:Y204"/>
    <mergeCell ref="Z199:Z204"/>
    <mergeCell ref="AA199:AA204"/>
    <mergeCell ref="AB199:AB204"/>
    <mergeCell ref="AD199:AD204"/>
    <mergeCell ref="AF199:AF204"/>
    <mergeCell ref="S199:S204"/>
    <mergeCell ref="T199:T204"/>
    <mergeCell ref="U199:U204"/>
    <mergeCell ref="V199:V204"/>
    <mergeCell ref="W199:W204"/>
    <mergeCell ref="X199:X204"/>
    <mergeCell ref="M199:M204"/>
    <mergeCell ref="N199:N204"/>
    <mergeCell ref="O199:O204"/>
    <mergeCell ref="P199:P204"/>
    <mergeCell ref="Q199:Q204"/>
    <mergeCell ref="R199:R204"/>
    <mergeCell ref="Z193:Z198"/>
    <mergeCell ref="AA193:AA198"/>
    <mergeCell ref="AB193:AB198"/>
    <mergeCell ref="AD193:AD198"/>
    <mergeCell ref="AF193:AF198"/>
    <mergeCell ref="H199:H204"/>
    <mergeCell ref="I199:I204"/>
    <mergeCell ref="J199:J204"/>
    <mergeCell ref="K199:K204"/>
    <mergeCell ref="L199:L204"/>
    <mergeCell ref="T193:T198"/>
    <mergeCell ref="U193:U198"/>
    <mergeCell ref="V193:V198"/>
    <mergeCell ref="W193:W198"/>
    <mergeCell ref="X193:X198"/>
    <mergeCell ref="Y193:Y198"/>
    <mergeCell ref="N193:N198"/>
    <mergeCell ref="O193:O198"/>
    <mergeCell ref="P193:P198"/>
    <mergeCell ref="Q193:Q198"/>
    <mergeCell ref="R193:R198"/>
    <mergeCell ref="S193:S198"/>
    <mergeCell ref="H193:H198"/>
    <mergeCell ref="I193:I198"/>
    <mergeCell ref="J193:J198"/>
    <mergeCell ref="K193:K198"/>
    <mergeCell ref="L193:L198"/>
    <mergeCell ref="M193:M198"/>
    <mergeCell ref="AC193:AC198"/>
    <mergeCell ref="AC199:AC204"/>
    <mergeCell ref="AE193:AE198"/>
    <mergeCell ref="AE199:AE204"/>
    <mergeCell ref="Y187:Y192"/>
    <mergeCell ref="Z187:Z192"/>
    <mergeCell ref="AA187:AA192"/>
    <mergeCell ref="AB187:AB192"/>
    <mergeCell ref="AD187:AD192"/>
    <mergeCell ref="AF187:AF192"/>
    <mergeCell ref="S187:S192"/>
    <mergeCell ref="T187:T192"/>
    <mergeCell ref="U187:U192"/>
    <mergeCell ref="V187:V192"/>
    <mergeCell ref="W187:W192"/>
    <mergeCell ref="X187:X192"/>
    <mergeCell ref="M187:M192"/>
    <mergeCell ref="N187:N192"/>
    <mergeCell ref="O187:O192"/>
    <mergeCell ref="P187:P192"/>
    <mergeCell ref="Q187:Q192"/>
    <mergeCell ref="R187:R192"/>
    <mergeCell ref="Z181:Z186"/>
    <mergeCell ref="AA181:AA186"/>
    <mergeCell ref="AB181:AB186"/>
    <mergeCell ref="AD181:AD186"/>
    <mergeCell ref="AF181:AF186"/>
    <mergeCell ref="H187:H192"/>
    <mergeCell ref="I187:I192"/>
    <mergeCell ref="J187:J192"/>
    <mergeCell ref="K187:K192"/>
    <mergeCell ref="L187:L192"/>
    <mergeCell ref="T181:T186"/>
    <mergeCell ref="U181:U186"/>
    <mergeCell ref="V181:V186"/>
    <mergeCell ref="W181:W186"/>
    <mergeCell ref="X181:X186"/>
    <mergeCell ref="Y181:Y186"/>
    <mergeCell ref="N181:N186"/>
    <mergeCell ref="O181:O186"/>
    <mergeCell ref="P181:P186"/>
    <mergeCell ref="Q181:Q186"/>
    <mergeCell ref="R181:R186"/>
    <mergeCell ref="S181:S186"/>
    <mergeCell ref="H181:H186"/>
    <mergeCell ref="I181:I186"/>
    <mergeCell ref="J181:J186"/>
    <mergeCell ref="K181:K186"/>
    <mergeCell ref="L181:L186"/>
    <mergeCell ref="M181:M186"/>
    <mergeCell ref="AC181:AC186"/>
    <mergeCell ref="AC187:AC192"/>
    <mergeCell ref="AE181:AE186"/>
    <mergeCell ref="AE187:AE192"/>
    <mergeCell ref="Y175:Y180"/>
    <mergeCell ref="Z175:Z180"/>
    <mergeCell ref="AA175:AA180"/>
    <mergeCell ref="AB175:AB180"/>
    <mergeCell ref="AD175:AD180"/>
    <mergeCell ref="AF175:AF180"/>
    <mergeCell ref="S175:S180"/>
    <mergeCell ref="T175:T180"/>
    <mergeCell ref="U175:U180"/>
    <mergeCell ref="V175:V180"/>
    <mergeCell ref="W175:W180"/>
    <mergeCell ref="X175:X180"/>
    <mergeCell ref="M175:M180"/>
    <mergeCell ref="N175:N180"/>
    <mergeCell ref="O175:O180"/>
    <mergeCell ref="P175:P180"/>
    <mergeCell ref="Q175:Q180"/>
    <mergeCell ref="R175:R180"/>
    <mergeCell ref="Z169:Z174"/>
    <mergeCell ref="AA169:AA174"/>
    <mergeCell ref="AB169:AB174"/>
    <mergeCell ref="AD169:AD174"/>
    <mergeCell ref="AF169:AF174"/>
    <mergeCell ref="H175:H180"/>
    <mergeCell ref="I175:I180"/>
    <mergeCell ref="J175:J180"/>
    <mergeCell ref="K175:K180"/>
    <mergeCell ref="L175:L180"/>
    <mergeCell ref="T169:T174"/>
    <mergeCell ref="U169:U174"/>
    <mergeCell ref="V169:V174"/>
    <mergeCell ref="W169:W174"/>
    <mergeCell ref="X169:X174"/>
    <mergeCell ref="Y169:Y174"/>
    <mergeCell ref="N169:N174"/>
    <mergeCell ref="O169:O174"/>
    <mergeCell ref="P169:P174"/>
    <mergeCell ref="Q169:Q174"/>
    <mergeCell ref="R169:R174"/>
    <mergeCell ref="S169:S174"/>
    <mergeCell ref="H169:H174"/>
    <mergeCell ref="I169:I174"/>
    <mergeCell ref="J169:J174"/>
    <mergeCell ref="K169:K174"/>
    <mergeCell ref="L169:L174"/>
    <mergeCell ref="M169:M174"/>
    <mergeCell ref="AC169:AC174"/>
    <mergeCell ref="AC175:AC180"/>
    <mergeCell ref="AE169:AE174"/>
    <mergeCell ref="AE175:AE180"/>
    <mergeCell ref="AC163:AC168"/>
    <mergeCell ref="AE163:AE168"/>
    <mergeCell ref="Y163:Y168"/>
    <mergeCell ref="Z163:Z168"/>
    <mergeCell ref="AA163:AA168"/>
    <mergeCell ref="AB163:AB168"/>
    <mergeCell ref="AD163:AD168"/>
    <mergeCell ref="AF163:AF168"/>
    <mergeCell ref="S163:S168"/>
    <mergeCell ref="T163:T168"/>
    <mergeCell ref="U163:U168"/>
    <mergeCell ref="V163:V168"/>
    <mergeCell ref="W163:W168"/>
    <mergeCell ref="X163:X168"/>
    <mergeCell ref="M163:M168"/>
    <mergeCell ref="N163:N168"/>
    <mergeCell ref="O163:O168"/>
    <mergeCell ref="P163:P168"/>
    <mergeCell ref="Q163:Q168"/>
    <mergeCell ref="R163:R168"/>
    <mergeCell ref="H163:H168"/>
    <mergeCell ref="I163:I168"/>
    <mergeCell ref="J163:J168"/>
    <mergeCell ref="K163:K168"/>
    <mergeCell ref="L163:L168"/>
    <mergeCell ref="T157:T162"/>
    <mergeCell ref="U157:U162"/>
    <mergeCell ref="V157:V162"/>
    <mergeCell ref="W157:W162"/>
    <mergeCell ref="X157:X162"/>
    <mergeCell ref="Y157:Y162"/>
    <mergeCell ref="N157:N162"/>
    <mergeCell ref="O157:O162"/>
    <mergeCell ref="P157:P162"/>
    <mergeCell ref="Q157:Q162"/>
    <mergeCell ref="R157:R162"/>
    <mergeCell ref="S157:S162"/>
    <mergeCell ref="H157:H162"/>
    <mergeCell ref="I157:I162"/>
    <mergeCell ref="J157:J162"/>
    <mergeCell ref="K157:K162"/>
    <mergeCell ref="L157:L162"/>
    <mergeCell ref="M157:M162"/>
    <mergeCell ref="AA151:AA156"/>
    <mergeCell ref="AB151:AB156"/>
    <mergeCell ref="AD151:AD156"/>
    <mergeCell ref="AF151:AF156"/>
    <mergeCell ref="S151:S156"/>
    <mergeCell ref="T151:T156"/>
    <mergeCell ref="U151:U156"/>
    <mergeCell ref="V151:V156"/>
    <mergeCell ref="W151:W156"/>
    <mergeCell ref="X151:X156"/>
    <mergeCell ref="M151:M156"/>
    <mergeCell ref="N151:N156"/>
    <mergeCell ref="O151:O156"/>
    <mergeCell ref="P151:P156"/>
    <mergeCell ref="Q151:Q156"/>
    <mergeCell ref="R151:R156"/>
    <mergeCell ref="Z157:Z162"/>
    <mergeCell ref="AA157:AA162"/>
    <mergeCell ref="AB157:AB162"/>
    <mergeCell ref="AD157:AD162"/>
    <mergeCell ref="AF157:AF162"/>
    <mergeCell ref="AC157:AC162"/>
    <mergeCell ref="Z145:Z150"/>
    <mergeCell ref="AA145:AA150"/>
    <mergeCell ref="AB145:AB150"/>
    <mergeCell ref="AD145:AD150"/>
    <mergeCell ref="AF145:AF150"/>
    <mergeCell ref="AC145:AC150"/>
    <mergeCell ref="H151:H156"/>
    <mergeCell ref="I151:I156"/>
    <mergeCell ref="J151:J156"/>
    <mergeCell ref="K151:K156"/>
    <mergeCell ref="L151:L156"/>
    <mergeCell ref="T145:T150"/>
    <mergeCell ref="U145:U150"/>
    <mergeCell ref="V145:V150"/>
    <mergeCell ref="W145:W150"/>
    <mergeCell ref="X145:X150"/>
    <mergeCell ref="Y145:Y150"/>
    <mergeCell ref="N145:N150"/>
    <mergeCell ref="O145:O150"/>
    <mergeCell ref="P145:P150"/>
    <mergeCell ref="Q145:Q150"/>
    <mergeCell ref="R145:R150"/>
    <mergeCell ref="S145:S150"/>
    <mergeCell ref="H145:H150"/>
    <mergeCell ref="I145:I150"/>
    <mergeCell ref="J145:J150"/>
    <mergeCell ref="K145:K150"/>
    <mergeCell ref="L145:L150"/>
    <mergeCell ref="M145:M150"/>
    <mergeCell ref="AC151:AC156"/>
    <mergeCell ref="Y151:Y156"/>
    <mergeCell ref="Z151:Z156"/>
    <mergeCell ref="AC139:AC144"/>
    <mergeCell ref="Y139:Y144"/>
    <mergeCell ref="Z139:Z144"/>
    <mergeCell ref="AA139:AA144"/>
    <mergeCell ref="AB139:AB144"/>
    <mergeCell ref="AD139:AD144"/>
    <mergeCell ref="AF139:AF144"/>
    <mergeCell ref="S139:S144"/>
    <mergeCell ref="T139:T144"/>
    <mergeCell ref="U139:U144"/>
    <mergeCell ref="V139:V144"/>
    <mergeCell ref="W139:W144"/>
    <mergeCell ref="X139:X144"/>
    <mergeCell ref="M139:M144"/>
    <mergeCell ref="N139:N144"/>
    <mergeCell ref="O139:O144"/>
    <mergeCell ref="P139:P144"/>
    <mergeCell ref="Q139:Q144"/>
    <mergeCell ref="R139:R144"/>
    <mergeCell ref="H139:H144"/>
    <mergeCell ref="I139:I144"/>
    <mergeCell ref="J139:J144"/>
    <mergeCell ref="K139:K144"/>
    <mergeCell ref="L139:L144"/>
    <mergeCell ref="T133:T138"/>
    <mergeCell ref="U133:U138"/>
    <mergeCell ref="V133:V138"/>
    <mergeCell ref="W133:W138"/>
    <mergeCell ref="X133:X138"/>
    <mergeCell ref="Y133:Y138"/>
    <mergeCell ref="N133:N138"/>
    <mergeCell ref="O133:O138"/>
    <mergeCell ref="P133:P138"/>
    <mergeCell ref="Q133:Q138"/>
    <mergeCell ref="R133:R138"/>
    <mergeCell ref="S133:S138"/>
    <mergeCell ref="H133:H138"/>
    <mergeCell ref="I133:I138"/>
    <mergeCell ref="J133:J138"/>
    <mergeCell ref="K133:K138"/>
    <mergeCell ref="L133:L138"/>
    <mergeCell ref="M133:M138"/>
    <mergeCell ref="AA127:AA132"/>
    <mergeCell ref="AB127:AB132"/>
    <mergeCell ref="AD127:AD132"/>
    <mergeCell ref="AF127:AF132"/>
    <mergeCell ref="S127:S132"/>
    <mergeCell ref="T127:T132"/>
    <mergeCell ref="U127:U132"/>
    <mergeCell ref="V127:V132"/>
    <mergeCell ref="W127:W132"/>
    <mergeCell ref="X127:X132"/>
    <mergeCell ref="M127:M132"/>
    <mergeCell ref="N127:N132"/>
    <mergeCell ref="O127:O132"/>
    <mergeCell ref="P127:P132"/>
    <mergeCell ref="Q127:Q132"/>
    <mergeCell ref="R127:R132"/>
    <mergeCell ref="Z133:Z138"/>
    <mergeCell ref="AA133:AA138"/>
    <mergeCell ref="AB133:AB138"/>
    <mergeCell ref="AD133:AD138"/>
    <mergeCell ref="AF133:AF138"/>
    <mergeCell ref="AC133:AC138"/>
    <mergeCell ref="Z121:Z126"/>
    <mergeCell ref="AA121:AA126"/>
    <mergeCell ref="AB121:AB126"/>
    <mergeCell ref="AD121:AD126"/>
    <mergeCell ref="AF121:AF126"/>
    <mergeCell ref="AC121:AC126"/>
    <mergeCell ref="H127:H132"/>
    <mergeCell ref="I127:I132"/>
    <mergeCell ref="J127:J132"/>
    <mergeCell ref="K127:K132"/>
    <mergeCell ref="L127:L132"/>
    <mergeCell ref="T121:T126"/>
    <mergeCell ref="U121:U126"/>
    <mergeCell ref="V121:V126"/>
    <mergeCell ref="W121:W126"/>
    <mergeCell ref="X121:X126"/>
    <mergeCell ref="Y121:Y126"/>
    <mergeCell ref="N121:N126"/>
    <mergeCell ref="O121:O126"/>
    <mergeCell ref="P121:P126"/>
    <mergeCell ref="Q121:Q126"/>
    <mergeCell ref="R121:R126"/>
    <mergeCell ref="S121:S126"/>
    <mergeCell ref="H121:H126"/>
    <mergeCell ref="I121:I126"/>
    <mergeCell ref="J121:J126"/>
    <mergeCell ref="K121:K126"/>
    <mergeCell ref="L121:L126"/>
    <mergeCell ref="M121:M126"/>
    <mergeCell ref="AC127:AC132"/>
    <mergeCell ref="Y127:Y132"/>
    <mergeCell ref="Z127:Z132"/>
    <mergeCell ref="AC115:AC120"/>
    <mergeCell ref="Y115:Y120"/>
    <mergeCell ref="Z115:Z120"/>
    <mergeCell ref="AA115:AA120"/>
    <mergeCell ref="AB115:AB120"/>
    <mergeCell ref="AD115:AD120"/>
    <mergeCell ref="AF115:AF120"/>
    <mergeCell ref="S115:S120"/>
    <mergeCell ref="T115:T120"/>
    <mergeCell ref="U115:U120"/>
    <mergeCell ref="V115:V120"/>
    <mergeCell ref="W115:W120"/>
    <mergeCell ref="X115:X120"/>
    <mergeCell ref="M115:M120"/>
    <mergeCell ref="N115:N120"/>
    <mergeCell ref="O115:O120"/>
    <mergeCell ref="P115:P120"/>
    <mergeCell ref="Q115:Q120"/>
    <mergeCell ref="R115:R120"/>
    <mergeCell ref="H115:H120"/>
    <mergeCell ref="I115:I120"/>
    <mergeCell ref="J115:J120"/>
    <mergeCell ref="K115:K120"/>
    <mergeCell ref="L115:L120"/>
    <mergeCell ref="T109:T114"/>
    <mergeCell ref="U109:U114"/>
    <mergeCell ref="V109:V114"/>
    <mergeCell ref="W109:W114"/>
    <mergeCell ref="X109:X114"/>
    <mergeCell ref="Y109:Y114"/>
    <mergeCell ref="N109:N114"/>
    <mergeCell ref="O109:O114"/>
    <mergeCell ref="P109:P114"/>
    <mergeCell ref="Q109:Q114"/>
    <mergeCell ref="R109:R114"/>
    <mergeCell ref="S109:S114"/>
    <mergeCell ref="H109:H114"/>
    <mergeCell ref="I109:I114"/>
    <mergeCell ref="J109:J114"/>
    <mergeCell ref="K109:K114"/>
    <mergeCell ref="L109:L114"/>
    <mergeCell ref="M109:M114"/>
    <mergeCell ref="AA103:AA108"/>
    <mergeCell ref="AB103:AB108"/>
    <mergeCell ref="AD103:AD108"/>
    <mergeCell ref="AF103:AF108"/>
    <mergeCell ref="S103:S108"/>
    <mergeCell ref="T103:T108"/>
    <mergeCell ref="U103:U108"/>
    <mergeCell ref="V103:V108"/>
    <mergeCell ref="W103:W108"/>
    <mergeCell ref="X103:X108"/>
    <mergeCell ref="M103:M108"/>
    <mergeCell ref="N103:N108"/>
    <mergeCell ref="O103:O108"/>
    <mergeCell ref="P103:P108"/>
    <mergeCell ref="Q103:Q108"/>
    <mergeCell ref="R103:R108"/>
    <mergeCell ref="Z109:Z114"/>
    <mergeCell ref="AA109:AA114"/>
    <mergeCell ref="AB109:AB114"/>
    <mergeCell ref="AD109:AD114"/>
    <mergeCell ref="AF109:AF114"/>
    <mergeCell ref="AC109:AC114"/>
    <mergeCell ref="Z97:Z102"/>
    <mergeCell ref="AA97:AA102"/>
    <mergeCell ref="AB97:AB102"/>
    <mergeCell ref="AD97:AD102"/>
    <mergeCell ref="AF97:AF102"/>
    <mergeCell ref="AC97:AC102"/>
    <mergeCell ref="H103:H108"/>
    <mergeCell ref="I103:I108"/>
    <mergeCell ref="J103:J108"/>
    <mergeCell ref="K103:K108"/>
    <mergeCell ref="L103:L108"/>
    <mergeCell ref="T97:T102"/>
    <mergeCell ref="U97:U102"/>
    <mergeCell ref="V97:V102"/>
    <mergeCell ref="W97:W102"/>
    <mergeCell ref="X97:X102"/>
    <mergeCell ref="Y97:Y102"/>
    <mergeCell ref="N97:N102"/>
    <mergeCell ref="O97:O102"/>
    <mergeCell ref="P97:P102"/>
    <mergeCell ref="Q97:Q102"/>
    <mergeCell ref="R97:R102"/>
    <mergeCell ref="S97:S102"/>
    <mergeCell ref="H97:H102"/>
    <mergeCell ref="I97:I102"/>
    <mergeCell ref="J97:J102"/>
    <mergeCell ref="K97:K102"/>
    <mergeCell ref="L97:L102"/>
    <mergeCell ref="M97:M102"/>
    <mergeCell ref="AC103:AC108"/>
    <mergeCell ref="Y103:Y108"/>
    <mergeCell ref="Z103:Z108"/>
    <mergeCell ref="AC91:AC96"/>
    <mergeCell ref="Y91:Y96"/>
    <mergeCell ref="Z91:Z96"/>
    <mergeCell ref="AA91:AA96"/>
    <mergeCell ref="AB91:AB96"/>
    <mergeCell ref="AD91:AD96"/>
    <mergeCell ref="AF91:AF96"/>
    <mergeCell ref="S91:S96"/>
    <mergeCell ref="T91:T96"/>
    <mergeCell ref="U91:U96"/>
    <mergeCell ref="V91:V96"/>
    <mergeCell ref="W91:W96"/>
    <mergeCell ref="X91:X96"/>
    <mergeCell ref="M91:M96"/>
    <mergeCell ref="N91:N96"/>
    <mergeCell ref="O91:O96"/>
    <mergeCell ref="P91:P96"/>
    <mergeCell ref="Q91:Q96"/>
    <mergeCell ref="R91:R96"/>
    <mergeCell ref="H91:H96"/>
    <mergeCell ref="I91:I96"/>
    <mergeCell ref="J91:J96"/>
    <mergeCell ref="K91:K96"/>
    <mergeCell ref="L91:L96"/>
    <mergeCell ref="T85:T90"/>
    <mergeCell ref="U85:U90"/>
    <mergeCell ref="V85:V90"/>
    <mergeCell ref="W85:W90"/>
    <mergeCell ref="X85:X90"/>
    <mergeCell ref="Y85:Y90"/>
    <mergeCell ref="N85:N90"/>
    <mergeCell ref="O85:O90"/>
    <mergeCell ref="P85:P90"/>
    <mergeCell ref="Q85:Q90"/>
    <mergeCell ref="R85:R90"/>
    <mergeCell ref="S85:S90"/>
    <mergeCell ref="H85:H90"/>
    <mergeCell ref="I85:I90"/>
    <mergeCell ref="J85:J90"/>
    <mergeCell ref="K85:K90"/>
    <mergeCell ref="L85:L90"/>
    <mergeCell ref="M85:M90"/>
    <mergeCell ref="AA79:AA84"/>
    <mergeCell ref="AB79:AB84"/>
    <mergeCell ref="AD79:AD84"/>
    <mergeCell ref="AF79:AF84"/>
    <mergeCell ref="S79:S84"/>
    <mergeCell ref="T79:T84"/>
    <mergeCell ref="U79:U84"/>
    <mergeCell ref="V79:V84"/>
    <mergeCell ref="W79:W84"/>
    <mergeCell ref="X79:X84"/>
    <mergeCell ref="M79:M84"/>
    <mergeCell ref="N79:N84"/>
    <mergeCell ref="O79:O84"/>
    <mergeCell ref="P79:P84"/>
    <mergeCell ref="Q79:Q84"/>
    <mergeCell ref="R79:R84"/>
    <mergeCell ref="Z85:Z90"/>
    <mergeCell ref="AA85:AA90"/>
    <mergeCell ref="AB85:AB90"/>
    <mergeCell ref="AD85:AD90"/>
    <mergeCell ref="AF85:AF90"/>
    <mergeCell ref="AC85:AC90"/>
    <mergeCell ref="Z73:Z78"/>
    <mergeCell ref="AA73:AA78"/>
    <mergeCell ref="AB73:AB78"/>
    <mergeCell ref="AD73:AD78"/>
    <mergeCell ref="AF73:AF78"/>
    <mergeCell ref="H79:H84"/>
    <mergeCell ref="I79:I84"/>
    <mergeCell ref="J79:J84"/>
    <mergeCell ref="K79:K84"/>
    <mergeCell ref="L79:L84"/>
    <mergeCell ref="T73:T78"/>
    <mergeCell ref="U73:U78"/>
    <mergeCell ref="V73:V78"/>
    <mergeCell ref="W73:W78"/>
    <mergeCell ref="X73:X78"/>
    <mergeCell ref="Y73:Y78"/>
    <mergeCell ref="N73:N78"/>
    <mergeCell ref="O73:O78"/>
    <mergeCell ref="P73:P78"/>
    <mergeCell ref="Q73:Q78"/>
    <mergeCell ref="R73:R78"/>
    <mergeCell ref="S73:S78"/>
    <mergeCell ref="H73:H78"/>
    <mergeCell ref="I73:I78"/>
    <mergeCell ref="J73:J78"/>
    <mergeCell ref="K73:K78"/>
    <mergeCell ref="L73:L78"/>
    <mergeCell ref="M73:M78"/>
    <mergeCell ref="AC73:AC78"/>
    <mergeCell ref="AC79:AC84"/>
    <mergeCell ref="Y79:Y84"/>
    <mergeCell ref="Z79:Z84"/>
    <mergeCell ref="H55:H60"/>
    <mergeCell ref="I55:I60"/>
    <mergeCell ref="J55:J60"/>
    <mergeCell ref="K55:K60"/>
    <mergeCell ref="Q61:Q66"/>
    <mergeCell ref="R61:R66"/>
    <mergeCell ref="S61:S66"/>
    <mergeCell ref="T61:T66"/>
    <mergeCell ref="AA61:AA66"/>
    <mergeCell ref="AB61:AB66"/>
    <mergeCell ref="U61:U66"/>
    <mergeCell ref="V61:V66"/>
    <mergeCell ref="AC61:AC66"/>
    <mergeCell ref="I43:I48"/>
    <mergeCell ref="AD61:AD66"/>
    <mergeCell ref="AF61:AF66"/>
    <mergeCell ref="W61:W66"/>
    <mergeCell ref="X61:X66"/>
    <mergeCell ref="Y61:Y66"/>
    <mergeCell ref="Z61:Z66"/>
    <mergeCell ref="X31:X36"/>
    <mergeCell ref="H31:H36"/>
    <mergeCell ref="I31:I36"/>
    <mergeCell ref="J31:J36"/>
    <mergeCell ref="K31:K36"/>
    <mergeCell ref="L31:L36"/>
    <mergeCell ref="M31:M36"/>
    <mergeCell ref="Y19:Y24"/>
    <mergeCell ref="Z19:Z24"/>
    <mergeCell ref="AA19:AA24"/>
    <mergeCell ref="AB19:AB24"/>
    <mergeCell ref="H37:H42"/>
    <mergeCell ref="I37:I42"/>
    <mergeCell ref="J37:J42"/>
    <mergeCell ref="K37:K42"/>
    <mergeCell ref="AA31:AA36"/>
    <mergeCell ref="AB31:AB36"/>
    <mergeCell ref="J25:J30"/>
    <mergeCell ref="K25:K30"/>
    <mergeCell ref="L25:L30"/>
    <mergeCell ref="M25:M30"/>
    <mergeCell ref="U19:U24"/>
    <mergeCell ref="V19:V24"/>
    <mergeCell ref="W19:W24"/>
    <mergeCell ref="X19:X24"/>
    <mergeCell ref="T19:T24"/>
    <mergeCell ref="S37:S42"/>
    <mergeCell ref="T37:T42"/>
    <mergeCell ref="U37:U42"/>
    <mergeCell ref="V37:V42"/>
    <mergeCell ref="W37:W42"/>
    <mergeCell ref="Q19:Q24"/>
    <mergeCell ref="R19:R24"/>
    <mergeCell ref="S19:S24"/>
    <mergeCell ref="G343:G348"/>
    <mergeCell ref="G349:G354"/>
    <mergeCell ref="G355:G360"/>
    <mergeCell ref="G361:G366"/>
    <mergeCell ref="H13:H18"/>
    <mergeCell ref="I13:I18"/>
    <mergeCell ref="H19:H24"/>
    <mergeCell ref="I19:I24"/>
    <mergeCell ref="H25:H30"/>
    <mergeCell ref="I25:I30"/>
    <mergeCell ref="G307:G312"/>
    <mergeCell ref="G313:G318"/>
    <mergeCell ref="G319:G324"/>
    <mergeCell ref="G325:G330"/>
    <mergeCell ref="G331:G336"/>
    <mergeCell ref="G337:G342"/>
    <mergeCell ref="G271:G276"/>
    <mergeCell ref="G277:G282"/>
    <mergeCell ref="G283:G288"/>
    <mergeCell ref="G289:G294"/>
    <mergeCell ref="G295:G300"/>
    <mergeCell ref="G301:G306"/>
    <mergeCell ref="G235:G240"/>
    <mergeCell ref="G241:G246"/>
    <mergeCell ref="S31:S36"/>
    <mergeCell ref="H49:H54"/>
    <mergeCell ref="I49:I54"/>
    <mergeCell ref="J49:J54"/>
    <mergeCell ref="K49:K54"/>
    <mergeCell ref="G247:G252"/>
    <mergeCell ref="G253:G258"/>
    <mergeCell ref="G259:G264"/>
    <mergeCell ref="G265:G270"/>
    <mergeCell ref="G199:G204"/>
    <mergeCell ref="G205:G210"/>
    <mergeCell ref="G211:G216"/>
    <mergeCell ref="G217:G222"/>
    <mergeCell ref="G223:G228"/>
    <mergeCell ref="G229:G234"/>
    <mergeCell ref="G163:G168"/>
    <mergeCell ref="G169:G174"/>
    <mergeCell ref="G175:G180"/>
    <mergeCell ref="G181:G186"/>
    <mergeCell ref="G187:G192"/>
    <mergeCell ref="G193:G198"/>
    <mergeCell ref="G127:G132"/>
    <mergeCell ref="G133:G138"/>
    <mergeCell ref="G139:G144"/>
    <mergeCell ref="G145:G150"/>
    <mergeCell ref="G151:G156"/>
    <mergeCell ref="G157:G162"/>
    <mergeCell ref="G91:G96"/>
    <mergeCell ref="G97:G102"/>
    <mergeCell ref="G103:G108"/>
    <mergeCell ref="G109:G114"/>
    <mergeCell ref="G115:G120"/>
    <mergeCell ref="G121:G126"/>
    <mergeCell ref="G55:G60"/>
    <mergeCell ref="G61:G66"/>
    <mergeCell ref="G73:G78"/>
    <mergeCell ref="G79:G84"/>
    <mergeCell ref="G85:G90"/>
    <mergeCell ref="D349:D354"/>
    <mergeCell ref="D355:D360"/>
    <mergeCell ref="D361:D366"/>
    <mergeCell ref="G13:G18"/>
    <mergeCell ref="G19:G24"/>
    <mergeCell ref="G25:G30"/>
    <mergeCell ref="G31:G36"/>
    <mergeCell ref="G37:G42"/>
    <mergeCell ref="G43:G48"/>
    <mergeCell ref="G49:G54"/>
    <mergeCell ref="D313:D318"/>
    <mergeCell ref="D319:D324"/>
    <mergeCell ref="D325:D330"/>
    <mergeCell ref="D331:D336"/>
    <mergeCell ref="D337:D342"/>
    <mergeCell ref="D343:D348"/>
    <mergeCell ref="D277:D282"/>
    <mergeCell ref="D283:D288"/>
    <mergeCell ref="D289:D294"/>
    <mergeCell ref="D295:D300"/>
    <mergeCell ref="D301:D306"/>
    <mergeCell ref="D307:D312"/>
    <mergeCell ref="D241:D246"/>
    <mergeCell ref="D247:D252"/>
    <mergeCell ref="D253:D258"/>
    <mergeCell ref="D259:D264"/>
    <mergeCell ref="D265:D270"/>
    <mergeCell ref="D271:D276"/>
    <mergeCell ref="D205:D210"/>
    <mergeCell ref="D211:D216"/>
    <mergeCell ref="D217:D222"/>
    <mergeCell ref="D223:D228"/>
    <mergeCell ref="D229:D234"/>
    <mergeCell ref="D235:D240"/>
    <mergeCell ref="D169:D174"/>
    <mergeCell ref="D175:D180"/>
    <mergeCell ref="D181:D186"/>
    <mergeCell ref="D187:D192"/>
    <mergeCell ref="D193:D198"/>
    <mergeCell ref="D199:D204"/>
    <mergeCell ref="D133:D138"/>
    <mergeCell ref="D139:D144"/>
    <mergeCell ref="D145:D150"/>
    <mergeCell ref="D151:D156"/>
    <mergeCell ref="D157:D162"/>
    <mergeCell ref="D163:D168"/>
    <mergeCell ref="D97:D102"/>
    <mergeCell ref="D103:D108"/>
    <mergeCell ref="D109:D114"/>
    <mergeCell ref="D115:D120"/>
    <mergeCell ref="D121:D126"/>
    <mergeCell ref="D127:D132"/>
    <mergeCell ref="D61:D66"/>
    <mergeCell ref="D73:D78"/>
    <mergeCell ref="D79:D84"/>
    <mergeCell ref="D85:D90"/>
    <mergeCell ref="D91:D96"/>
    <mergeCell ref="D67:D72"/>
    <mergeCell ref="E364:E366"/>
    <mergeCell ref="F364:F366"/>
    <mergeCell ref="D13:D18"/>
    <mergeCell ref="D19:D24"/>
    <mergeCell ref="D25:D30"/>
    <mergeCell ref="D31:D36"/>
    <mergeCell ref="D37:D42"/>
    <mergeCell ref="D43:D48"/>
    <mergeCell ref="D49:D54"/>
    <mergeCell ref="D55:D60"/>
    <mergeCell ref="E346:E348"/>
    <mergeCell ref="F346:F348"/>
    <mergeCell ref="E352:E354"/>
    <mergeCell ref="F352:F354"/>
    <mergeCell ref="E358:E360"/>
    <mergeCell ref="F358:F360"/>
    <mergeCell ref="E328:E330"/>
    <mergeCell ref="F328:F330"/>
    <mergeCell ref="E334:E336"/>
    <mergeCell ref="F334:F336"/>
    <mergeCell ref="E340:E342"/>
    <mergeCell ref="F340:F342"/>
    <mergeCell ref="E310:E312"/>
    <mergeCell ref="F310:F312"/>
    <mergeCell ref="E316:E318"/>
    <mergeCell ref="F316:F318"/>
    <mergeCell ref="E322:E324"/>
    <mergeCell ref="F322:F324"/>
    <mergeCell ref="E292:E294"/>
    <mergeCell ref="F292:F294"/>
    <mergeCell ref="E298:E300"/>
    <mergeCell ref="F298:F300"/>
    <mergeCell ref="E304:E306"/>
    <mergeCell ref="F304:F306"/>
    <mergeCell ref="E274:E276"/>
    <mergeCell ref="F274:F276"/>
    <mergeCell ref="E280:E282"/>
    <mergeCell ref="F280:F282"/>
    <mergeCell ref="E286:E288"/>
    <mergeCell ref="F286:F288"/>
    <mergeCell ref="E256:E258"/>
    <mergeCell ref="F256:F258"/>
    <mergeCell ref="E262:E264"/>
    <mergeCell ref="F262:F264"/>
    <mergeCell ref="E268:E270"/>
    <mergeCell ref="F268:F270"/>
    <mergeCell ref="E238:E240"/>
    <mergeCell ref="F238:F240"/>
    <mergeCell ref="E244:E246"/>
    <mergeCell ref="F244:F246"/>
    <mergeCell ref="E250:E252"/>
    <mergeCell ref="F250:F252"/>
    <mergeCell ref="E220:E222"/>
    <mergeCell ref="F220:F222"/>
    <mergeCell ref="E226:E228"/>
    <mergeCell ref="F226:F228"/>
    <mergeCell ref="E232:E234"/>
    <mergeCell ref="F232:F234"/>
    <mergeCell ref="E202:E204"/>
    <mergeCell ref="F202:F204"/>
    <mergeCell ref="E208:E210"/>
    <mergeCell ref="F208:F210"/>
    <mergeCell ref="E214:E216"/>
    <mergeCell ref="F214:F216"/>
    <mergeCell ref="E184:E186"/>
    <mergeCell ref="F184:F186"/>
    <mergeCell ref="E190:E192"/>
    <mergeCell ref="F190:F192"/>
    <mergeCell ref="E196:E198"/>
    <mergeCell ref="F196:F198"/>
    <mergeCell ref="E166:E168"/>
    <mergeCell ref="F166:F168"/>
    <mergeCell ref="E172:E174"/>
    <mergeCell ref="F172:F174"/>
    <mergeCell ref="E178:E180"/>
    <mergeCell ref="F178:F180"/>
    <mergeCell ref="E148:E150"/>
    <mergeCell ref="F148:F150"/>
    <mergeCell ref="E154:E156"/>
    <mergeCell ref="F154:F156"/>
    <mergeCell ref="E160:E162"/>
    <mergeCell ref="F160:F162"/>
    <mergeCell ref="E130:E132"/>
    <mergeCell ref="F130:F132"/>
    <mergeCell ref="E136:E138"/>
    <mergeCell ref="F136:F138"/>
    <mergeCell ref="E142:E144"/>
    <mergeCell ref="F142:F144"/>
    <mergeCell ref="E112:E114"/>
    <mergeCell ref="F112:F114"/>
    <mergeCell ref="E118:E120"/>
    <mergeCell ref="F118:F120"/>
    <mergeCell ref="E124:E126"/>
    <mergeCell ref="F124:F126"/>
    <mergeCell ref="E94:E96"/>
    <mergeCell ref="F94:F96"/>
    <mergeCell ref="E100:E102"/>
    <mergeCell ref="F100:F102"/>
    <mergeCell ref="E106:E108"/>
    <mergeCell ref="F106:F108"/>
    <mergeCell ref="E76:E78"/>
    <mergeCell ref="F76:F78"/>
    <mergeCell ref="E82:E84"/>
    <mergeCell ref="F82:F84"/>
    <mergeCell ref="E88:E90"/>
    <mergeCell ref="F88:F90"/>
    <mergeCell ref="E52:E54"/>
    <mergeCell ref="F52:F54"/>
    <mergeCell ref="E58:E60"/>
    <mergeCell ref="F58:F60"/>
    <mergeCell ref="E64:E66"/>
    <mergeCell ref="F64:F66"/>
    <mergeCell ref="E34:E36"/>
    <mergeCell ref="F34:F36"/>
    <mergeCell ref="E40:E42"/>
    <mergeCell ref="F40:F42"/>
    <mergeCell ref="E46:E48"/>
    <mergeCell ref="F46:F48"/>
    <mergeCell ref="E16:E18"/>
    <mergeCell ref="F16:F18"/>
    <mergeCell ref="E22:E24"/>
    <mergeCell ref="F22:F24"/>
    <mergeCell ref="E28:E30"/>
    <mergeCell ref="F28:F30"/>
    <mergeCell ref="C343:C348"/>
    <mergeCell ref="C349:C354"/>
    <mergeCell ref="C355:C360"/>
    <mergeCell ref="C361:C366"/>
    <mergeCell ref="C307:C312"/>
    <mergeCell ref="C313:C318"/>
    <mergeCell ref="C319:C324"/>
    <mergeCell ref="C325:C330"/>
    <mergeCell ref="C331:C336"/>
    <mergeCell ref="C337:C342"/>
    <mergeCell ref="C271:C276"/>
    <mergeCell ref="C277:C282"/>
    <mergeCell ref="C283:C288"/>
    <mergeCell ref="C289:C294"/>
    <mergeCell ref="C295:C300"/>
    <mergeCell ref="C301:C306"/>
    <mergeCell ref="C235:C240"/>
    <mergeCell ref="C241:C246"/>
    <mergeCell ref="C247:C252"/>
    <mergeCell ref="C253:C258"/>
    <mergeCell ref="C259:C264"/>
    <mergeCell ref="C265:C270"/>
    <mergeCell ref="C199:C204"/>
    <mergeCell ref="C205:C210"/>
    <mergeCell ref="C211:C216"/>
    <mergeCell ref="C217:C222"/>
    <mergeCell ref="C223:C228"/>
    <mergeCell ref="C229:C234"/>
    <mergeCell ref="C163:C168"/>
    <mergeCell ref="C169:C174"/>
    <mergeCell ref="C175:C180"/>
    <mergeCell ref="C181:C186"/>
    <mergeCell ref="C187:C192"/>
    <mergeCell ref="C193:C198"/>
    <mergeCell ref="C127:C132"/>
    <mergeCell ref="C133:C138"/>
    <mergeCell ref="C139:C144"/>
    <mergeCell ref="C145:C150"/>
    <mergeCell ref="C151:C156"/>
    <mergeCell ref="C157:C162"/>
    <mergeCell ref="C91:C96"/>
    <mergeCell ref="C97:C102"/>
    <mergeCell ref="C103:C108"/>
    <mergeCell ref="C109:C114"/>
    <mergeCell ref="C115:C120"/>
    <mergeCell ref="C121:C126"/>
    <mergeCell ref="C55:C60"/>
    <mergeCell ref="C61:C66"/>
    <mergeCell ref="C67:C72"/>
    <mergeCell ref="C73:C78"/>
    <mergeCell ref="C79:C84"/>
    <mergeCell ref="C85:C90"/>
    <mergeCell ref="B343:B348"/>
    <mergeCell ref="B349:B354"/>
    <mergeCell ref="B355:B360"/>
    <mergeCell ref="B361:B366"/>
    <mergeCell ref="C19:C24"/>
    <mergeCell ref="C25:C30"/>
    <mergeCell ref="C31:C36"/>
    <mergeCell ref="C37:C42"/>
    <mergeCell ref="C43:C48"/>
    <mergeCell ref="C49:C54"/>
    <mergeCell ref="B307:B312"/>
    <mergeCell ref="B313:B318"/>
    <mergeCell ref="B319:B324"/>
    <mergeCell ref="B325:B330"/>
    <mergeCell ref="B331:B336"/>
    <mergeCell ref="B337:B342"/>
    <mergeCell ref="B271:B276"/>
    <mergeCell ref="B277:B282"/>
    <mergeCell ref="B283:B288"/>
    <mergeCell ref="B289:B294"/>
    <mergeCell ref="B295:B300"/>
    <mergeCell ref="B301:B306"/>
    <mergeCell ref="B235:B240"/>
    <mergeCell ref="B241:B246"/>
    <mergeCell ref="B247:B252"/>
    <mergeCell ref="B253:B258"/>
    <mergeCell ref="B259:B264"/>
    <mergeCell ref="B265:B270"/>
    <mergeCell ref="B199:B204"/>
    <mergeCell ref="B205:B210"/>
    <mergeCell ref="B211:B216"/>
    <mergeCell ref="B217:B222"/>
    <mergeCell ref="B223:B228"/>
    <mergeCell ref="B229:B234"/>
    <mergeCell ref="B163:B168"/>
    <mergeCell ref="B169:B174"/>
    <mergeCell ref="B175:B180"/>
    <mergeCell ref="B181:B186"/>
    <mergeCell ref="B187:B192"/>
    <mergeCell ref="B193:B198"/>
    <mergeCell ref="B127:B132"/>
    <mergeCell ref="B133:B138"/>
    <mergeCell ref="B139:B144"/>
    <mergeCell ref="B145:B150"/>
    <mergeCell ref="B151:B156"/>
    <mergeCell ref="B157:B162"/>
    <mergeCell ref="B91:B96"/>
    <mergeCell ref="B97:B102"/>
    <mergeCell ref="B103:B108"/>
    <mergeCell ref="B109:B114"/>
    <mergeCell ref="B115:B120"/>
    <mergeCell ref="B121:B126"/>
    <mergeCell ref="B55:B60"/>
    <mergeCell ref="B61:B66"/>
    <mergeCell ref="B67:B72"/>
    <mergeCell ref="B73:B78"/>
    <mergeCell ref="B79:B84"/>
    <mergeCell ref="B85:B90"/>
    <mergeCell ref="A343:A348"/>
    <mergeCell ref="A349:A354"/>
    <mergeCell ref="A355:A360"/>
    <mergeCell ref="A361:A366"/>
    <mergeCell ref="B19:B24"/>
    <mergeCell ref="B25:B30"/>
    <mergeCell ref="B31:B36"/>
    <mergeCell ref="B37:B42"/>
    <mergeCell ref="B43:B48"/>
    <mergeCell ref="B49:B54"/>
    <mergeCell ref="A307:A312"/>
    <mergeCell ref="A313:A318"/>
    <mergeCell ref="A319:A324"/>
    <mergeCell ref="A325:A330"/>
    <mergeCell ref="A331:A336"/>
    <mergeCell ref="A337:A342"/>
    <mergeCell ref="A271:A276"/>
    <mergeCell ref="A277:A282"/>
    <mergeCell ref="A283:A288"/>
    <mergeCell ref="A289:A294"/>
    <mergeCell ref="A295:A300"/>
    <mergeCell ref="A301:A306"/>
    <mergeCell ref="A235:A240"/>
    <mergeCell ref="A241:A246"/>
    <mergeCell ref="A247:A252"/>
    <mergeCell ref="A253:A258"/>
    <mergeCell ref="A259:A264"/>
    <mergeCell ref="A265:A270"/>
    <mergeCell ref="A199:A204"/>
    <mergeCell ref="A205:A210"/>
    <mergeCell ref="A211:A216"/>
    <mergeCell ref="A217:A222"/>
    <mergeCell ref="A223:A228"/>
    <mergeCell ref="A229:A234"/>
    <mergeCell ref="A163:A168"/>
    <mergeCell ref="A169:A174"/>
    <mergeCell ref="A175:A180"/>
    <mergeCell ref="A181:A186"/>
    <mergeCell ref="A187:A192"/>
    <mergeCell ref="A193:A198"/>
    <mergeCell ref="A127:A132"/>
    <mergeCell ref="A133:A138"/>
    <mergeCell ref="A139:A144"/>
    <mergeCell ref="A145:A150"/>
    <mergeCell ref="A151:A156"/>
    <mergeCell ref="A157:A162"/>
    <mergeCell ref="A91:A96"/>
    <mergeCell ref="A97:A102"/>
    <mergeCell ref="A103:A108"/>
    <mergeCell ref="A109:A114"/>
    <mergeCell ref="A115:A120"/>
    <mergeCell ref="A121:A126"/>
    <mergeCell ref="A55:A60"/>
    <mergeCell ref="A61:A66"/>
    <mergeCell ref="A67:A72"/>
    <mergeCell ref="A73:A78"/>
    <mergeCell ref="A79:A84"/>
    <mergeCell ref="A85:A90"/>
    <mergeCell ref="A13:A18"/>
    <mergeCell ref="A19:A24"/>
    <mergeCell ref="B13:B18"/>
    <mergeCell ref="C13:C18"/>
    <mergeCell ref="A25:A30"/>
    <mergeCell ref="A31:A36"/>
    <mergeCell ref="A37:A42"/>
    <mergeCell ref="A43:A48"/>
    <mergeCell ref="A49:A54"/>
    <mergeCell ref="BD67:BD72"/>
    <mergeCell ref="BE67:BE72"/>
    <mergeCell ref="AA67:AA72"/>
    <mergeCell ref="AB67:AB72"/>
    <mergeCell ref="AD67:AD72"/>
    <mergeCell ref="AF67:AF72"/>
    <mergeCell ref="E70:E72"/>
    <mergeCell ref="O49:O54"/>
    <mergeCell ref="P49:P54"/>
    <mergeCell ref="Q49:Q54"/>
    <mergeCell ref="R49:R54"/>
    <mergeCell ref="N49:N54"/>
    <mergeCell ref="L55:L60"/>
    <mergeCell ref="M55:M60"/>
    <mergeCell ref="Y49:Y54"/>
    <mergeCell ref="F70:F72"/>
    <mergeCell ref="BD61:BD66"/>
    <mergeCell ref="AC67:AC72"/>
    <mergeCell ref="G67:G72"/>
    <mergeCell ref="Z67:Z72"/>
    <mergeCell ref="T67:T72"/>
    <mergeCell ref="J43:J48"/>
    <mergeCell ref="K43:K48"/>
    <mergeCell ref="L43:L48"/>
    <mergeCell ref="AC49:AC54"/>
    <mergeCell ref="L49:L54"/>
    <mergeCell ref="M49:M54"/>
    <mergeCell ref="N43:N48"/>
    <mergeCell ref="O43:O48"/>
    <mergeCell ref="P43:P48"/>
    <mergeCell ref="Q43:Q48"/>
    <mergeCell ref="R43:R48"/>
    <mergeCell ref="S43:S48"/>
    <mergeCell ref="H43:H48"/>
    <mergeCell ref="H61:H66"/>
    <mergeCell ref="I61:I66"/>
    <mergeCell ref="J61:J66"/>
    <mergeCell ref="K61:K66"/>
    <mergeCell ref="L61:L66"/>
    <mergeCell ref="M61:M66"/>
    <mergeCell ref="N61:N66"/>
    <mergeCell ref="O61:O66"/>
    <mergeCell ref="P61:P66"/>
    <mergeCell ref="R55:R60"/>
    <mergeCell ref="S55:S60"/>
    <mergeCell ref="T55:T60"/>
    <mergeCell ref="U55:U60"/>
    <mergeCell ref="V55:V60"/>
    <mergeCell ref="W55:W60"/>
    <mergeCell ref="BD55:BD60"/>
    <mergeCell ref="Z55:Z60"/>
    <mergeCell ref="AA55:AA60"/>
    <mergeCell ref="AB55:AB60"/>
    <mergeCell ref="AD55:AD60"/>
    <mergeCell ref="X55:X60"/>
    <mergeCell ref="Y55:Y60"/>
    <mergeCell ref="N55:N60"/>
    <mergeCell ref="O55:O60"/>
    <mergeCell ref="P55:P60"/>
    <mergeCell ref="Q55:Q60"/>
    <mergeCell ref="BD49:BD54"/>
    <mergeCell ref="AA49:AA54"/>
    <mergeCell ref="AB49:AB54"/>
    <mergeCell ref="AD49:AD54"/>
    <mergeCell ref="AF49:AF54"/>
    <mergeCell ref="U49:U54"/>
    <mergeCell ref="V49:V54"/>
    <mergeCell ref="W49:W54"/>
    <mergeCell ref="X49:X54"/>
    <mergeCell ref="AF55:AF60"/>
    <mergeCell ref="AC55:AC60"/>
    <mergeCell ref="Z49:Z54"/>
    <mergeCell ref="S49:S54"/>
    <mergeCell ref="T49:T54"/>
    <mergeCell ref="BD37:BD42"/>
    <mergeCell ref="AA37:AA42"/>
    <mergeCell ref="AB37:AB42"/>
    <mergeCell ref="AD37:AD42"/>
    <mergeCell ref="AF37:AF42"/>
    <mergeCell ref="Y37:Y42"/>
    <mergeCell ref="Z37:Z42"/>
    <mergeCell ref="Y43:Y48"/>
    <mergeCell ref="Z43:Z48"/>
    <mergeCell ref="O37:O42"/>
    <mergeCell ref="P37:P42"/>
    <mergeCell ref="Q37:Q42"/>
    <mergeCell ref="R37:R42"/>
    <mergeCell ref="L37:L42"/>
    <mergeCell ref="M37:M42"/>
    <mergeCell ref="N37:N42"/>
    <mergeCell ref="M43:M48"/>
    <mergeCell ref="AC37:AC42"/>
    <mergeCell ref="AC43:AC48"/>
    <mergeCell ref="X37:X42"/>
    <mergeCell ref="BD43:BD48"/>
    <mergeCell ref="AA43:AA48"/>
    <mergeCell ref="AB43:AB48"/>
    <mergeCell ref="AD43:AD48"/>
    <mergeCell ref="AF43:AF48"/>
    <mergeCell ref="U43:U48"/>
    <mergeCell ref="V43:V48"/>
    <mergeCell ref="W43:W48"/>
    <mergeCell ref="X43:X48"/>
    <mergeCell ref="T43:T48"/>
    <mergeCell ref="AD31:AD36"/>
    <mergeCell ref="AF31:AF36"/>
    <mergeCell ref="Y31:Y36"/>
    <mergeCell ref="Z31:Z36"/>
    <mergeCell ref="O31:O36"/>
    <mergeCell ref="P31:P36"/>
    <mergeCell ref="Q31:Q36"/>
    <mergeCell ref="R31:R36"/>
    <mergeCell ref="N31:N36"/>
    <mergeCell ref="Z25:Z30"/>
    <mergeCell ref="AA25:AA30"/>
    <mergeCell ref="AB25:AB30"/>
    <mergeCell ref="AD25:AD30"/>
    <mergeCell ref="T25:T30"/>
    <mergeCell ref="U25:U30"/>
    <mergeCell ref="V25:V30"/>
    <mergeCell ref="W25:W30"/>
    <mergeCell ref="N25:N30"/>
    <mergeCell ref="O25:O30"/>
    <mergeCell ref="P25:P30"/>
    <mergeCell ref="Q25:Q30"/>
    <mergeCell ref="AF25:AF30"/>
    <mergeCell ref="X25:X30"/>
    <mergeCell ref="Y25:Y30"/>
    <mergeCell ref="R25:R30"/>
    <mergeCell ref="S25:S30"/>
    <mergeCell ref="AC25:AC30"/>
    <mergeCell ref="AC31:AC36"/>
    <mergeCell ref="T31:T36"/>
    <mergeCell ref="U31:U36"/>
    <mergeCell ref="V31:V36"/>
    <mergeCell ref="W31:W36"/>
    <mergeCell ref="J19:J24"/>
    <mergeCell ref="K19:K24"/>
    <mergeCell ref="L19:L24"/>
    <mergeCell ref="M19:M24"/>
    <mergeCell ref="AD13:AD18"/>
    <mergeCell ref="AF13:AF18"/>
    <mergeCell ref="W13:W18"/>
    <mergeCell ref="X13:X18"/>
    <mergeCell ref="Y13:Y18"/>
    <mergeCell ref="Z13:Z18"/>
    <mergeCell ref="Q13:Q18"/>
    <mergeCell ref="R13:R18"/>
    <mergeCell ref="S13:S18"/>
    <mergeCell ref="T13:T18"/>
    <mergeCell ref="K13:K18"/>
    <mergeCell ref="L13:L18"/>
    <mergeCell ref="M13:M18"/>
    <mergeCell ref="N13:N18"/>
    <mergeCell ref="AA13:AA18"/>
    <mergeCell ref="AB13:AB18"/>
    <mergeCell ref="U13:U18"/>
    <mergeCell ref="V13:V18"/>
    <mergeCell ref="O13:O18"/>
    <mergeCell ref="P13:P18"/>
    <mergeCell ref="J13:J18"/>
    <mergeCell ref="AC13:AC18"/>
    <mergeCell ref="AC19:AC24"/>
    <mergeCell ref="AD19:AD24"/>
    <mergeCell ref="AF19:AF24"/>
    <mergeCell ref="N19:N24"/>
    <mergeCell ref="O19:O24"/>
    <mergeCell ref="P19:P24"/>
    <mergeCell ref="T7:T12"/>
    <mergeCell ref="U7:U12"/>
    <mergeCell ref="V7:V12"/>
    <mergeCell ref="W7:W12"/>
    <mergeCell ref="X7:X12"/>
    <mergeCell ref="Y7:Y12"/>
    <mergeCell ref="N7:N12"/>
    <mergeCell ref="O7:O12"/>
    <mergeCell ref="P7:P12"/>
    <mergeCell ref="Q7:Q12"/>
    <mergeCell ref="R7:R12"/>
    <mergeCell ref="S7:S12"/>
    <mergeCell ref="H7:H12"/>
    <mergeCell ref="I7:I12"/>
    <mergeCell ref="J7:J12"/>
    <mergeCell ref="K7:K12"/>
    <mergeCell ref="L7:L12"/>
    <mergeCell ref="M7:M12"/>
    <mergeCell ref="A7:A12"/>
    <mergeCell ref="B7:B12"/>
    <mergeCell ref="C7:C12"/>
    <mergeCell ref="D7:D12"/>
    <mergeCell ref="G7:G12"/>
    <mergeCell ref="A4:G5"/>
    <mergeCell ref="H4:AF4"/>
    <mergeCell ref="AG4:BJ4"/>
    <mergeCell ref="BK4:BK5"/>
    <mergeCell ref="H5:AA5"/>
    <mergeCell ref="AB5:AF5"/>
    <mergeCell ref="BH5:BJ5"/>
    <mergeCell ref="A1:D3"/>
    <mergeCell ref="E1:BK2"/>
    <mergeCell ref="E3:F3"/>
    <mergeCell ref="H3:K3"/>
    <mergeCell ref="L3:N3"/>
    <mergeCell ref="O3:R3"/>
    <mergeCell ref="S3:BK3"/>
    <mergeCell ref="BF7:BF12"/>
    <mergeCell ref="AC7:AC12"/>
    <mergeCell ref="E10:E12"/>
    <mergeCell ref="F10:F12"/>
    <mergeCell ref="BD7:BD12"/>
    <mergeCell ref="BE7:BE12"/>
    <mergeCell ref="BH7:BH12"/>
    <mergeCell ref="BI7:BI12"/>
    <mergeCell ref="BJ7:BJ12"/>
    <mergeCell ref="BK7:BK12"/>
    <mergeCell ref="Z7:Z12"/>
    <mergeCell ref="AA7:AA12"/>
    <mergeCell ref="AB7:AB12"/>
    <mergeCell ref="AC349:AC354"/>
    <mergeCell ref="AC355:AC360"/>
    <mergeCell ref="AC361:AC366"/>
    <mergeCell ref="AE7:AE12"/>
    <mergeCell ref="BG7:BG12"/>
    <mergeCell ref="AE13:AE18"/>
    <mergeCell ref="AE19:AE24"/>
    <mergeCell ref="AE25:AE30"/>
    <mergeCell ref="AE31:AE36"/>
    <mergeCell ref="AE37:AE42"/>
    <mergeCell ref="AE43:AE48"/>
    <mergeCell ref="AE49:AE54"/>
    <mergeCell ref="AE55:AE60"/>
    <mergeCell ref="AE61:AE66"/>
    <mergeCell ref="AE67:AE72"/>
    <mergeCell ref="AE73:AE78"/>
    <mergeCell ref="AE79:AE84"/>
    <mergeCell ref="AE85:AE90"/>
    <mergeCell ref="AE91:AE96"/>
    <mergeCell ref="AE97:AE102"/>
    <mergeCell ref="AE103:AE108"/>
    <mergeCell ref="AE109:AE114"/>
    <mergeCell ref="AE115:AE120"/>
    <mergeCell ref="AE121:AE126"/>
    <mergeCell ref="AE127:AE132"/>
    <mergeCell ref="AE133:AE138"/>
    <mergeCell ref="AE139:AE144"/>
    <mergeCell ref="AE145:AE150"/>
    <mergeCell ref="AE151:AE156"/>
    <mergeCell ref="AE157:AE162"/>
    <mergeCell ref="AD7:AD12"/>
    <mergeCell ref="AF7:AF12"/>
    <mergeCell ref="AE349:AE354"/>
    <mergeCell ref="AE355:AE360"/>
    <mergeCell ref="AE361:AE366"/>
    <mergeCell ref="BF13:BF18"/>
    <mergeCell ref="BF19:BF24"/>
    <mergeCell ref="BF25:BF30"/>
    <mergeCell ref="BF31:BF36"/>
    <mergeCell ref="BF37:BF42"/>
    <mergeCell ref="BF43:BF48"/>
    <mergeCell ref="BF49:BF54"/>
    <mergeCell ref="BF55:BF60"/>
    <mergeCell ref="BF61:BF66"/>
    <mergeCell ref="BF67:BF72"/>
    <mergeCell ref="BF73:BF78"/>
    <mergeCell ref="BF79:BF84"/>
    <mergeCell ref="BF85:BF90"/>
    <mergeCell ref="BF91:BF96"/>
    <mergeCell ref="BF97:BF102"/>
    <mergeCell ref="BF103:BF108"/>
    <mergeCell ref="BF109:BF114"/>
    <mergeCell ref="BF115:BF120"/>
    <mergeCell ref="BF121:BF126"/>
    <mergeCell ref="BF127:BF132"/>
    <mergeCell ref="BF133:BF138"/>
    <mergeCell ref="BF139:BF144"/>
    <mergeCell ref="BF145:BF150"/>
    <mergeCell ref="BF151:BF156"/>
    <mergeCell ref="BF157:BF162"/>
    <mergeCell ref="BF163:BF168"/>
    <mergeCell ref="BF169:BF174"/>
    <mergeCell ref="BF175:BF180"/>
    <mergeCell ref="BF181:BF186"/>
    <mergeCell ref="BF187:BF192"/>
    <mergeCell ref="BF193:BF198"/>
    <mergeCell ref="BF199:BF204"/>
    <mergeCell ref="BF205:BF210"/>
    <mergeCell ref="BF211:BF216"/>
    <mergeCell ref="BF217:BF222"/>
    <mergeCell ref="BF223:BF228"/>
    <mergeCell ref="BF229:BF234"/>
    <mergeCell ref="BF235:BF240"/>
    <mergeCell ref="BF241:BF246"/>
    <mergeCell ref="BF247:BF252"/>
    <mergeCell ref="BF253:BF258"/>
    <mergeCell ref="BF259:BF264"/>
    <mergeCell ref="BF265:BF270"/>
    <mergeCell ref="BF271:BF276"/>
    <mergeCell ref="BF277:BF282"/>
    <mergeCell ref="BF283:BF288"/>
    <mergeCell ref="BF289:BF294"/>
    <mergeCell ref="BF295:BF300"/>
    <mergeCell ref="BF301:BF306"/>
    <mergeCell ref="BF307:BF312"/>
    <mergeCell ref="BF313:BF318"/>
    <mergeCell ref="BF319:BF324"/>
    <mergeCell ref="BF325:BF330"/>
    <mergeCell ref="BF331:BF336"/>
    <mergeCell ref="BF337:BF342"/>
    <mergeCell ref="BF343:BF348"/>
    <mergeCell ref="BF349:BF354"/>
    <mergeCell ref="BF355:BF360"/>
    <mergeCell ref="BF361:BF366"/>
    <mergeCell ref="BG13:BG18"/>
    <mergeCell ref="BG19:BG24"/>
    <mergeCell ref="BG25:BG30"/>
    <mergeCell ref="BG31:BG36"/>
    <mergeCell ref="BG37:BG42"/>
    <mergeCell ref="BG43:BG48"/>
    <mergeCell ref="BG49:BG54"/>
    <mergeCell ref="BG55:BG60"/>
    <mergeCell ref="BG61:BG66"/>
    <mergeCell ref="BG67:BG72"/>
    <mergeCell ref="BG73:BG78"/>
    <mergeCell ref="BG79:BG84"/>
    <mergeCell ref="BG85:BG90"/>
    <mergeCell ref="BG91:BG96"/>
    <mergeCell ref="BG97:BG102"/>
    <mergeCell ref="BG103:BG108"/>
    <mergeCell ref="BG109:BG114"/>
    <mergeCell ref="BG115:BG120"/>
    <mergeCell ref="BG121:BG126"/>
    <mergeCell ref="BG127:BG132"/>
    <mergeCell ref="BG133:BG138"/>
    <mergeCell ref="BG139:BG144"/>
    <mergeCell ref="BG145:BG150"/>
    <mergeCell ref="BG151:BG156"/>
    <mergeCell ref="BG157:BG162"/>
    <mergeCell ref="BG163:BG168"/>
    <mergeCell ref="BG169:BG174"/>
    <mergeCell ref="BG175:BG180"/>
    <mergeCell ref="BG181:BG186"/>
    <mergeCell ref="BG187:BG192"/>
    <mergeCell ref="BG193:BG198"/>
    <mergeCell ref="BG199:BG204"/>
    <mergeCell ref="BG205:BG210"/>
    <mergeCell ref="BG211:BG216"/>
    <mergeCell ref="BG217:BG222"/>
    <mergeCell ref="BG223:BG228"/>
    <mergeCell ref="BG229:BG234"/>
    <mergeCell ref="BG235:BG240"/>
    <mergeCell ref="BG241:BG246"/>
    <mergeCell ref="BG247:BG252"/>
    <mergeCell ref="BG253:BG258"/>
    <mergeCell ref="BG259:BG264"/>
    <mergeCell ref="BG265:BG270"/>
    <mergeCell ref="BG271:BG276"/>
    <mergeCell ref="BG277:BG282"/>
    <mergeCell ref="BG283:BG288"/>
    <mergeCell ref="BG289:BG294"/>
    <mergeCell ref="BG295:BG300"/>
    <mergeCell ref="BG301:BG306"/>
    <mergeCell ref="BG307:BG312"/>
    <mergeCell ref="BG313:BG318"/>
    <mergeCell ref="BG319:BG324"/>
    <mergeCell ref="BG325:BG330"/>
    <mergeCell ref="BG331:BG336"/>
    <mergeCell ref="BG337:BG342"/>
    <mergeCell ref="BG343:BG348"/>
    <mergeCell ref="BG349:BG354"/>
    <mergeCell ref="BG355:BG360"/>
    <mergeCell ref="BG361:BG366"/>
    <mergeCell ref="BH13:BH18"/>
    <mergeCell ref="BH19:BH24"/>
    <mergeCell ref="BH25:BH30"/>
    <mergeCell ref="BH31:BH36"/>
    <mergeCell ref="BH37:BH42"/>
    <mergeCell ref="BH43:BH48"/>
    <mergeCell ref="BH49:BH54"/>
    <mergeCell ref="BH55:BH60"/>
    <mergeCell ref="BH61:BH66"/>
    <mergeCell ref="BH67:BH72"/>
    <mergeCell ref="BH73:BH78"/>
    <mergeCell ref="BH79:BH84"/>
    <mergeCell ref="BH85:BH90"/>
    <mergeCell ref="BH91:BH96"/>
    <mergeCell ref="BH97:BH102"/>
    <mergeCell ref="BH103:BH108"/>
    <mergeCell ref="BH109:BH114"/>
    <mergeCell ref="BH115:BH120"/>
    <mergeCell ref="BH121:BH126"/>
    <mergeCell ref="BH127:BH132"/>
    <mergeCell ref="BH133:BH138"/>
    <mergeCell ref="BH139:BH144"/>
    <mergeCell ref="BH145:BH150"/>
    <mergeCell ref="BH151:BH156"/>
    <mergeCell ref="BH157:BH162"/>
    <mergeCell ref="BH163:BH168"/>
    <mergeCell ref="BH169:BH174"/>
    <mergeCell ref="BH175:BH180"/>
    <mergeCell ref="BH181:BH186"/>
    <mergeCell ref="BH187:BH192"/>
    <mergeCell ref="BH193:BH198"/>
    <mergeCell ref="BH199:BH204"/>
    <mergeCell ref="BH205:BH210"/>
    <mergeCell ref="BH211:BH216"/>
    <mergeCell ref="BH217:BH222"/>
    <mergeCell ref="BH223:BH228"/>
    <mergeCell ref="BH229:BH234"/>
    <mergeCell ref="BH235:BH240"/>
    <mergeCell ref="BH241:BH246"/>
    <mergeCell ref="BH247:BH252"/>
    <mergeCell ref="BH253:BH258"/>
    <mergeCell ref="BH259:BH264"/>
    <mergeCell ref="BH265:BH270"/>
    <mergeCell ref="BH271:BH276"/>
    <mergeCell ref="BH277:BH282"/>
    <mergeCell ref="BH283:BH288"/>
    <mergeCell ref="BH289:BH294"/>
    <mergeCell ref="BH295:BH300"/>
    <mergeCell ref="BH301:BH306"/>
    <mergeCell ref="BH307:BH312"/>
    <mergeCell ref="BH313:BH318"/>
    <mergeCell ref="BH319:BH324"/>
    <mergeCell ref="BH325:BH330"/>
    <mergeCell ref="BH331:BH336"/>
    <mergeCell ref="BH337:BH342"/>
    <mergeCell ref="BH343:BH348"/>
    <mergeCell ref="BH349:BH354"/>
    <mergeCell ref="BH355:BH360"/>
    <mergeCell ref="BH361:BH366"/>
    <mergeCell ref="BI13:BI18"/>
    <mergeCell ref="BI19:BI24"/>
    <mergeCell ref="BI25:BI30"/>
    <mergeCell ref="BI31:BI36"/>
    <mergeCell ref="BI37:BI42"/>
    <mergeCell ref="BI43:BI48"/>
    <mergeCell ref="BI49:BI54"/>
    <mergeCell ref="BI55:BI60"/>
    <mergeCell ref="BI61:BI66"/>
    <mergeCell ref="BI67:BI72"/>
    <mergeCell ref="BI73:BI78"/>
    <mergeCell ref="BI79:BI84"/>
    <mergeCell ref="BI85:BI90"/>
    <mergeCell ref="BI91:BI96"/>
    <mergeCell ref="BI97:BI102"/>
    <mergeCell ref="BI103:BI108"/>
    <mergeCell ref="BI109:BI114"/>
    <mergeCell ref="BI115:BI120"/>
    <mergeCell ref="BI121:BI126"/>
    <mergeCell ref="BI127:BI132"/>
    <mergeCell ref="BI133:BI138"/>
    <mergeCell ref="BI139:BI144"/>
    <mergeCell ref="BI145:BI150"/>
    <mergeCell ref="BI151:BI156"/>
    <mergeCell ref="BI157:BI162"/>
    <mergeCell ref="BI163:BI168"/>
    <mergeCell ref="BI169:BI174"/>
    <mergeCell ref="BI175:BI180"/>
    <mergeCell ref="BI181:BI186"/>
    <mergeCell ref="BI187:BI192"/>
    <mergeCell ref="BI193:BI198"/>
    <mergeCell ref="BI199:BI204"/>
    <mergeCell ref="BI205:BI210"/>
    <mergeCell ref="BI211:BI216"/>
    <mergeCell ref="BI217:BI222"/>
    <mergeCell ref="BI223:BI228"/>
    <mergeCell ref="BI229:BI234"/>
    <mergeCell ref="BI235:BI240"/>
    <mergeCell ref="BI241:BI246"/>
    <mergeCell ref="BI247:BI252"/>
    <mergeCell ref="BI253:BI258"/>
    <mergeCell ref="BI259:BI264"/>
    <mergeCell ref="BI265:BI270"/>
    <mergeCell ref="BI271:BI276"/>
    <mergeCell ref="BI277:BI282"/>
    <mergeCell ref="BI283:BI288"/>
    <mergeCell ref="BI289:BI294"/>
    <mergeCell ref="BI295:BI300"/>
    <mergeCell ref="BI301:BI306"/>
    <mergeCell ref="BI307:BI312"/>
    <mergeCell ref="BI313:BI318"/>
    <mergeCell ref="BI319:BI324"/>
    <mergeCell ref="BI325:BI330"/>
    <mergeCell ref="BI331:BI336"/>
    <mergeCell ref="BI337:BI342"/>
    <mergeCell ref="BI343:BI348"/>
    <mergeCell ref="BI349:BI354"/>
    <mergeCell ref="BI355:BI360"/>
    <mergeCell ref="BI361:BI366"/>
    <mergeCell ref="BJ13:BJ18"/>
    <mergeCell ref="BJ19:BJ24"/>
    <mergeCell ref="BJ25:BJ30"/>
    <mergeCell ref="BJ31:BJ36"/>
    <mergeCell ref="BJ37:BJ42"/>
    <mergeCell ref="BJ43:BJ48"/>
    <mergeCell ref="BJ49:BJ54"/>
    <mergeCell ref="BJ55:BJ60"/>
    <mergeCell ref="BJ61:BJ66"/>
    <mergeCell ref="BJ67:BJ72"/>
    <mergeCell ref="BJ73:BJ78"/>
    <mergeCell ref="BJ79:BJ84"/>
    <mergeCell ref="BJ85:BJ90"/>
    <mergeCell ref="BJ91:BJ96"/>
    <mergeCell ref="BJ97:BJ102"/>
    <mergeCell ref="BJ103:BJ108"/>
    <mergeCell ref="BJ109:BJ114"/>
    <mergeCell ref="BJ115:BJ120"/>
    <mergeCell ref="BJ121:BJ126"/>
    <mergeCell ref="BJ127:BJ132"/>
    <mergeCell ref="BJ133:BJ138"/>
    <mergeCell ref="BJ139:BJ144"/>
    <mergeCell ref="BJ145:BJ150"/>
    <mergeCell ref="BJ151:BJ156"/>
    <mergeCell ref="BJ157:BJ162"/>
    <mergeCell ref="BJ163:BJ168"/>
    <mergeCell ref="BJ169:BJ174"/>
    <mergeCell ref="BJ175:BJ180"/>
    <mergeCell ref="BJ181:BJ186"/>
    <mergeCell ref="BJ187:BJ192"/>
    <mergeCell ref="BJ193:BJ198"/>
    <mergeCell ref="BJ199:BJ204"/>
    <mergeCell ref="BJ205:BJ210"/>
    <mergeCell ref="BJ211:BJ216"/>
    <mergeCell ref="BJ217:BJ222"/>
    <mergeCell ref="BJ223:BJ228"/>
    <mergeCell ref="BJ229:BJ234"/>
    <mergeCell ref="BJ235:BJ240"/>
    <mergeCell ref="BJ241:BJ246"/>
    <mergeCell ref="BJ247:BJ252"/>
    <mergeCell ref="BJ253:BJ258"/>
    <mergeCell ref="BJ259:BJ264"/>
    <mergeCell ref="BJ265:BJ270"/>
    <mergeCell ref="BJ271:BJ276"/>
    <mergeCell ref="BJ277:BJ282"/>
    <mergeCell ref="BJ283:BJ288"/>
    <mergeCell ref="BJ289:BJ294"/>
    <mergeCell ref="BJ295:BJ300"/>
    <mergeCell ref="BJ301:BJ306"/>
    <mergeCell ref="BJ307:BJ312"/>
    <mergeCell ref="BJ313:BJ318"/>
    <mergeCell ref="BJ319:BJ324"/>
    <mergeCell ref="BJ325:BJ330"/>
    <mergeCell ref="BJ331:BJ336"/>
    <mergeCell ref="BJ337:BJ342"/>
    <mergeCell ref="BJ343:BJ348"/>
    <mergeCell ref="BJ349:BJ354"/>
    <mergeCell ref="BJ355:BJ360"/>
    <mergeCell ref="BJ361:BJ366"/>
    <mergeCell ref="BK13:BK18"/>
    <mergeCell ref="BK19:BK24"/>
    <mergeCell ref="BK25:BK30"/>
    <mergeCell ref="BK31:BK36"/>
    <mergeCell ref="BK37:BK42"/>
    <mergeCell ref="BK43:BK48"/>
    <mergeCell ref="BK49:BK54"/>
    <mergeCell ref="BK55:BK60"/>
    <mergeCell ref="BK61:BK66"/>
    <mergeCell ref="BK67:BK72"/>
    <mergeCell ref="BK73:BK78"/>
    <mergeCell ref="BK79:BK84"/>
    <mergeCell ref="BK85:BK90"/>
    <mergeCell ref="BK91:BK96"/>
    <mergeCell ref="BK97:BK102"/>
    <mergeCell ref="BK103:BK108"/>
    <mergeCell ref="BK109:BK114"/>
    <mergeCell ref="BK115:BK120"/>
    <mergeCell ref="BK121:BK126"/>
    <mergeCell ref="BK127:BK132"/>
    <mergeCell ref="BK133:BK138"/>
    <mergeCell ref="BK139:BK144"/>
    <mergeCell ref="BK145:BK150"/>
    <mergeCell ref="BK151:BK156"/>
    <mergeCell ref="BK157:BK162"/>
    <mergeCell ref="BK163:BK168"/>
    <mergeCell ref="BK169:BK174"/>
    <mergeCell ref="BK175:BK180"/>
    <mergeCell ref="BK181:BK186"/>
    <mergeCell ref="BK187:BK192"/>
    <mergeCell ref="BK295:BK300"/>
    <mergeCell ref="BK301:BK306"/>
    <mergeCell ref="BK307:BK312"/>
    <mergeCell ref="BK313:BK318"/>
    <mergeCell ref="BK319:BK324"/>
    <mergeCell ref="BK325:BK330"/>
    <mergeCell ref="BK331:BK336"/>
    <mergeCell ref="BK337:BK342"/>
    <mergeCell ref="BK343:BK348"/>
    <mergeCell ref="BK349:BK354"/>
    <mergeCell ref="BK355:BK360"/>
    <mergeCell ref="BK361:BK366"/>
    <mergeCell ref="BK193:BK198"/>
    <mergeCell ref="BK199:BK204"/>
    <mergeCell ref="BK205:BK210"/>
    <mergeCell ref="BK211:BK216"/>
    <mergeCell ref="BK217:BK222"/>
    <mergeCell ref="BK223:BK228"/>
    <mergeCell ref="BK229:BK234"/>
    <mergeCell ref="BK235:BK240"/>
    <mergeCell ref="BK241:BK246"/>
    <mergeCell ref="BK247:BK252"/>
    <mergeCell ref="BK253:BK258"/>
    <mergeCell ref="BK259:BK264"/>
    <mergeCell ref="BK265:BK270"/>
    <mergeCell ref="BK271:BK276"/>
    <mergeCell ref="BK277:BK282"/>
    <mergeCell ref="BK283:BK288"/>
    <mergeCell ref="BK289:BK294"/>
  </mergeCells>
  <conditionalFormatting sqref="AF7">
    <cfRule type="cellIs" dxfId="36" priority="125" operator="equal">
      <formula>"Extremo"</formula>
    </cfRule>
    <cfRule type="cellIs" dxfId="35" priority="126" operator="equal">
      <formula>"Alto"</formula>
    </cfRule>
    <cfRule type="cellIs" dxfId="34" priority="127" operator="equal">
      <formula>"Moderado"</formula>
    </cfRule>
    <cfRule type="cellIs" dxfId="33" priority="128" operator="equal">
      <formula>"Bajo"</formula>
    </cfRule>
  </conditionalFormatting>
  <conditionalFormatting sqref="BJ7">
    <cfRule type="cellIs" dxfId="32" priority="121" operator="equal">
      <formula>"Extremo"</formula>
    </cfRule>
    <cfRule type="cellIs" dxfId="31" priority="122" operator="equal">
      <formula>"Alto"</formula>
    </cfRule>
    <cfRule type="cellIs" dxfId="30" priority="123" operator="equal">
      <formula>"Moderado"</formula>
    </cfRule>
    <cfRule type="cellIs" dxfId="29" priority="124" operator="equal">
      <formula>"Bajo"</formula>
    </cfRule>
  </conditionalFormatting>
  <conditionalFormatting sqref="BJ13 BJ19 BJ31 BJ37 BJ43 BJ49 BJ55 BJ61 BJ67 BJ73 BJ79 BJ85 BJ91 BJ97 BJ103 BJ109 BJ115 BJ121 BJ127 BJ133 BJ139 BJ145 BJ151 BJ157 BJ163 BJ169 BJ175 BJ181 BJ187 BJ193 BJ199 BJ205 BJ211 BJ217 BJ223 BJ229 BJ235 BJ241 BJ247 BJ253 BJ259 BJ265 BJ271 BJ277 BJ283 BJ289 BJ295 BJ301 BJ307 BJ313 BJ319 BJ325 BJ331 BJ337 BJ343 BJ349 BJ355 BJ361">
    <cfRule type="cellIs" dxfId="28" priority="9" operator="equal">
      <formula>"Extremo"</formula>
    </cfRule>
    <cfRule type="cellIs" dxfId="27" priority="10" operator="equal">
      <formula>"Alto"</formula>
    </cfRule>
    <cfRule type="cellIs" dxfId="26" priority="11" operator="equal">
      <formula>"Moderado"</formula>
    </cfRule>
    <cfRule type="cellIs" dxfId="25" priority="12" operator="equal">
      <formula>"Bajo"</formula>
    </cfRule>
  </conditionalFormatting>
  <conditionalFormatting sqref="AF13 AF19 AF25 AF31 AF37 AF43 AF49 AF55 AF61 AF67 AF73 AF79 AF85 AF91 AF97 AF103 AF109 AF115 AF121 AF127 AF133 AF139 AF145 AF151 AF157 AF163 AF169 AF175 AF181 AF187 AF193 AF199 AF205 AF211 AF217 AF223 AF229 AF235 AF241 AF247 AF253 AF259 AF265 AF271 AF277 AF283 AF289 AF295 AF301 AF307 AF313 AF319 AF325 AF331 AF337 AF343 AF349 AF355 AF361">
    <cfRule type="cellIs" dxfId="24" priority="5" operator="equal">
      <formula>"Extremo"</formula>
    </cfRule>
    <cfRule type="cellIs" dxfId="23" priority="6" operator="equal">
      <formula>"Alto"</formula>
    </cfRule>
    <cfRule type="cellIs" dxfId="22" priority="7" operator="equal">
      <formula>"Moderado"</formula>
    </cfRule>
    <cfRule type="cellIs" dxfId="21" priority="8" operator="equal">
      <formula>"Bajo"</formula>
    </cfRule>
  </conditionalFormatting>
  <conditionalFormatting sqref="BJ25">
    <cfRule type="cellIs" dxfId="20" priority="1" operator="equal">
      <formula>"Extremo"</formula>
    </cfRule>
    <cfRule type="cellIs" dxfId="19" priority="2" operator="equal">
      <formula>"Alto"</formula>
    </cfRule>
    <cfRule type="cellIs" dxfId="18" priority="3" operator="equal">
      <formula>"Moderado"</formula>
    </cfRule>
    <cfRule type="cellIs" dxfId="17" priority="4" operator="equal">
      <formula>"Bajo"</formula>
    </cfRule>
  </conditionalFormatting>
  <dataValidations count="51">
    <dataValidation allowBlank="1" showInputMessage="1" showErrorMessage="1" prompt="Fuerte: 100_x000a__x000a_Moderado: Entre 50 y 99_x000a__x000a_Débil: Menor a 50" sqref="BE6" xr:uid="{00000000-0002-0000-0200-000000000000}"/>
    <dataValidation allowBlank="1" showInputMessage="1" showErrorMessage="1" prompt="Fuerte: 100_x000a__x000a_Moderado: 50_x000a__x000a_Débil: 0" sqref="BC6" xr:uid="{00000000-0002-0000-0200-000001000000}"/>
    <dataValidation allowBlank="1" showInputMessage="1" showErrorMessage="1" prompt="Fuerte: Siempre se ejecuta_x000a__x000a_Moderado: Algunas veces_x000a__x000a_Débil: No se ejecuta " sqref="AZ6:BA6" xr:uid="{00000000-0002-0000-0200-000002000000}"/>
    <dataValidation allowBlank="1" showInputMessage="1" showErrorMessage="1" prompt="Fuerte: Calificación entre 96 y 100_x000a__x000a_Moderado: Calificación entre 86 y 95_x000a__x000a_Débil: Calificación entre 0 y 85" sqref="AY6" xr:uid="{00000000-0002-0000-0200-000003000000}"/>
    <dataValidation allowBlank="1" showInputMessage="1" showErrorMessage="1" prompt="- Confiable (15)_x000a__x000a_- No Confiable (0)_x000a_" sqref="AR6:AS6" xr:uid="{00000000-0002-0000-0200-000004000000}"/>
    <dataValidation allowBlank="1" showInputMessage="1" showErrorMessage="1" prompt="- Prevenir (15)_x000a__x000a_- Detectar (10)_x000a__x000a_- No es un Control (0)" sqref="AP6:AQ6" xr:uid="{00000000-0002-0000-0200-000005000000}"/>
    <dataValidation allowBlank="1" showInputMessage="1" showErrorMessage="1" prompt="- Oportuna (15)_x000a__x000a_- Inoportuna (0)_x000a_" sqref="AN6:AO6" xr:uid="{00000000-0002-0000-0200-000006000000}"/>
    <dataValidation allowBlank="1" showInputMessage="1" showErrorMessage="1" prompt="- Asignado (15)_x000a__x000a_- No Asignado (0)" sqref="AJ6:AK6" xr:uid="{00000000-0002-0000-02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xr:uid="{00000000-0002-0000-0200-000008000000}"/>
    <dataValidation allowBlank="1" showInputMessage="1" showErrorMessage="1" prompt="Completa (10)_x000a__x000a_Incompleta (5)_x000a__x000a_No esxiste (0)" sqref="AV6:AW6" xr:uid="{00000000-0002-0000-0200-000009000000}"/>
    <dataValidation allowBlank="1" showInputMessage="1" showErrorMessage="1" prompt="- Se investigan y se resuelven Oportunamente (15)_x000a__x000a_- No se investigan y resuelven Oportunamente (0)_x000a_" sqref="AT6:AU6" xr:uid="{00000000-0002-0000-0200-00000A000000}"/>
    <dataValidation allowBlank="1" showInputMessage="1" showErrorMessage="1" prompt="- Adecuado (15)_x000a__x000a_- Inadecuado (0)_x000a_" sqref="AL6:AM6" xr:uid="{00000000-0002-0000-0200-00000B000000}"/>
    <dataValidation allowBlank="1" showInputMessage="1" showErrorMessage="1" prompt="Promedio entre el diseño Total de Control y Total Solidez Individual " sqref="BD6" xr:uid="{00000000-0002-0000-02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xr:uid="{00000000-0002-0000-02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X6" xr:uid="{00000000-0002-0000-02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xr:uid="{00000000-0002-0000-02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xr:uid="{00000000-0002-0000-0200-000010000000}"/>
    <dataValidation type="list" allowBlank="1" showInputMessage="1" showErrorMessage="1" sqref="AH7:AH12 AH14:AH15 AH19:AH20 AH25 AH31:AH33 AH37:AH40 AH55:AH57 AH61:AH62 AH67" xr:uid="{00000000-0002-0000-0200-000011000000}">
      <formula1>$E$7:$E$12</formula1>
    </dataValidation>
    <dataValidation type="list" allowBlank="1" showInputMessage="1" showErrorMessage="1" sqref="AH205:AH366" xr:uid="{00000000-0002-0000-0200-000012000000}">
      <formula1>$E$13:$E$366</formula1>
    </dataValidation>
    <dataValidation type="list" allowBlank="1" showInputMessage="1" showErrorMessage="1" sqref="AH13 AH16:AH18 AH43:AH44" xr:uid="{00000000-0002-0000-0200-000013000000}">
      <formula1>$E$13:$E$18</formula1>
    </dataValidation>
    <dataValidation type="list" allowBlank="1" showInputMessage="1" showErrorMessage="1" sqref="AH21:AH24 AH49:AH52" xr:uid="{00000000-0002-0000-0200-000014000000}">
      <formula1>$E$19:$E$24</formula1>
    </dataValidation>
    <dataValidation type="list" allowBlank="1" showInputMessage="1" showErrorMessage="1" sqref="AH26:AH30" xr:uid="{00000000-0002-0000-0200-000015000000}">
      <formula1>$E$25:$E$30</formula1>
    </dataValidation>
    <dataValidation type="list" allowBlank="1" showInputMessage="1" showErrorMessage="1" sqref="AH34:AH36" xr:uid="{00000000-0002-0000-0200-000016000000}">
      <formula1>$E$31:$E$36</formula1>
    </dataValidation>
    <dataValidation type="list" allowBlank="1" showInputMessage="1" showErrorMessage="1" sqref="AH41:AH42" xr:uid="{00000000-0002-0000-0200-000017000000}">
      <formula1>$E$37:$E$42</formula1>
    </dataValidation>
    <dataValidation type="list" allowBlank="1" showInputMessage="1" showErrorMessage="1" sqref="AH45:AH48" xr:uid="{00000000-0002-0000-0200-000018000000}">
      <formula1>$E$43:$E$48</formula1>
    </dataValidation>
    <dataValidation type="list" allowBlank="1" showInputMessage="1" showErrorMessage="1" sqref="AH53:AH54" xr:uid="{00000000-0002-0000-0200-000019000000}">
      <formula1>$E$49:$E$54</formula1>
    </dataValidation>
    <dataValidation type="list" allowBlank="1" showInputMessage="1" showErrorMessage="1" sqref="AH58:AH60" xr:uid="{00000000-0002-0000-0200-00001A000000}">
      <formula1>$E$55:$E$60</formula1>
    </dataValidation>
    <dataValidation type="list" allowBlank="1" showInputMessage="1" showErrorMessage="1" sqref="AH63:AH66" xr:uid="{00000000-0002-0000-0200-00001B000000}">
      <formula1>$E$61:$E$66</formula1>
    </dataValidation>
    <dataValidation type="list" allowBlank="1" showInputMessage="1" showErrorMessage="1" sqref="AH68:AH72" xr:uid="{00000000-0002-0000-0200-00001C000000}">
      <formula1>$E$67:$E$72</formula1>
    </dataValidation>
    <dataValidation type="list" allowBlank="1" showInputMessage="1" showErrorMessage="1" sqref="AH73:AH78" xr:uid="{00000000-0002-0000-0200-00001D000000}">
      <formula1>$E$73:$E$78</formula1>
    </dataValidation>
    <dataValidation type="list" allowBlank="1" showInputMessage="1" showErrorMessage="1" sqref="AH82:AH84" xr:uid="{00000000-0002-0000-0200-00001E000000}">
      <formula1>$E$79:$E$84</formula1>
    </dataValidation>
    <dataValidation type="list" allowBlank="1" showInputMessage="1" showErrorMessage="1" sqref="AH85:AH90" xr:uid="{00000000-0002-0000-0200-00001F000000}">
      <formula1>$E$85:$E$90</formula1>
    </dataValidation>
    <dataValidation type="list" allowBlank="1" showInputMessage="1" showErrorMessage="1" sqref="AH91:AH96" xr:uid="{00000000-0002-0000-0200-000020000000}">
      <formula1>$E$91:$E$96</formula1>
    </dataValidation>
    <dataValidation type="list" allowBlank="1" showInputMessage="1" showErrorMessage="1" sqref="AH97:AH102" xr:uid="{00000000-0002-0000-0200-000021000000}">
      <formula1>$E$97:$E$102</formula1>
    </dataValidation>
    <dataValidation type="list" allowBlank="1" showInputMessage="1" showErrorMessage="1" sqref="AH103:AH108" xr:uid="{00000000-0002-0000-0200-000022000000}">
      <formula1>$E$103:$E$108</formula1>
    </dataValidation>
    <dataValidation type="list" allowBlank="1" showInputMessage="1" showErrorMessage="1" sqref="AH109:AH114" xr:uid="{00000000-0002-0000-0200-000023000000}">
      <formula1>$E$109:$E$114</formula1>
    </dataValidation>
    <dataValidation type="list" allowBlank="1" showInputMessage="1" showErrorMessage="1" sqref="AH115:AH120" xr:uid="{00000000-0002-0000-0200-000024000000}">
      <formula1>$E$115:$E$120</formula1>
    </dataValidation>
    <dataValidation type="list" allowBlank="1" showInputMessage="1" showErrorMessage="1" sqref="AH121:AH126" xr:uid="{00000000-0002-0000-0200-000025000000}">
      <formula1>$E$121:$E$126</formula1>
    </dataValidation>
    <dataValidation type="list" allowBlank="1" showInputMessage="1" showErrorMessage="1" sqref="AH127:AH132" xr:uid="{00000000-0002-0000-0200-000026000000}">
      <formula1>$E$127:$E$132</formula1>
    </dataValidation>
    <dataValidation type="list" allowBlank="1" showInputMessage="1" showErrorMessage="1" sqref="AH133:AH138" xr:uid="{00000000-0002-0000-0200-000027000000}">
      <formula1>$E$133:$E$138</formula1>
    </dataValidation>
    <dataValidation type="list" allowBlank="1" showInputMessage="1" showErrorMessage="1" sqref="AH139:AH144" xr:uid="{00000000-0002-0000-0200-000028000000}">
      <formula1>$E$139:$E$144</formula1>
    </dataValidation>
    <dataValidation type="list" allowBlank="1" showInputMessage="1" showErrorMessage="1" sqref="AH145:AH150" xr:uid="{00000000-0002-0000-0200-000029000000}">
      <formula1>$E$145:$E$150</formula1>
    </dataValidation>
    <dataValidation type="list" allowBlank="1" showInputMessage="1" showErrorMessage="1" sqref="AH151:AH156" xr:uid="{00000000-0002-0000-0200-00002A000000}">
      <formula1>$E$151:$E$156</formula1>
    </dataValidation>
    <dataValidation type="list" allowBlank="1" showInputMessage="1" showErrorMessage="1" sqref="AH157:AH162" xr:uid="{00000000-0002-0000-0200-00002B000000}">
      <formula1>$E$157:$E$162</formula1>
    </dataValidation>
    <dataValidation type="list" allowBlank="1" showInputMessage="1" showErrorMessage="1" sqref="AH163:AH168" xr:uid="{00000000-0002-0000-0200-00002C000000}">
      <formula1>$E$163:$E$168</formula1>
    </dataValidation>
    <dataValidation type="list" allowBlank="1" showInputMessage="1" showErrorMessage="1" sqref="AH169:AH174" xr:uid="{00000000-0002-0000-0200-00002D000000}">
      <formula1>$E$169:$E$174</formula1>
    </dataValidation>
    <dataValidation type="list" allowBlank="1" showInputMessage="1" showErrorMessage="1" sqref="AH175:AH180" xr:uid="{00000000-0002-0000-0200-00002E000000}">
      <formula1>$E$175:$E$180</formula1>
    </dataValidation>
    <dataValidation type="list" allowBlank="1" showInputMessage="1" showErrorMessage="1" sqref="AH181:AH186" xr:uid="{00000000-0002-0000-0200-00002F000000}">
      <formula1>$E$181:$E$186</formula1>
    </dataValidation>
    <dataValidation type="list" allowBlank="1" showInputMessage="1" showErrorMessage="1" sqref="AH187:AH192" xr:uid="{00000000-0002-0000-0200-000030000000}">
      <formula1>$E$187:$E$192</formula1>
    </dataValidation>
    <dataValidation type="list" allowBlank="1" showInputMessage="1" showErrorMessage="1" sqref="AH193:AH198" xr:uid="{00000000-0002-0000-0200-000031000000}">
      <formula1>$E$193:$E$198</formula1>
    </dataValidation>
    <dataValidation type="list" allowBlank="1" showInputMessage="1" showErrorMessage="1" sqref="AH199:AH204" xr:uid="{00000000-0002-0000-0200-000032000000}">
      <formula1>$E$199:$E$204</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33000000}">
          <x14:formula1>
            <xm:f>Listados!$B$26:$B$27</xm:f>
          </x14:formula1>
          <xm:sqref>AJ34:AJ366 AR34:AR366 M25:M30 AT34:AT366 AL34:AL1048576 H7:Z12 AL7:AL24 AT7:AT24 AR7:AR24 AN34:AN366 AJ7:AJ24 AN7:AN24 AL26:AL30 AT26:AT30 AR26:AR30 AJ26:AJ30 AN26:AN30 H67:Z90 H97:Z366</xm:sqref>
        </x14:dataValidation>
        <x14:dataValidation type="list" allowBlank="1" showInputMessage="1" showErrorMessage="1" xr:uid="{00000000-0002-0000-0200-000034000000}">
          <x14:formula1>
            <xm:f>Corrupción!$J$3:$J$7</xm:f>
          </x14:formula1>
          <xm:sqref>AB7:AB12 AB31:AB36 AB61:AB366</xm:sqref>
        </x14:dataValidation>
        <x14:dataValidation type="list" allowBlank="1" showInputMessage="1" showErrorMessage="1" xr:uid="{00000000-0002-0000-0200-000035000000}">
          <x14:formula1>
            <xm:f>Listados!$B$3:$B$20</xm:f>
          </x14:formula1>
          <xm:sqref>B361 B7:B12 B355 B349 B343 B43 B55 B61 B67 B73 B79 B31:B37 B85 B97 B103 B109 B115 B121 B127 B133 B139 B145 B151 B157 B163 B169 B175 B181 B187 B193 B199 B205 B211 B217 B223 B229 B235 B241 B247 B253 B259 B265 B271 B277 B283 B289 B295 B301 B307 B313 B319 B325 B331 B337 B49 B91</xm:sqref>
        </x14:dataValidation>
        <x14:dataValidation type="list" allowBlank="1" showInputMessage="1" showErrorMessage="1" xr:uid="{00000000-0002-0000-0200-000036000000}">
          <x14:formula1>
            <xm:f>Listados!$G$26:$G$27</xm:f>
          </x14:formula1>
          <xm:sqref>AI7:AI13 AI16:AI24 AI26:AI30 AI34:AI36 AI41:AI48 AI53:AI54 AI58:AI60 AI63:AI366 AP7:AP30 AP34:AP366</xm:sqref>
        </x14:dataValidation>
        <x14:dataValidation type="list" allowBlank="1" showInputMessage="1" showErrorMessage="1" xr:uid="{00000000-0002-0000-0200-000037000000}">
          <x14:formula1>
            <xm:f>Listados!$C$26:$C$28</xm:f>
          </x14:formula1>
          <xm:sqref>AV7:AV24 AV26:AV30 AV34:AV366</xm:sqref>
        </x14:dataValidation>
        <x14:dataValidation type="list" allowBlank="1" showInputMessage="1" showErrorMessage="1" xr:uid="{00000000-0002-0000-0200-000038000000}">
          <x14:formula1>
            <xm:f>Listados!$E$26:$E$28</xm:f>
          </x14:formula1>
          <xm:sqref>AZ7:AZ24 AZ26:AZ366</xm:sqref>
        </x14:dataValidation>
        <x14:dataValidation type="list" allowBlank="1" showInputMessage="1" showErrorMessage="1" xr:uid="{00000000-0002-0000-0200-000039000000}">
          <x14:formula1>
            <xm:f>Listados!$E$3:$E$4</xm:f>
          </x14:formula1>
          <xm:sqref>F7:F13 F16:F18 F22:F24 F27:F30 F34:F36 F40:F42 F45:F48 F58:F60 F63:F78 F82:F90 F97:F1048576</xm:sqref>
        </x14:dataValidation>
        <x14:dataValidation type="list" allowBlank="1" showInputMessage="1" showErrorMessage="1" xr:uid="{00000000-0002-0000-0200-00003A000000}">
          <x14:formula1>
            <xm:f>'C:\Users\dpyate\Downloads\[MC-FO-07 MAPA DE RIEGOS DEL PROCESO (1).xlsm]Listados'!#REF!</xm:f>
          </x14:formula1>
          <xm:sqref>E19 H19:Z24 B19:B24 F19:F21</xm:sqref>
        </x14:dataValidation>
        <x14:dataValidation type="list" allowBlank="1" showInputMessage="1" showErrorMessage="1" xr:uid="{00000000-0002-0000-0200-00003B000000}">
          <x14:formula1>
            <xm:f>'C:\Users\dpyate\Downloads\[MC-FO-07 MAPA DE RIEGOS DEL PROCESO (1).xlsm]Corrupción'!#REF!</xm:f>
          </x14:formula1>
          <xm:sqref>AB19:AB24</xm:sqref>
        </x14:dataValidation>
        <x14:dataValidation type="list" allowBlank="1" showInputMessage="1" showErrorMessage="1" xr:uid="{00000000-0002-0000-0200-00003C000000}">
          <x14:formula1>
            <xm:f>'C:\Users\ana sofia\Downloads\[RIESGO GRUPO GESTIÓN DOCUMENTAL (1).xlsx]Listados'!#REF!</xm:f>
          </x14:formula1>
          <xm:sqref>B25:B30 AZ25 AV25 H25:L30 N25:Z30 AN25 AI25:AJ25 F25:F26 AR25 AT25 AL25</xm:sqref>
        </x14:dataValidation>
        <x14:dataValidation type="list" allowBlank="1" showInputMessage="1" showErrorMessage="1" xr:uid="{00000000-0002-0000-0200-00003D000000}">
          <x14:formula1>
            <xm:f>'C:\Users\ana sofia\Downloads\[RIESGO GRUPO GESTIÓN DOCUMENTAL (1).xlsx]Corrupción'!#REF!</xm:f>
          </x14:formula1>
          <xm:sqref>AB25:AB30</xm:sqref>
        </x14:dataValidation>
        <x14:dataValidation type="list" allowBlank="1" showInputMessage="1" showErrorMessage="1" xr:uid="{00000000-0002-0000-0200-00003E000000}">
          <x14:formula1>
            <xm:f>'C:\Users\Miguelito\Downloads\[Mapa de Riesgos_PROCESO SEGUIMIENTO Y EVALUACIÓN (1) (1).xlsx]Listados'!#REF!</xm:f>
          </x14:formula1>
          <xm:sqref>F31:F33 AI31:AI33 H31:Z36</xm:sqref>
        </x14:dataValidation>
        <x14:dataValidation type="list" allowBlank="1" showInputMessage="1" showErrorMessage="1" xr:uid="{00000000-0002-0000-0200-00003F000000}">
          <x14:formula1>
            <xm:f>'C:\Users\Miguelito\Downloads\[Riesgos Drogas_1 (1).xlsx]Listados'!#REF!</xm:f>
          </x14:formula1>
          <xm:sqref>F37:F39 F43:F44 F49:F54 AI37:AI40 AI49:AI52 H37:Z54</xm:sqref>
        </x14:dataValidation>
        <x14:dataValidation type="list" allowBlank="1" showInputMessage="1" showErrorMessage="1" xr:uid="{00000000-0002-0000-0200-000040000000}">
          <x14:formula1>
            <xm:f>'C:\Users\Miguelito\Downloads\[Riesgos Drogas_1 (1).xlsx]Corrupción'!#REF!</xm:f>
          </x14:formula1>
          <xm:sqref>AB37:AB54</xm:sqref>
        </x14:dataValidation>
        <x14:dataValidation type="list" allowBlank="1" showInputMessage="1" showErrorMessage="1" xr:uid="{00000000-0002-0000-0200-000041000000}">
          <x14:formula1>
            <xm:f>'https://minjusticiagovco-my.sharepoint.com/personal/mjrodriguez_minjusticia_gov_co/Documents/MATRIZ DE RIESGOS/VIGENCIA 2021/SEGUNDO CUATRIMESTRE/SEGUIMIENTO MATRIZ DE RIESGO/[MATRIZ RIESGOS GESTION Y CORRUPCIÓN FINAL (1).xlsx]Listados'!#REF!</xm:f>
          </x14:formula1>
          <xm:sqref>F91:F96 H91:Z96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66"/>
  <sheetViews>
    <sheetView showGridLines="0" topLeftCell="J1" zoomScale="70" zoomScaleNormal="70" zoomScaleSheetLayoutView="50" workbookViewId="0">
      <selection activeCell="S15" sqref="S15"/>
    </sheetView>
  </sheetViews>
  <sheetFormatPr baseColWidth="10" defaultColWidth="11.42578125" defaultRowHeight="15" x14ac:dyDescent="0.25"/>
  <cols>
    <col min="1" max="1" width="4.85546875" style="19" customWidth="1"/>
    <col min="2" max="2" width="33.5703125" style="15" customWidth="1"/>
    <col min="3" max="3" width="47" style="15" customWidth="1"/>
    <col min="4" max="7" width="28.85546875" style="20" customWidth="1"/>
    <col min="8" max="10" width="25.5703125" style="20" customWidth="1"/>
    <col min="11" max="11" width="27.28515625" style="20" customWidth="1"/>
    <col min="12" max="12" width="27.7109375" style="15" customWidth="1"/>
    <col min="13" max="13" width="10.85546875" style="21" customWidth="1"/>
    <col min="14" max="14" width="10.42578125" style="21" hidden="1" customWidth="1"/>
    <col min="15" max="15" width="12.42578125" style="21" customWidth="1"/>
    <col min="16" max="16" width="10.42578125" style="21" hidden="1" customWidth="1"/>
    <col min="17" max="17" width="10.140625" style="21" customWidth="1"/>
    <col min="18" max="18" width="17.140625" style="15" customWidth="1"/>
    <col min="19" max="19" width="36.28515625" style="21" customWidth="1"/>
    <col min="20" max="20" width="36" style="21" customWidth="1"/>
    <col min="21" max="22" width="52.7109375" style="15" customWidth="1"/>
    <col min="23" max="23" width="16.42578125" style="15" customWidth="1"/>
    <col min="24" max="24" width="20" style="15" customWidth="1"/>
    <col min="25" max="25" width="20" style="15" hidden="1" customWidth="1"/>
    <col min="26" max="26" width="22.85546875" style="15" customWidth="1"/>
    <col min="27" max="27" width="22.85546875" style="15" hidden="1" customWidth="1"/>
    <col min="28" max="28" width="28.140625" style="15" bestFit="1" customWidth="1"/>
    <col min="29" max="29" width="28.140625" style="15" hidden="1" customWidth="1"/>
    <col min="30" max="30" width="34.7109375" style="15" bestFit="1" customWidth="1"/>
    <col min="31" max="31" width="34.7109375" style="15" hidden="1" customWidth="1"/>
    <col min="32" max="32" width="24.140625" style="15" bestFit="1" customWidth="1"/>
    <col min="33" max="33" width="24.140625" style="15" hidden="1" customWidth="1"/>
    <col min="34" max="34" width="27.85546875" style="15" bestFit="1" customWidth="1"/>
    <col min="35" max="35" width="27.85546875" style="15" hidden="1" customWidth="1"/>
    <col min="36" max="36" width="23.85546875" style="15" bestFit="1" customWidth="1"/>
    <col min="37" max="37" width="23.85546875" style="15" hidden="1" customWidth="1"/>
    <col min="38" max="38" width="15.85546875" style="15" customWidth="1"/>
    <col min="39" max="39" width="18.5703125" style="15" customWidth="1"/>
    <col min="40" max="40" width="20.5703125" style="15" customWidth="1"/>
    <col min="41" max="41" width="20.5703125" style="15" hidden="1" customWidth="1"/>
    <col min="42" max="42" width="20.5703125" style="15" customWidth="1"/>
    <col min="43" max="43" width="20.5703125" style="15" hidden="1" customWidth="1"/>
    <col min="44" max="44" width="20.5703125" style="15" customWidth="1"/>
    <col min="45" max="45" width="20.5703125" style="15" hidden="1" customWidth="1"/>
    <col min="46" max="46" width="20.5703125" style="15" customWidth="1"/>
    <col min="47" max="48" width="20.5703125" style="15" hidden="1" customWidth="1"/>
    <col min="49" max="50" width="20.5703125" style="15" customWidth="1"/>
    <col min="51" max="53" width="15.5703125" style="15" customWidth="1"/>
    <col min="54" max="54" width="18.85546875" style="15" customWidth="1"/>
    <col min="55" max="56" width="15.5703125" style="15" customWidth="1"/>
    <col min="57" max="58" width="15.5703125" style="15" hidden="1" customWidth="1"/>
    <col min="59" max="59" width="22.28515625" style="21" customWidth="1"/>
    <col min="60" max="60" width="11.85546875" style="21" customWidth="1"/>
    <col min="61" max="61" width="19.42578125" style="15" customWidth="1"/>
    <col min="65" max="65" width="17.42578125" customWidth="1"/>
  </cols>
  <sheetData>
    <row r="1" spans="1:16383" s="14" customFormat="1" ht="45.75" customHeight="1" thickTop="1" x14ac:dyDescent="0.25">
      <c r="A1" s="531" t="s">
        <v>128</v>
      </c>
      <c r="B1" s="532"/>
      <c r="C1" s="532"/>
      <c r="D1" s="532"/>
      <c r="E1" s="532"/>
      <c r="F1" s="532"/>
      <c r="G1" s="532"/>
      <c r="H1" s="537" t="s">
        <v>615</v>
      </c>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c r="BE1" s="537"/>
      <c r="BF1" s="537"/>
      <c r="BG1" s="537"/>
      <c r="BH1" s="537"/>
      <c r="BI1" s="537"/>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14" customFormat="1" ht="13.5" customHeight="1" x14ac:dyDescent="0.25">
      <c r="A2" s="533"/>
      <c r="B2" s="534"/>
      <c r="C2" s="534"/>
      <c r="D2" s="534"/>
      <c r="E2" s="534"/>
      <c r="F2" s="534"/>
      <c r="G2" s="534"/>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537"/>
      <c r="AZ2" s="537"/>
      <c r="BA2" s="537"/>
      <c r="BB2" s="537"/>
      <c r="BC2" s="537"/>
      <c r="BD2" s="537"/>
      <c r="BE2" s="537"/>
      <c r="BF2" s="537"/>
      <c r="BG2" s="537"/>
      <c r="BH2" s="537"/>
      <c r="BI2" s="537"/>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23" customFormat="1" ht="33" customHeight="1" thickBot="1" x14ac:dyDescent="0.3">
      <c r="A3" s="535"/>
      <c r="B3" s="536"/>
      <c r="C3" s="536"/>
      <c r="D3" s="536"/>
      <c r="E3" s="536"/>
      <c r="F3" s="536"/>
      <c r="G3" s="536"/>
      <c r="H3" s="538" t="s">
        <v>130</v>
      </c>
      <c r="I3" s="538"/>
      <c r="J3" s="538"/>
      <c r="K3" s="538"/>
      <c r="L3" s="163">
        <v>2020</v>
      </c>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1"/>
      <c r="AZ3" s="541"/>
      <c r="BA3" s="541"/>
      <c r="BB3" s="541"/>
      <c r="BC3" s="541"/>
      <c r="BD3" s="541"/>
      <c r="BE3" s="541"/>
      <c r="BF3" s="541"/>
      <c r="BG3" s="541"/>
      <c r="BH3" s="541"/>
      <c r="BI3" s="541"/>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ht="29.25" customHeight="1" x14ac:dyDescent="0.25">
      <c r="A4" s="524" t="s">
        <v>131</v>
      </c>
      <c r="B4" s="525"/>
      <c r="C4" s="525"/>
      <c r="D4" s="525"/>
      <c r="E4" s="525"/>
      <c r="F4" s="525"/>
      <c r="G4" s="525"/>
      <c r="H4" s="525"/>
      <c r="I4" s="525"/>
      <c r="J4" s="525"/>
      <c r="K4" s="525"/>
      <c r="L4" s="525"/>
      <c r="M4" s="528"/>
      <c r="N4" s="528"/>
      <c r="O4" s="528"/>
      <c r="P4" s="528"/>
      <c r="Q4" s="528"/>
      <c r="R4" s="529" t="s">
        <v>134</v>
      </c>
      <c r="S4" s="174"/>
      <c r="T4" s="174"/>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618" t="s">
        <v>616</v>
      </c>
      <c r="BK4" s="619"/>
      <c r="BL4" s="619"/>
      <c r="BM4" s="620"/>
    </row>
    <row r="5" spans="1:16383" ht="40.5" customHeight="1" thickBot="1" x14ac:dyDescent="0.3">
      <c r="A5" s="526"/>
      <c r="B5" s="527"/>
      <c r="C5" s="527"/>
      <c r="D5" s="527"/>
      <c r="E5" s="527"/>
      <c r="F5" s="527"/>
      <c r="G5" s="527"/>
      <c r="H5" s="527"/>
      <c r="I5" s="527"/>
      <c r="J5" s="527"/>
      <c r="K5" s="527"/>
      <c r="L5" s="527"/>
      <c r="M5" s="529" t="s">
        <v>135</v>
      </c>
      <c r="N5" s="529"/>
      <c r="O5" s="529"/>
      <c r="P5" s="529"/>
      <c r="Q5" s="529"/>
      <c r="R5" s="529"/>
      <c r="S5" s="175"/>
      <c r="T5" s="175"/>
      <c r="U5" s="576" t="s">
        <v>136</v>
      </c>
      <c r="V5" s="577"/>
      <c r="W5" s="578"/>
      <c r="X5" s="576" t="s">
        <v>137</v>
      </c>
      <c r="Y5" s="577"/>
      <c r="Z5" s="577"/>
      <c r="AA5" s="577"/>
      <c r="AB5" s="577"/>
      <c r="AC5" s="577"/>
      <c r="AD5" s="577"/>
      <c r="AE5" s="577"/>
      <c r="AF5" s="577"/>
      <c r="AG5" s="577"/>
      <c r="AH5" s="577"/>
      <c r="AI5" s="577"/>
      <c r="AJ5" s="577"/>
      <c r="AK5" s="577"/>
      <c r="AL5" s="577"/>
      <c r="AM5" s="578"/>
      <c r="AN5" s="530" t="s">
        <v>113</v>
      </c>
      <c r="AO5" s="579"/>
      <c r="AP5" s="579"/>
      <c r="AQ5" s="579"/>
      <c r="AR5" s="579"/>
      <c r="AS5" s="579"/>
      <c r="AT5" s="579"/>
      <c r="AU5" s="579"/>
      <c r="AV5" s="579"/>
      <c r="AW5" s="579"/>
      <c r="AX5" s="176"/>
      <c r="AY5" s="530" t="s">
        <v>138</v>
      </c>
      <c r="AZ5" s="575"/>
      <c r="BA5" s="530" t="s">
        <v>139</v>
      </c>
      <c r="BB5" s="575"/>
      <c r="BC5" s="134"/>
      <c r="BD5" s="134"/>
      <c r="BE5" s="134"/>
      <c r="BF5" s="134"/>
      <c r="BG5" s="529" t="s">
        <v>140</v>
      </c>
      <c r="BH5" s="529"/>
      <c r="BI5" s="529"/>
      <c r="BJ5" s="621"/>
      <c r="BK5" s="622"/>
      <c r="BL5" s="622"/>
      <c r="BM5" s="623"/>
    </row>
    <row r="6" spans="1:16383" ht="108" customHeight="1" thickBot="1" x14ac:dyDescent="0.3">
      <c r="A6" s="58" t="s">
        <v>144</v>
      </c>
      <c r="B6" s="53" t="s">
        <v>145</v>
      </c>
      <c r="C6" s="53" t="s">
        <v>146</v>
      </c>
      <c r="D6" s="53" t="s">
        <v>617</v>
      </c>
      <c r="E6" s="53" t="s">
        <v>618</v>
      </c>
      <c r="F6" s="53" t="s">
        <v>619</v>
      </c>
      <c r="G6" s="53" t="s">
        <v>620</v>
      </c>
      <c r="H6" s="53" t="s">
        <v>621</v>
      </c>
      <c r="I6" s="53" t="s">
        <v>622</v>
      </c>
      <c r="J6" s="53" t="s">
        <v>623</v>
      </c>
      <c r="K6" s="53" t="s">
        <v>624</v>
      </c>
      <c r="L6" s="53" t="s">
        <v>152</v>
      </c>
      <c r="M6" s="177" t="s">
        <v>153</v>
      </c>
      <c r="N6" s="177"/>
      <c r="O6" s="177" t="s">
        <v>154</v>
      </c>
      <c r="P6" s="177"/>
      <c r="Q6" s="177" t="s">
        <v>155</v>
      </c>
      <c r="R6" s="178" t="s">
        <v>176</v>
      </c>
      <c r="S6" s="178" t="s">
        <v>625</v>
      </c>
      <c r="T6" s="178" t="s">
        <v>136</v>
      </c>
      <c r="U6" s="178" t="s">
        <v>156</v>
      </c>
      <c r="V6" s="178" t="s">
        <v>626</v>
      </c>
      <c r="W6" s="178" t="s">
        <v>158</v>
      </c>
      <c r="X6" s="178" t="s">
        <v>159</v>
      </c>
      <c r="Y6" s="178"/>
      <c r="Z6" s="178" t="s">
        <v>160</v>
      </c>
      <c r="AA6" s="178"/>
      <c r="AB6" s="178" t="s">
        <v>161</v>
      </c>
      <c r="AC6" s="178"/>
      <c r="AD6" s="178" t="s">
        <v>162</v>
      </c>
      <c r="AE6" s="178"/>
      <c r="AF6" s="178" t="s">
        <v>163</v>
      </c>
      <c r="AG6" s="178"/>
      <c r="AH6" s="178" t="s">
        <v>164</v>
      </c>
      <c r="AI6" s="178"/>
      <c r="AJ6" s="178" t="s">
        <v>165</v>
      </c>
      <c r="AK6" s="178"/>
      <c r="AL6" s="178" t="s">
        <v>166</v>
      </c>
      <c r="AM6" s="178" t="s">
        <v>167</v>
      </c>
      <c r="AN6" s="178" t="s">
        <v>627</v>
      </c>
      <c r="AO6" s="178"/>
      <c r="AP6" s="178" t="s">
        <v>628</v>
      </c>
      <c r="AQ6" s="178"/>
      <c r="AR6" s="178" t="s">
        <v>629</v>
      </c>
      <c r="AS6" s="178"/>
      <c r="AT6" s="178" t="s">
        <v>630</v>
      </c>
      <c r="AU6" s="178"/>
      <c r="AV6" s="178"/>
      <c r="AW6" s="178" t="s">
        <v>631</v>
      </c>
      <c r="AX6" s="178" t="s">
        <v>169</v>
      </c>
      <c r="AY6" s="178" t="s">
        <v>170</v>
      </c>
      <c r="AZ6" s="178" t="s">
        <v>171</v>
      </c>
      <c r="BA6" s="178" t="s">
        <v>172</v>
      </c>
      <c r="BB6" s="178" t="s">
        <v>173</v>
      </c>
      <c r="BC6" s="178" t="s">
        <v>174</v>
      </c>
      <c r="BD6" s="178" t="s">
        <v>175</v>
      </c>
      <c r="BE6" s="178"/>
      <c r="BF6" s="178"/>
      <c r="BG6" s="178" t="s">
        <v>153</v>
      </c>
      <c r="BH6" s="178" t="s">
        <v>154</v>
      </c>
      <c r="BI6" s="178" t="s">
        <v>155</v>
      </c>
      <c r="BJ6" s="53" t="s">
        <v>632</v>
      </c>
      <c r="BK6" s="53" t="s">
        <v>633</v>
      </c>
      <c r="BL6" s="53" t="s">
        <v>634</v>
      </c>
      <c r="BM6" s="53" t="s">
        <v>635</v>
      </c>
    </row>
    <row r="7" spans="1:16383" ht="65.099999999999994" customHeight="1" thickBot="1" x14ac:dyDescent="0.3">
      <c r="A7" s="510">
        <v>1</v>
      </c>
      <c r="B7" s="513"/>
      <c r="C7" s="516" t="str">
        <f>IFERROR(VLOOKUP(B7,Listados!B$3:C$20,2,FALSE),"")</f>
        <v/>
      </c>
      <c r="D7" s="114"/>
      <c r="E7" s="114"/>
      <c r="F7" s="624"/>
      <c r="G7" s="603"/>
      <c r="H7" s="105"/>
      <c r="I7" s="105"/>
      <c r="J7" s="105"/>
      <c r="K7" s="109"/>
      <c r="L7" s="18"/>
      <c r="M7" s="513"/>
      <c r="N7" s="616" t="e">
        <f>+VLOOKUP(M7,Listados!$K$8:$L$12,2,0)</f>
        <v>#N/A</v>
      </c>
      <c r="O7" s="626"/>
      <c r="P7" s="616" t="e">
        <f>+VLOOKUP(O7,Listados!$K$13:$L$17,2,0)</f>
        <v>#N/A</v>
      </c>
      <c r="Q7" s="610" t="str">
        <f>IF(AND(M7&lt;&gt;"",O7&lt;&gt;""),VLOOKUP(M7&amp;O7,Listados!$M$3:$N$27,2,FALSE),"")</f>
        <v/>
      </c>
      <c r="R7" s="592" t="e">
        <f>+VLOOKUP(Q7,Listados!$P$3:$Q$6,2,FALSE)</f>
        <v>#N/A</v>
      </c>
      <c r="S7" s="140"/>
      <c r="T7" s="98"/>
      <c r="U7" s="63" t="s">
        <v>497</v>
      </c>
      <c r="V7" s="64"/>
      <c r="W7" s="65"/>
      <c r="X7" s="66"/>
      <c r="Y7" s="98"/>
      <c r="Z7" s="66"/>
      <c r="AA7" s="98"/>
      <c r="AB7" s="66"/>
      <c r="AC7" s="98"/>
      <c r="AD7" s="66"/>
      <c r="AE7" s="98"/>
      <c r="AF7" s="66"/>
      <c r="AG7" s="98"/>
      <c r="AH7" s="66"/>
      <c r="AI7" s="98"/>
      <c r="AJ7" s="66"/>
      <c r="AK7" s="67" t="str">
        <f>+IF(AJ7="Completa",10,IF(AJ7="Incompleta",5,""))</f>
        <v/>
      </c>
      <c r="AL7" s="118" t="str">
        <f>IF((SUM(Y7,AA7,AC7,AE7,AG7,AI7,AK7)=0),"",(SUM(Y7,AA7,AC7,AE7,AG7,AI7,AK7)))</f>
        <v/>
      </c>
      <c r="AM7" s="81" t="str">
        <f>IF(AL7&lt;=85,"Débil",IF(AL7&lt;=95,"Moderado",IF(AL7=100,"Fuerte","")))</f>
        <v/>
      </c>
      <c r="AN7" s="179"/>
      <c r="AO7" s="179"/>
      <c r="AP7" s="179"/>
      <c r="AQ7" s="179"/>
      <c r="AR7" s="179"/>
      <c r="AS7" s="179"/>
      <c r="AT7" s="179"/>
      <c r="AU7" s="180" t="str">
        <f>IFERROR(VLOOKUP(AT7,'Seguridad Información'!$I$61:$J$65,2,0),"")</f>
        <v/>
      </c>
      <c r="AV7" s="83"/>
      <c r="AW7" s="82" t="str">
        <f>IFERROR(AVERAGE(AO7,AQ7,AS7,AU7),"")</f>
        <v/>
      </c>
      <c r="AX7" s="81" t="str">
        <f>IF(AW7&lt;=80,"Débil",IF(AW7&lt;=90,"Moderado",IF(AW7=100,"Fuerte","")))</f>
        <v/>
      </c>
      <c r="AY7" s="22" t="str">
        <f>IFERROR(VLOOKUP((CONCATENATE(AM7,AX7)),Listados!$U$3:$V$11,2,FALSE),"")</f>
        <v/>
      </c>
      <c r="AZ7" s="118">
        <f>IF(ISBLANK(AY7),"",IF(AY7="Débil", 0, IF(AY7="Moderado",50,100)))</f>
        <v>100</v>
      </c>
      <c r="BA7" s="612">
        <f>AVERAGE(AZ7:AZ12)</f>
        <v>100</v>
      </c>
      <c r="BB7" s="614" t="str">
        <f>IF(BA7&lt;=50, "Débil", IF(BA7&lt;=99,"Moderado","Fuerte"))</f>
        <v>Fuerte</v>
      </c>
      <c r="BC7" s="68">
        <f>+IF(AND(W7="Preventivo",BB7="Fuerte"),2,IF(AND(W7="Preventivo",BB7="Moderado"),1,0))</f>
        <v>0</v>
      </c>
      <c r="BD7" s="68">
        <f>+IF(AND(W7="Detectivo/Correctivo",$BB7="Fuerte"),2,IF(AND(W7="Detectivo/Correctivo",$BB7="Moderado"),1,IF(AND(W7="Preventivo",$BB7="Fuerte"),1,0)))</f>
        <v>0</v>
      </c>
      <c r="BE7" s="68" t="e">
        <f>+N7-BC7</f>
        <v>#N/A</v>
      </c>
      <c r="BF7" s="68" t="e">
        <f>+P7-BD7</f>
        <v>#N/A</v>
      </c>
      <c r="BG7" s="608" t="e">
        <f>+VLOOKUP(MIN(BE7,BE8,BE9,BE10,BE11,BE12),Listados!$J$18:$K$24,2,TRUE)</f>
        <v>#N/A</v>
      </c>
      <c r="BH7" s="608" t="e">
        <f>+VLOOKUP(MIN(BF7,BF8,BF9,BF10,BF11,BF12),Listados!$J$26:$K$32,2,TRUE)</f>
        <v>#N/A</v>
      </c>
      <c r="BI7" s="608" t="e">
        <f>IF(AND(BG7&lt;&gt;"",BH7&lt;&gt;""),VLOOKUP(BG7&amp;BH7,Listados!$M$3:$N$27,2,FALSE),"")</f>
        <v>#N/A</v>
      </c>
      <c r="BJ7" s="589" t="e">
        <f>+IF($R7="Asumir el riesgo","NA","")</f>
        <v>#N/A</v>
      </c>
      <c r="BK7" s="589" t="e">
        <f>+IF($R7="Asumir el riesgo","NA","")</f>
        <v>#N/A</v>
      </c>
      <c r="BL7" s="589" t="e">
        <f>+IF($R7="Asumir el riesgo","NA","")</f>
        <v>#N/A</v>
      </c>
      <c r="BM7" s="589" t="e">
        <f>+IF($R7="Asumir el riesgo","NA","")</f>
        <v>#N/A</v>
      </c>
    </row>
    <row r="8" spans="1:16383" ht="65.099999999999994" customHeight="1" thickBot="1" x14ac:dyDescent="0.3">
      <c r="A8" s="511"/>
      <c r="B8" s="514"/>
      <c r="C8" s="517"/>
      <c r="D8" s="159"/>
      <c r="E8" s="159"/>
      <c r="F8" s="601"/>
      <c r="G8" s="604"/>
      <c r="H8" s="105"/>
      <c r="I8" s="162"/>
      <c r="J8" s="105"/>
      <c r="K8" s="161"/>
      <c r="L8" s="151"/>
      <c r="M8" s="514"/>
      <c r="N8" s="507"/>
      <c r="O8" s="597"/>
      <c r="P8" s="507"/>
      <c r="Q8" s="502"/>
      <c r="R8" s="593"/>
      <c r="S8" s="140"/>
      <c r="T8" s="181"/>
      <c r="U8" s="76" t="s">
        <v>497</v>
      </c>
      <c r="V8" s="165"/>
      <c r="W8" s="143"/>
      <c r="X8" s="140"/>
      <c r="Y8" s="99"/>
      <c r="Z8" s="140"/>
      <c r="AA8" s="99"/>
      <c r="AB8" s="140"/>
      <c r="AC8" s="99"/>
      <c r="AD8" s="140"/>
      <c r="AE8" s="99"/>
      <c r="AF8" s="140"/>
      <c r="AG8" s="99"/>
      <c r="AH8" s="140"/>
      <c r="AI8" s="99"/>
      <c r="AJ8" s="140"/>
      <c r="AK8" s="28" t="str">
        <f t="shared" ref="AK8:AK71" si="0">+IF(AJ8="Completa",10,IF(AJ8="Incompleta",5,""))</f>
        <v/>
      </c>
      <c r="AL8" s="111" t="str">
        <f>IF((SUM(Y8,AA8,AC8,AE8,AG8,AI8,AK8)=0),"",(SUM(Y8,AA8,AC8,AE8,AG8,AI8,AK8)))</f>
        <v/>
      </c>
      <c r="AM8" s="111" t="str">
        <f>IF(AL8&lt;=85,"Débil",IF(AL8&lt;=95,"Moderado",IF(AL8=100,"Fuerte","")))</f>
        <v/>
      </c>
      <c r="AN8" s="179"/>
      <c r="AO8" s="179"/>
      <c r="AP8" s="179"/>
      <c r="AQ8" s="179"/>
      <c r="AR8" s="179"/>
      <c r="AS8" s="179"/>
      <c r="AT8" s="179"/>
      <c r="AU8" s="180" t="str">
        <f>IFERROR(VLOOKUP(AT8,'Seguridad Información'!$I$61:$J$65,2,0),"")</f>
        <v/>
      </c>
      <c r="AV8" s="83"/>
      <c r="AW8" s="82" t="str">
        <f t="shared" ref="AW8:AW70" si="1">IFERROR(AVERAGE(AO8,AQ8,AS8,AU8),"")</f>
        <v/>
      </c>
      <c r="AX8" s="81" t="str">
        <f t="shared" ref="AX8:AX71" si="2">IF(AW8&lt;=80,"Débil",IF(AW8&lt;=90,"Moderado",IF(AW8=100,"Fuerte","")))</f>
        <v/>
      </c>
      <c r="AY8" s="22" t="str">
        <f>IFERROR(VLOOKUP((CONCATENATE(AM8,AX8)),Listados!$U$3:$V$11,2,FALSE),"")</f>
        <v/>
      </c>
      <c r="AZ8" s="111">
        <f>IF(ISBLANK(AY8),"",IF(AY8="Débil", 0, IF(AY8="Moderado",50,100)))</f>
        <v>100</v>
      </c>
      <c r="BA8" s="504"/>
      <c r="BB8" s="548"/>
      <c r="BC8" s="142">
        <f>+IF(AND(W8="Preventivo",BB7="Fuerte"),2,IF(AND(W8="Preventivo",BB7="Moderado"),1,0))</f>
        <v>0</v>
      </c>
      <c r="BD8" s="68">
        <f>+IF(AND(W8="Detectivo/Correctivo",$BB7="Fuerte"),2,IF(AND(W8="Detectivo/Correctivo",$BB8="Moderado"),1,IF(AND(W8="Preventivo",$BB7="Fuerte"),1,0)))</f>
        <v>0</v>
      </c>
      <c r="BE8" s="142" t="e">
        <f>+N7-BC8</f>
        <v>#N/A</v>
      </c>
      <c r="BF8" s="142" t="e">
        <f>+P7-BD8</f>
        <v>#N/A</v>
      </c>
      <c r="BG8" s="500"/>
      <c r="BH8" s="500"/>
      <c r="BI8" s="500"/>
      <c r="BJ8" s="590"/>
      <c r="BK8" s="590"/>
      <c r="BL8" s="590"/>
      <c r="BM8" s="590"/>
    </row>
    <row r="9" spans="1:16383" ht="65.099999999999994" customHeight="1" thickBot="1" x14ac:dyDescent="0.3">
      <c r="A9" s="511"/>
      <c r="B9" s="514"/>
      <c r="C9" s="517"/>
      <c r="D9" s="159"/>
      <c r="E9" s="159"/>
      <c r="F9" s="601"/>
      <c r="G9" s="604"/>
      <c r="H9" s="105"/>
      <c r="I9" s="162"/>
      <c r="J9" s="105"/>
      <c r="K9" s="161"/>
      <c r="L9" s="151"/>
      <c r="M9" s="514"/>
      <c r="N9" s="507"/>
      <c r="O9" s="597"/>
      <c r="P9" s="507"/>
      <c r="Q9" s="502"/>
      <c r="R9" s="593"/>
      <c r="S9" s="140"/>
      <c r="T9" s="100"/>
      <c r="U9" s="76" t="s">
        <v>497</v>
      </c>
      <c r="V9" s="165"/>
      <c r="W9" s="143"/>
      <c r="X9" s="140"/>
      <c r="Y9" s="99" t="str">
        <f t="shared" ref="Y9:Y71" si="3">+IF(X9="si",15,"")</f>
        <v/>
      </c>
      <c r="Z9" s="140"/>
      <c r="AA9" s="99" t="str">
        <f t="shared" ref="AA9:AA71" si="4">+IF(Z9="si",15,"")</f>
        <v/>
      </c>
      <c r="AB9" s="140"/>
      <c r="AC9" s="99" t="str">
        <f t="shared" ref="AC9:AC71" si="5">+IF(AB9="si",15,"")</f>
        <v/>
      </c>
      <c r="AD9" s="140"/>
      <c r="AE9" s="99" t="str">
        <f t="shared" ref="AE9:AE71" si="6">+IF(AD9="si",15,"")</f>
        <v/>
      </c>
      <c r="AF9" s="140"/>
      <c r="AG9" s="99" t="str">
        <f t="shared" ref="AG9:AG71" si="7">+IF(AF9="si",15,"")</f>
        <v/>
      </c>
      <c r="AH9" s="140"/>
      <c r="AI9" s="99" t="str">
        <f t="shared" ref="AI9:AI71" si="8">+IF(AH9="si",15,"")</f>
        <v/>
      </c>
      <c r="AJ9" s="140"/>
      <c r="AK9" s="28" t="str">
        <f t="shared" si="0"/>
        <v/>
      </c>
      <c r="AL9" s="111" t="str">
        <f>IF((SUM(Y9,AA9,AC9,AE9,AG9,AI9,AK9)=0),"",(SUM(Y9,AA9,AC9,AE9,AG9,AI9,AK9)))</f>
        <v/>
      </c>
      <c r="AM9" s="111" t="str">
        <f t="shared" ref="AM9:AM71" si="9">IF(AL9&lt;=85,"Débil",IF(AL9&lt;=95,"Moderado",IF(AL9=100,"Fuerte","")))</f>
        <v/>
      </c>
      <c r="AN9" s="179"/>
      <c r="AO9" s="179"/>
      <c r="AP9" s="179"/>
      <c r="AQ9" s="179"/>
      <c r="AR9" s="179"/>
      <c r="AS9" s="179"/>
      <c r="AT9" s="179"/>
      <c r="AU9" s="180" t="str">
        <f>IFERROR(VLOOKUP(AT9,'Seguridad Información'!$I$61:$J$65,2,0),"")</f>
        <v/>
      </c>
      <c r="AV9" s="83"/>
      <c r="AW9" s="82" t="str">
        <f t="shared" si="1"/>
        <v/>
      </c>
      <c r="AX9" s="81" t="str">
        <f t="shared" si="2"/>
        <v/>
      </c>
      <c r="AY9" s="22" t="str">
        <f>IFERROR(VLOOKUP((CONCATENATE(AM9,AX9)),Listados!$U$3:$V$11,2,FALSE),"")</f>
        <v/>
      </c>
      <c r="AZ9" s="111">
        <f t="shared" ref="AZ9:AZ72" si="10">IF(ISBLANK(AY9),"",IF(AY9="Débil", 0, IF(AY9="Moderado",50,100)))</f>
        <v>100</v>
      </c>
      <c r="BA9" s="504"/>
      <c r="BB9" s="548"/>
      <c r="BC9" s="142">
        <f>+IF(AND(W9="Preventivo",BB7="Fuerte"),2,IF(AND(W9="Preventivo",BB7="Moderado"),1,0))</f>
        <v>0</v>
      </c>
      <c r="BD9" s="68">
        <f>+IF(AND(W9="Detectivo/Correctivo",$BB7="Fuerte"),2,IF(AND(W9="Detectivo/Correctivo",$BB9="Moderado"),1,IF(AND(W9="Preventivo",$BB7="Fuerte"),1,0)))</f>
        <v>0</v>
      </c>
      <c r="BE9" s="142" t="e">
        <f>+N7-BC9</f>
        <v>#N/A</v>
      </c>
      <c r="BF9" s="142" t="e">
        <f>+P7-BD9</f>
        <v>#N/A</v>
      </c>
      <c r="BG9" s="500"/>
      <c r="BH9" s="500"/>
      <c r="BI9" s="500"/>
      <c r="BJ9" s="590"/>
      <c r="BK9" s="590"/>
      <c r="BL9" s="590"/>
      <c r="BM9" s="590"/>
    </row>
    <row r="10" spans="1:16383" ht="65.099999999999994" customHeight="1" thickBot="1" x14ac:dyDescent="0.3">
      <c r="A10" s="511"/>
      <c r="B10" s="514"/>
      <c r="C10" s="517"/>
      <c r="D10" s="159"/>
      <c r="E10" s="159"/>
      <c r="F10" s="601"/>
      <c r="G10" s="604"/>
      <c r="H10" s="105"/>
      <c r="I10" s="162"/>
      <c r="J10" s="105"/>
      <c r="K10" s="161"/>
      <c r="L10" s="151"/>
      <c r="M10" s="514"/>
      <c r="N10" s="507"/>
      <c r="O10" s="597"/>
      <c r="P10" s="507"/>
      <c r="Q10" s="502"/>
      <c r="R10" s="593"/>
      <c r="S10" s="140"/>
      <c r="T10" s="101"/>
      <c r="U10" s="76" t="s">
        <v>497</v>
      </c>
      <c r="V10" s="165"/>
      <c r="W10" s="143"/>
      <c r="X10" s="140"/>
      <c r="Y10" s="99" t="str">
        <f t="shared" si="3"/>
        <v/>
      </c>
      <c r="Z10" s="140"/>
      <c r="AA10" s="99" t="str">
        <f t="shared" si="4"/>
        <v/>
      </c>
      <c r="AB10" s="140"/>
      <c r="AC10" s="99" t="str">
        <f t="shared" si="5"/>
        <v/>
      </c>
      <c r="AD10" s="140"/>
      <c r="AE10" s="99" t="str">
        <f t="shared" si="6"/>
        <v/>
      </c>
      <c r="AF10" s="140"/>
      <c r="AG10" s="99" t="str">
        <f t="shared" si="7"/>
        <v/>
      </c>
      <c r="AH10" s="140"/>
      <c r="AI10" s="99" t="str">
        <f t="shared" si="8"/>
        <v/>
      </c>
      <c r="AJ10" s="140"/>
      <c r="AK10" s="28" t="str">
        <f t="shared" si="0"/>
        <v/>
      </c>
      <c r="AL10" s="111" t="str">
        <f t="shared" ref="AL10:AL71" si="11">IF((SUM(Y10,AA10,AC10,AE10,AG10,AI10,AK10)=0),"",(SUM(Y10,AA10,AC10,AE10,AG10,AI10,AK10)))</f>
        <v/>
      </c>
      <c r="AM10" s="111" t="str">
        <f t="shared" si="9"/>
        <v/>
      </c>
      <c r="AN10" s="179"/>
      <c r="AO10" s="179"/>
      <c r="AP10" s="179"/>
      <c r="AQ10" s="179"/>
      <c r="AR10" s="179"/>
      <c r="AS10" s="179"/>
      <c r="AT10" s="179"/>
      <c r="AU10" s="180" t="str">
        <f>IFERROR(VLOOKUP(AT10,'Seguridad Información'!$I$61:$J$65,2,0),"")</f>
        <v/>
      </c>
      <c r="AV10" s="83"/>
      <c r="AW10" s="82" t="str">
        <f t="shared" si="1"/>
        <v/>
      </c>
      <c r="AX10" s="81" t="str">
        <f t="shared" si="2"/>
        <v/>
      </c>
      <c r="AY10" s="22" t="str">
        <f>IFERROR(VLOOKUP((CONCATENATE(AM10,AX10)),Listados!$U$3:$V$11,2,FALSE),"")</f>
        <v/>
      </c>
      <c r="AZ10" s="111">
        <f t="shared" si="10"/>
        <v>100</v>
      </c>
      <c r="BA10" s="504"/>
      <c r="BB10" s="548"/>
      <c r="BC10" s="142">
        <f>+IF(AND(W10="Preventivo",BB7="Fuerte"),2,IF(AND(W10="Preventivo",BB7="Moderado"),1,0))</f>
        <v>0</v>
      </c>
      <c r="BD10" s="68">
        <f>+IF(AND(W10="Detectivo/Correctivo",$BB7="Fuerte"),2,IF(AND(W10="Detectivo/Correctivo",$BB10="Moderado"),1,IF(AND(W10="Preventivo",$BB7="Fuerte"),1,0)))</f>
        <v>0</v>
      </c>
      <c r="BE10" s="142" t="e">
        <f>+N7-BC10</f>
        <v>#N/A</v>
      </c>
      <c r="BF10" s="142" t="e">
        <f>+P7-BD10</f>
        <v>#N/A</v>
      </c>
      <c r="BG10" s="500"/>
      <c r="BH10" s="500"/>
      <c r="BI10" s="500"/>
      <c r="BJ10" s="590"/>
      <c r="BK10" s="590"/>
      <c r="BL10" s="590"/>
      <c r="BM10" s="590"/>
    </row>
    <row r="11" spans="1:16383" ht="65.099999999999994" customHeight="1" thickBot="1" x14ac:dyDescent="0.3">
      <c r="A11" s="511"/>
      <c r="B11" s="514"/>
      <c r="C11" s="517"/>
      <c r="D11" s="116"/>
      <c r="E11" s="116"/>
      <c r="F11" s="601"/>
      <c r="G11" s="604"/>
      <c r="H11" s="105"/>
      <c r="I11" s="162"/>
      <c r="J11" s="105"/>
      <c r="K11" s="29"/>
      <c r="L11" s="151"/>
      <c r="M11" s="514"/>
      <c r="N11" s="507"/>
      <c r="O11" s="597"/>
      <c r="P11" s="507"/>
      <c r="Q11" s="502"/>
      <c r="R11" s="593"/>
      <c r="S11" s="140"/>
      <c r="T11" s="181"/>
      <c r="U11" s="76" t="s">
        <v>497</v>
      </c>
      <c r="V11" s="165"/>
      <c r="W11" s="143"/>
      <c r="X11" s="140"/>
      <c r="Y11" s="99" t="str">
        <f t="shared" si="3"/>
        <v/>
      </c>
      <c r="Z11" s="140"/>
      <c r="AA11" s="99" t="str">
        <f t="shared" si="4"/>
        <v/>
      </c>
      <c r="AB11" s="140"/>
      <c r="AC11" s="99" t="str">
        <f t="shared" si="5"/>
        <v/>
      </c>
      <c r="AD11" s="140"/>
      <c r="AE11" s="99" t="str">
        <f t="shared" si="6"/>
        <v/>
      </c>
      <c r="AF11" s="140"/>
      <c r="AG11" s="99" t="str">
        <f t="shared" si="7"/>
        <v/>
      </c>
      <c r="AH11" s="140"/>
      <c r="AI11" s="99" t="str">
        <f t="shared" si="8"/>
        <v/>
      </c>
      <c r="AJ11" s="140"/>
      <c r="AK11" s="28" t="str">
        <f t="shared" si="0"/>
        <v/>
      </c>
      <c r="AL11" s="111" t="str">
        <f t="shared" si="11"/>
        <v/>
      </c>
      <c r="AM11" s="111" t="str">
        <f t="shared" si="9"/>
        <v/>
      </c>
      <c r="AN11" s="179"/>
      <c r="AO11" s="179"/>
      <c r="AP11" s="179"/>
      <c r="AQ11" s="179"/>
      <c r="AR11" s="179"/>
      <c r="AS11" s="179"/>
      <c r="AT11" s="179"/>
      <c r="AU11" s="180" t="str">
        <f>IFERROR(VLOOKUP(AT11,'Seguridad Información'!$I$61:$J$65,2,0),"")</f>
        <v/>
      </c>
      <c r="AV11" s="83"/>
      <c r="AW11" s="82" t="str">
        <f t="shared" si="1"/>
        <v/>
      </c>
      <c r="AX11" s="81" t="str">
        <f t="shared" si="2"/>
        <v/>
      </c>
      <c r="AY11" s="22" t="str">
        <f>IFERROR(VLOOKUP((CONCATENATE(AM11,AX11)),Listados!$U$3:$V$11,2,FALSE),"")</f>
        <v/>
      </c>
      <c r="AZ11" s="111">
        <f t="shared" si="10"/>
        <v>100</v>
      </c>
      <c r="BA11" s="504"/>
      <c r="BB11" s="548"/>
      <c r="BC11" s="142">
        <f>+IF(AND(W11="Preventivo",BB7="Fuerte"),2,IF(AND(W11="Preventivo",BB7="Moderado"),1,0))</f>
        <v>0</v>
      </c>
      <c r="BD11" s="68">
        <f>+IF(AND(W11="Detectivo/Correctivo",$BB7="Fuerte"),2,IF(AND(W11="Detectivo/Correctivo",$BB11="Moderado"),1,IF(AND(W11="Preventivo",$BB7="Fuerte"),1,0)))</f>
        <v>0</v>
      </c>
      <c r="BE11" s="142" t="e">
        <f>+N7-BC11</f>
        <v>#N/A</v>
      </c>
      <c r="BF11" s="142" t="e">
        <f>+P7-BD11</f>
        <v>#N/A</v>
      </c>
      <c r="BG11" s="500"/>
      <c r="BH11" s="500"/>
      <c r="BI11" s="500"/>
      <c r="BJ11" s="590"/>
      <c r="BK11" s="590"/>
      <c r="BL11" s="590"/>
      <c r="BM11" s="590"/>
    </row>
    <row r="12" spans="1:16383" ht="65.099999999999994" customHeight="1" thickBot="1" x14ac:dyDescent="0.3">
      <c r="A12" s="512"/>
      <c r="B12" s="515"/>
      <c r="C12" s="518"/>
      <c r="D12" s="113"/>
      <c r="E12" s="113"/>
      <c r="F12" s="625"/>
      <c r="G12" s="605"/>
      <c r="H12" s="69"/>
      <c r="I12" s="57"/>
      <c r="J12" s="69"/>
      <c r="K12" s="30"/>
      <c r="L12" s="70"/>
      <c r="M12" s="515"/>
      <c r="N12" s="606"/>
      <c r="O12" s="607"/>
      <c r="P12" s="606"/>
      <c r="Q12" s="611"/>
      <c r="R12" s="594"/>
      <c r="S12" s="73"/>
      <c r="T12" s="102"/>
      <c r="U12" s="77" t="s">
        <v>497</v>
      </c>
      <c r="V12" s="71"/>
      <c r="W12" s="72"/>
      <c r="X12" s="73"/>
      <c r="Y12" s="103" t="str">
        <f t="shared" si="3"/>
        <v/>
      </c>
      <c r="Z12" s="73"/>
      <c r="AA12" s="103" t="str">
        <f t="shared" si="4"/>
        <v/>
      </c>
      <c r="AB12" s="73"/>
      <c r="AC12" s="103" t="str">
        <f t="shared" si="5"/>
        <v/>
      </c>
      <c r="AD12" s="73"/>
      <c r="AE12" s="103" t="str">
        <f t="shared" si="6"/>
        <v/>
      </c>
      <c r="AF12" s="73"/>
      <c r="AG12" s="103" t="str">
        <f t="shared" si="7"/>
        <v/>
      </c>
      <c r="AH12" s="73"/>
      <c r="AI12" s="103" t="str">
        <f t="shared" si="8"/>
        <v/>
      </c>
      <c r="AJ12" s="73"/>
      <c r="AK12" s="74" t="str">
        <f t="shared" si="0"/>
        <v/>
      </c>
      <c r="AL12" s="117" t="str">
        <f t="shared" si="11"/>
        <v/>
      </c>
      <c r="AM12" s="117" t="str">
        <f t="shared" si="9"/>
        <v/>
      </c>
      <c r="AN12" s="179"/>
      <c r="AO12" s="179"/>
      <c r="AP12" s="179"/>
      <c r="AQ12" s="179"/>
      <c r="AR12" s="179"/>
      <c r="AS12" s="179"/>
      <c r="AT12" s="179"/>
      <c r="AU12" s="180" t="str">
        <f>IFERROR(VLOOKUP(AT12,'Seguridad Información'!$I$61:$J$65,2,0),"")</f>
        <v/>
      </c>
      <c r="AV12" s="83"/>
      <c r="AW12" s="82" t="str">
        <f t="shared" si="1"/>
        <v/>
      </c>
      <c r="AX12" s="81" t="str">
        <f t="shared" si="2"/>
        <v/>
      </c>
      <c r="AY12" s="22" t="str">
        <f>IFERROR(VLOOKUP((CONCATENATE(AM12,AX12)),Listados!$U$3:$V$11,2,FALSE),"")</f>
        <v/>
      </c>
      <c r="AZ12" s="117">
        <f t="shared" si="10"/>
        <v>100</v>
      </c>
      <c r="BA12" s="613"/>
      <c r="BB12" s="615"/>
      <c r="BC12" s="75">
        <f>+IF(AND(W12="Preventivo",BB7="Fuerte"),2,IF(AND(W12="Preventivo",BB7="Moderado"),1,0))</f>
        <v>0</v>
      </c>
      <c r="BD12" s="68">
        <f>+IF(AND(W12="Detectivo/Correctivo",$BB7="Fuerte"),2,IF(AND(W12="Detectivo/Correctivo",$BB12="Moderado"),1,IF(AND(W12="Preventivo",$BB7="Fuerte"),1,0)))</f>
        <v>0</v>
      </c>
      <c r="BE12" s="75" t="e">
        <f>+N7-BC12</f>
        <v>#N/A</v>
      </c>
      <c r="BF12" s="75" t="e">
        <f>+P7-BD12</f>
        <v>#N/A</v>
      </c>
      <c r="BG12" s="609"/>
      <c r="BH12" s="609"/>
      <c r="BI12" s="609"/>
      <c r="BJ12" s="591"/>
      <c r="BK12" s="591"/>
      <c r="BL12" s="591"/>
      <c r="BM12" s="591"/>
    </row>
    <row r="13" spans="1:16383" ht="65.099999999999994" customHeight="1" thickBot="1" x14ac:dyDescent="0.3">
      <c r="A13" s="511">
        <v>2</v>
      </c>
      <c r="B13" s="599"/>
      <c r="C13" s="517" t="str">
        <f>IFERROR(VLOOKUP(B13,Listados!B$3:C$20,2,FALSE),"")</f>
        <v/>
      </c>
      <c r="D13" s="112"/>
      <c r="E13" s="112"/>
      <c r="F13" s="601"/>
      <c r="G13" s="602"/>
      <c r="H13" s="56"/>
      <c r="I13" s="56"/>
      <c r="J13" s="56"/>
      <c r="K13" s="59"/>
      <c r="L13" s="60"/>
      <c r="M13" s="549"/>
      <c r="N13" s="507" t="e">
        <f>+VLOOKUP(M13,Listados!$K$8:$L$12,2,0)</f>
        <v>#N/A</v>
      </c>
      <c r="O13" s="596"/>
      <c r="P13" s="507" t="e">
        <f>+VLOOKUP(O13,Listados!$K$13:$L$17,2,0)</f>
        <v>#N/A</v>
      </c>
      <c r="Q13" s="501" t="str">
        <f>IF(AND(M13&lt;&gt;"",O13&lt;&gt;""),VLOOKUP(M13&amp;O13,Listados!$M$3:$N$27,2,FALSE),"")</f>
        <v/>
      </c>
      <c r="R13" s="500" t="e">
        <f>+VLOOKUP(Q13,Listados!$P$3:$Q$6,2,FALSE)</f>
        <v>#N/A</v>
      </c>
      <c r="S13" s="115"/>
      <c r="T13" s="98"/>
      <c r="U13" s="52" t="s">
        <v>497</v>
      </c>
      <c r="V13" s="64"/>
      <c r="W13" s="61"/>
      <c r="X13" s="61"/>
      <c r="Y13" s="99" t="str">
        <f t="shared" si="3"/>
        <v/>
      </c>
      <c r="Z13" s="61"/>
      <c r="AA13" s="99" t="str">
        <f t="shared" si="4"/>
        <v/>
      </c>
      <c r="AB13" s="115"/>
      <c r="AC13" s="99" t="str">
        <f t="shared" si="5"/>
        <v/>
      </c>
      <c r="AD13" s="115"/>
      <c r="AE13" s="99" t="str">
        <f t="shared" si="6"/>
        <v/>
      </c>
      <c r="AF13" s="115"/>
      <c r="AG13" s="99" t="str">
        <f t="shared" si="7"/>
        <v/>
      </c>
      <c r="AH13" s="115"/>
      <c r="AI13" s="99" t="str">
        <f t="shared" si="8"/>
        <v/>
      </c>
      <c r="AJ13" s="115"/>
      <c r="AK13" s="28" t="str">
        <f t="shared" si="0"/>
        <v/>
      </c>
      <c r="AL13" s="111" t="str">
        <f t="shared" si="11"/>
        <v/>
      </c>
      <c r="AM13" s="111" t="str">
        <f t="shared" si="9"/>
        <v/>
      </c>
      <c r="AN13" s="179"/>
      <c r="AO13" s="179"/>
      <c r="AP13" s="179"/>
      <c r="AQ13" s="179"/>
      <c r="AR13" s="179"/>
      <c r="AS13" s="179"/>
      <c r="AT13" s="179"/>
      <c r="AU13" s="180" t="str">
        <f>IFERROR(VLOOKUP(AT13,'Seguridad Información'!$I$61:$J$65,2,0),"")</f>
        <v/>
      </c>
      <c r="AV13" s="83"/>
      <c r="AW13" s="82" t="str">
        <f t="shared" si="1"/>
        <v/>
      </c>
      <c r="AX13" s="81" t="str">
        <f t="shared" si="2"/>
        <v/>
      </c>
      <c r="AY13" s="22" t="str">
        <f>IFERROR(VLOOKUP((CONCATENATE(AM13,AX13)),Listados!$U$3:$V$11,2,FALSE),"")</f>
        <v/>
      </c>
      <c r="AZ13" s="111">
        <f t="shared" si="10"/>
        <v>100</v>
      </c>
      <c r="BA13" s="504">
        <f>AVERAGE(AZ13:AZ18)</f>
        <v>100</v>
      </c>
      <c r="BB13" s="505" t="str">
        <f>IF(BA13&lt;=50, "Débil", IF(BA13&lt;=99,"Moderado","Fuerte"))</f>
        <v>Fuerte</v>
      </c>
      <c r="BC13" s="62">
        <f>+IF(AND(W13="Preventivo",BB13="Fuerte"),2,IF(AND(W13="Preventivo",BB13="Moderado"),1,0))</f>
        <v>0</v>
      </c>
      <c r="BD13" s="68">
        <f>+IF(AND(W13="Detectivo/Correctivo",$BB13="Fuerte"),2,IF(AND(W13="Detectivo/Correctivo",$BB13="Moderado"),1,IF(AND(W13="Preventivo",$BB13="Fuerte"),1,0)))</f>
        <v>0</v>
      </c>
      <c r="BE13" s="62" t="e">
        <f>+N13-BC13</f>
        <v>#N/A</v>
      </c>
      <c r="BF13" s="62" t="e">
        <f>+P13-BD13</f>
        <v>#N/A</v>
      </c>
      <c r="BG13" s="500" t="e">
        <f>+VLOOKUP(MIN(BE13,BE14,BE15,BE16,BE17,BE18),Listados!$J$18:$K$24,2,TRUE)</f>
        <v>#N/A</v>
      </c>
      <c r="BH13" s="500" t="e">
        <f>+VLOOKUP(MIN(BF13,BF14,BF15,BF16,BF17,BF18),Listados!$J$26:$K$32,2,TRUE)</f>
        <v>#N/A</v>
      </c>
      <c r="BI13" s="500" t="e">
        <f>IF(AND(BG13&lt;&gt;"",BH13&lt;&gt;""),VLOOKUP(BG13&amp;BH13,Listados!$M$3:$N$27,2,FALSE),"")</f>
        <v>#N/A</v>
      </c>
      <c r="BJ13" s="589" t="e">
        <f>+IF($R13="Asumir el riesgo","NA","")</f>
        <v>#N/A</v>
      </c>
      <c r="BK13" s="589" t="e">
        <f>+IF($R13="Asumir el riesgo","NA","")</f>
        <v>#N/A</v>
      </c>
      <c r="BL13" s="589" t="e">
        <f>+IF($R13="Asumir el riesgo","NA","")</f>
        <v>#N/A</v>
      </c>
      <c r="BM13" s="589" t="e">
        <f>+IF($R13="Asumir el riesgo","NA","")</f>
        <v>#N/A</v>
      </c>
    </row>
    <row r="14" spans="1:16383" ht="65.099999999999994" customHeight="1" thickBot="1" x14ac:dyDescent="0.3">
      <c r="A14" s="511"/>
      <c r="B14" s="599"/>
      <c r="C14" s="517"/>
      <c r="D14" s="159"/>
      <c r="E14" s="159"/>
      <c r="F14" s="601"/>
      <c r="G14" s="604"/>
      <c r="H14" s="105"/>
      <c r="I14" s="162"/>
      <c r="J14" s="105"/>
      <c r="K14" s="161"/>
      <c r="L14" s="151"/>
      <c r="M14" s="514"/>
      <c r="N14" s="507"/>
      <c r="O14" s="597"/>
      <c r="P14" s="507"/>
      <c r="Q14" s="502"/>
      <c r="R14" s="500"/>
      <c r="S14" s="140"/>
      <c r="T14" s="181"/>
      <c r="U14" s="52" t="s">
        <v>497</v>
      </c>
      <c r="V14" s="165"/>
      <c r="W14" s="145"/>
      <c r="X14" s="145"/>
      <c r="Y14" s="99" t="str">
        <f t="shared" si="3"/>
        <v/>
      </c>
      <c r="Z14" s="145"/>
      <c r="AA14" s="99" t="str">
        <f t="shared" si="4"/>
        <v/>
      </c>
      <c r="AB14" s="140"/>
      <c r="AC14" s="99" t="str">
        <f t="shared" si="5"/>
        <v/>
      </c>
      <c r="AD14" s="140"/>
      <c r="AE14" s="99" t="str">
        <f t="shared" si="6"/>
        <v/>
      </c>
      <c r="AF14" s="140"/>
      <c r="AG14" s="99" t="str">
        <f t="shared" si="7"/>
        <v/>
      </c>
      <c r="AH14" s="140"/>
      <c r="AI14" s="99" t="str">
        <f t="shared" si="8"/>
        <v/>
      </c>
      <c r="AJ14" s="140"/>
      <c r="AK14" s="28" t="str">
        <f t="shared" si="0"/>
        <v/>
      </c>
      <c r="AL14" s="111" t="str">
        <f t="shared" si="11"/>
        <v/>
      </c>
      <c r="AM14" s="111" t="str">
        <f t="shared" si="9"/>
        <v/>
      </c>
      <c r="AN14" s="179"/>
      <c r="AO14" s="179"/>
      <c r="AP14" s="179"/>
      <c r="AQ14" s="179"/>
      <c r="AR14" s="179"/>
      <c r="AS14" s="179"/>
      <c r="AT14" s="179"/>
      <c r="AU14" s="180" t="str">
        <f>IFERROR(VLOOKUP(AT14,'Seguridad Información'!$I$61:$J$65,2,0),"")</f>
        <v/>
      </c>
      <c r="AV14" s="83"/>
      <c r="AW14" s="82" t="str">
        <f t="shared" si="1"/>
        <v/>
      </c>
      <c r="AX14" s="81" t="str">
        <f t="shared" si="2"/>
        <v/>
      </c>
      <c r="AY14" s="22" t="str">
        <f>IFERROR(VLOOKUP((CONCATENATE(AM14,AX14)),Listados!$U$3:$V$11,2,FALSE),"")</f>
        <v/>
      </c>
      <c r="AZ14" s="111">
        <f t="shared" si="10"/>
        <v>100</v>
      </c>
      <c r="BA14" s="504"/>
      <c r="BB14" s="548"/>
      <c r="BC14" s="142">
        <f>+IF(AND(W14="Preventivo",BB13="Fuerte"),2,IF(AND(W14="Preventivo",BB13="Moderado"),1,0))</f>
        <v>0</v>
      </c>
      <c r="BD14" s="68">
        <f>+IF(AND(W14="Detectivo/Correctivo",$BB13="Fuerte"),2,IF(AND(W14="Detectivo/Correctivo",$BB14="Moderado"),1,IF(AND(W14="Preventivo",$BB13="Fuerte"),1,0)))</f>
        <v>0</v>
      </c>
      <c r="BE14" s="142" t="e">
        <f>+N13-BC14</f>
        <v>#N/A</v>
      </c>
      <c r="BF14" s="142" t="e">
        <f>+P13-BD14</f>
        <v>#N/A</v>
      </c>
      <c r="BG14" s="500"/>
      <c r="BH14" s="500"/>
      <c r="BI14" s="500"/>
      <c r="BJ14" s="590"/>
      <c r="BK14" s="590"/>
      <c r="BL14" s="590"/>
      <c r="BM14" s="590"/>
    </row>
    <row r="15" spans="1:16383" ht="65.099999999999994" customHeight="1" thickBot="1" x14ac:dyDescent="0.3">
      <c r="A15" s="511"/>
      <c r="B15" s="599"/>
      <c r="C15" s="517"/>
      <c r="D15" s="159"/>
      <c r="E15" s="159"/>
      <c r="F15" s="601"/>
      <c r="G15" s="604"/>
      <c r="H15" s="105"/>
      <c r="I15" s="162"/>
      <c r="J15" s="105"/>
      <c r="K15" s="161"/>
      <c r="L15" s="151"/>
      <c r="M15" s="514"/>
      <c r="N15" s="507"/>
      <c r="O15" s="597"/>
      <c r="P15" s="507"/>
      <c r="Q15" s="502"/>
      <c r="R15" s="500"/>
      <c r="S15" s="140"/>
      <c r="T15" s="100"/>
      <c r="U15" s="52" t="s">
        <v>497</v>
      </c>
      <c r="V15" s="165"/>
      <c r="W15" s="145"/>
      <c r="X15" s="145"/>
      <c r="Y15" s="99" t="str">
        <f t="shared" si="3"/>
        <v/>
      </c>
      <c r="Z15" s="145"/>
      <c r="AA15" s="99" t="str">
        <f t="shared" si="4"/>
        <v/>
      </c>
      <c r="AB15" s="140"/>
      <c r="AC15" s="99" t="str">
        <f t="shared" si="5"/>
        <v/>
      </c>
      <c r="AD15" s="140"/>
      <c r="AE15" s="99" t="str">
        <f t="shared" si="6"/>
        <v/>
      </c>
      <c r="AF15" s="140"/>
      <c r="AG15" s="99" t="str">
        <f t="shared" si="7"/>
        <v/>
      </c>
      <c r="AH15" s="140"/>
      <c r="AI15" s="99" t="str">
        <f t="shared" si="8"/>
        <v/>
      </c>
      <c r="AJ15" s="140"/>
      <c r="AK15" s="28" t="str">
        <f t="shared" si="0"/>
        <v/>
      </c>
      <c r="AL15" s="111" t="str">
        <f t="shared" si="11"/>
        <v/>
      </c>
      <c r="AM15" s="111" t="str">
        <f t="shared" si="9"/>
        <v/>
      </c>
      <c r="AN15" s="179"/>
      <c r="AO15" s="179"/>
      <c r="AP15" s="179"/>
      <c r="AQ15" s="179"/>
      <c r="AR15" s="179"/>
      <c r="AS15" s="179"/>
      <c r="AT15" s="179"/>
      <c r="AU15" s="180" t="str">
        <f>IFERROR(VLOOKUP(AT15,'Seguridad Información'!$I$61:$J$65,2,0),"")</f>
        <v/>
      </c>
      <c r="AV15" s="83"/>
      <c r="AW15" s="82" t="str">
        <f t="shared" si="1"/>
        <v/>
      </c>
      <c r="AX15" s="81" t="str">
        <f t="shared" si="2"/>
        <v/>
      </c>
      <c r="AY15" s="22" t="str">
        <f>IFERROR(VLOOKUP((CONCATENATE(AM15,AX15)),Listados!$U$3:$V$11,2,FALSE),"")</f>
        <v/>
      </c>
      <c r="AZ15" s="111">
        <f t="shared" si="10"/>
        <v>100</v>
      </c>
      <c r="BA15" s="504"/>
      <c r="BB15" s="548"/>
      <c r="BC15" s="142">
        <f>+IF(AND(W15="Preventivo",BB13="Fuerte"),2,IF(AND(W15="Preventivo",BB13="Moderado"),1,0))</f>
        <v>0</v>
      </c>
      <c r="BD15" s="68">
        <f>+IF(AND(W15="Detectivo/Correctivo",$BB13="Fuerte"),2,IF(AND(W15="Detectivo/Correctivo",$BB15="Moderado"),1,IF(AND(W15="Preventivo",$BB13="Fuerte"),1,0)))</f>
        <v>0</v>
      </c>
      <c r="BE15" s="142" t="e">
        <f>+N13-BC15</f>
        <v>#N/A</v>
      </c>
      <c r="BF15" s="142" t="e">
        <f>+P13-BD15</f>
        <v>#N/A</v>
      </c>
      <c r="BG15" s="500"/>
      <c r="BH15" s="500"/>
      <c r="BI15" s="500"/>
      <c r="BJ15" s="590"/>
      <c r="BK15" s="590"/>
      <c r="BL15" s="590"/>
      <c r="BM15" s="590"/>
    </row>
    <row r="16" spans="1:16383" ht="65.099999999999994" customHeight="1" thickBot="1" x14ac:dyDescent="0.3">
      <c r="A16" s="511"/>
      <c r="B16" s="599"/>
      <c r="C16" s="517"/>
      <c r="D16" s="159"/>
      <c r="E16" s="159"/>
      <c r="F16" s="601"/>
      <c r="G16" s="604"/>
      <c r="H16" s="105"/>
      <c r="I16" s="162"/>
      <c r="J16" s="105"/>
      <c r="K16" s="161"/>
      <c r="L16" s="151"/>
      <c r="M16" s="514"/>
      <c r="N16" s="507"/>
      <c r="O16" s="597"/>
      <c r="P16" s="507"/>
      <c r="Q16" s="502"/>
      <c r="R16" s="500"/>
      <c r="S16" s="140"/>
      <c r="T16" s="140"/>
      <c r="U16" s="52" t="s">
        <v>497</v>
      </c>
      <c r="V16" s="165"/>
      <c r="W16" s="145"/>
      <c r="X16" s="145"/>
      <c r="Y16" s="99" t="str">
        <f t="shared" si="3"/>
        <v/>
      </c>
      <c r="Z16" s="145"/>
      <c r="AA16" s="99" t="str">
        <f t="shared" si="4"/>
        <v/>
      </c>
      <c r="AB16" s="140"/>
      <c r="AC16" s="99" t="str">
        <f t="shared" si="5"/>
        <v/>
      </c>
      <c r="AD16" s="140"/>
      <c r="AE16" s="99" t="str">
        <f t="shared" si="6"/>
        <v/>
      </c>
      <c r="AF16" s="140"/>
      <c r="AG16" s="99" t="str">
        <f t="shared" si="7"/>
        <v/>
      </c>
      <c r="AH16" s="140"/>
      <c r="AI16" s="99" t="str">
        <f t="shared" si="8"/>
        <v/>
      </c>
      <c r="AJ16" s="140"/>
      <c r="AK16" s="28" t="str">
        <f t="shared" si="0"/>
        <v/>
      </c>
      <c r="AL16" s="111" t="str">
        <f t="shared" si="11"/>
        <v/>
      </c>
      <c r="AM16" s="111" t="str">
        <f t="shared" si="9"/>
        <v/>
      </c>
      <c r="AN16" s="179"/>
      <c r="AO16" s="179"/>
      <c r="AP16" s="179"/>
      <c r="AQ16" s="179"/>
      <c r="AR16" s="179"/>
      <c r="AS16" s="179"/>
      <c r="AT16" s="179"/>
      <c r="AU16" s="180" t="str">
        <f>IFERROR(VLOOKUP(AT16,'Seguridad Información'!$I$61:$J$65,2,0),"")</f>
        <v/>
      </c>
      <c r="AV16" s="83"/>
      <c r="AW16" s="82" t="str">
        <f t="shared" si="1"/>
        <v/>
      </c>
      <c r="AX16" s="81" t="str">
        <f t="shared" si="2"/>
        <v/>
      </c>
      <c r="AY16" s="22" t="str">
        <f>IFERROR(VLOOKUP((CONCATENATE(AM16,AX16)),Listados!$U$3:$V$11,2,FALSE),"")</f>
        <v/>
      </c>
      <c r="AZ16" s="111">
        <f t="shared" si="10"/>
        <v>100</v>
      </c>
      <c r="BA16" s="504"/>
      <c r="BB16" s="548"/>
      <c r="BC16" s="142">
        <f>+IF(AND(W16="Preventivo",BB13="Fuerte"),2,IF(AND(W16="Preventivo",BB13="Moderado"),1,0))</f>
        <v>0</v>
      </c>
      <c r="BD16" s="68">
        <f>+IF(AND(W16="Detectivo/Correctivo",$BB13="Fuerte"),2,IF(AND(W16="Detectivo/Correctivo",$BB16="Moderado"),1,IF(AND(W16="Preventivo",$BB13="Fuerte"),1,0)))</f>
        <v>0</v>
      </c>
      <c r="BE16" s="142" t="e">
        <f>+N13-BC16</f>
        <v>#N/A</v>
      </c>
      <c r="BF16" s="142" t="e">
        <f>+P13-BD16</f>
        <v>#N/A</v>
      </c>
      <c r="BG16" s="500"/>
      <c r="BH16" s="500"/>
      <c r="BI16" s="500"/>
      <c r="BJ16" s="590"/>
      <c r="BK16" s="590"/>
      <c r="BL16" s="590"/>
      <c r="BM16" s="590"/>
    </row>
    <row r="17" spans="1:65" ht="65.099999999999994" customHeight="1" thickBot="1" x14ac:dyDescent="0.3">
      <c r="A17" s="511"/>
      <c r="B17" s="599"/>
      <c r="C17" s="517"/>
      <c r="D17" s="116"/>
      <c r="E17" s="116"/>
      <c r="F17" s="601"/>
      <c r="G17" s="604"/>
      <c r="H17" s="105"/>
      <c r="I17" s="162"/>
      <c r="J17" s="105"/>
      <c r="K17" s="29"/>
      <c r="L17" s="151"/>
      <c r="M17" s="514"/>
      <c r="N17" s="507"/>
      <c r="O17" s="597"/>
      <c r="P17" s="507"/>
      <c r="Q17" s="502"/>
      <c r="R17" s="500"/>
      <c r="S17" s="140"/>
      <c r="T17" s="181"/>
      <c r="U17" s="52" t="s">
        <v>497</v>
      </c>
      <c r="V17" s="165"/>
      <c r="W17" s="145"/>
      <c r="X17" s="145"/>
      <c r="Y17" s="99" t="str">
        <f t="shared" si="3"/>
        <v/>
      </c>
      <c r="Z17" s="145"/>
      <c r="AA17" s="99" t="str">
        <f t="shared" si="4"/>
        <v/>
      </c>
      <c r="AB17" s="140"/>
      <c r="AC17" s="99" t="str">
        <f t="shared" si="5"/>
        <v/>
      </c>
      <c r="AD17" s="140"/>
      <c r="AE17" s="99" t="str">
        <f t="shared" si="6"/>
        <v/>
      </c>
      <c r="AF17" s="140"/>
      <c r="AG17" s="99" t="str">
        <f t="shared" si="7"/>
        <v/>
      </c>
      <c r="AH17" s="140"/>
      <c r="AI17" s="99" t="str">
        <f t="shared" si="8"/>
        <v/>
      </c>
      <c r="AJ17" s="140"/>
      <c r="AK17" s="28" t="str">
        <f t="shared" si="0"/>
        <v/>
      </c>
      <c r="AL17" s="111" t="str">
        <f t="shared" si="11"/>
        <v/>
      </c>
      <c r="AM17" s="111" t="str">
        <f t="shared" si="9"/>
        <v/>
      </c>
      <c r="AN17" s="179"/>
      <c r="AO17" s="179"/>
      <c r="AP17" s="179"/>
      <c r="AQ17" s="179"/>
      <c r="AR17" s="179"/>
      <c r="AS17" s="179"/>
      <c r="AT17" s="179"/>
      <c r="AU17" s="180" t="str">
        <f>IFERROR(VLOOKUP(AT17,'Seguridad Información'!$I$61:$J$65,2,0),"")</f>
        <v/>
      </c>
      <c r="AV17" s="83"/>
      <c r="AW17" s="82" t="str">
        <f t="shared" si="1"/>
        <v/>
      </c>
      <c r="AX17" s="81" t="str">
        <f t="shared" si="2"/>
        <v/>
      </c>
      <c r="AY17" s="22" t="str">
        <f>IFERROR(VLOOKUP((CONCATENATE(AM17,AX17)),Listados!$U$3:$V$11,2,FALSE),"")</f>
        <v/>
      </c>
      <c r="AZ17" s="111">
        <f t="shared" si="10"/>
        <v>100</v>
      </c>
      <c r="BA17" s="504"/>
      <c r="BB17" s="548"/>
      <c r="BC17" s="142">
        <f>+IF(AND(W17="Preventivo",BB13="Fuerte"),2,IF(AND(W17="Preventivo",BB13="Moderado"),1,0))</f>
        <v>0</v>
      </c>
      <c r="BD17" s="68">
        <f>+IF(AND(W17="Detectivo/Correctivo",$BB13="Fuerte"),2,IF(AND(W17="Detectivo/Correctivo",$BB17="Moderado"),1,IF(AND(W17="Preventivo",$BB13="Fuerte"),1,0)))</f>
        <v>0</v>
      </c>
      <c r="BE17" s="142" t="e">
        <f>+N13-BC17</f>
        <v>#N/A</v>
      </c>
      <c r="BF17" s="142" t="e">
        <f>+P13-BD17</f>
        <v>#N/A</v>
      </c>
      <c r="BG17" s="500"/>
      <c r="BH17" s="500"/>
      <c r="BI17" s="500"/>
      <c r="BJ17" s="590"/>
      <c r="BK17" s="590"/>
      <c r="BL17" s="590"/>
      <c r="BM17" s="590"/>
    </row>
    <row r="18" spans="1:65" ht="65.099999999999994" customHeight="1" thickBot="1" x14ac:dyDescent="0.3">
      <c r="A18" s="512"/>
      <c r="B18" s="599"/>
      <c r="C18" s="518"/>
      <c r="D18" s="113"/>
      <c r="E18" s="113"/>
      <c r="F18" s="602"/>
      <c r="G18" s="604"/>
      <c r="H18" s="105"/>
      <c r="I18" s="162"/>
      <c r="J18" s="105"/>
      <c r="K18" s="30"/>
      <c r="L18" s="151"/>
      <c r="M18" s="515"/>
      <c r="N18" s="606"/>
      <c r="O18" s="607"/>
      <c r="P18" s="606"/>
      <c r="Q18" s="611"/>
      <c r="R18" s="501"/>
      <c r="S18" s="73"/>
      <c r="T18" s="102"/>
      <c r="U18" s="52" t="s">
        <v>497</v>
      </c>
      <c r="V18" s="71"/>
      <c r="W18" s="145"/>
      <c r="X18" s="145"/>
      <c r="Y18" s="99" t="str">
        <f t="shared" si="3"/>
        <v/>
      </c>
      <c r="Z18" s="145"/>
      <c r="AA18" s="99" t="str">
        <f t="shared" si="4"/>
        <v/>
      </c>
      <c r="AB18" s="140"/>
      <c r="AC18" s="99" t="str">
        <f t="shared" si="5"/>
        <v/>
      </c>
      <c r="AD18" s="140"/>
      <c r="AE18" s="99" t="str">
        <f t="shared" si="6"/>
        <v/>
      </c>
      <c r="AF18" s="140"/>
      <c r="AG18" s="99" t="str">
        <f t="shared" si="7"/>
        <v/>
      </c>
      <c r="AH18" s="140"/>
      <c r="AI18" s="99" t="str">
        <f t="shared" si="8"/>
        <v/>
      </c>
      <c r="AJ18" s="140"/>
      <c r="AK18" s="28" t="str">
        <f t="shared" si="0"/>
        <v/>
      </c>
      <c r="AL18" s="111" t="str">
        <f t="shared" si="11"/>
        <v/>
      </c>
      <c r="AM18" s="111" t="str">
        <f t="shared" si="9"/>
        <v/>
      </c>
      <c r="AN18" s="179"/>
      <c r="AO18" s="179"/>
      <c r="AP18" s="179"/>
      <c r="AQ18" s="179"/>
      <c r="AR18" s="179"/>
      <c r="AS18" s="179"/>
      <c r="AT18" s="179"/>
      <c r="AU18" s="180" t="str">
        <f>IFERROR(VLOOKUP(AT18,'Seguridad Información'!$I$61:$J$65,2,0),"")</f>
        <v/>
      </c>
      <c r="AV18" s="83"/>
      <c r="AW18" s="82" t="str">
        <f t="shared" si="1"/>
        <v/>
      </c>
      <c r="AX18" s="81" t="str">
        <f t="shared" si="2"/>
        <v/>
      </c>
      <c r="AY18" s="22" t="str">
        <f>IFERROR(VLOOKUP((CONCATENATE(AM18,AX18)),Listados!$U$3:$V$11,2,FALSE),"")</f>
        <v/>
      </c>
      <c r="AZ18" s="111">
        <f t="shared" si="10"/>
        <v>100</v>
      </c>
      <c r="BA18" s="505"/>
      <c r="BB18" s="548"/>
      <c r="BC18" s="142">
        <f>+IF(AND(W18="Preventivo",BB13="Fuerte"),2,IF(AND(W18="Preventivo",BB13="Moderado"),1,0))</f>
        <v>0</v>
      </c>
      <c r="BD18" s="68">
        <f>+IF(AND(W18="Detectivo/Correctivo",$BB13="Fuerte"),2,IF(AND(W18="Detectivo/Correctivo",$BB18="Moderado"),1,IF(AND(W18="Preventivo",$BB13="Fuerte"),1,0)))</f>
        <v>0</v>
      </c>
      <c r="BE18" s="142" t="e">
        <f>+N13-BC18</f>
        <v>#N/A</v>
      </c>
      <c r="BF18" s="142" t="e">
        <f>+P13-BD18</f>
        <v>#N/A</v>
      </c>
      <c r="BG18" s="501"/>
      <c r="BH18" s="501"/>
      <c r="BI18" s="501"/>
      <c r="BJ18" s="591"/>
      <c r="BK18" s="591"/>
      <c r="BL18" s="591"/>
      <c r="BM18" s="591"/>
    </row>
    <row r="19" spans="1:65" ht="65.099999999999994" customHeight="1" thickBot="1" x14ac:dyDescent="0.3">
      <c r="A19" s="510">
        <v>3</v>
      </c>
      <c r="B19" s="598"/>
      <c r="C19" s="516" t="str">
        <f>IFERROR(VLOOKUP(B19,Listados!B$3:C$20,2,FALSE),"")</f>
        <v/>
      </c>
      <c r="D19" s="114"/>
      <c r="E19" s="114"/>
      <c r="F19" s="600"/>
      <c r="G19" s="522"/>
      <c r="H19" s="105"/>
      <c r="I19" s="162"/>
      <c r="J19" s="105"/>
      <c r="K19" s="109"/>
      <c r="L19" s="18"/>
      <c r="M19" s="549"/>
      <c r="N19" s="507" t="e">
        <f>+VLOOKUP(M19,Listados!$K$8:$L$12,2,0)</f>
        <v>#N/A</v>
      </c>
      <c r="O19" s="596"/>
      <c r="P19" s="507" t="e">
        <f>+VLOOKUP(O19,Listados!$K$13:$L$17,2,0)</f>
        <v>#N/A</v>
      </c>
      <c r="Q19" s="501" t="str">
        <f>IF(AND(M19&lt;&gt;"",O19&lt;&gt;""),VLOOKUP(M19&amp;O19,Listados!$M$3:$N$27,2,FALSE),"")</f>
        <v/>
      </c>
      <c r="R19" s="499" t="e">
        <f>+VLOOKUP(Q19,Listados!$P$3:$Q$6,2,FALSE)</f>
        <v>#N/A</v>
      </c>
      <c r="S19" s="115"/>
      <c r="T19" s="98"/>
      <c r="U19" s="52" t="s">
        <v>497</v>
      </c>
      <c r="V19" s="64"/>
      <c r="W19" s="145" t="s">
        <v>20</v>
      </c>
      <c r="X19" s="145" t="s">
        <v>636</v>
      </c>
      <c r="Y19" s="99" t="str">
        <f t="shared" si="3"/>
        <v/>
      </c>
      <c r="Z19" s="145" t="s">
        <v>636</v>
      </c>
      <c r="AA19" s="99" t="str">
        <f t="shared" si="4"/>
        <v/>
      </c>
      <c r="AB19" s="140" t="s">
        <v>636</v>
      </c>
      <c r="AC19" s="99" t="str">
        <f t="shared" si="5"/>
        <v/>
      </c>
      <c r="AD19" s="140" t="s">
        <v>636</v>
      </c>
      <c r="AE19" s="99" t="str">
        <f t="shared" si="6"/>
        <v/>
      </c>
      <c r="AF19" s="140" t="s">
        <v>636</v>
      </c>
      <c r="AG19" s="99" t="str">
        <f t="shared" si="7"/>
        <v/>
      </c>
      <c r="AH19" s="140" t="s">
        <v>636</v>
      </c>
      <c r="AI19" s="99" t="str">
        <f t="shared" si="8"/>
        <v/>
      </c>
      <c r="AJ19" s="140" t="s">
        <v>637</v>
      </c>
      <c r="AK19" s="28">
        <f t="shared" si="0"/>
        <v>5</v>
      </c>
      <c r="AL19" s="111">
        <f t="shared" si="11"/>
        <v>5</v>
      </c>
      <c r="AM19" s="111" t="str">
        <f t="shared" si="9"/>
        <v>Débil</v>
      </c>
      <c r="AN19" s="179"/>
      <c r="AO19" s="179"/>
      <c r="AP19" s="179"/>
      <c r="AQ19" s="179"/>
      <c r="AR19" s="179"/>
      <c r="AS19" s="179"/>
      <c r="AT19" s="179"/>
      <c r="AU19" s="180" t="str">
        <f>IFERROR(VLOOKUP(AT19,'Seguridad Información'!$I$61:$J$65,2,0),"")</f>
        <v/>
      </c>
      <c r="AV19" s="83"/>
      <c r="AW19" s="82" t="str">
        <f t="shared" si="1"/>
        <v/>
      </c>
      <c r="AX19" s="81" t="str">
        <f t="shared" si="2"/>
        <v/>
      </c>
      <c r="AY19" s="22" t="str">
        <f>IFERROR(VLOOKUP((CONCATENATE(AM19,AX19)),Listados!$U$3:$V$11,2,FALSE),"")</f>
        <v/>
      </c>
      <c r="AZ19" s="111">
        <f t="shared" si="10"/>
        <v>100</v>
      </c>
      <c r="BA19" s="503">
        <f>AVERAGE(AZ19:AZ24)</f>
        <v>100</v>
      </c>
      <c r="BB19" s="505" t="str">
        <f>IF(BA19&lt;=50, "Débil", IF(BA19&lt;=99,"Moderado","Fuerte"))</f>
        <v>Fuerte</v>
      </c>
      <c r="BC19" s="142">
        <f>+IF(AND(W19="Preventivo",BB19="Fuerte"),2,IF(AND(W19="Preventivo",BB19="Moderado"),1,0))</f>
        <v>2</v>
      </c>
      <c r="BD19" s="68">
        <f>+IF(AND(W19="Detectivo/Correctivo",$BB19="Fuerte"),2,IF(AND(W19="Detectivo/Correctivo",$BB19="Moderado"),1,IF(AND(W19="Preventivo",$BB19="Fuerte"),1,0)))</f>
        <v>1</v>
      </c>
      <c r="BE19" s="142" t="e">
        <f>+N19-BC19</f>
        <v>#N/A</v>
      </c>
      <c r="BF19" s="142" t="e">
        <f>+P19-BD19</f>
        <v>#N/A</v>
      </c>
      <c r="BG19" s="499" t="e">
        <f>+VLOOKUP(MIN(BE19,BE20,BE21,BE22,BE23,BE24),Listados!$J$18:$K$24,2,TRUE)</f>
        <v>#N/A</v>
      </c>
      <c r="BH19" s="499" t="e">
        <f>+VLOOKUP(MIN(BF19,BF20,BF21,BF22,BF23,BF24),Listados!$J$26:$K$32,2,TRUE)</f>
        <v>#N/A</v>
      </c>
      <c r="BI19" s="499" t="e">
        <f>IF(AND(BG19&lt;&gt;"",BH19&lt;&gt;""),VLOOKUP(BG19&amp;BH19,Listados!$M$3:$N$27,2,FALSE),"")</f>
        <v>#N/A</v>
      </c>
      <c r="BJ19" s="589" t="e">
        <f>+IF($R19="Asumir el riesgo","NA","")</f>
        <v>#N/A</v>
      </c>
      <c r="BK19" s="589" t="e">
        <f>+IF($R19="Asumir el riesgo","NA","")</f>
        <v>#N/A</v>
      </c>
      <c r="BL19" s="589" t="e">
        <f>+IF($R19="Asumir el riesgo","NA","")</f>
        <v>#N/A</v>
      </c>
      <c r="BM19" s="589" t="e">
        <f>+IF($R19="Asumir el riesgo","NA","")</f>
        <v>#N/A</v>
      </c>
    </row>
    <row r="20" spans="1:65" ht="65.099999999999994" customHeight="1" thickBot="1" x14ac:dyDescent="0.3">
      <c r="A20" s="511"/>
      <c r="B20" s="599"/>
      <c r="C20" s="517"/>
      <c r="D20" s="159"/>
      <c r="E20" s="159"/>
      <c r="F20" s="601"/>
      <c r="G20" s="523"/>
      <c r="H20" s="105"/>
      <c r="I20" s="162"/>
      <c r="J20" s="105"/>
      <c r="K20" s="161"/>
      <c r="L20" s="151"/>
      <c r="M20" s="514"/>
      <c r="N20" s="507"/>
      <c r="O20" s="597"/>
      <c r="P20" s="507"/>
      <c r="Q20" s="502"/>
      <c r="R20" s="500"/>
      <c r="S20" s="140"/>
      <c r="T20" s="181"/>
      <c r="U20" s="52" t="s">
        <v>497</v>
      </c>
      <c r="V20" s="165"/>
      <c r="W20" s="145" t="s">
        <v>127</v>
      </c>
      <c r="X20" s="145" t="s">
        <v>116</v>
      </c>
      <c r="Y20" s="99">
        <f t="shared" si="3"/>
        <v>15</v>
      </c>
      <c r="Z20" s="145" t="s">
        <v>266</v>
      </c>
      <c r="AA20" s="99">
        <f t="shared" si="4"/>
        <v>15</v>
      </c>
      <c r="AB20" s="140" t="s">
        <v>266</v>
      </c>
      <c r="AC20" s="99">
        <f t="shared" si="5"/>
        <v>15</v>
      </c>
      <c r="AD20" s="140" t="s">
        <v>266</v>
      </c>
      <c r="AE20" s="99">
        <f t="shared" si="6"/>
        <v>15</v>
      </c>
      <c r="AF20" s="140" t="s">
        <v>266</v>
      </c>
      <c r="AG20" s="99">
        <f t="shared" si="7"/>
        <v>15</v>
      </c>
      <c r="AH20" s="140" t="s">
        <v>266</v>
      </c>
      <c r="AI20" s="99">
        <f t="shared" si="8"/>
        <v>15</v>
      </c>
      <c r="AJ20" s="140" t="s">
        <v>117</v>
      </c>
      <c r="AK20" s="28">
        <f t="shared" si="0"/>
        <v>10</v>
      </c>
      <c r="AL20" s="111">
        <f t="shared" si="11"/>
        <v>100</v>
      </c>
      <c r="AM20" s="111" t="str">
        <f t="shared" si="9"/>
        <v>Fuerte</v>
      </c>
      <c r="AN20" s="179"/>
      <c r="AO20" s="179"/>
      <c r="AP20" s="179"/>
      <c r="AQ20" s="179"/>
      <c r="AR20" s="179"/>
      <c r="AS20" s="179"/>
      <c r="AT20" s="179"/>
      <c r="AU20" s="180" t="str">
        <f>IFERROR(VLOOKUP(AT20,'Seguridad Información'!$I$61:$J$65,2,0),"")</f>
        <v/>
      </c>
      <c r="AV20" s="83"/>
      <c r="AW20" s="82" t="str">
        <f t="shared" si="1"/>
        <v/>
      </c>
      <c r="AX20" s="81" t="str">
        <f t="shared" si="2"/>
        <v/>
      </c>
      <c r="AY20" s="22" t="str">
        <f>IFERROR(VLOOKUP((CONCATENATE(AM20,AX20)),Listados!$U$3:$V$11,2,FALSE),"")</f>
        <v/>
      </c>
      <c r="AZ20" s="111">
        <f t="shared" si="10"/>
        <v>100</v>
      </c>
      <c r="BA20" s="504"/>
      <c r="BB20" s="548"/>
      <c r="BC20" s="142">
        <f>+IF(AND(W20="Preventivo",BB19="Fuerte"),2,IF(AND(W20="Preventivo",BB19="Moderado"),1,0))</f>
        <v>0</v>
      </c>
      <c r="BD20" s="68">
        <f>+IF(AND(W20="Detectivo/Correctivo",$BB19="Fuerte"),2,IF(AND(W20="Detectivo/Correctivo",$BB20="Moderado"),1,IF(AND(W20="Preventivo",$BB19="Fuerte"),1,0)))</f>
        <v>2</v>
      </c>
      <c r="BE20" s="142" t="e">
        <f>+N19-BC20</f>
        <v>#N/A</v>
      </c>
      <c r="BF20" s="142" t="e">
        <f>+P19-BD20</f>
        <v>#N/A</v>
      </c>
      <c r="BG20" s="500"/>
      <c r="BH20" s="500"/>
      <c r="BI20" s="500"/>
      <c r="BJ20" s="590"/>
      <c r="BK20" s="590"/>
      <c r="BL20" s="590"/>
      <c r="BM20" s="590"/>
    </row>
    <row r="21" spans="1:65" ht="65.099999999999994" customHeight="1" thickBot="1" x14ac:dyDescent="0.3">
      <c r="A21" s="511"/>
      <c r="B21" s="599"/>
      <c r="C21" s="517"/>
      <c r="D21" s="159"/>
      <c r="E21" s="159"/>
      <c r="F21" s="601"/>
      <c r="G21" s="523"/>
      <c r="H21" s="105"/>
      <c r="I21" s="162"/>
      <c r="J21" s="105"/>
      <c r="K21" s="161"/>
      <c r="L21" s="151"/>
      <c r="M21" s="514"/>
      <c r="N21" s="507"/>
      <c r="O21" s="597"/>
      <c r="P21" s="507"/>
      <c r="Q21" s="502"/>
      <c r="R21" s="500"/>
      <c r="S21" s="140"/>
      <c r="T21" s="100"/>
      <c r="U21" s="52" t="s">
        <v>497</v>
      </c>
      <c r="V21" s="165"/>
      <c r="W21" s="145"/>
      <c r="X21" s="145"/>
      <c r="Y21" s="99" t="str">
        <f t="shared" si="3"/>
        <v/>
      </c>
      <c r="Z21" s="145"/>
      <c r="AA21" s="99" t="str">
        <f t="shared" si="4"/>
        <v/>
      </c>
      <c r="AB21" s="140"/>
      <c r="AC21" s="99" t="str">
        <f t="shared" si="5"/>
        <v/>
      </c>
      <c r="AD21" s="140"/>
      <c r="AE21" s="99" t="str">
        <f t="shared" si="6"/>
        <v/>
      </c>
      <c r="AF21" s="140"/>
      <c r="AG21" s="99" t="str">
        <f t="shared" si="7"/>
        <v/>
      </c>
      <c r="AH21" s="140"/>
      <c r="AI21" s="99" t="str">
        <f t="shared" si="8"/>
        <v/>
      </c>
      <c r="AJ21" s="140"/>
      <c r="AK21" s="28" t="str">
        <f t="shared" si="0"/>
        <v/>
      </c>
      <c r="AL21" s="111" t="str">
        <f t="shared" si="11"/>
        <v/>
      </c>
      <c r="AM21" s="111" t="str">
        <f t="shared" si="9"/>
        <v/>
      </c>
      <c r="AN21" s="179"/>
      <c r="AO21" s="179"/>
      <c r="AP21" s="179"/>
      <c r="AQ21" s="179"/>
      <c r="AR21" s="179"/>
      <c r="AS21" s="179"/>
      <c r="AT21" s="179"/>
      <c r="AU21" s="180" t="str">
        <f>IFERROR(VLOOKUP(AT21,'Seguridad Información'!$I$61:$J$65,2,0),"")</f>
        <v/>
      </c>
      <c r="AV21" s="83"/>
      <c r="AW21" s="82" t="str">
        <f t="shared" si="1"/>
        <v/>
      </c>
      <c r="AX21" s="81" t="str">
        <f t="shared" si="2"/>
        <v/>
      </c>
      <c r="AY21" s="22" t="str">
        <f>IFERROR(VLOOKUP((CONCATENATE(AM21,AX21)),Listados!$U$3:$V$11,2,FALSE),"")</f>
        <v/>
      </c>
      <c r="AZ21" s="111">
        <f t="shared" si="10"/>
        <v>100</v>
      </c>
      <c r="BA21" s="504"/>
      <c r="BB21" s="548"/>
      <c r="BC21" s="142">
        <f>+IF(AND(W21="Preventivo",BB19="Fuerte"),2,IF(AND(W21="Preventivo",BB19="Moderado"),1,0))</f>
        <v>0</v>
      </c>
      <c r="BD21" s="68">
        <f>+IF(AND(W21="Detectivo/Correctivo",$BB19="Fuerte"),2,IF(AND(W21="Detectivo/Correctivo",$BB21="Moderado"),1,IF(AND(W21="Preventivo",$BB19="Fuerte"),1,0)))</f>
        <v>0</v>
      </c>
      <c r="BE21" s="142" t="e">
        <f>+N19-BC21</f>
        <v>#N/A</v>
      </c>
      <c r="BF21" s="142" t="e">
        <f>+P19-BD21</f>
        <v>#N/A</v>
      </c>
      <c r="BG21" s="500"/>
      <c r="BH21" s="500"/>
      <c r="BI21" s="500"/>
      <c r="BJ21" s="590"/>
      <c r="BK21" s="590"/>
      <c r="BL21" s="590"/>
      <c r="BM21" s="590"/>
    </row>
    <row r="22" spans="1:65" ht="65.099999999999994" customHeight="1" thickBot="1" x14ac:dyDescent="0.3">
      <c r="A22" s="511"/>
      <c r="B22" s="599"/>
      <c r="C22" s="517"/>
      <c r="D22" s="159"/>
      <c r="E22" s="159"/>
      <c r="F22" s="601"/>
      <c r="G22" s="523"/>
      <c r="H22" s="105"/>
      <c r="I22" s="162"/>
      <c r="J22" s="105"/>
      <c r="K22" s="161"/>
      <c r="L22" s="151"/>
      <c r="M22" s="514"/>
      <c r="N22" s="507"/>
      <c r="O22" s="597"/>
      <c r="P22" s="507"/>
      <c r="Q22" s="502"/>
      <c r="R22" s="500"/>
      <c r="S22" s="140"/>
      <c r="T22" s="101"/>
      <c r="U22" s="52" t="s">
        <v>497</v>
      </c>
      <c r="V22" s="165"/>
      <c r="W22" s="145"/>
      <c r="X22" s="145"/>
      <c r="Y22" s="99" t="str">
        <f t="shared" si="3"/>
        <v/>
      </c>
      <c r="Z22" s="145"/>
      <c r="AA22" s="99" t="str">
        <f t="shared" si="4"/>
        <v/>
      </c>
      <c r="AB22" s="140"/>
      <c r="AC22" s="99" t="str">
        <f t="shared" si="5"/>
        <v/>
      </c>
      <c r="AD22" s="140"/>
      <c r="AE22" s="99" t="str">
        <f t="shared" si="6"/>
        <v/>
      </c>
      <c r="AF22" s="140"/>
      <c r="AG22" s="99" t="str">
        <f t="shared" si="7"/>
        <v/>
      </c>
      <c r="AH22" s="140"/>
      <c r="AI22" s="99" t="str">
        <f t="shared" si="8"/>
        <v/>
      </c>
      <c r="AJ22" s="140"/>
      <c r="AK22" s="28" t="str">
        <f t="shared" si="0"/>
        <v/>
      </c>
      <c r="AL22" s="111" t="str">
        <f t="shared" si="11"/>
        <v/>
      </c>
      <c r="AM22" s="111" t="str">
        <f t="shared" si="9"/>
        <v/>
      </c>
      <c r="AN22" s="179"/>
      <c r="AO22" s="179"/>
      <c r="AP22" s="179"/>
      <c r="AQ22" s="179"/>
      <c r="AR22" s="179"/>
      <c r="AS22" s="179"/>
      <c r="AT22" s="179"/>
      <c r="AU22" s="180" t="str">
        <f>IFERROR(VLOOKUP(AT22,'Seguridad Información'!$I$61:$J$65,2,0),"")</f>
        <v/>
      </c>
      <c r="AV22" s="83"/>
      <c r="AW22" s="82" t="str">
        <f t="shared" si="1"/>
        <v/>
      </c>
      <c r="AX22" s="81" t="str">
        <f t="shared" si="2"/>
        <v/>
      </c>
      <c r="AY22" s="22" t="str">
        <f>IFERROR(VLOOKUP((CONCATENATE(AM22,AX22)),Listados!$U$3:$V$11,2,FALSE),"")</f>
        <v/>
      </c>
      <c r="AZ22" s="111">
        <f t="shared" si="10"/>
        <v>100</v>
      </c>
      <c r="BA22" s="504"/>
      <c r="BB22" s="548"/>
      <c r="BC22" s="142">
        <f>+IF(AND(W22="Preventivo",BB19="Fuerte"),2,IF(AND(W22="Preventivo",BB19="Moderado"),1,0))</f>
        <v>0</v>
      </c>
      <c r="BD22" s="68">
        <f>+IF(AND(W22="Detectivo/Correctivo",$BB19="Fuerte"),2,IF(AND(W22="Detectivo/Correctivo",$BB22="Moderado"),1,IF(AND(W22="Preventivo",$BB19="Fuerte"),1,0)))</f>
        <v>0</v>
      </c>
      <c r="BE22" s="142" t="e">
        <f>+N19-BC22</f>
        <v>#N/A</v>
      </c>
      <c r="BF22" s="142" t="e">
        <f>+P19-BD22</f>
        <v>#N/A</v>
      </c>
      <c r="BG22" s="500"/>
      <c r="BH22" s="500"/>
      <c r="BI22" s="500"/>
      <c r="BJ22" s="590"/>
      <c r="BK22" s="590"/>
      <c r="BL22" s="590"/>
      <c r="BM22" s="590"/>
    </row>
    <row r="23" spans="1:65" ht="65.099999999999994" customHeight="1" thickBot="1" x14ac:dyDescent="0.3">
      <c r="A23" s="511"/>
      <c r="B23" s="599"/>
      <c r="C23" s="517"/>
      <c r="D23" s="116"/>
      <c r="E23" s="116"/>
      <c r="F23" s="601"/>
      <c r="G23" s="523"/>
      <c r="H23" s="105"/>
      <c r="I23" s="162"/>
      <c r="J23" s="105"/>
      <c r="K23" s="29"/>
      <c r="L23" s="151"/>
      <c r="M23" s="514"/>
      <c r="N23" s="507"/>
      <c r="O23" s="597"/>
      <c r="P23" s="507"/>
      <c r="Q23" s="502"/>
      <c r="R23" s="500"/>
      <c r="S23" s="140"/>
      <c r="T23" s="181"/>
      <c r="U23" s="52" t="s">
        <v>497</v>
      </c>
      <c r="V23" s="165"/>
      <c r="W23" s="145"/>
      <c r="X23" s="145"/>
      <c r="Y23" s="99" t="str">
        <f t="shared" si="3"/>
        <v/>
      </c>
      <c r="Z23" s="145"/>
      <c r="AA23" s="99" t="str">
        <f t="shared" si="4"/>
        <v/>
      </c>
      <c r="AB23" s="140"/>
      <c r="AC23" s="99" t="str">
        <f t="shared" si="5"/>
        <v/>
      </c>
      <c r="AD23" s="140"/>
      <c r="AE23" s="99" t="str">
        <f t="shared" si="6"/>
        <v/>
      </c>
      <c r="AF23" s="140"/>
      <c r="AG23" s="99" t="str">
        <f t="shared" si="7"/>
        <v/>
      </c>
      <c r="AH23" s="140"/>
      <c r="AI23" s="99" t="str">
        <f t="shared" si="8"/>
        <v/>
      </c>
      <c r="AJ23" s="140"/>
      <c r="AK23" s="28" t="str">
        <f t="shared" si="0"/>
        <v/>
      </c>
      <c r="AL23" s="111" t="str">
        <f t="shared" si="11"/>
        <v/>
      </c>
      <c r="AM23" s="111" t="str">
        <f t="shared" si="9"/>
        <v/>
      </c>
      <c r="AN23" s="179"/>
      <c r="AO23" s="179"/>
      <c r="AP23" s="179"/>
      <c r="AQ23" s="179"/>
      <c r="AR23" s="179"/>
      <c r="AS23" s="179"/>
      <c r="AT23" s="179"/>
      <c r="AU23" s="180" t="str">
        <f>IFERROR(VLOOKUP(AT23,'Seguridad Información'!$I$61:$J$65,2,0),"")</f>
        <v/>
      </c>
      <c r="AV23" s="83"/>
      <c r="AW23" s="82" t="str">
        <f t="shared" si="1"/>
        <v/>
      </c>
      <c r="AX23" s="81" t="str">
        <f t="shared" si="2"/>
        <v/>
      </c>
      <c r="AY23" s="22" t="str">
        <f>IFERROR(VLOOKUP((CONCATENATE(AM23,AX23)),Listados!$U$3:$V$11,2,FALSE),"")</f>
        <v/>
      </c>
      <c r="AZ23" s="111">
        <f t="shared" si="10"/>
        <v>100</v>
      </c>
      <c r="BA23" s="504"/>
      <c r="BB23" s="548"/>
      <c r="BC23" s="142">
        <f>+IF(AND(W23="Preventivo",BB19="Fuerte"),2,IF(AND(W23="Preventivo",BB19="Moderado"),1,0))</f>
        <v>0</v>
      </c>
      <c r="BD23" s="68">
        <f>+IF(AND(W23="Detectivo/Correctivo",$BB19="Fuerte"),2,IF(AND(W23="Detectivo/Correctivo",$BB23="Moderado"),1,IF(AND(W23="Preventivo",$BB19="Fuerte"),1,0)))</f>
        <v>0</v>
      </c>
      <c r="BE23" s="142" t="e">
        <f>+N19-BC23</f>
        <v>#N/A</v>
      </c>
      <c r="BF23" s="142" t="e">
        <f>+P19-BD23</f>
        <v>#N/A</v>
      </c>
      <c r="BG23" s="500"/>
      <c r="BH23" s="500"/>
      <c r="BI23" s="500"/>
      <c r="BJ23" s="590"/>
      <c r="BK23" s="590"/>
      <c r="BL23" s="590"/>
      <c r="BM23" s="590"/>
    </row>
    <row r="24" spans="1:65" ht="65.099999999999994" customHeight="1" thickBot="1" x14ac:dyDescent="0.3">
      <c r="A24" s="512"/>
      <c r="B24" s="599"/>
      <c r="C24" s="518"/>
      <c r="D24" s="113"/>
      <c r="E24" s="113"/>
      <c r="F24" s="602"/>
      <c r="G24" s="568"/>
      <c r="H24" s="105"/>
      <c r="I24" s="162"/>
      <c r="J24" s="105"/>
      <c r="K24" s="30"/>
      <c r="L24" s="151"/>
      <c r="M24" s="515"/>
      <c r="N24" s="606"/>
      <c r="O24" s="607"/>
      <c r="P24" s="606"/>
      <c r="Q24" s="611"/>
      <c r="R24" s="501"/>
      <c r="S24" s="73"/>
      <c r="T24" s="102"/>
      <c r="U24" s="52" t="s">
        <v>497</v>
      </c>
      <c r="V24" s="71"/>
      <c r="W24" s="145"/>
      <c r="X24" s="145"/>
      <c r="Y24" s="99" t="str">
        <f t="shared" si="3"/>
        <v/>
      </c>
      <c r="Z24" s="145"/>
      <c r="AA24" s="99" t="str">
        <f t="shared" si="4"/>
        <v/>
      </c>
      <c r="AB24" s="140"/>
      <c r="AC24" s="99" t="str">
        <f t="shared" si="5"/>
        <v/>
      </c>
      <c r="AD24" s="140"/>
      <c r="AE24" s="99" t="str">
        <f t="shared" si="6"/>
        <v/>
      </c>
      <c r="AF24" s="140"/>
      <c r="AG24" s="99" t="str">
        <f t="shared" si="7"/>
        <v/>
      </c>
      <c r="AH24" s="140"/>
      <c r="AI24" s="99" t="str">
        <f t="shared" si="8"/>
        <v/>
      </c>
      <c r="AJ24" s="140"/>
      <c r="AK24" s="28" t="str">
        <f t="shared" si="0"/>
        <v/>
      </c>
      <c r="AL24" s="111" t="str">
        <f t="shared" si="11"/>
        <v/>
      </c>
      <c r="AM24" s="111" t="str">
        <f t="shared" si="9"/>
        <v/>
      </c>
      <c r="AN24" s="179"/>
      <c r="AO24" s="179"/>
      <c r="AP24" s="179"/>
      <c r="AQ24" s="179"/>
      <c r="AR24" s="179"/>
      <c r="AS24" s="179"/>
      <c r="AT24" s="179"/>
      <c r="AU24" s="180" t="str">
        <f>IFERROR(VLOOKUP(AT24,'Seguridad Información'!$I$61:$J$65,2,0),"")</f>
        <v/>
      </c>
      <c r="AV24" s="83"/>
      <c r="AW24" s="82" t="str">
        <f t="shared" si="1"/>
        <v/>
      </c>
      <c r="AX24" s="81" t="str">
        <f t="shared" si="2"/>
        <v/>
      </c>
      <c r="AY24" s="22" t="str">
        <f>IFERROR(VLOOKUP((CONCATENATE(AM24,AX24)),Listados!$U$3:$V$11,2,FALSE),"")</f>
        <v/>
      </c>
      <c r="AZ24" s="111">
        <f t="shared" si="10"/>
        <v>100</v>
      </c>
      <c r="BA24" s="505"/>
      <c r="BB24" s="548"/>
      <c r="BC24" s="142">
        <f>+IF(AND(W24="Preventivo",BB19="Fuerte"),2,IF(AND(W24="Preventivo",BB19="Moderado"),1,0))</f>
        <v>0</v>
      </c>
      <c r="BD24" s="68">
        <f>+IF(AND(W24="Detectivo/Correctivo",$BB19="Fuerte"),2,IF(AND(W24="Detectivo/Correctivo",$BB24="Moderado"),1,IF(AND(W24="Preventivo",$BB19="Fuerte"),1,0)))</f>
        <v>0</v>
      </c>
      <c r="BE24" s="142" t="e">
        <f>+N19-BC24</f>
        <v>#N/A</v>
      </c>
      <c r="BF24" s="142" t="e">
        <f>+P19-BD24</f>
        <v>#N/A</v>
      </c>
      <c r="BG24" s="501"/>
      <c r="BH24" s="501"/>
      <c r="BI24" s="501"/>
      <c r="BJ24" s="591"/>
      <c r="BK24" s="591"/>
      <c r="BL24" s="591"/>
      <c r="BM24" s="591"/>
    </row>
    <row r="25" spans="1:65" ht="65.099999999999994" customHeight="1" thickBot="1" x14ac:dyDescent="0.3">
      <c r="A25" s="510">
        <v>4</v>
      </c>
      <c r="B25" s="598"/>
      <c r="C25" s="516" t="str">
        <f>IFERROR(VLOOKUP(B25,Listados!B$3:C$20,2,FALSE),"")</f>
        <v/>
      </c>
      <c r="D25" s="114"/>
      <c r="E25" s="114"/>
      <c r="F25" s="600"/>
      <c r="G25" s="522"/>
      <c r="H25" s="105"/>
      <c r="I25" s="162"/>
      <c r="J25" s="105"/>
      <c r="K25" s="109"/>
      <c r="L25" s="18"/>
      <c r="M25" s="549"/>
      <c r="N25" s="507" t="e">
        <f>+VLOOKUP(M25,Listados!$K$8:$L$12,2,0)</f>
        <v>#N/A</v>
      </c>
      <c r="O25" s="596"/>
      <c r="P25" s="507" t="e">
        <f>+VLOOKUP(O25,Listados!$K$13:$L$17,2,0)</f>
        <v>#N/A</v>
      </c>
      <c r="Q25" s="501" t="str">
        <f>IF(AND(M25&lt;&gt;"",O25&lt;&gt;""),VLOOKUP(M25&amp;O25,Listados!$M$3:$N$27,2,FALSE),"")</f>
        <v/>
      </c>
      <c r="R25" s="499" t="e">
        <f>+VLOOKUP(Q25,Listados!$P$3:$Q$6,2,FALSE)</f>
        <v>#N/A</v>
      </c>
      <c r="S25" s="115"/>
      <c r="T25" s="99"/>
      <c r="U25" s="52" t="s">
        <v>497</v>
      </c>
      <c r="V25" s="64"/>
      <c r="W25" s="145" t="s">
        <v>20</v>
      </c>
      <c r="X25" s="145" t="s">
        <v>116</v>
      </c>
      <c r="Y25" s="99">
        <f t="shared" si="3"/>
        <v>15</v>
      </c>
      <c r="Z25" s="145" t="s">
        <v>266</v>
      </c>
      <c r="AA25" s="99">
        <f t="shared" si="4"/>
        <v>15</v>
      </c>
      <c r="AB25" s="140" t="s">
        <v>266</v>
      </c>
      <c r="AC25" s="99">
        <f t="shared" si="5"/>
        <v>15</v>
      </c>
      <c r="AD25" s="140" t="s">
        <v>266</v>
      </c>
      <c r="AE25" s="99">
        <f t="shared" si="6"/>
        <v>15</v>
      </c>
      <c r="AF25" s="140" t="s">
        <v>266</v>
      </c>
      <c r="AG25" s="99">
        <f t="shared" si="7"/>
        <v>15</v>
      </c>
      <c r="AH25" s="140" t="s">
        <v>266</v>
      </c>
      <c r="AI25" s="99">
        <f t="shared" si="8"/>
        <v>15</v>
      </c>
      <c r="AJ25" s="140" t="s">
        <v>637</v>
      </c>
      <c r="AK25" s="28">
        <f t="shared" si="0"/>
        <v>5</v>
      </c>
      <c r="AL25" s="111">
        <f t="shared" si="11"/>
        <v>95</v>
      </c>
      <c r="AM25" s="111" t="str">
        <f t="shared" si="9"/>
        <v>Moderado</v>
      </c>
      <c r="AN25" s="179"/>
      <c r="AO25" s="179"/>
      <c r="AP25" s="179"/>
      <c r="AQ25" s="179"/>
      <c r="AR25" s="179"/>
      <c r="AS25" s="179"/>
      <c r="AT25" s="179"/>
      <c r="AU25" s="180" t="str">
        <f>IFERROR(VLOOKUP(AT25,'Seguridad Información'!$I$61:$J$65,2,0),"")</f>
        <v/>
      </c>
      <c r="AV25" s="83"/>
      <c r="AW25" s="82" t="str">
        <f t="shared" si="1"/>
        <v/>
      </c>
      <c r="AX25" s="81" t="str">
        <f t="shared" si="2"/>
        <v/>
      </c>
      <c r="AY25" s="22" t="str">
        <f>IFERROR(VLOOKUP((CONCATENATE(AM25,AX25)),Listados!$U$3:$V$11,2,FALSE),"")</f>
        <v/>
      </c>
      <c r="AZ25" s="111">
        <f t="shared" si="10"/>
        <v>100</v>
      </c>
      <c r="BA25" s="503">
        <f>AVERAGE(AZ25:AZ30)</f>
        <v>100</v>
      </c>
      <c r="BB25" s="505" t="str">
        <f>IF(BA25&lt;=50, "Débil", IF(BA25&lt;=99,"Moderado","Fuerte"))</f>
        <v>Fuerte</v>
      </c>
      <c r="BC25" s="142">
        <f>+IF(AND(W25="Preventivo",BB25="Fuerte"),2,IF(AND(W25="Preventivo",BB25="Moderado"),1,0))</f>
        <v>2</v>
      </c>
      <c r="BD25" s="68">
        <f>+IF(AND(W25="Detectivo/Correctivo",$BB25="Fuerte"),2,IF(AND(W25="Detectivo/Correctivo",$BB25="Moderado"),1,IF(AND(W25="Preventivo",$BB25="Fuerte"),1,0)))</f>
        <v>1</v>
      </c>
      <c r="BE25" s="142" t="e">
        <f>+N25-BC25</f>
        <v>#N/A</v>
      </c>
      <c r="BF25" s="142" t="e">
        <f>+P25-BD25</f>
        <v>#N/A</v>
      </c>
      <c r="BG25" s="499" t="e">
        <f>+VLOOKUP(MIN(BE25,BE26,BE27,BE28,BE29,BE30),Listados!$J$18:$K$24,2,TRUE)</f>
        <v>#N/A</v>
      </c>
      <c r="BH25" s="499" t="e">
        <f>+VLOOKUP(MIN(BF25,BF26,BF27,BF28,BF29,BF30),Listados!$J$26:$K$32,2,TRUE)</f>
        <v>#N/A</v>
      </c>
      <c r="BI25" s="499" t="e">
        <f>IF(AND(BG25&lt;&gt;"",BH25&lt;&gt;""),VLOOKUP(BG25&amp;BH25,Listados!$M$3:$N$27,2,FALSE),"")</f>
        <v>#N/A</v>
      </c>
      <c r="BJ25" s="589" t="e">
        <f>+IF($R25="Asumir el riesgo","NA","")</f>
        <v>#N/A</v>
      </c>
      <c r="BK25" s="589" t="e">
        <f>+IF($R25="Asumir el riesgo","NA","")</f>
        <v>#N/A</v>
      </c>
      <c r="BL25" s="589" t="e">
        <f>+IF($R25="Asumir el riesgo","NA","")</f>
        <v>#N/A</v>
      </c>
      <c r="BM25" s="589" t="e">
        <f>+IF($R25="Asumir el riesgo","NA","")</f>
        <v>#N/A</v>
      </c>
    </row>
    <row r="26" spans="1:65" ht="65.099999999999994" customHeight="1" thickBot="1" x14ac:dyDescent="0.3">
      <c r="A26" s="511"/>
      <c r="B26" s="599"/>
      <c r="C26" s="517"/>
      <c r="D26" s="159"/>
      <c r="E26" s="159"/>
      <c r="F26" s="601"/>
      <c r="G26" s="523"/>
      <c r="H26" s="105"/>
      <c r="I26" s="162"/>
      <c r="J26" s="105"/>
      <c r="K26" s="161"/>
      <c r="L26" s="151"/>
      <c r="M26" s="514"/>
      <c r="N26" s="507"/>
      <c r="O26" s="597"/>
      <c r="P26" s="507"/>
      <c r="Q26" s="502"/>
      <c r="R26" s="500"/>
      <c r="S26" s="140"/>
      <c r="T26" s="181"/>
      <c r="U26" s="52" t="s">
        <v>497</v>
      </c>
      <c r="V26" s="165"/>
      <c r="W26" s="145" t="s">
        <v>123</v>
      </c>
      <c r="X26" s="145" t="s">
        <v>547</v>
      </c>
      <c r="Y26" s="99" t="str">
        <f t="shared" si="3"/>
        <v/>
      </c>
      <c r="Z26" s="145" t="s">
        <v>266</v>
      </c>
      <c r="AA26" s="99">
        <f t="shared" si="4"/>
        <v>15</v>
      </c>
      <c r="AB26" s="140" t="s">
        <v>266</v>
      </c>
      <c r="AC26" s="99">
        <f t="shared" si="5"/>
        <v>15</v>
      </c>
      <c r="AD26" s="140" t="s">
        <v>266</v>
      </c>
      <c r="AE26" s="99">
        <f t="shared" si="6"/>
        <v>15</v>
      </c>
      <c r="AF26" s="140" t="s">
        <v>266</v>
      </c>
      <c r="AG26" s="99">
        <f t="shared" si="7"/>
        <v>15</v>
      </c>
      <c r="AH26" s="140" t="s">
        <v>266</v>
      </c>
      <c r="AI26" s="99">
        <f t="shared" si="8"/>
        <v>15</v>
      </c>
      <c r="AJ26" s="140" t="s">
        <v>117</v>
      </c>
      <c r="AK26" s="28">
        <f t="shared" si="0"/>
        <v>10</v>
      </c>
      <c r="AL26" s="111">
        <f t="shared" si="11"/>
        <v>85</v>
      </c>
      <c r="AM26" s="111" t="str">
        <f t="shared" si="9"/>
        <v>Débil</v>
      </c>
      <c r="AN26" s="179"/>
      <c r="AO26" s="179"/>
      <c r="AP26" s="179"/>
      <c r="AQ26" s="179"/>
      <c r="AR26" s="179"/>
      <c r="AS26" s="179"/>
      <c r="AT26" s="179"/>
      <c r="AU26" s="180" t="str">
        <f>IFERROR(VLOOKUP(AT26,'Seguridad Información'!$I$61:$J$65,2,0),"")</f>
        <v/>
      </c>
      <c r="AV26" s="83"/>
      <c r="AW26" s="82" t="str">
        <f t="shared" si="1"/>
        <v/>
      </c>
      <c r="AX26" s="81" t="str">
        <f t="shared" si="2"/>
        <v/>
      </c>
      <c r="AY26" s="22" t="str">
        <f>IFERROR(VLOOKUP((CONCATENATE(AM26,AX26)),Listados!$U$3:$V$11,2,FALSE),"")</f>
        <v/>
      </c>
      <c r="AZ26" s="111">
        <f t="shared" si="10"/>
        <v>100</v>
      </c>
      <c r="BA26" s="504"/>
      <c r="BB26" s="548"/>
      <c r="BC26" s="142">
        <f>+IF(AND(W26="Preventivo",BB25="Fuerte"),2,IF(AND(W26="Preventivo",BB25="Moderado"),1,0))</f>
        <v>0</v>
      </c>
      <c r="BD26" s="68">
        <f>+IF(AND(W26="Detectivo/Correctivo",$BB25="Fuerte"),2,IF(AND(W26="Detectivo/Correctivo",$BB26="Moderado"),1,IF(AND(W26="Preventivo",$BB25="Fuerte"),1,0)))</f>
        <v>0</v>
      </c>
      <c r="BE26" s="142" t="e">
        <f>+N25-BC26</f>
        <v>#N/A</v>
      </c>
      <c r="BF26" s="142" t="e">
        <f>+P25-BD26</f>
        <v>#N/A</v>
      </c>
      <c r="BG26" s="500"/>
      <c r="BH26" s="500"/>
      <c r="BI26" s="500"/>
      <c r="BJ26" s="590"/>
      <c r="BK26" s="590"/>
      <c r="BL26" s="590"/>
      <c r="BM26" s="590"/>
    </row>
    <row r="27" spans="1:65" ht="65.099999999999994" customHeight="1" thickBot="1" x14ac:dyDescent="0.3">
      <c r="A27" s="511"/>
      <c r="B27" s="599"/>
      <c r="C27" s="517"/>
      <c r="D27" s="159"/>
      <c r="E27" s="159"/>
      <c r="F27" s="601"/>
      <c r="G27" s="523"/>
      <c r="H27" s="105"/>
      <c r="I27" s="162"/>
      <c r="J27" s="105"/>
      <c r="K27" s="161"/>
      <c r="L27" s="151"/>
      <c r="M27" s="514"/>
      <c r="N27" s="507"/>
      <c r="O27" s="597"/>
      <c r="P27" s="507"/>
      <c r="Q27" s="502"/>
      <c r="R27" s="500"/>
      <c r="S27" s="182"/>
      <c r="T27" s="99"/>
      <c r="U27" s="52" t="s">
        <v>497</v>
      </c>
      <c r="V27" s="165"/>
      <c r="W27" s="145"/>
      <c r="X27" s="145"/>
      <c r="Y27" s="99" t="str">
        <f t="shared" si="3"/>
        <v/>
      </c>
      <c r="Z27" s="145"/>
      <c r="AA27" s="99" t="str">
        <f t="shared" si="4"/>
        <v/>
      </c>
      <c r="AB27" s="140"/>
      <c r="AC27" s="99" t="str">
        <f t="shared" si="5"/>
        <v/>
      </c>
      <c r="AD27" s="140"/>
      <c r="AE27" s="99" t="str">
        <f t="shared" si="6"/>
        <v/>
      </c>
      <c r="AF27" s="140"/>
      <c r="AG27" s="99" t="str">
        <f t="shared" si="7"/>
        <v/>
      </c>
      <c r="AH27" s="140"/>
      <c r="AI27" s="99" t="str">
        <f t="shared" si="8"/>
        <v/>
      </c>
      <c r="AJ27" s="140"/>
      <c r="AK27" s="28" t="str">
        <f t="shared" si="0"/>
        <v/>
      </c>
      <c r="AL27" s="111" t="str">
        <f t="shared" si="11"/>
        <v/>
      </c>
      <c r="AM27" s="111" t="str">
        <f t="shared" si="9"/>
        <v/>
      </c>
      <c r="AN27" s="179"/>
      <c r="AO27" s="179"/>
      <c r="AP27" s="179"/>
      <c r="AQ27" s="179"/>
      <c r="AR27" s="179"/>
      <c r="AS27" s="179"/>
      <c r="AT27" s="179"/>
      <c r="AU27" s="180" t="str">
        <f>IFERROR(VLOOKUP(AT27,'Seguridad Información'!$I$61:$J$65,2,0),"")</f>
        <v/>
      </c>
      <c r="AV27" s="83"/>
      <c r="AW27" s="82" t="str">
        <f t="shared" si="1"/>
        <v/>
      </c>
      <c r="AX27" s="81" t="str">
        <f t="shared" si="2"/>
        <v/>
      </c>
      <c r="AY27" s="22" t="str">
        <f>IFERROR(VLOOKUP((CONCATENATE(AM27,AX27)),Listados!$U$3:$V$11,2,FALSE),"")</f>
        <v/>
      </c>
      <c r="AZ27" s="111">
        <f t="shared" si="10"/>
        <v>100</v>
      </c>
      <c r="BA27" s="504"/>
      <c r="BB27" s="548"/>
      <c r="BC27" s="142">
        <f>+IF(AND(W27="Preventivo",BB25="Fuerte"),2,IF(AND(W27="Preventivo",BB25="Moderado"),1,0))</f>
        <v>0</v>
      </c>
      <c r="BD27" s="68">
        <f>+IF(AND(W27="Detectivo/Correctivo",$BB25="Fuerte"),2,IF(AND(W27="Detectivo/Correctivo",$BB27="Moderado"),1,IF(AND(W27="Preventivo",$BB25="Fuerte"),1,0)))</f>
        <v>0</v>
      </c>
      <c r="BE27" s="142" t="e">
        <f>+N25-BC27</f>
        <v>#N/A</v>
      </c>
      <c r="BF27" s="142" t="e">
        <f>+P25-BD27</f>
        <v>#N/A</v>
      </c>
      <c r="BG27" s="500"/>
      <c r="BH27" s="500"/>
      <c r="BI27" s="500"/>
      <c r="BJ27" s="590"/>
      <c r="BK27" s="590"/>
      <c r="BL27" s="590"/>
      <c r="BM27" s="590"/>
    </row>
    <row r="28" spans="1:65" ht="65.099999999999994" customHeight="1" thickBot="1" x14ac:dyDescent="0.3">
      <c r="A28" s="511"/>
      <c r="B28" s="599"/>
      <c r="C28" s="517"/>
      <c r="D28" s="159"/>
      <c r="E28" s="159"/>
      <c r="F28" s="601"/>
      <c r="G28" s="523"/>
      <c r="H28" s="105"/>
      <c r="I28" s="162"/>
      <c r="J28" s="105"/>
      <c r="K28" s="161"/>
      <c r="L28" s="151"/>
      <c r="M28" s="514"/>
      <c r="N28" s="507"/>
      <c r="O28" s="597"/>
      <c r="P28" s="507"/>
      <c r="Q28" s="617"/>
      <c r="R28" s="500"/>
      <c r="S28" s="97"/>
      <c r="T28" s="97"/>
      <c r="U28" s="52" t="s">
        <v>497</v>
      </c>
      <c r="V28" s="165"/>
      <c r="W28" s="145"/>
      <c r="X28" s="145"/>
      <c r="Y28" s="99" t="str">
        <f t="shared" si="3"/>
        <v/>
      </c>
      <c r="Z28" s="145"/>
      <c r="AA28" s="99" t="str">
        <f t="shared" si="4"/>
        <v/>
      </c>
      <c r="AB28" s="140"/>
      <c r="AC28" s="99" t="str">
        <f t="shared" si="5"/>
        <v/>
      </c>
      <c r="AD28" s="140"/>
      <c r="AE28" s="99" t="str">
        <f t="shared" si="6"/>
        <v/>
      </c>
      <c r="AF28" s="140"/>
      <c r="AG28" s="99" t="str">
        <f t="shared" si="7"/>
        <v/>
      </c>
      <c r="AH28" s="140"/>
      <c r="AI28" s="99" t="str">
        <f t="shared" si="8"/>
        <v/>
      </c>
      <c r="AJ28" s="140"/>
      <c r="AK28" s="28" t="str">
        <f t="shared" si="0"/>
        <v/>
      </c>
      <c r="AL28" s="111" t="str">
        <f t="shared" si="11"/>
        <v/>
      </c>
      <c r="AM28" s="111" t="str">
        <f t="shared" si="9"/>
        <v/>
      </c>
      <c r="AN28" s="179"/>
      <c r="AO28" s="179"/>
      <c r="AP28" s="179"/>
      <c r="AQ28" s="179"/>
      <c r="AR28" s="179"/>
      <c r="AS28" s="179"/>
      <c r="AT28" s="179"/>
      <c r="AU28" s="180" t="str">
        <f>IFERROR(VLOOKUP(AT28,'Seguridad Información'!$I$61:$J$65,2,0),"")</f>
        <v/>
      </c>
      <c r="AV28" s="83"/>
      <c r="AW28" s="82" t="str">
        <f t="shared" si="1"/>
        <v/>
      </c>
      <c r="AX28" s="81" t="str">
        <f t="shared" si="2"/>
        <v/>
      </c>
      <c r="AY28" s="22" t="str">
        <f>IFERROR(VLOOKUP((CONCATENATE(AM28,AX28)),Listados!$U$3:$V$11,2,FALSE),"")</f>
        <v/>
      </c>
      <c r="AZ28" s="111">
        <f t="shared" si="10"/>
        <v>100</v>
      </c>
      <c r="BA28" s="504"/>
      <c r="BB28" s="548"/>
      <c r="BC28" s="142">
        <f>+IF(AND(W28="Preventivo",BB25="Fuerte"),2,IF(AND(W28="Preventivo",BB25="Moderado"),1,0))</f>
        <v>0</v>
      </c>
      <c r="BD28" s="68">
        <f>+IF(AND(W28="Detectivo/Correctivo",$BB25="Fuerte"),2,IF(AND(W28="Detectivo/Correctivo",$BB28="Moderado"),1,IF(AND(W28="Preventivo",$BB25="Fuerte"),1,0)))</f>
        <v>0</v>
      </c>
      <c r="BE28" s="142" t="e">
        <f>+N25-BC28</f>
        <v>#N/A</v>
      </c>
      <c r="BF28" s="142" t="e">
        <f>+P25-BD28</f>
        <v>#N/A</v>
      </c>
      <c r="BG28" s="500"/>
      <c r="BH28" s="500"/>
      <c r="BI28" s="500"/>
      <c r="BJ28" s="590"/>
      <c r="BK28" s="590"/>
      <c r="BL28" s="590"/>
      <c r="BM28" s="590"/>
    </row>
    <row r="29" spans="1:65" ht="65.099999999999994" customHeight="1" thickBot="1" x14ac:dyDescent="0.3">
      <c r="A29" s="511"/>
      <c r="B29" s="599"/>
      <c r="C29" s="517"/>
      <c r="D29" s="116"/>
      <c r="E29" s="116"/>
      <c r="F29" s="601"/>
      <c r="G29" s="523"/>
      <c r="H29" s="105"/>
      <c r="I29" s="162"/>
      <c r="J29" s="105"/>
      <c r="K29" s="29"/>
      <c r="L29" s="151"/>
      <c r="M29" s="514"/>
      <c r="N29" s="507"/>
      <c r="O29" s="597"/>
      <c r="P29" s="507"/>
      <c r="Q29" s="502"/>
      <c r="R29" s="500"/>
      <c r="S29" s="115"/>
      <c r="T29" s="100"/>
      <c r="U29" s="52" t="s">
        <v>497</v>
      </c>
      <c r="V29" s="165"/>
      <c r="W29" s="145"/>
      <c r="X29" s="145"/>
      <c r="Y29" s="99" t="str">
        <f t="shared" si="3"/>
        <v/>
      </c>
      <c r="Z29" s="145"/>
      <c r="AA29" s="99" t="str">
        <f t="shared" si="4"/>
        <v/>
      </c>
      <c r="AB29" s="140"/>
      <c r="AC29" s="99" t="str">
        <f t="shared" si="5"/>
        <v/>
      </c>
      <c r="AD29" s="140"/>
      <c r="AE29" s="99" t="str">
        <f t="shared" si="6"/>
        <v/>
      </c>
      <c r="AF29" s="140"/>
      <c r="AG29" s="99" t="str">
        <f t="shared" si="7"/>
        <v/>
      </c>
      <c r="AH29" s="140"/>
      <c r="AI29" s="99" t="str">
        <f t="shared" si="8"/>
        <v/>
      </c>
      <c r="AJ29" s="140"/>
      <c r="AK29" s="28" t="str">
        <f t="shared" si="0"/>
        <v/>
      </c>
      <c r="AL29" s="111" t="str">
        <f t="shared" si="11"/>
        <v/>
      </c>
      <c r="AM29" s="111" t="str">
        <f t="shared" si="9"/>
        <v/>
      </c>
      <c r="AN29" s="179"/>
      <c r="AO29" s="179"/>
      <c r="AP29" s="179"/>
      <c r="AQ29" s="179"/>
      <c r="AR29" s="179"/>
      <c r="AS29" s="179"/>
      <c r="AT29" s="179"/>
      <c r="AU29" s="180" t="str">
        <f>IFERROR(VLOOKUP(AT29,'Seguridad Información'!$I$61:$J$65,2,0),"")</f>
        <v/>
      </c>
      <c r="AV29" s="83"/>
      <c r="AW29" s="82" t="str">
        <f t="shared" si="1"/>
        <v/>
      </c>
      <c r="AX29" s="81" t="str">
        <f t="shared" si="2"/>
        <v/>
      </c>
      <c r="AY29" s="22" t="str">
        <f>IFERROR(VLOOKUP((CONCATENATE(AM29,AX29)),Listados!$U$3:$V$11,2,FALSE),"")</f>
        <v/>
      </c>
      <c r="AZ29" s="111">
        <f t="shared" si="10"/>
        <v>100</v>
      </c>
      <c r="BA29" s="504"/>
      <c r="BB29" s="548"/>
      <c r="BC29" s="142">
        <f>+IF(AND(W29="Preventivo",BB25="Fuerte"),2,IF(AND(W29="Preventivo",BB25="Moderado"),1,0))</f>
        <v>0</v>
      </c>
      <c r="BD29" s="68">
        <f>+IF(AND(W29="Detectivo/Correctivo",$BB25="Fuerte"),2,IF(AND(W29="Detectivo/Correctivo",$BB29="Moderado"),1,IF(AND(W29="Preventivo",$BB25="Fuerte"),1,0)))</f>
        <v>0</v>
      </c>
      <c r="BE29" s="142" t="e">
        <f>+N25-BC29</f>
        <v>#N/A</v>
      </c>
      <c r="BF29" s="142" t="e">
        <f>+P25-BD29</f>
        <v>#N/A</v>
      </c>
      <c r="BG29" s="500"/>
      <c r="BH29" s="500"/>
      <c r="BI29" s="500"/>
      <c r="BJ29" s="590"/>
      <c r="BK29" s="590"/>
      <c r="BL29" s="590"/>
      <c r="BM29" s="590"/>
    </row>
    <row r="30" spans="1:65" ht="65.099999999999994" customHeight="1" thickBot="1" x14ac:dyDescent="0.3">
      <c r="A30" s="512"/>
      <c r="B30" s="599"/>
      <c r="C30" s="518"/>
      <c r="D30" s="113"/>
      <c r="E30" s="113"/>
      <c r="F30" s="602"/>
      <c r="G30" s="568"/>
      <c r="H30" s="105"/>
      <c r="I30" s="162"/>
      <c r="J30" s="105"/>
      <c r="K30" s="30"/>
      <c r="L30" s="151"/>
      <c r="M30" s="515"/>
      <c r="N30" s="606"/>
      <c r="O30" s="607"/>
      <c r="P30" s="606"/>
      <c r="Q30" s="611"/>
      <c r="R30" s="501"/>
      <c r="S30" s="73"/>
      <c r="T30" s="102"/>
      <c r="U30" s="52" t="s">
        <v>497</v>
      </c>
      <c r="V30" s="71"/>
      <c r="W30" s="145"/>
      <c r="X30" s="145"/>
      <c r="Y30" s="99" t="str">
        <f t="shared" si="3"/>
        <v/>
      </c>
      <c r="Z30" s="145"/>
      <c r="AA30" s="99" t="str">
        <f t="shared" si="4"/>
        <v/>
      </c>
      <c r="AB30" s="140"/>
      <c r="AC30" s="99" t="str">
        <f t="shared" si="5"/>
        <v/>
      </c>
      <c r="AD30" s="140"/>
      <c r="AE30" s="99" t="str">
        <f t="shared" si="6"/>
        <v/>
      </c>
      <c r="AF30" s="140"/>
      <c r="AG30" s="99" t="str">
        <f t="shared" si="7"/>
        <v/>
      </c>
      <c r="AH30" s="140"/>
      <c r="AI30" s="99" t="str">
        <f t="shared" si="8"/>
        <v/>
      </c>
      <c r="AJ30" s="140"/>
      <c r="AK30" s="28" t="str">
        <f t="shared" si="0"/>
        <v/>
      </c>
      <c r="AL30" s="111" t="str">
        <f t="shared" si="11"/>
        <v/>
      </c>
      <c r="AM30" s="111" t="str">
        <f t="shared" si="9"/>
        <v/>
      </c>
      <c r="AN30" s="179"/>
      <c r="AO30" s="179"/>
      <c r="AP30" s="179"/>
      <c r="AQ30" s="179"/>
      <c r="AR30" s="179"/>
      <c r="AS30" s="179"/>
      <c r="AT30" s="179"/>
      <c r="AU30" s="180" t="str">
        <f>IFERROR(VLOOKUP(AT30,'Seguridad Información'!$I$61:$J$65,2,0),"")</f>
        <v/>
      </c>
      <c r="AV30" s="83"/>
      <c r="AW30" s="82" t="str">
        <f t="shared" si="1"/>
        <v/>
      </c>
      <c r="AX30" s="81" t="str">
        <f t="shared" si="2"/>
        <v/>
      </c>
      <c r="AY30" s="22" t="str">
        <f>IFERROR(VLOOKUP((CONCATENATE(AM30,AX30)),Listados!$U$3:$V$11,2,FALSE),"")</f>
        <v/>
      </c>
      <c r="AZ30" s="111">
        <f t="shared" si="10"/>
        <v>100</v>
      </c>
      <c r="BA30" s="505"/>
      <c r="BB30" s="548"/>
      <c r="BC30" s="142">
        <f>+IF(AND(W30="Preventivo",BB25="Fuerte"),2,IF(AND(W30="Preventivo",BB25="Moderado"),1,0))</f>
        <v>0</v>
      </c>
      <c r="BD30" s="68">
        <f>+IF(AND(W30="Detectivo/Correctivo",$BB25="Fuerte"),2,IF(AND(W30="Detectivo/Correctivo",$BB30="Moderado"),1,IF(AND(W30="Preventivo",$BB25="Fuerte"),1,0)))</f>
        <v>0</v>
      </c>
      <c r="BE30" s="142" t="e">
        <f>+N25-BC30</f>
        <v>#N/A</v>
      </c>
      <c r="BF30" s="142" t="e">
        <f>+P25-BD30</f>
        <v>#N/A</v>
      </c>
      <c r="BG30" s="501"/>
      <c r="BH30" s="501"/>
      <c r="BI30" s="501"/>
      <c r="BJ30" s="591"/>
      <c r="BK30" s="591"/>
      <c r="BL30" s="591"/>
      <c r="BM30" s="591"/>
    </row>
    <row r="31" spans="1:65" ht="65.099999999999994" customHeight="1" thickBot="1" x14ac:dyDescent="0.3">
      <c r="A31" s="510">
        <v>5</v>
      </c>
      <c r="B31" s="598"/>
      <c r="C31" s="516" t="str">
        <f>IFERROR(VLOOKUP(B31,Listados!B$3:C$20,2,FALSE),"")</f>
        <v/>
      </c>
      <c r="D31" s="114"/>
      <c r="E31" s="114"/>
      <c r="F31" s="600"/>
      <c r="G31" s="522"/>
      <c r="H31" s="105"/>
      <c r="I31" s="162"/>
      <c r="J31" s="105"/>
      <c r="K31" s="109"/>
      <c r="L31" s="18"/>
      <c r="M31" s="549"/>
      <c r="N31" s="507" t="e">
        <f>+VLOOKUP(M31,Listados!$K$8:$L$12,2,0)</f>
        <v>#N/A</v>
      </c>
      <c r="O31" s="596"/>
      <c r="P31" s="507" t="e">
        <f>+VLOOKUP(O31,Listados!$K$13:$L$17,2,0)</f>
        <v>#N/A</v>
      </c>
      <c r="Q31" s="501" t="str">
        <f>IF(AND(M31&lt;&gt;"",O31&lt;&gt;""),VLOOKUP(M31&amp;O31,Listados!$M$3:$N$27,2,FALSE),"")</f>
        <v/>
      </c>
      <c r="R31" s="499" t="e">
        <f>+VLOOKUP(Q31,Listados!$P$3:$Q$6,2,FALSE)</f>
        <v>#N/A</v>
      </c>
      <c r="S31" s="115"/>
      <c r="T31" s="99"/>
      <c r="U31" s="52" t="s">
        <v>497</v>
      </c>
      <c r="V31" s="145"/>
      <c r="W31" s="145"/>
      <c r="X31" s="145"/>
      <c r="Y31" s="99" t="str">
        <f t="shared" si="3"/>
        <v/>
      </c>
      <c r="Z31" s="145"/>
      <c r="AA31" s="99" t="str">
        <f t="shared" si="4"/>
        <v/>
      </c>
      <c r="AB31" s="140"/>
      <c r="AC31" s="99" t="str">
        <f t="shared" si="5"/>
        <v/>
      </c>
      <c r="AD31" s="140"/>
      <c r="AE31" s="99" t="str">
        <f t="shared" si="6"/>
        <v/>
      </c>
      <c r="AF31" s="140"/>
      <c r="AG31" s="99" t="str">
        <f t="shared" si="7"/>
        <v/>
      </c>
      <c r="AH31" s="140"/>
      <c r="AI31" s="99" t="str">
        <f t="shared" si="8"/>
        <v/>
      </c>
      <c r="AJ31" s="140"/>
      <c r="AK31" s="28" t="str">
        <f t="shared" si="0"/>
        <v/>
      </c>
      <c r="AL31" s="111" t="str">
        <f t="shared" si="11"/>
        <v/>
      </c>
      <c r="AM31" s="111" t="str">
        <f t="shared" si="9"/>
        <v/>
      </c>
      <c r="AN31" s="179"/>
      <c r="AO31" s="179"/>
      <c r="AP31" s="179"/>
      <c r="AQ31" s="179"/>
      <c r="AR31" s="179"/>
      <c r="AS31" s="179"/>
      <c r="AT31" s="179"/>
      <c r="AU31" s="180" t="str">
        <f>IFERROR(VLOOKUP(AT31,'Seguridad Información'!$I$61:$J$65,2,0),"")</f>
        <v/>
      </c>
      <c r="AV31" s="83"/>
      <c r="AW31" s="82" t="str">
        <f t="shared" si="1"/>
        <v/>
      </c>
      <c r="AX31" s="81" t="str">
        <f t="shared" si="2"/>
        <v/>
      </c>
      <c r="AY31" s="22" t="str">
        <f>IFERROR(VLOOKUP((CONCATENATE(AM31,AX31)),Listados!$U$3:$V$11,2,FALSE),"")</f>
        <v/>
      </c>
      <c r="AZ31" s="111">
        <f t="shared" si="10"/>
        <v>100</v>
      </c>
      <c r="BA31" s="503">
        <f>AVERAGE(AZ31:AZ36)</f>
        <v>100</v>
      </c>
      <c r="BB31" s="505" t="str">
        <f>IF(BA31&lt;=50, "Débil", IF(BA31&lt;=99,"Moderado","Fuerte"))</f>
        <v>Fuerte</v>
      </c>
      <c r="BC31" s="142">
        <f>+IF(AND(W31="Preventivo",BB31="Fuerte"),2,IF(AND(W31="Preventivo",BB31="Moderado"),1,0))</f>
        <v>0</v>
      </c>
      <c r="BD31" s="68">
        <f>+IF(AND(W31="Detectivo/Correctivo",$BB31="Fuerte"),2,IF(AND(W31="Detectivo/Correctivo",$BB31="Moderado"),1,IF(AND(W31="Preventivo",$BB31="Fuerte"),1,0)))</f>
        <v>0</v>
      </c>
      <c r="BE31" s="142" t="e">
        <f>+N31-BC31</f>
        <v>#N/A</v>
      </c>
      <c r="BF31" s="142" t="e">
        <f>+P31-BD31</f>
        <v>#N/A</v>
      </c>
      <c r="BG31" s="499" t="e">
        <f>+VLOOKUP(MIN(BE31,BE32,BE33,BE34,BE35,BE36),Listados!$J$18:$K$24,2,TRUE)</f>
        <v>#N/A</v>
      </c>
      <c r="BH31" s="499" t="e">
        <f>+VLOOKUP(MIN(BF31,BF32,BF33,BF34,BF35,BF36),Listados!$J$26:$K$32,2,TRUE)</f>
        <v>#N/A</v>
      </c>
      <c r="BI31" s="499" t="e">
        <f>IF(AND(BG31&lt;&gt;"",BH31&lt;&gt;""),VLOOKUP(BG31&amp;BH31,Listados!$M$3:$N$27,2,FALSE),"")</f>
        <v>#N/A</v>
      </c>
      <c r="BJ31" s="589" t="e">
        <f>+IF($R31="Asumir el riesgo","NA","")</f>
        <v>#N/A</v>
      </c>
      <c r="BK31" s="589" t="e">
        <f>+IF($R31="Asumir el riesgo","NA","")</f>
        <v>#N/A</v>
      </c>
      <c r="BL31" s="589" t="e">
        <f>+IF($R31="Asumir el riesgo","NA","")</f>
        <v>#N/A</v>
      </c>
      <c r="BM31" s="589" t="e">
        <f>+IF($R31="Asumir el riesgo","NA","")</f>
        <v>#N/A</v>
      </c>
    </row>
    <row r="32" spans="1:65" ht="65.099999999999994" customHeight="1" thickBot="1" x14ac:dyDescent="0.3">
      <c r="A32" s="511"/>
      <c r="B32" s="599"/>
      <c r="C32" s="517"/>
      <c r="D32" s="159"/>
      <c r="E32" s="159"/>
      <c r="F32" s="601"/>
      <c r="G32" s="523"/>
      <c r="H32" s="105"/>
      <c r="I32" s="162"/>
      <c r="J32" s="105"/>
      <c r="K32" s="161"/>
      <c r="L32" s="151"/>
      <c r="M32" s="514"/>
      <c r="N32" s="507"/>
      <c r="O32" s="597"/>
      <c r="P32" s="507"/>
      <c r="Q32" s="502"/>
      <c r="R32" s="500"/>
      <c r="S32" s="140"/>
      <c r="T32" s="181"/>
      <c r="U32" s="52" t="s">
        <v>497</v>
      </c>
      <c r="V32" s="145"/>
      <c r="W32" s="145"/>
      <c r="X32" s="145"/>
      <c r="Y32" s="99" t="str">
        <f t="shared" si="3"/>
        <v/>
      </c>
      <c r="Z32" s="145"/>
      <c r="AA32" s="99" t="str">
        <f t="shared" si="4"/>
        <v/>
      </c>
      <c r="AB32" s="140"/>
      <c r="AC32" s="99" t="str">
        <f t="shared" si="5"/>
        <v/>
      </c>
      <c r="AD32" s="140"/>
      <c r="AE32" s="99" t="str">
        <f t="shared" si="6"/>
        <v/>
      </c>
      <c r="AF32" s="140"/>
      <c r="AG32" s="99" t="str">
        <f t="shared" si="7"/>
        <v/>
      </c>
      <c r="AH32" s="140"/>
      <c r="AI32" s="99" t="str">
        <f t="shared" si="8"/>
        <v/>
      </c>
      <c r="AJ32" s="140"/>
      <c r="AK32" s="28" t="str">
        <f t="shared" si="0"/>
        <v/>
      </c>
      <c r="AL32" s="111" t="str">
        <f t="shared" si="11"/>
        <v/>
      </c>
      <c r="AM32" s="111" t="str">
        <f t="shared" si="9"/>
        <v/>
      </c>
      <c r="AN32" s="179"/>
      <c r="AO32" s="179"/>
      <c r="AP32" s="179"/>
      <c r="AQ32" s="179"/>
      <c r="AR32" s="179"/>
      <c r="AS32" s="179"/>
      <c r="AT32" s="179"/>
      <c r="AU32" s="180" t="str">
        <f>IFERROR(VLOOKUP(AT32,'Seguridad Información'!$I$61:$J$65,2,0),"")</f>
        <v/>
      </c>
      <c r="AV32" s="83"/>
      <c r="AW32" s="82" t="str">
        <f t="shared" si="1"/>
        <v/>
      </c>
      <c r="AX32" s="81" t="str">
        <f t="shared" si="2"/>
        <v/>
      </c>
      <c r="AY32" s="22" t="str">
        <f>IFERROR(VLOOKUP((CONCATENATE(AM32,AX32)),Listados!$U$3:$V$11,2,FALSE),"")</f>
        <v/>
      </c>
      <c r="AZ32" s="111">
        <f t="shared" si="10"/>
        <v>100</v>
      </c>
      <c r="BA32" s="504"/>
      <c r="BB32" s="548"/>
      <c r="BC32" s="142">
        <f>+IF(AND(W32="Preventivo",BB31="Fuerte"),2,IF(AND(W32="Preventivo",BB31="Moderado"),1,0))</f>
        <v>0</v>
      </c>
      <c r="BD32" s="68">
        <f>+IF(AND(W32="Detectivo/Correctivo",$BB31="Fuerte"),2,IF(AND(W32="Detectivo/Correctivo",$BB32="Moderado"),1,IF(AND(W32="Preventivo",$BB31="Fuerte"),1,0)))</f>
        <v>0</v>
      </c>
      <c r="BE32" s="142" t="e">
        <f>+N31-BC32</f>
        <v>#N/A</v>
      </c>
      <c r="BF32" s="142" t="e">
        <f>+P31-BD32</f>
        <v>#N/A</v>
      </c>
      <c r="BG32" s="500"/>
      <c r="BH32" s="500"/>
      <c r="BI32" s="500"/>
      <c r="BJ32" s="590"/>
      <c r="BK32" s="590"/>
      <c r="BL32" s="590"/>
      <c r="BM32" s="590"/>
    </row>
    <row r="33" spans="1:65" ht="65.099999999999994" customHeight="1" thickBot="1" x14ac:dyDescent="0.3">
      <c r="A33" s="511"/>
      <c r="B33" s="599"/>
      <c r="C33" s="517"/>
      <c r="D33" s="159"/>
      <c r="E33" s="159"/>
      <c r="F33" s="601"/>
      <c r="G33" s="523"/>
      <c r="H33" s="105"/>
      <c r="I33" s="162"/>
      <c r="J33" s="105"/>
      <c r="K33" s="161"/>
      <c r="L33" s="151"/>
      <c r="M33" s="514"/>
      <c r="N33" s="507"/>
      <c r="O33" s="597"/>
      <c r="P33" s="507"/>
      <c r="Q33" s="502"/>
      <c r="R33" s="500"/>
      <c r="S33" s="140"/>
      <c r="T33" s="100"/>
      <c r="U33" s="52" t="s">
        <v>497</v>
      </c>
      <c r="V33" s="145"/>
      <c r="W33" s="145"/>
      <c r="X33" s="145"/>
      <c r="Y33" s="99" t="str">
        <f t="shared" si="3"/>
        <v/>
      </c>
      <c r="Z33" s="145"/>
      <c r="AA33" s="99" t="str">
        <f t="shared" si="4"/>
        <v/>
      </c>
      <c r="AB33" s="140"/>
      <c r="AC33" s="99" t="str">
        <f t="shared" si="5"/>
        <v/>
      </c>
      <c r="AD33" s="140"/>
      <c r="AE33" s="99" t="str">
        <f t="shared" si="6"/>
        <v/>
      </c>
      <c r="AF33" s="140"/>
      <c r="AG33" s="99" t="str">
        <f t="shared" si="7"/>
        <v/>
      </c>
      <c r="AH33" s="140"/>
      <c r="AI33" s="99" t="str">
        <f t="shared" si="8"/>
        <v/>
      </c>
      <c r="AJ33" s="140"/>
      <c r="AK33" s="28" t="str">
        <f t="shared" si="0"/>
        <v/>
      </c>
      <c r="AL33" s="111" t="str">
        <f t="shared" si="11"/>
        <v/>
      </c>
      <c r="AM33" s="111" t="str">
        <f t="shared" si="9"/>
        <v/>
      </c>
      <c r="AN33" s="179"/>
      <c r="AO33" s="179"/>
      <c r="AP33" s="179"/>
      <c r="AQ33" s="179"/>
      <c r="AR33" s="179"/>
      <c r="AS33" s="179"/>
      <c r="AT33" s="179"/>
      <c r="AU33" s="180" t="str">
        <f>IFERROR(VLOOKUP(AT33,'Seguridad Información'!$I$61:$J$65,2,0),"")</f>
        <v/>
      </c>
      <c r="AV33" s="83"/>
      <c r="AW33" s="82" t="str">
        <f t="shared" si="1"/>
        <v/>
      </c>
      <c r="AX33" s="81" t="str">
        <f t="shared" si="2"/>
        <v/>
      </c>
      <c r="AY33" s="22" t="str">
        <f>IFERROR(VLOOKUP((CONCATENATE(AM33,AX33)),Listados!$U$3:$V$11,2,FALSE),"")</f>
        <v/>
      </c>
      <c r="AZ33" s="111">
        <f t="shared" si="10"/>
        <v>100</v>
      </c>
      <c r="BA33" s="504"/>
      <c r="BB33" s="548"/>
      <c r="BC33" s="142">
        <f>+IF(AND(W33="Preventivo",BB31="Fuerte"),2,IF(AND(W33="Preventivo",BB31="Moderado"),1,0))</f>
        <v>0</v>
      </c>
      <c r="BD33" s="68">
        <f>+IF(AND(W33="Detectivo/Correctivo",$BB31="Fuerte"),2,IF(AND(W33="Detectivo/Correctivo",$BB33="Moderado"),1,IF(AND(W33="Preventivo",$BB31="Fuerte"),1,0)))</f>
        <v>0</v>
      </c>
      <c r="BE33" s="142" t="e">
        <f>+N31-BC33</f>
        <v>#N/A</v>
      </c>
      <c r="BF33" s="142" t="e">
        <f>+P31-BD33</f>
        <v>#N/A</v>
      </c>
      <c r="BG33" s="500"/>
      <c r="BH33" s="500"/>
      <c r="BI33" s="500"/>
      <c r="BJ33" s="590"/>
      <c r="BK33" s="590"/>
      <c r="BL33" s="590"/>
      <c r="BM33" s="590"/>
    </row>
    <row r="34" spans="1:65" ht="65.099999999999994" customHeight="1" thickBot="1" x14ac:dyDescent="0.3">
      <c r="A34" s="511"/>
      <c r="B34" s="599"/>
      <c r="C34" s="517"/>
      <c r="D34" s="159"/>
      <c r="E34" s="159"/>
      <c r="F34" s="601"/>
      <c r="G34" s="523"/>
      <c r="H34" s="105"/>
      <c r="I34" s="162"/>
      <c r="J34" s="105"/>
      <c r="K34" s="161"/>
      <c r="L34" s="151"/>
      <c r="M34" s="514"/>
      <c r="N34" s="507"/>
      <c r="O34" s="597"/>
      <c r="P34" s="507"/>
      <c r="Q34" s="502"/>
      <c r="R34" s="500"/>
      <c r="S34" s="140"/>
      <c r="T34" s="101"/>
      <c r="U34" s="52" t="s">
        <v>497</v>
      </c>
      <c r="V34" s="145"/>
      <c r="W34" s="145"/>
      <c r="X34" s="145"/>
      <c r="Y34" s="99" t="str">
        <f t="shared" si="3"/>
        <v/>
      </c>
      <c r="Z34" s="145"/>
      <c r="AA34" s="99" t="str">
        <f t="shared" si="4"/>
        <v/>
      </c>
      <c r="AB34" s="140"/>
      <c r="AC34" s="99" t="str">
        <f t="shared" si="5"/>
        <v/>
      </c>
      <c r="AD34" s="140"/>
      <c r="AE34" s="99" t="str">
        <f t="shared" si="6"/>
        <v/>
      </c>
      <c r="AF34" s="140"/>
      <c r="AG34" s="99" t="str">
        <f t="shared" si="7"/>
        <v/>
      </c>
      <c r="AH34" s="140"/>
      <c r="AI34" s="99" t="str">
        <f t="shared" si="8"/>
        <v/>
      </c>
      <c r="AJ34" s="140"/>
      <c r="AK34" s="28" t="str">
        <f t="shared" si="0"/>
        <v/>
      </c>
      <c r="AL34" s="111" t="str">
        <f t="shared" si="11"/>
        <v/>
      </c>
      <c r="AM34" s="111" t="str">
        <f t="shared" si="9"/>
        <v/>
      </c>
      <c r="AN34" s="179"/>
      <c r="AO34" s="179"/>
      <c r="AP34" s="179"/>
      <c r="AQ34" s="179"/>
      <c r="AR34" s="179"/>
      <c r="AS34" s="179"/>
      <c r="AT34" s="179"/>
      <c r="AU34" s="180" t="str">
        <f>IFERROR(VLOOKUP(AT34,'Seguridad Información'!$I$61:$J$65,2,0),"")</f>
        <v/>
      </c>
      <c r="AV34" s="83"/>
      <c r="AW34" s="82" t="str">
        <f t="shared" si="1"/>
        <v/>
      </c>
      <c r="AX34" s="81" t="str">
        <f t="shared" si="2"/>
        <v/>
      </c>
      <c r="AY34" s="22" t="str">
        <f>IFERROR(VLOOKUP((CONCATENATE(AM34,AX34)),Listados!$U$3:$V$11,2,FALSE),"")</f>
        <v/>
      </c>
      <c r="AZ34" s="111">
        <f t="shared" si="10"/>
        <v>100</v>
      </c>
      <c r="BA34" s="504"/>
      <c r="BB34" s="548"/>
      <c r="BC34" s="142">
        <f>+IF(AND(W34="Preventivo",BB31="Fuerte"),2,IF(AND(W34="Preventivo",BB31="Moderado"),1,0))</f>
        <v>0</v>
      </c>
      <c r="BD34" s="68">
        <f>+IF(AND(W34="Detectivo/Correctivo",$BB31="Fuerte"),2,IF(AND(W34="Detectivo/Correctivo",$BB34="Moderado"),1,IF(AND(W34="Preventivo",$BB31="Fuerte"),1,0)))</f>
        <v>0</v>
      </c>
      <c r="BE34" s="142" t="e">
        <f>+N31-BC34</f>
        <v>#N/A</v>
      </c>
      <c r="BF34" s="142" t="e">
        <f>+P31-BD34</f>
        <v>#N/A</v>
      </c>
      <c r="BG34" s="500"/>
      <c r="BH34" s="500"/>
      <c r="BI34" s="500"/>
      <c r="BJ34" s="590"/>
      <c r="BK34" s="590"/>
      <c r="BL34" s="590"/>
      <c r="BM34" s="590"/>
    </row>
    <row r="35" spans="1:65" ht="65.099999999999994" customHeight="1" thickBot="1" x14ac:dyDescent="0.3">
      <c r="A35" s="511"/>
      <c r="B35" s="599"/>
      <c r="C35" s="517"/>
      <c r="D35" s="116"/>
      <c r="E35" s="116"/>
      <c r="F35" s="601"/>
      <c r="G35" s="523"/>
      <c r="H35" s="105"/>
      <c r="I35" s="162"/>
      <c r="J35" s="105"/>
      <c r="K35" s="29"/>
      <c r="L35" s="151"/>
      <c r="M35" s="514"/>
      <c r="N35" s="507"/>
      <c r="O35" s="597"/>
      <c r="P35" s="507"/>
      <c r="Q35" s="502"/>
      <c r="R35" s="500"/>
      <c r="S35" s="140"/>
      <c r="T35" s="181"/>
      <c r="U35" s="52" t="s">
        <v>497</v>
      </c>
      <c r="V35" s="145"/>
      <c r="W35" s="145"/>
      <c r="X35" s="145"/>
      <c r="Y35" s="99" t="str">
        <f t="shared" si="3"/>
        <v/>
      </c>
      <c r="Z35" s="145"/>
      <c r="AA35" s="99" t="str">
        <f t="shared" si="4"/>
        <v/>
      </c>
      <c r="AB35" s="140"/>
      <c r="AC35" s="99" t="str">
        <f t="shared" si="5"/>
        <v/>
      </c>
      <c r="AD35" s="140"/>
      <c r="AE35" s="99" t="str">
        <f t="shared" si="6"/>
        <v/>
      </c>
      <c r="AF35" s="140"/>
      <c r="AG35" s="99" t="str">
        <f t="shared" si="7"/>
        <v/>
      </c>
      <c r="AH35" s="140"/>
      <c r="AI35" s="99" t="str">
        <f t="shared" si="8"/>
        <v/>
      </c>
      <c r="AJ35" s="140"/>
      <c r="AK35" s="28" t="str">
        <f t="shared" si="0"/>
        <v/>
      </c>
      <c r="AL35" s="111" t="str">
        <f t="shared" si="11"/>
        <v/>
      </c>
      <c r="AM35" s="111" t="str">
        <f t="shared" si="9"/>
        <v/>
      </c>
      <c r="AN35" s="179"/>
      <c r="AO35" s="179"/>
      <c r="AP35" s="179"/>
      <c r="AQ35" s="179"/>
      <c r="AR35" s="179"/>
      <c r="AS35" s="179"/>
      <c r="AT35" s="179"/>
      <c r="AU35" s="180" t="str">
        <f>IFERROR(VLOOKUP(AT35,'Seguridad Información'!$I$61:$J$65,2,0),"")</f>
        <v/>
      </c>
      <c r="AV35" s="83"/>
      <c r="AW35" s="82" t="str">
        <f t="shared" si="1"/>
        <v/>
      </c>
      <c r="AX35" s="81" t="str">
        <f t="shared" si="2"/>
        <v/>
      </c>
      <c r="AY35" s="22" t="str">
        <f>IFERROR(VLOOKUP((CONCATENATE(AM35,AX35)),Listados!$U$3:$V$11,2,FALSE),"")</f>
        <v/>
      </c>
      <c r="AZ35" s="111">
        <f t="shared" si="10"/>
        <v>100</v>
      </c>
      <c r="BA35" s="504"/>
      <c r="BB35" s="548"/>
      <c r="BC35" s="142">
        <f>+IF(AND(W35="Preventivo",BB31="Fuerte"),2,IF(AND(W35="Preventivo",BB31="Moderado"),1,0))</f>
        <v>0</v>
      </c>
      <c r="BD35" s="68">
        <f>+IF(AND(W35="Detectivo/Correctivo",$BB31="Fuerte"),2,IF(AND(W35="Detectivo/Correctivo",$BB35="Moderado"),1,IF(AND(W35="Preventivo",$BB31="Fuerte"),1,0)))</f>
        <v>0</v>
      </c>
      <c r="BE35" s="142" t="e">
        <f>+N31-BC35</f>
        <v>#N/A</v>
      </c>
      <c r="BF35" s="142" t="e">
        <f>+P31-BD35</f>
        <v>#N/A</v>
      </c>
      <c r="BG35" s="500"/>
      <c r="BH35" s="500"/>
      <c r="BI35" s="500"/>
      <c r="BJ35" s="590"/>
      <c r="BK35" s="590"/>
      <c r="BL35" s="590"/>
      <c r="BM35" s="590"/>
    </row>
    <row r="36" spans="1:65" ht="65.099999999999994" customHeight="1" thickBot="1" x14ac:dyDescent="0.3">
      <c r="A36" s="512"/>
      <c r="B36" s="599"/>
      <c r="C36" s="518"/>
      <c r="D36" s="113"/>
      <c r="E36" s="113"/>
      <c r="F36" s="602"/>
      <c r="G36" s="568"/>
      <c r="H36" s="105"/>
      <c r="I36" s="162"/>
      <c r="J36" s="105"/>
      <c r="K36" s="30"/>
      <c r="L36" s="151"/>
      <c r="M36" s="514"/>
      <c r="N36" s="508"/>
      <c r="O36" s="597"/>
      <c r="P36" s="508"/>
      <c r="Q36" s="502"/>
      <c r="R36" s="501"/>
      <c r="S36" s="140"/>
      <c r="T36" s="102"/>
      <c r="U36" s="52" t="s">
        <v>497</v>
      </c>
      <c r="V36" s="145"/>
      <c r="W36" s="145"/>
      <c r="X36" s="145"/>
      <c r="Y36" s="99" t="str">
        <f t="shared" si="3"/>
        <v/>
      </c>
      <c r="Z36" s="145"/>
      <c r="AA36" s="99" t="str">
        <f t="shared" si="4"/>
        <v/>
      </c>
      <c r="AB36" s="140"/>
      <c r="AC36" s="99" t="str">
        <f t="shared" si="5"/>
        <v/>
      </c>
      <c r="AD36" s="140"/>
      <c r="AE36" s="99" t="str">
        <f t="shared" si="6"/>
        <v/>
      </c>
      <c r="AF36" s="140"/>
      <c r="AG36" s="99" t="str">
        <f t="shared" si="7"/>
        <v/>
      </c>
      <c r="AH36" s="140"/>
      <c r="AI36" s="99" t="str">
        <f t="shared" si="8"/>
        <v/>
      </c>
      <c r="AJ36" s="140"/>
      <c r="AK36" s="28" t="str">
        <f t="shared" si="0"/>
        <v/>
      </c>
      <c r="AL36" s="111" t="str">
        <f t="shared" si="11"/>
        <v/>
      </c>
      <c r="AM36" s="111" t="str">
        <f t="shared" si="9"/>
        <v/>
      </c>
      <c r="AN36" s="179"/>
      <c r="AO36" s="179"/>
      <c r="AP36" s="179"/>
      <c r="AQ36" s="179"/>
      <c r="AR36" s="179"/>
      <c r="AS36" s="179"/>
      <c r="AT36" s="179"/>
      <c r="AU36" s="180" t="str">
        <f>IFERROR(VLOOKUP(AT36,'Seguridad Información'!$I$61:$J$65,2,0),"")</f>
        <v/>
      </c>
      <c r="AV36" s="83"/>
      <c r="AW36" s="82" t="str">
        <f t="shared" si="1"/>
        <v/>
      </c>
      <c r="AX36" s="81" t="str">
        <f t="shared" si="2"/>
        <v/>
      </c>
      <c r="AY36" s="22" t="str">
        <f>IFERROR(VLOOKUP((CONCATENATE(AM36,AX36)),Listados!$U$3:$V$11,2,FALSE),"")</f>
        <v/>
      </c>
      <c r="AZ36" s="111">
        <f t="shared" si="10"/>
        <v>100</v>
      </c>
      <c r="BA36" s="505"/>
      <c r="BB36" s="548"/>
      <c r="BC36" s="142">
        <f>+IF(AND(W36="Preventivo",BB31="Fuerte"),2,IF(AND(W36="Preventivo",BB31="Moderado"),1,0))</f>
        <v>0</v>
      </c>
      <c r="BD36" s="68">
        <f>+IF(AND(W36="Detectivo/Correctivo",$BB31="Fuerte"),2,IF(AND(W36="Detectivo/Correctivo",$BB36="Moderado"),1,IF(AND(W36="Preventivo",$BB31="Fuerte"),1,0)))</f>
        <v>0</v>
      </c>
      <c r="BE36" s="142" t="e">
        <f>+N31-BC36</f>
        <v>#N/A</v>
      </c>
      <c r="BF36" s="142" t="e">
        <f>+P31-BD36</f>
        <v>#N/A</v>
      </c>
      <c r="BG36" s="501"/>
      <c r="BH36" s="501"/>
      <c r="BI36" s="501"/>
      <c r="BJ36" s="591"/>
      <c r="BK36" s="591"/>
      <c r="BL36" s="591"/>
      <c r="BM36" s="591"/>
    </row>
    <row r="37" spans="1:65" ht="65.099999999999994" customHeight="1" thickBot="1" x14ac:dyDescent="0.3">
      <c r="A37" s="510">
        <v>6</v>
      </c>
      <c r="B37" s="598"/>
      <c r="C37" s="516" t="str">
        <f>IFERROR(VLOOKUP(B37,Listados!B$3:C$20,2,FALSE),"")</f>
        <v/>
      </c>
      <c r="D37" s="114"/>
      <c r="E37" s="114"/>
      <c r="F37" s="600"/>
      <c r="G37" s="522"/>
      <c r="H37" s="105"/>
      <c r="I37" s="162"/>
      <c r="J37" s="105"/>
      <c r="K37" s="109"/>
      <c r="L37" s="18"/>
      <c r="M37" s="549"/>
      <c r="N37" s="506" t="e">
        <f>+VLOOKUP(M37,Listados!$K$8:$L$12,2,0)</f>
        <v>#N/A</v>
      </c>
      <c r="O37" s="596"/>
      <c r="P37" s="506" t="e">
        <f>+VLOOKUP(O37,Listados!$K$13:$L$17,2,0)</f>
        <v>#N/A</v>
      </c>
      <c r="Q37" s="501" t="str">
        <f>IF(AND(M37&lt;&gt;"",O37&lt;&gt;""),VLOOKUP(M37&amp;O37,Listados!$M$3:$N$27,2,FALSE),"")</f>
        <v/>
      </c>
      <c r="R37" s="499" t="e">
        <f>+VLOOKUP(Q37,Listados!$P$3:$Q$6,2,FALSE)</f>
        <v>#N/A</v>
      </c>
      <c r="S37" s="140"/>
      <c r="T37" s="98"/>
      <c r="U37" s="52" t="s">
        <v>497</v>
      </c>
      <c r="V37" s="145"/>
      <c r="W37" s="145"/>
      <c r="X37" s="145"/>
      <c r="Y37" s="99" t="str">
        <f t="shared" si="3"/>
        <v/>
      </c>
      <c r="Z37" s="145"/>
      <c r="AA37" s="99" t="str">
        <f t="shared" si="4"/>
        <v/>
      </c>
      <c r="AB37" s="140"/>
      <c r="AC37" s="99" t="str">
        <f t="shared" si="5"/>
        <v/>
      </c>
      <c r="AD37" s="140"/>
      <c r="AE37" s="99" t="str">
        <f t="shared" si="6"/>
        <v/>
      </c>
      <c r="AF37" s="140"/>
      <c r="AG37" s="99" t="str">
        <f t="shared" si="7"/>
        <v/>
      </c>
      <c r="AH37" s="140"/>
      <c r="AI37" s="99" t="str">
        <f t="shared" si="8"/>
        <v/>
      </c>
      <c r="AJ37" s="140"/>
      <c r="AK37" s="28" t="str">
        <f t="shared" si="0"/>
        <v/>
      </c>
      <c r="AL37" s="111" t="str">
        <f t="shared" si="11"/>
        <v/>
      </c>
      <c r="AM37" s="111" t="str">
        <f t="shared" si="9"/>
        <v/>
      </c>
      <c r="AN37" s="179"/>
      <c r="AO37" s="179"/>
      <c r="AP37" s="179"/>
      <c r="AQ37" s="179"/>
      <c r="AR37" s="179"/>
      <c r="AS37" s="179"/>
      <c r="AT37" s="179"/>
      <c r="AU37" s="180" t="str">
        <f>IFERROR(VLOOKUP(AT37,'Seguridad Información'!$I$61:$J$65,2,0),"")</f>
        <v/>
      </c>
      <c r="AV37" s="83"/>
      <c r="AW37" s="82" t="str">
        <f t="shared" si="1"/>
        <v/>
      </c>
      <c r="AX37" s="81" t="str">
        <f t="shared" si="2"/>
        <v/>
      </c>
      <c r="AY37" s="22" t="str">
        <f>IFERROR(VLOOKUP((CONCATENATE(AM37,AX37)),Listados!$U$3:$V$11,2,FALSE),"")</f>
        <v/>
      </c>
      <c r="AZ37" s="111">
        <f t="shared" si="10"/>
        <v>100</v>
      </c>
      <c r="BA37" s="503">
        <f>AVERAGE(AZ37:AZ42)</f>
        <v>100</v>
      </c>
      <c r="BB37" s="505" t="str">
        <f>IF(BA37&lt;=50, "Débil", IF(BA37&lt;=99,"Moderado","Fuerte"))</f>
        <v>Fuerte</v>
      </c>
      <c r="BC37" s="142">
        <f>+IF(AND(W37="Preventivo",BB37="Fuerte"),2,IF(AND(W37="Preventivo",BB37="Moderado"),1,0))</f>
        <v>0</v>
      </c>
      <c r="BD37" s="68">
        <f>+IF(AND(W37="Detectivo/Correctivo",$BB37="Fuerte"),2,IF(AND(W37="Detectivo/Correctivo",$BB37="Moderado"),1,IF(AND(W37="Preventivo",$BB37="Fuerte"),1,0)))</f>
        <v>0</v>
      </c>
      <c r="BE37" s="142" t="e">
        <f>+N37-BC37</f>
        <v>#N/A</v>
      </c>
      <c r="BF37" s="142" t="e">
        <f>+P37-BD37</f>
        <v>#N/A</v>
      </c>
      <c r="BG37" s="499" t="e">
        <f>+VLOOKUP(MIN(BE37,BE38,BE39,BE40,BE41,BE42),Listados!$J$18:$K$24,2,TRUE)</f>
        <v>#N/A</v>
      </c>
      <c r="BH37" s="499" t="e">
        <f>+VLOOKUP(MIN(BF37,BF38,BF39,BF40,BF41,BF42),Listados!$J$26:$K$32,2,TRUE)</f>
        <v>#N/A</v>
      </c>
      <c r="BI37" s="499" t="e">
        <f>IF(AND(BG37&lt;&gt;"",BH37&lt;&gt;""),VLOOKUP(BG37&amp;BH37,Listados!$M$3:$N$27,2,FALSE),"")</f>
        <v>#N/A</v>
      </c>
      <c r="BJ37" s="589" t="e">
        <f>+IF($R37="Asumir el riesgo","NA","")</f>
        <v>#N/A</v>
      </c>
      <c r="BK37" s="589" t="e">
        <f>+IF($R37="Asumir el riesgo","NA","")</f>
        <v>#N/A</v>
      </c>
      <c r="BL37" s="589" t="e">
        <f>+IF($R37="Asumir el riesgo","NA","")</f>
        <v>#N/A</v>
      </c>
      <c r="BM37" s="589" t="e">
        <f>+IF($R37="Asumir el riesgo","NA","")</f>
        <v>#N/A</v>
      </c>
    </row>
    <row r="38" spans="1:65" ht="65.099999999999994" customHeight="1" thickBot="1" x14ac:dyDescent="0.3">
      <c r="A38" s="511"/>
      <c r="B38" s="599"/>
      <c r="C38" s="517"/>
      <c r="D38" s="159"/>
      <c r="E38" s="159"/>
      <c r="F38" s="601"/>
      <c r="G38" s="523"/>
      <c r="H38" s="105"/>
      <c r="I38" s="162"/>
      <c r="J38" s="105"/>
      <c r="K38" s="161"/>
      <c r="L38" s="151"/>
      <c r="M38" s="514"/>
      <c r="N38" s="507"/>
      <c r="O38" s="597"/>
      <c r="P38" s="507"/>
      <c r="Q38" s="502"/>
      <c r="R38" s="500"/>
      <c r="S38" s="140"/>
      <c r="T38" s="181"/>
      <c r="U38" s="52" t="s">
        <v>497</v>
      </c>
      <c r="V38" s="145"/>
      <c r="W38" s="145"/>
      <c r="X38" s="145"/>
      <c r="Y38" s="99" t="str">
        <f t="shared" si="3"/>
        <v/>
      </c>
      <c r="Z38" s="145"/>
      <c r="AA38" s="99" t="str">
        <f t="shared" si="4"/>
        <v/>
      </c>
      <c r="AB38" s="140"/>
      <c r="AC38" s="99" t="str">
        <f t="shared" si="5"/>
        <v/>
      </c>
      <c r="AD38" s="140"/>
      <c r="AE38" s="99" t="str">
        <f t="shared" si="6"/>
        <v/>
      </c>
      <c r="AF38" s="140"/>
      <c r="AG38" s="99" t="str">
        <f t="shared" si="7"/>
        <v/>
      </c>
      <c r="AH38" s="140"/>
      <c r="AI38" s="99" t="str">
        <f t="shared" si="8"/>
        <v/>
      </c>
      <c r="AJ38" s="140"/>
      <c r="AK38" s="28" t="str">
        <f t="shared" si="0"/>
        <v/>
      </c>
      <c r="AL38" s="111" t="str">
        <f t="shared" si="11"/>
        <v/>
      </c>
      <c r="AM38" s="111" t="str">
        <f t="shared" si="9"/>
        <v/>
      </c>
      <c r="AN38" s="179"/>
      <c r="AO38" s="179"/>
      <c r="AP38" s="179"/>
      <c r="AQ38" s="179"/>
      <c r="AR38" s="179"/>
      <c r="AS38" s="179"/>
      <c r="AT38" s="179"/>
      <c r="AU38" s="180" t="str">
        <f>IFERROR(VLOOKUP(AT38,'Seguridad Información'!$I$61:$J$65,2,0),"")</f>
        <v/>
      </c>
      <c r="AV38" s="83"/>
      <c r="AW38" s="82" t="str">
        <f t="shared" si="1"/>
        <v/>
      </c>
      <c r="AX38" s="81" t="str">
        <f t="shared" si="2"/>
        <v/>
      </c>
      <c r="AY38" s="22" t="str">
        <f>IFERROR(VLOOKUP((CONCATENATE(AM38,AX38)),Listados!$U$3:$V$11,2,FALSE),"")</f>
        <v/>
      </c>
      <c r="AZ38" s="111">
        <f t="shared" si="10"/>
        <v>100</v>
      </c>
      <c r="BA38" s="504"/>
      <c r="BB38" s="548"/>
      <c r="BC38" s="142">
        <f>+IF(AND(W38="Preventivo",BB37="Fuerte"),2,IF(AND(W38="Preventivo",BB37="Moderado"),1,0))</f>
        <v>0</v>
      </c>
      <c r="BD38" s="68">
        <f>+IF(AND(W38="Detectivo/Correctivo",$BB37="Fuerte"),2,IF(AND(W38="Detectivo/Correctivo",$BB38="Moderado"),1,IF(AND(W38="Preventivo",$BB37="Fuerte"),1,0)))</f>
        <v>0</v>
      </c>
      <c r="BE38" s="142" t="e">
        <f>+N37-BC38</f>
        <v>#N/A</v>
      </c>
      <c r="BF38" s="142" t="e">
        <f>+P37-BD38</f>
        <v>#N/A</v>
      </c>
      <c r="BG38" s="500"/>
      <c r="BH38" s="500"/>
      <c r="BI38" s="500"/>
      <c r="BJ38" s="590"/>
      <c r="BK38" s="590"/>
      <c r="BL38" s="590"/>
      <c r="BM38" s="590"/>
    </row>
    <row r="39" spans="1:65" ht="65.099999999999994" customHeight="1" thickBot="1" x14ac:dyDescent="0.3">
      <c r="A39" s="511"/>
      <c r="B39" s="599"/>
      <c r="C39" s="517"/>
      <c r="D39" s="159"/>
      <c r="E39" s="159"/>
      <c r="F39" s="601"/>
      <c r="G39" s="523"/>
      <c r="H39" s="105"/>
      <c r="I39" s="162"/>
      <c r="J39" s="105"/>
      <c r="K39" s="161"/>
      <c r="L39" s="151"/>
      <c r="M39" s="514"/>
      <c r="N39" s="507"/>
      <c r="O39" s="597"/>
      <c r="P39" s="507"/>
      <c r="Q39" s="502"/>
      <c r="R39" s="500"/>
      <c r="S39" s="140"/>
      <c r="T39" s="100"/>
      <c r="U39" s="52" t="s">
        <v>497</v>
      </c>
      <c r="V39" s="145"/>
      <c r="W39" s="145"/>
      <c r="X39" s="145"/>
      <c r="Y39" s="99" t="str">
        <f t="shared" si="3"/>
        <v/>
      </c>
      <c r="Z39" s="145"/>
      <c r="AA39" s="99" t="str">
        <f t="shared" si="4"/>
        <v/>
      </c>
      <c r="AB39" s="140"/>
      <c r="AC39" s="99" t="str">
        <f t="shared" si="5"/>
        <v/>
      </c>
      <c r="AD39" s="140"/>
      <c r="AE39" s="99" t="str">
        <f t="shared" si="6"/>
        <v/>
      </c>
      <c r="AF39" s="140"/>
      <c r="AG39" s="99" t="str">
        <f t="shared" si="7"/>
        <v/>
      </c>
      <c r="AH39" s="140"/>
      <c r="AI39" s="99" t="str">
        <f t="shared" si="8"/>
        <v/>
      </c>
      <c r="AJ39" s="140"/>
      <c r="AK39" s="28" t="str">
        <f t="shared" si="0"/>
        <v/>
      </c>
      <c r="AL39" s="111" t="str">
        <f t="shared" si="11"/>
        <v/>
      </c>
      <c r="AM39" s="111" t="str">
        <f t="shared" si="9"/>
        <v/>
      </c>
      <c r="AN39" s="179"/>
      <c r="AO39" s="179"/>
      <c r="AP39" s="179"/>
      <c r="AQ39" s="179"/>
      <c r="AR39" s="179"/>
      <c r="AS39" s="179"/>
      <c r="AT39" s="179"/>
      <c r="AU39" s="180" t="str">
        <f>IFERROR(VLOOKUP(AT39,'Seguridad Información'!$I$61:$J$65,2,0),"")</f>
        <v/>
      </c>
      <c r="AV39" s="83"/>
      <c r="AW39" s="82" t="str">
        <f t="shared" si="1"/>
        <v/>
      </c>
      <c r="AX39" s="81" t="str">
        <f t="shared" si="2"/>
        <v/>
      </c>
      <c r="AY39" s="22" t="str">
        <f>IFERROR(VLOOKUP((CONCATENATE(AM39,AX39)),Listados!$U$3:$V$11,2,FALSE),"")</f>
        <v/>
      </c>
      <c r="AZ39" s="111">
        <f t="shared" si="10"/>
        <v>100</v>
      </c>
      <c r="BA39" s="504"/>
      <c r="BB39" s="548"/>
      <c r="BC39" s="142">
        <f>+IF(AND(W39="Preventivo",BB37="Fuerte"),2,IF(AND(W39="Preventivo",BB37="Moderado"),1,0))</f>
        <v>0</v>
      </c>
      <c r="BD39" s="68">
        <f>+IF(AND(W39="Detectivo/Correctivo",$BB37="Fuerte"),2,IF(AND(W39="Detectivo/Correctivo",$BB39="Moderado"),1,IF(AND(W39="Preventivo",$BB37="Fuerte"),1,0)))</f>
        <v>0</v>
      </c>
      <c r="BE39" s="142" t="e">
        <f>+N37-BC39</f>
        <v>#N/A</v>
      </c>
      <c r="BF39" s="142" t="e">
        <f>+P37-BD39</f>
        <v>#N/A</v>
      </c>
      <c r="BG39" s="500"/>
      <c r="BH39" s="500"/>
      <c r="BI39" s="500"/>
      <c r="BJ39" s="590"/>
      <c r="BK39" s="590"/>
      <c r="BL39" s="590"/>
      <c r="BM39" s="590"/>
    </row>
    <row r="40" spans="1:65" ht="65.099999999999994" customHeight="1" thickBot="1" x14ac:dyDescent="0.3">
      <c r="A40" s="511"/>
      <c r="B40" s="599"/>
      <c r="C40" s="517"/>
      <c r="D40" s="159"/>
      <c r="E40" s="159"/>
      <c r="F40" s="601"/>
      <c r="G40" s="523"/>
      <c r="H40" s="105"/>
      <c r="I40" s="162"/>
      <c r="J40" s="105"/>
      <c r="K40" s="161"/>
      <c r="L40" s="151"/>
      <c r="M40" s="514"/>
      <c r="N40" s="507"/>
      <c r="O40" s="597"/>
      <c r="P40" s="507"/>
      <c r="Q40" s="502"/>
      <c r="R40" s="500"/>
      <c r="S40" s="140"/>
      <c r="T40" s="101"/>
      <c r="U40" s="52" t="s">
        <v>497</v>
      </c>
      <c r="V40" s="145"/>
      <c r="W40" s="145"/>
      <c r="X40" s="145"/>
      <c r="Y40" s="99" t="str">
        <f t="shared" si="3"/>
        <v/>
      </c>
      <c r="Z40" s="145"/>
      <c r="AA40" s="99" t="str">
        <f t="shared" si="4"/>
        <v/>
      </c>
      <c r="AB40" s="140"/>
      <c r="AC40" s="99" t="str">
        <f t="shared" si="5"/>
        <v/>
      </c>
      <c r="AD40" s="140"/>
      <c r="AE40" s="99" t="str">
        <f t="shared" si="6"/>
        <v/>
      </c>
      <c r="AF40" s="140"/>
      <c r="AG40" s="99" t="str">
        <f t="shared" si="7"/>
        <v/>
      </c>
      <c r="AH40" s="140"/>
      <c r="AI40" s="99" t="str">
        <f t="shared" si="8"/>
        <v/>
      </c>
      <c r="AJ40" s="140"/>
      <c r="AK40" s="28" t="str">
        <f t="shared" si="0"/>
        <v/>
      </c>
      <c r="AL40" s="111" t="str">
        <f t="shared" si="11"/>
        <v/>
      </c>
      <c r="AM40" s="111" t="str">
        <f t="shared" si="9"/>
        <v/>
      </c>
      <c r="AN40" s="179"/>
      <c r="AO40" s="179"/>
      <c r="AP40" s="179"/>
      <c r="AQ40" s="179"/>
      <c r="AR40" s="179"/>
      <c r="AS40" s="179"/>
      <c r="AT40" s="179"/>
      <c r="AU40" s="180" t="str">
        <f>IFERROR(VLOOKUP(AT40,'Seguridad Información'!$I$61:$J$65,2,0),"")</f>
        <v/>
      </c>
      <c r="AV40" s="83"/>
      <c r="AW40" s="82" t="str">
        <f t="shared" si="1"/>
        <v/>
      </c>
      <c r="AX40" s="81" t="str">
        <f t="shared" si="2"/>
        <v/>
      </c>
      <c r="AY40" s="22" t="str">
        <f>IFERROR(VLOOKUP((CONCATENATE(AM40,AX40)),Listados!$U$3:$V$11,2,FALSE),"")</f>
        <v/>
      </c>
      <c r="AZ40" s="111">
        <f t="shared" si="10"/>
        <v>100</v>
      </c>
      <c r="BA40" s="504"/>
      <c r="BB40" s="548"/>
      <c r="BC40" s="142">
        <f>+IF(AND(W40="Preventivo",BB37="Fuerte"),2,IF(AND(W40="Preventivo",BB37="Moderado"),1,0))</f>
        <v>0</v>
      </c>
      <c r="BD40" s="68">
        <f>+IF(AND(W40="Detectivo/Correctivo",$BB37="Fuerte"),2,IF(AND(W40="Detectivo/Correctivo",$BB40="Moderado"),1,IF(AND(W40="Preventivo",$BB37="Fuerte"),1,0)))</f>
        <v>0</v>
      </c>
      <c r="BE40" s="142" t="e">
        <f>+N37-BC40</f>
        <v>#N/A</v>
      </c>
      <c r="BF40" s="142" t="e">
        <f>+P37-BD40</f>
        <v>#N/A</v>
      </c>
      <c r="BG40" s="500"/>
      <c r="BH40" s="500"/>
      <c r="BI40" s="500"/>
      <c r="BJ40" s="590"/>
      <c r="BK40" s="590"/>
      <c r="BL40" s="590"/>
      <c r="BM40" s="590"/>
    </row>
    <row r="41" spans="1:65" ht="65.099999999999994" customHeight="1" thickBot="1" x14ac:dyDescent="0.3">
      <c r="A41" s="511"/>
      <c r="B41" s="599"/>
      <c r="C41" s="517"/>
      <c r="D41" s="116"/>
      <c r="E41" s="116"/>
      <c r="F41" s="601"/>
      <c r="G41" s="523"/>
      <c r="H41" s="105"/>
      <c r="I41" s="162"/>
      <c r="J41" s="105"/>
      <c r="K41" s="29"/>
      <c r="L41" s="151"/>
      <c r="M41" s="514"/>
      <c r="N41" s="507"/>
      <c r="O41" s="597"/>
      <c r="P41" s="507"/>
      <c r="Q41" s="502"/>
      <c r="R41" s="500"/>
      <c r="S41" s="140"/>
      <c r="T41" s="181"/>
      <c r="U41" s="52" t="s">
        <v>497</v>
      </c>
      <c r="V41" s="145"/>
      <c r="W41" s="145"/>
      <c r="X41" s="145"/>
      <c r="Y41" s="99" t="str">
        <f t="shared" si="3"/>
        <v/>
      </c>
      <c r="Z41" s="145"/>
      <c r="AA41" s="99" t="str">
        <f t="shared" si="4"/>
        <v/>
      </c>
      <c r="AB41" s="140"/>
      <c r="AC41" s="99" t="str">
        <f t="shared" si="5"/>
        <v/>
      </c>
      <c r="AD41" s="140"/>
      <c r="AE41" s="99" t="str">
        <f t="shared" si="6"/>
        <v/>
      </c>
      <c r="AF41" s="140"/>
      <c r="AG41" s="99" t="str">
        <f t="shared" si="7"/>
        <v/>
      </c>
      <c r="AH41" s="140"/>
      <c r="AI41" s="99" t="str">
        <f t="shared" si="8"/>
        <v/>
      </c>
      <c r="AJ41" s="140"/>
      <c r="AK41" s="28" t="str">
        <f t="shared" si="0"/>
        <v/>
      </c>
      <c r="AL41" s="111" t="str">
        <f t="shared" si="11"/>
        <v/>
      </c>
      <c r="AM41" s="111" t="str">
        <f t="shared" si="9"/>
        <v/>
      </c>
      <c r="AN41" s="179"/>
      <c r="AO41" s="179"/>
      <c r="AP41" s="179"/>
      <c r="AQ41" s="179"/>
      <c r="AR41" s="179"/>
      <c r="AS41" s="179"/>
      <c r="AT41" s="179"/>
      <c r="AU41" s="180" t="str">
        <f>IFERROR(VLOOKUP(AT41,'Seguridad Información'!$I$61:$J$65,2,0),"")</f>
        <v/>
      </c>
      <c r="AV41" s="83"/>
      <c r="AW41" s="82" t="str">
        <f t="shared" si="1"/>
        <v/>
      </c>
      <c r="AX41" s="81" t="str">
        <f t="shared" si="2"/>
        <v/>
      </c>
      <c r="AY41" s="22" t="str">
        <f>IFERROR(VLOOKUP((CONCATENATE(AM41,AX41)),Listados!$U$3:$V$11,2,FALSE),"")</f>
        <v/>
      </c>
      <c r="AZ41" s="111">
        <f t="shared" si="10"/>
        <v>100</v>
      </c>
      <c r="BA41" s="504"/>
      <c r="BB41" s="548"/>
      <c r="BC41" s="142">
        <f>+IF(AND(W41="Preventivo",BB37="Fuerte"),2,IF(AND(W41="Preventivo",BB37="Moderado"),1,0))</f>
        <v>0</v>
      </c>
      <c r="BD41" s="68">
        <f>+IF(AND(W41="Detectivo/Correctivo",$BB37="Fuerte"),2,IF(AND(W41="Detectivo/Correctivo",$BB41="Moderado"),1,IF(AND(W41="Preventivo",$BB37="Fuerte"),1,0)))</f>
        <v>0</v>
      </c>
      <c r="BE41" s="142" t="e">
        <f>+N37-BC41</f>
        <v>#N/A</v>
      </c>
      <c r="BF41" s="142" t="e">
        <f>+P37-BD41</f>
        <v>#N/A</v>
      </c>
      <c r="BG41" s="500"/>
      <c r="BH41" s="500"/>
      <c r="BI41" s="500"/>
      <c r="BJ41" s="590"/>
      <c r="BK41" s="590"/>
      <c r="BL41" s="590"/>
      <c r="BM41" s="590"/>
    </row>
    <row r="42" spans="1:65" ht="65.099999999999994" customHeight="1" thickBot="1" x14ac:dyDescent="0.3">
      <c r="A42" s="512"/>
      <c r="B42" s="599"/>
      <c r="C42" s="518"/>
      <c r="D42" s="113"/>
      <c r="E42" s="113"/>
      <c r="F42" s="602"/>
      <c r="G42" s="568"/>
      <c r="H42" s="105"/>
      <c r="I42" s="162"/>
      <c r="J42" s="105"/>
      <c r="K42" s="30"/>
      <c r="L42" s="151"/>
      <c r="M42" s="514"/>
      <c r="N42" s="508"/>
      <c r="O42" s="597"/>
      <c r="P42" s="508"/>
      <c r="Q42" s="502"/>
      <c r="R42" s="501"/>
      <c r="S42" s="140"/>
      <c r="T42" s="102"/>
      <c r="U42" s="52" t="s">
        <v>497</v>
      </c>
      <c r="V42" s="145"/>
      <c r="W42" s="145"/>
      <c r="X42" s="145"/>
      <c r="Y42" s="99" t="str">
        <f t="shared" si="3"/>
        <v/>
      </c>
      <c r="Z42" s="145"/>
      <c r="AA42" s="99" t="str">
        <f t="shared" si="4"/>
        <v/>
      </c>
      <c r="AB42" s="140"/>
      <c r="AC42" s="99" t="str">
        <f t="shared" si="5"/>
        <v/>
      </c>
      <c r="AD42" s="140"/>
      <c r="AE42" s="99" t="str">
        <f t="shared" si="6"/>
        <v/>
      </c>
      <c r="AF42" s="140"/>
      <c r="AG42" s="99" t="str">
        <f t="shared" si="7"/>
        <v/>
      </c>
      <c r="AH42" s="140"/>
      <c r="AI42" s="99" t="str">
        <f t="shared" si="8"/>
        <v/>
      </c>
      <c r="AJ42" s="140"/>
      <c r="AK42" s="28" t="str">
        <f t="shared" si="0"/>
        <v/>
      </c>
      <c r="AL42" s="111" t="str">
        <f t="shared" si="11"/>
        <v/>
      </c>
      <c r="AM42" s="111" t="str">
        <f t="shared" si="9"/>
        <v/>
      </c>
      <c r="AN42" s="179"/>
      <c r="AO42" s="179"/>
      <c r="AP42" s="179"/>
      <c r="AQ42" s="179"/>
      <c r="AR42" s="179"/>
      <c r="AS42" s="179"/>
      <c r="AT42" s="179"/>
      <c r="AU42" s="180" t="str">
        <f>IFERROR(VLOOKUP(AT42,'Seguridad Información'!$I$61:$J$65,2,0),"")</f>
        <v/>
      </c>
      <c r="AV42" s="83"/>
      <c r="AW42" s="82" t="str">
        <f t="shared" si="1"/>
        <v/>
      </c>
      <c r="AX42" s="81" t="str">
        <f t="shared" si="2"/>
        <v/>
      </c>
      <c r="AY42" s="22" t="str">
        <f>IFERROR(VLOOKUP((CONCATENATE(AM42,AX42)),Listados!$U$3:$V$11,2,FALSE),"")</f>
        <v/>
      </c>
      <c r="AZ42" s="111">
        <f t="shared" si="10"/>
        <v>100</v>
      </c>
      <c r="BA42" s="505"/>
      <c r="BB42" s="548"/>
      <c r="BC42" s="142">
        <f>+IF(AND(W42="Preventivo",BB37="Fuerte"),2,IF(AND(W42="Preventivo",BB37="Moderado"),1,0))</f>
        <v>0</v>
      </c>
      <c r="BD42" s="68">
        <f>+IF(AND(W42="Detectivo/Correctivo",$BB37="Fuerte"),2,IF(AND(W42="Detectivo/Correctivo",$BB42="Moderado"),1,IF(AND(W42="Preventivo",$BB37="Fuerte"),1,0)))</f>
        <v>0</v>
      </c>
      <c r="BE42" s="142" t="e">
        <f>+N37-BC42</f>
        <v>#N/A</v>
      </c>
      <c r="BF42" s="142" t="e">
        <f>+P37-BD42</f>
        <v>#N/A</v>
      </c>
      <c r="BG42" s="501"/>
      <c r="BH42" s="501"/>
      <c r="BI42" s="501"/>
      <c r="BJ42" s="591"/>
      <c r="BK42" s="591"/>
      <c r="BL42" s="591"/>
      <c r="BM42" s="591"/>
    </row>
    <row r="43" spans="1:65" ht="65.099999999999994" customHeight="1" thickBot="1" x14ac:dyDescent="0.3">
      <c r="A43" s="510">
        <v>7</v>
      </c>
      <c r="B43" s="598"/>
      <c r="C43" s="516" t="str">
        <f>IFERROR(VLOOKUP(B43,Listados!B$3:C$20,2,FALSE),"")</f>
        <v/>
      </c>
      <c r="D43" s="114"/>
      <c r="E43" s="114"/>
      <c r="F43" s="600"/>
      <c r="G43" s="522"/>
      <c r="H43" s="105"/>
      <c r="I43" s="162"/>
      <c r="J43" s="105"/>
      <c r="K43" s="109"/>
      <c r="L43" s="18"/>
      <c r="M43" s="549"/>
      <c r="N43" s="506" t="e">
        <f>+VLOOKUP(M43,Listados!$K$8:$L$12,2,0)</f>
        <v>#N/A</v>
      </c>
      <c r="O43" s="596"/>
      <c r="P43" s="506" t="e">
        <f>+VLOOKUP(O43,Listados!$K$13:$L$17,2,0)</f>
        <v>#N/A</v>
      </c>
      <c r="Q43" s="501" t="str">
        <f>IF(AND(M43&lt;&gt;"",O43&lt;&gt;""),VLOOKUP(M43&amp;O43,Listados!$M$3:$N$27,2,FALSE),"")</f>
        <v/>
      </c>
      <c r="R43" s="499" t="e">
        <f>+VLOOKUP(Q43,Listados!$P$3:$Q$6,2,FALSE)</f>
        <v>#N/A</v>
      </c>
      <c r="S43" s="140"/>
      <c r="T43" s="98"/>
      <c r="U43" s="52" t="s">
        <v>497</v>
      </c>
      <c r="V43" s="145"/>
      <c r="W43" s="145"/>
      <c r="X43" s="145"/>
      <c r="Y43" s="99" t="str">
        <f t="shared" si="3"/>
        <v/>
      </c>
      <c r="Z43" s="145"/>
      <c r="AA43" s="99" t="str">
        <f t="shared" si="4"/>
        <v/>
      </c>
      <c r="AB43" s="140"/>
      <c r="AC43" s="99" t="str">
        <f t="shared" si="5"/>
        <v/>
      </c>
      <c r="AD43" s="140"/>
      <c r="AE43" s="99" t="str">
        <f t="shared" si="6"/>
        <v/>
      </c>
      <c r="AF43" s="140"/>
      <c r="AG43" s="99" t="str">
        <f t="shared" si="7"/>
        <v/>
      </c>
      <c r="AH43" s="140"/>
      <c r="AI43" s="99" t="str">
        <f t="shared" si="8"/>
        <v/>
      </c>
      <c r="AJ43" s="140"/>
      <c r="AK43" s="28" t="str">
        <f t="shared" si="0"/>
        <v/>
      </c>
      <c r="AL43" s="111" t="str">
        <f t="shared" si="11"/>
        <v/>
      </c>
      <c r="AM43" s="111" t="str">
        <f t="shared" si="9"/>
        <v/>
      </c>
      <c r="AN43" s="179"/>
      <c r="AO43" s="179"/>
      <c r="AP43" s="179"/>
      <c r="AQ43" s="179"/>
      <c r="AR43" s="179"/>
      <c r="AS43" s="179"/>
      <c r="AT43" s="179"/>
      <c r="AU43" s="180" t="str">
        <f>IFERROR(VLOOKUP(AT43,'Seguridad Información'!$I$61:$J$65,2,0),"")</f>
        <v/>
      </c>
      <c r="AV43" s="83"/>
      <c r="AW43" s="82" t="str">
        <f t="shared" si="1"/>
        <v/>
      </c>
      <c r="AX43" s="81" t="str">
        <f t="shared" si="2"/>
        <v/>
      </c>
      <c r="AY43" s="22" t="str">
        <f>IFERROR(VLOOKUP((CONCATENATE(AM43,AX43)),Listados!$U$3:$V$11,2,FALSE),"")</f>
        <v/>
      </c>
      <c r="AZ43" s="111">
        <f t="shared" si="10"/>
        <v>100</v>
      </c>
      <c r="BA43" s="503">
        <f>AVERAGE(AZ43:AZ48)</f>
        <v>100</v>
      </c>
      <c r="BB43" s="505" t="str">
        <f>IF(BA43&lt;=50, "Débil", IF(BA43&lt;=99,"Moderado","Fuerte"))</f>
        <v>Fuerte</v>
      </c>
      <c r="BC43" s="142">
        <f>+IF(AND(W43="Preventivo",BB43="Fuerte"),2,IF(AND(W43="Preventivo",BB43="Moderado"),1,0))</f>
        <v>0</v>
      </c>
      <c r="BD43" s="68">
        <f>+IF(AND(W43="Detectivo/Correctivo",$BB43="Fuerte"),2,IF(AND(W43="Detectivo/Correctivo",$BB43="Moderado"),1,IF(AND(W43="Preventivo",$BB43="Fuerte"),1,0)))</f>
        <v>0</v>
      </c>
      <c r="BE43" s="142" t="e">
        <f>+N43-BC43</f>
        <v>#N/A</v>
      </c>
      <c r="BF43" s="142" t="e">
        <f>+P43-BD43</f>
        <v>#N/A</v>
      </c>
      <c r="BG43" s="499" t="e">
        <f>+VLOOKUP(MIN(BE43,BE44,BE45,BE46,BE47,BE48),Listados!$J$18:$K$24,2,TRUE)</f>
        <v>#N/A</v>
      </c>
      <c r="BH43" s="499" t="e">
        <f>+VLOOKUP(MIN(BF43,BF44,BF45,BF46,BF47,BF48),Listados!$J$26:$K$32,2,TRUE)</f>
        <v>#N/A</v>
      </c>
      <c r="BI43" s="499" t="e">
        <f>IF(AND(BG43&lt;&gt;"",BH43&lt;&gt;""),VLOOKUP(BG43&amp;BH43,Listados!$M$3:$N$27,2,FALSE),"")</f>
        <v>#N/A</v>
      </c>
      <c r="BJ43" s="589" t="e">
        <f>+IF($R43="Asumir el riesgo","NA","")</f>
        <v>#N/A</v>
      </c>
      <c r="BK43" s="589" t="e">
        <f>+IF($R43="Asumir el riesgo","NA","")</f>
        <v>#N/A</v>
      </c>
      <c r="BL43" s="589" t="e">
        <f>+IF($R43="Asumir el riesgo","NA","")</f>
        <v>#N/A</v>
      </c>
      <c r="BM43" s="589" t="e">
        <f>+IF($R43="Asumir el riesgo","NA","")</f>
        <v>#N/A</v>
      </c>
    </row>
    <row r="44" spans="1:65" ht="65.099999999999994" customHeight="1" thickBot="1" x14ac:dyDescent="0.3">
      <c r="A44" s="511"/>
      <c r="B44" s="599"/>
      <c r="C44" s="517"/>
      <c r="D44" s="159"/>
      <c r="E44" s="159"/>
      <c r="F44" s="601"/>
      <c r="G44" s="523"/>
      <c r="H44" s="105"/>
      <c r="I44" s="162"/>
      <c r="J44" s="105"/>
      <c r="K44" s="161"/>
      <c r="L44" s="151"/>
      <c r="M44" s="514"/>
      <c r="N44" s="507"/>
      <c r="O44" s="597"/>
      <c r="P44" s="507"/>
      <c r="Q44" s="502"/>
      <c r="R44" s="500"/>
      <c r="S44" s="140"/>
      <c r="T44" s="181"/>
      <c r="U44" s="52" t="s">
        <v>497</v>
      </c>
      <c r="V44" s="145"/>
      <c r="W44" s="145"/>
      <c r="X44" s="145"/>
      <c r="Y44" s="99" t="str">
        <f t="shared" si="3"/>
        <v/>
      </c>
      <c r="Z44" s="145"/>
      <c r="AA44" s="99" t="str">
        <f t="shared" si="4"/>
        <v/>
      </c>
      <c r="AB44" s="140"/>
      <c r="AC44" s="99" t="str">
        <f t="shared" si="5"/>
        <v/>
      </c>
      <c r="AD44" s="140"/>
      <c r="AE44" s="99" t="str">
        <f t="shared" si="6"/>
        <v/>
      </c>
      <c r="AF44" s="140"/>
      <c r="AG44" s="99" t="str">
        <f t="shared" si="7"/>
        <v/>
      </c>
      <c r="AH44" s="140"/>
      <c r="AI44" s="99" t="str">
        <f t="shared" si="8"/>
        <v/>
      </c>
      <c r="AJ44" s="140"/>
      <c r="AK44" s="28" t="str">
        <f t="shared" si="0"/>
        <v/>
      </c>
      <c r="AL44" s="111" t="str">
        <f t="shared" si="11"/>
        <v/>
      </c>
      <c r="AM44" s="111" t="str">
        <f t="shared" si="9"/>
        <v/>
      </c>
      <c r="AN44" s="179"/>
      <c r="AO44" s="179"/>
      <c r="AP44" s="179"/>
      <c r="AQ44" s="179"/>
      <c r="AR44" s="179"/>
      <c r="AS44" s="179"/>
      <c r="AT44" s="179"/>
      <c r="AU44" s="180" t="str">
        <f>IFERROR(VLOOKUP(AT44,'Seguridad Información'!$I$61:$J$65,2,0),"")</f>
        <v/>
      </c>
      <c r="AV44" s="83"/>
      <c r="AW44" s="82" t="str">
        <f t="shared" si="1"/>
        <v/>
      </c>
      <c r="AX44" s="81" t="str">
        <f t="shared" si="2"/>
        <v/>
      </c>
      <c r="AY44" s="22" t="str">
        <f>IFERROR(VLOOKUP((CONCATENATE(AM44,AX44)),Listados!$U$3:$V$11,2,FALSE),"")</f>
        <v/>
      </c>
      <c r="AZ44" s="111">
        <f t="shared" si="10"/>
        <v>100</v>
      </c>
      <c r="BA44" s="504"/>
      <c r="BB44" s="548"/>
      <c r="BC44" s="142">
        <f>+IF(AND(W44="Preventivo",BB43="Fuerte"),2,IF(AND(W44="Preventivo",BB43="Moderado"),1,0))</f>
        <v>0</v>
      </c>
      <c r="BD44" s="68">
        <f>+IF(AND(W44="Detectivo/Correctivo",$BB43="Fuerte"),2,IF(AND(W44="Detectivo/Correctivo",$BB44="Moderado"),1,IF(AND(W44="Preventivo",$BB43="Fuerte"),1,0)))</f>
        <v>0</v>
      </c>
      <c r="BE44" s="142" t="e">
        <f>+N43-BC44</f>
        <v>#N/A</v>
      </c>
      <c r="BF44" s="142" t="e">
        <f>+P43-BD44</f>
        <v>#N/A</v>
      </c>
      <c r="BG44" s="500"/>
      <c r="BH44" s="500"/>
      <c r="BI44" s="500"/>
      <c r="BJ44" s="590"/>
      <c r="BK44" s="590"/>
      <c r="BL44" s="590"/>
      <c r="BM44" s="590"/>
    </row>
    <row r="45" spans="1:65" ht="65.099999999999994" customHeight="1" thickBot="1" x14ac:dyDescent="0.3">
      <c r="A45" s="511"/>
      <c r="B45" s="599"/>
      <c r="C45" s="517"/>
      <c r="D45" s="159"/>
      <c r="E45" s="159"/>
      <c r="F45" s="601"/>
      <c r="G45" s="523"/>
      <c r="H45" s="105"/>
      <c r="I45" s="162"/>
      <c r="J45" s="105"/>
      <c r="K45" s="161"/>
      <c r="L45" s="151"/>
      <c r="M45" s="514"/>
      <c r="N45" s="507"/>
      <c r="O45" s="597"/>
      <c r="P45" s="507"/>
      <c r="Q45" s="502"/>
      <c r="R45" s="500"/>
      <c r="S45" s="140"/>
      <c r="T45" s="100"/>
      <c r="U45" s="52" t="s">
        <v>497</v>
      </c>
      <c r="V45" s="145"/>
      <c r="W45" s="145"/>
      <c r="X45" s="145"/>
      <c r="Y45" s="99" t="str">
        <f t="shared" si="3"/>
        <v/>
      </c>
      <c r="Z45" s="145"/>
      <c r="AA45" s="99" t="str">
        <f t="shared" si="4"/>
        <v/>
      </c>
      <c r="AB45" s="140"/>
      <c r="AC45" s="99" t="str">
        <f t="shared" si="5"/>
        <v/>
      </c>
      <c r="AD45" s="140"/>
      <c r="AE45" s="99" t="str">
        <f t="shared" si="6"/>
        <v/>
      </c>
      <c r="AF45" s="140"/>
      <c r="AG45" s="99" t="str">
        <f t="shared" si="7"/>
        <v/>
      </c>
      <c r="AH45" s="140"/>
      <c r="AI45" s="99" t="str">
        <f t="shared" si="8"/>
        <v/>
      </c>
      <c r="AJ45" s="140"/>
      <c r="AK45" s="28" t="str">
        <f t="shared" si="0"/>
        <v/>
      </c>
      <c r="AL45" s="111" t="str">
        <f t="shared" si="11"/>
        <v/>
      </c>
      <c r="AM45" s="111" t="str">
        <f t="shared" si="9"/>
        <v/>
      </c>
      <c r="AN45" s="179"/>
      <c r="AO45" s="179"/>
      <c r="AP45" s="179"/>
      <c r="AQ45" s="179"/>
      <c r="AR45" s="179"/>
      <c r="AS45" s="179"/>
      <c r="AT45" s="179"/>
      <c r="AU45" s="180" t="str">
        <f>IFERROR(VLOOKUP(AT45,'Seguridad Información'!$I$61:$J$65,2,0),"")</f>
        <v/>
      </c>
      <c r="AV45" s="83"/>
      <c r="AW45" s="82" t="str">
        <f t="shared" si="1"/>
        <v/>
      </c>
      <c r="AX45" s="81" t="str">
        <f t="shared" si="2"/>
        <v/>
      </c>
      <c r="AY45" s="22" t="str">
        <f>IFERROR(VLOOKUP((CONCATENATE(AM45,AX45)),Listados!$U$3:$V$11,2,FALSE),"")</f>
        <v/>
      </c>
      <c r="AZ45" s="111">
        <f t="shared" si="10"/>
        <v>100</v>
      </c>
      <c r="BA45" s="504"/>
      <c r="BB45" s="548"/>
      <c r="BC45" s="142">
        <f>+IF(AND(W45="Preventivo",BB43="Fuerte"),2,IF(AND(W45="Preventivo",BB43="Moderado"),1,0))</f>
        <v>0</v>
      </c>
      <c r="BD45" s="68">
        <f>+IF(AND(W45="Detectivo/Correctivo",$BB43="Fuerte"),2,IF(AND(W45="Detectivo/Correctivo",$BB45="Moderado"),1,IF(AND(W45="Preventivo",$BB43="Fuerte"),1,0)))</f>
        <v>0</v>
      </c>
      <c r="BE45" s="142" t="e">
        <f>+N43-BC45</f>
        <v>#N/A</v>
      </c>
      <c r="BF45" s="142" t="e">
        <f>+P43-BD45</f>
        <v>#N/A</v>
      </c>
      <c r="BG45" s="500"/>
      <c r="BH45" s="500"/>
      <c r="BI45" s="500"/>
      <c r="BJ45" s="590"/>
      <c r="BK45" s="590"/>
      <c r="BL45" s="590"/>
      <c r="BM45" s="590"/>
    </row>
    <row r="46" spans="1:65" ht="65.099999999999994" customHeight="1" thickBot="1" x14ac:dyDescent="0.3">
      <c r="A46" s="511"/>
      <c r="B46" s="599"/>
      <c r="C46" s="517"/>
      <c r="D46" s="159"/>
      <c r="E46" s="159"/>
      <c r="F46" s="601"/>
      <c r="G46" s="523"/>
      <c r="H46" s="105"/>
      <c r="I46" s="162"/>
      <c r="J46" s="105"/>
      <c r="K46" s="161"/>
      <c r="L46" s="151"/>
      <c r="M46" s="514"/>
      <c r="N46" s="507"/>
      <c r="O46" s="597"/>
      <c r="P46" s="507"/>
      <c r="Q46" s="502"/>
      <c r="R46" s="500"/>
      <c r="S46" s="140"/>
      <c r="T46" s="101"/>
      <c r="U46" s="52" t="s">
        <v>497</v>
      </c>
      <c r="V46" s="145"/>
      <c r="W46" s="145"/>
      <c r="X46" s="145"/>
      <c r="Y46" s="99" t="str">
        <f t="shared" si="3"/>
        <v/>
      </c>
      <c r="Z46" s="145"/>
      <c r="AA46" s="99" t="str">
        <f t="shared" si="4"/>
        <v/>
      </c>
      <c r="AB46" s="140"/>
      <c r="AC46" s="99" t="str">
        <f t="shared" si="5"/>
        <v/>
      </c>
      <c r="AD46" s="140"/>
      <c r="AE46" s="99" t="str">
        <f t="shared" si="6"/>
        <v/>
      </c>
      <c r="AF46" s="140"/>
      <c r="AG46" s="99" t="str">
        <f t="shared" si="7"/>
        <v/>
      </c>
      <c r="AH46" s="140"/>
      <c r="AI46" s="99" t="str">
        <f t="shared" si="8"/>
        <v/>
      </c>
      <c r="AJ46" s="140"/>
      <c r="AK46" s="28" t="str">
        <f t="shared" si="0"/>
        <v/>
      </c>
      <c r="AL46" s="111" t="str">
        <f t="shared" si="11"/>
        <v/>
      </c>
      <c r="AM46" s="111" t="str">
        <f t="shared" si="9"/>
        <v/>
      </c>
      <c r="AN46" s="179"/>
      <c r="AO46" s="179"/>
      <c r="AP46" s="179"/>
      <c r="AQ46" s="179"/>
      <c r="AR46" s="179"/>
      <c r="AS46" s="179"/>
      <c r="AT46" s="179"/>
      <c r="AU46" s="180" t="str">
        <f>IFERROR(VLOOKUP(AT46,'Seguridad Información'!$I$61:$J$65,2,0),"")</f>
        <v/>
      </c>
      <c r="AV46" s="83"/>
      <c r="AW46" s="82" t="str">
        <f t="shared" si="1"/>
        <v/>
      </c>
      <c r="AX46" s="81" t="str">
        <f t="shared" si="2"/>
        <v/>
      </c>
      <c r="AY46" s="22" t="str">
        <f>IFERROR(VLOOKUP((CONCATENATE(AM46,AX46)),Listados!$U$3:$V$11,2,FALSE),"")</f>
        <v/>
      </c>
      <c r="AZ46" s="111">
        <f t="shared" si="10"/>
        <v>100</v>
      </c>
      <c r="BA46" s="504"/>
      <c r="BB46" s="548"/>
      <c r="BC46" s="142">
        <f>+IF(AND(W46="Preventivo",BB43="Fuerte"),2,IF(AND(W46="Preventivo",BB43="Moderado"),1,0))</f>
        <v>0</v>
      </c>
      <c r="BD46" s="68">
        <f>+IF(AND(W46="Detectivo/Correctivo",$BB43="Fuerte"),2,IF(AND(W46="Detectivo/Correctivo",$BB46="Moderado"),1,IF(AND(W46="Preventivo",$BB43="Fuerte"),1,0)))</f>
        <v>0</v>
      </c>
      <c r="BE46" s="142" t="e">
        <f>+N43-BC46</f>
        <v>#N/A</v>
      </c>
      <c r="BF46" s="142" t="e">
        <f>+P43-BD46</f>
        <v>#N/A</v>
      </c>
      <c r="BG46" s="500"/>
      <c r="BH46" s="500"/>
      <c r="BI46" s="500"/>
      <c r="BJ46" s="590"/>
      <c r="BK46" s="590"/>
      <c r="BL46" s="590"/>
      <c r="BM46" s="590"/>
    </row>
    <row r="47" spans="1:65" ht="65.099999999999994" customHeight="1" thickBot="1" x14ac:dyDescent="0.3">
      <c r="A47" s="511"/>
      <c r="B47" s="599"/>
      <c r="C47" s="517"/>
      <c r="D47" s="116"/>
      <c r="E47" s="116"/>
      <c r="F47" s="601"/>
      <c r="G47" s="523"/>
      <c r="H47" s="105"/>
      <c r="I47" s="162"/>
      <c r="J47" s="105"/>
      <c r="K47" s="29"/>
      <c r="L47" s="151"/>
      <c r="M47" s="514"/>
      <c r="N47" s="507"/>
      <c r="O47" s="597"/>
      <c r="P47" s="507"/>
      <c r="Q47" s="502"/>
      <c r="R47" s="500"/>
      <c r="S47" s="140"/>
      <c r="T47" s="181"/>
      <c r="U47" s="52" t="s">
        <v>497</v>
      </c>
      <c r="V47" s="145"/>
      <c r="W47" s="145"/>
      <c r="X47" s="145"/>
      <c r="Y47" s="99" t="str">
        <f t="shared" si="3"/>
        <v/>
      </c>
      <c r="Z47" s="145"/>
      <c r="AA47" s="99" t="str">
        <f t="shared" si="4"/>
        <v/>
      </c>
      <c r="AB47" s="140"/>
      <c r="AC47" s="99" t="str">
        <f t="shared" si="5"/>
        <v/>
      </c>
      <c r="AD47" s="140"/>
      <c r="AE47" s="99" t="str">
        <f t="shared" si="6"/>
        <v/>
      </c>
      <c r="AF47" s="140"/>
      <c r="AG47" s="99" t="str">
        <f t="shared" si="7"/>
        <v/>
      </c>
      <c r="AH47" s="140"/>
      <c r="AI47" s="99" t="str">
        <f t="shared" si="8"/>
        <v/>
      </c>
      <c r="AJ47" s="140"/>
      <c r="AK47" s="28" t="str">
        <f t="shared" si="0"/>
        <v/>
      </c>
      <c r="AL47" s="111" t="str">
        <f t="shared" si="11"/>
        <v/>
      </c>
      <c r="AM47" s="111" t="str">
        <f t="shared" si="9"/>
        <v/>
      </c>
      <c r="AN47" s="179"/>
      <c r="AO47" s="179"/>
      <c r="AP47" s="179"/>
      <c r="AQ47" s="179"/>
      <c r="AR47" s="179"/>
      <c r="AS47" s="179"/>
      <c r="AT47" s="179"/>
      <c r="AU47" s="180" t="str">
        <f>IFERROR(VLOOKUP(AT47,'Seguridad Información'!$I$61:$J$65,2,0),"")</f>
        <v/>
      </c>
      <c r="AV47" s="83"/>
      <c r="AW47" s="82" t="str">
        <f t="shared" si="1"/>
        <v/>
      </c>
      <c r="AX47" s="81" t="str">
        <f t="shared" si="2"/>
        <v/>
      </c>
      <c r="AY47" s="22" t="str">
        <f>IFERROR(VLOOKUP((CONCATENATE(AM47,AX47)),Listados!$U$3:$V$11,2,FALSE),"")</f>
        <v/>
      </c>
      <c r="AZ47" s="111">
        <f t="shared" si="10"/>
        <v>100</v>
      </c>
      <c r="BA47" s="504"/>
      <c r="BB47" s="548"/>
      <c r="BC47" s="142">
        <f>+IF(AND(W47="Preventivo",BB43="Fuerte"),2,IF(AND(W47="Preventivo",BB43="Moderado"),1,0))</f>
        <v>0</v>
      </c>
      <c r="BD47" s="68">
        <f>+IF(AND(W47="Detectivo/Correctivo",$BB43="Fuerte"),2,IF(AND(W47="Detectivo/Correctivo",$BB47="Moderado"),1,IF(AND(W47="Preventivo",$BB43="Fuerte"),1,0)))</f>
        <v>0</v>
      </c>
      <c r="BE47" s="142" t="e">
        <f>+N43-BC47</f>
        <v>#N/A</v>
      </c>
      <c r="BF47" s="142" t="e">
        <f>+P43-BD47</f>
        <v>#N/A</v>
      </c>
      <c r="BG47" s="500"/>
      <c r="BH47" s="500"/>
      <c r="BI47" s="500"/>
      <c r="BJ47" s="590"/>
      <c r="BK47" s="590"/>
      <c r="BL47" s="590"/>
      <c r="BM47" s="590"/>
    </row>
    <row r="48" spans="1:65" ht="65.099999999999994" customHeight="1" thickBot="1" x14ac:dyDescent="0.3">
      <c r="A48" s="512"/>
      <c r="B48" s="599"/>
      <c r="C48" s="518"/>
      <c r="D48" s="113"/>
      <c r="E48" s="113"/>
      <c r="F48" s="602"/>
      <c r="G48" s="568"/>
      <c r="H48" s="105"/>
      <c r="I48" s="162"/>
      <c r="J48" s="105"/>
      <c r="K48" s="30"/>
      <c r="L48" s="151"/>
      <c r="M48" s="514"/>
      <c r="N48" s="508"/>
      <c r="O48" s="597"/>
      <c r="P48" s="508"/>
      <c r="Q48" s="502"/>
      <c r="R48" s="501"/>
      <c r="S48" s="140"/>
      <c r="T48" s="102"/>
      <c r="U48" s="52" t="s">
        <v>497</v>
      </c>
      <c r="V48" s="145"/>
      <c r="W48" s="145"/>
      <c r="X48" s="145"/>
      <c r="Y48" s="99" t="str">
        <f t="shared" si="3"/>
        <v/>
      </c>
      <c r="Z48" s="145"/>
      <c r="AA48" s="99" t="str">
        <f t="shared" si="4"/>
        <v/>
      </c>
      <c r="AB48" s="140"/>
      <c r="AC48" s="99" t="str">
        <f t="shared" si="5"/>
        <v/>
      </c>
      <c r="AD48" s="140"/>
      <c r="AE48" s="99" t="str">
        <f t="shared" si="6"/>
        <v/>
      </c>
      <c r="AF48" s="140"/>
      <c r="AG48" s="99" t="str">
        <f t="shared" si="7"/>
        <v/>
      </c>
      <c r="AH48" s="140"/>
      <c r="AI48" s="99" t="str">
        <f t="shared" si="8"/>
        <v/>
      </c>
      <c r="AJ48" s="140"/>
      <c r="AK48" s="28" t="str">
        <f t="shared" si="0"/>
        <v/>
      </c>
      <c r="AL48" s="111" t="str">
        <f t="shared" si="11"/>
        <v/>
      </c>
      <c r="AM48" s="111" t="str">
        <f t="shared" si="9"/>
        <v/>
      </c>
      <c r="AN48" s="179"/>
      <c r="AO48" s="179"/>
      <c r="AP48" s="179"/>
      <c r="AQ48" s="179"/>
      <c r="AR48" s="179"/>
      <c r="AS48" s="179"/>
      <c r="AT48" s="179"/>
      <c r="AU48" s="180" t="str">
        <f>IFERROR(VLOOKUP(AT48,'Seguridad Información'!$I$61:$J$65,2,0),"")</f>
        <v/>
      </c>
      <c r="AV48" s="83"/>
      <c r="AW48" s="82" t="str">
        <f t="shared" si="1"/>
        <v/>
      </c>
      <c r="AX48" s="81" t="str">
        <f t="shared" si="2"/>
        <v/>
      </c>
      <c r="AY48" s="22" t="str">
        <f>IFERROR(VLOOKUP((CONCATENATE(AM48,AX48)),Listados!$U$3:$V$11,2,FALSE),"")</f>
        <v/>
      </c>
      <c r="AZ48" s="111">
        <f t="shared" si="10"/>
        <v>100</v>
      </c>
      <c r="BA48" s="505"/>
      <c r="BB48" s="548"/>
      <c r="BC48" s="142">
        <f>+IF(AND(W48="Preventivo",BB43="Fuerte"),2,IF(AND(W48="Preventivo",BB43="Moderado"),1,0))</f>
        <v>0</v>
      </c>
      <c r="BD48" s="68">
        <f>+IF(AND(W48="Detectivo/Correctivo",$BB43="Fuerte"),2,IF(AND(W48="Detectivo/Correctivo",$BB48="Moderado"),1,IF(AND(W48="Preventivo",$BB43="Fuerte"),1,0)))</f>
        <v>0</v>
      </c>
      <c r="BE48" s="142" t="e">
        <f>+N43-BC48</f>
        <v>#N/A</v>
      </c>
      <c r="BF48" s="142" t="e">
        <f>+P43-BD48</f>
        <v>#N/A</v>
      </c>
      <c r="BG48" s="501"/>
      <c r="BH48" s="501"/>
      <c r="BI48" s="501"/>
      <c r="BJ48" s="591"/>
      <c r="BK48" s="591"/>
      <c r="BL48" s="591"/>
      <c r="BM48" s="591"/>
    </row>
    <row r="49" spans="1:65" ht="65.099999999999994" customHeight="1" thickBot="1" x14ac:dyDescent="0.3">
      <c r="A49" s="510">
        <v>8</v>
      </c>
      <c r="B49" s="598"/>
      <c r="C49" s="516" t="str">
        <f>IFERROR(VLOOKUP(B49,Listados!B$3:C$20,2,FALSE),"")</f>
        <v/>
      </c>
      <c r="D49" s="114"/>
      <c r="E49" s="114"/>
      <c r="F49" s="600"/>
      <c r="G49" s="522"/>
      <c r="H49" s="105"/>
      <c r="I49" s="162"/>
      <c r="J49" s="105"/>
      <c r="K49" s="109"/>
      <c r="L49" s="18"/>
      <c r="M49" s="549"/>
      <c r="N49" s="506" t="e">
        <f>+VLOOKUP(M49,Listados!$K$8:$L$12,2,0)</f>
        <v>#N/A</v>
      </c>
      <c r="O49" s="596"/>
      <c r="P49" s="506" t="e">
        <f>+VLOOKUP(O49,Listados!$K$13:$L$17,2,0)</f>
        <v>#N/A</v>
      </c>
      <c r="Q49" s="501" t="str">
        <f>IF(AND(M49&lt;&gt;"",O49&lt;&gt;""),VLOOKUP(M49&amp;O49,Listados!$M$3:$N$27,2,FALSE),"")</f>
        <v/>
      </c>
      <c r="R49" s="499" t="e">
        <f>+VLOOKUP(Q49,Listados!$P$3:$Q$6,2,FALSE)</f>
        <v>#N/A</v>
      </c>
      <c r="S49" s="140"/>
      <c r="T49" s="98"/>
      <c r="U49" s="52" t="s">
        <v>497</v>
      </c>
      <c r="V49" s="145"/>
      <c r="W49" s="145"/>
      <c r="X49" s="145"/>
      <c r="Y49" s="99" t="str">
        <f t="shared" si="3"/>
        <v/>
      </c>
      <c r="Z49" s="145"/>
      <c r="AA49" s="99" t="str">
        <f t="shared" si="4"/>
        <v/>
      </c>
      <c r="AB49" s="140"/>
      <c r="AC49" s="99" t="str">
        <f t="shared" si="5"/>
        <v/>
      </c>
      <c r="AD49" s="140"/>
      <c r="AE49" s="99" t="str">
        <f t="shared" si="6"/>
        <v/>
      </c>
      <c r="AF49" s="140"/>
      <c r="AG49" s="99" t="str">
        <f t="shared" si="7"/>
        <v/>
      </c>
      <c r="AH49" s="140"/>
      <c r="AI49" s="99" t="str">
        <f t="shared" si="8"/>
        <v/>
      </c>
      <c r="AJ49" s="140"/>
      <c r="AK49" s="28" t="str">
        <f t="shared" si="0"/>
        <v/>
      </c>
      <c r="AL49" s="111" t="str">
        <f t="shared" si="11"/>
        <v/>
      </c>
      <c r="AM49" s="111" t="str">
        <f t="shared" si="9"/>
        <v/>
      </c>
      <c r="AN49" s="179"/>
      <c r="AO49" s="179"/>
      <c r="AP49" s="179"/>
      <c r="AQ49" s="179"/>
      <c r="AR49" s="179"/>
      <c r="AS49" s="179"/>
      <c r="AT49" s="179"/>
      <c r="AU49" s="180" t="str">
        <f>IFERROR(VLOOKUP(AT49,'Seguridad Información'!$I$61:$J$65,2,0),"")</f>
        <v/>
      </c>
      <c r="AV49" s="83"/>
      <c r="AW49" s="82" t="str">
        <f t="shared" si="1"/>
        <v/>
      </c>
      <c r="AX49" s="81" t="str">
        <f t="shared" si="2"/>
        <v/>
      </c>
      <c r="AY49" s="22" t="str">
        <f>IFERROR(VLOOKUP((CONCATENATE(AM49,AX49)),Listados!$U$3:$V$11,2,FALSE),"")</f>
        <v/>
      </c>
      <c r="AZ49" s="111">
        <f t="shared" si="10"/>
        <v>100</v>
      </c>
      <c r="BA49" s="503">
        <f>AVERAGE(AZ49:AZ54)</f>
        <v>100</v>
      </c>
      <c r="BB49" s="505" t="str">
        <f>IF(BA49&lt;=50, "Débil", IF(BA49&lt;=99,"Moderado","Fuerte"))</f>
        <v>Fuerte</v>
      </c>
      <c r="BC49" s="142">
        <f>+IF(AND(W49="Preventivo",BB49="Fuerte"),2,IF(AND(W49="Preventivo",BB49="Moderado"),1,0))</f>
        <v>0</v>
      </c>
      <c r="BD49" s="68">
        <f>+IF(AND(W49="Detectivo/Correctivo",$BB49="Fuerte"),2,IF(AND(W49="Detectivo/Correctivo",$BB49="Moderado"),1,IF(AND(W49="Preventivo",$BB49="Fuerte"),1,0)))</f>
        <v>0</v>
      </c>
      <c r="BE49" s="142" t="e">
        <f>+N49-BC49</f>
        <v>#N/A</v>
      </c>
      <c r="BF49" s="142" t="e">
        <f>+P49-BD49</f>
        <v>#N/A</v>
      </c>
      <c r="BG49" s="499" t="e">
        <f>+VLOOKUP(MIN(BE49,BE50,BE51,BE52,BE53,BE54),Listados!$J$18:$K$24,2,TRUE)</f>
        <v>#N/A</v>
      </c>
      <c r="BH49" s="499" t="e">
        <f>+VLOOKUP(MIN(BF49,BF50,BF51,BF52,BF53,BF54),Listados!$J$27:$K$32,2,TRUE)</f>
        <v>#N/A</v>
      </c>
      <c r="BI49" s="499" t="e">
        <f>IF(AND(BG49&lt;&gt;"",BH49&lt;&gt;""),VLOOKUP(BG49&amp;BH49,Listados!$M$3:$N$27,2,FALSE),"")</f>
        <v>#N/A</v>
      </c>
      <c r="BJ49" s="589" t="e">
        <f>+IF($R49="Asumir el riesgo","NA","")</f>
        <v>#N/A</v>
      </c>
      <c r="BK49" s="589" t="e">
        <f>+IF($R49="Asumir el riesgo","NA","")</f>
        <v>#N/A</v>
      </c>
      <c r="BL49" s="589" t="e">
        <f>+IF($R49="Asumir el riesgo","NA","")</f>
        <v>#N/A</v>
      </c>
      <c r="BM49" s="589" t="e">
        <f>+IF($R49="Asumir el riesgo","NA","")</f>
        <v>#N/A</v>
      </c>
    </row>
    <row r="50" spans="1:65" ht="65.099999999999994" customHeight="1" thickBot="1" x14ac:dyDescent="0.3">
      <c r="A50" s="511"/>
      <c r="B50" s="599"/>
      <c r="C50" s="517"/>
      <c r="D50" s="159"/>
      <c r="E50" s="159"/>
      <c r="F50" s="601"/>
      <c r="G50" s="523"/>
      <c r="H50" s="105"/>
      <c r="I50" s="162"/>
      <c r="J50" s="105"/>
      <c r="K50" s="161"/>
      <c r="L50" s="151"/>
      <c r="M50" s="514"/>
      <c r="N50" s="507"/>
      <c r="O50" s="597"/>
      <c r="P50" s="507"/>
      <c r="Q50" s="502"/>
      <c r="R50" s="500"/>
      <c r="S50" s="140"/>
      <c r="T50" s="181"/>
      <c r="U50" s="52" t="s">
        <v>497</v>
      </c>
      <c r="V50" s="145"/>
      <c r="W50" s="145"/>
      <c r="X50" s="145"/>
      <c r="Y50" s="99" t="str">
        <f t="shared" si="3"/>
        <v/>
      </c>
      <c r="Z50" s="145"/>
      <c r="AA50" s="99" t="str">
        <f t="shared" si="4"/>
        <v/>
      </c>
      <c r="AB50" s="140"/>
      <c r="AC50" s="99" t="str">
        <f t="shared" si="5"/>
        <v/>
      </c>
      <c r="AD50" s="140"/>
      <c r="AE50" s="99" t="str">
        <f t="shared" si="6"/>
        <v/>
      </c>
      <c r="AF50" s="140"/>
      <c r="AG50" s="99" t="str">
        <f t="shared" si="7"/>
        <v/>
      </c>
      <c r="AH50" s="140"/>
      <c r="AI50" s="99" t="str">
        <f t="shared" si="8"/>
        <v/>
      </c>
      <c r="AJ50" s="140"/>
      <c r="AK50" s="28" t="str">
        <f t="shared" si="0"/>
        <v/>
      </c>
      <c r="AL50" s="111" t="str">
        <f t="shared" si="11"/>
        <v/>
      </c>
      <c r="AM50" s="111" t="str">
        <f t="shared" si="9"/>
        <v/>
      </c>
      <c r="AN50" s="179"/>
      <c r="AO50" s="179"/>
      <c r="AP50" s="179"/>
      <c r="AQ50" s="179"/>
      <c r="AR50" s="179"/>
      <c r="AS50" s="179"/>
      <c r="AT50" s="179"/>
      <c r="AU50" s="180" t="str">
        <f>IFERROR(VLOOKUP(AT50,'Seguridad Información'!$I$61:$J$65,2,0),"")</f>
        <v/>
      </c>
      <c r="AV50" s="83"/>
      <c r="AW50" s="82" t="str">
        <f t="shared" si="1"/>
        <v/>
      </c>
      <c r="AX50" s="81" t="str">
        <f t="shared" si="2"/>
        <v/>
      </c>
      <c r="AY50" s="22" t="str">
        <f>IFERROR(VLOOKUP((CONCATENATE(AM50,AX50)),Listados!$U$3:$V$11,2,FALSE),"")</f>
        <v/>
      </c>
      <c r="AZ50" s="111">
        <f t="shared" si="10"/>
        <v>100</v>
      </c>
      <c r="BA50" s="504"/>
      <c r="BB50" s="548"/>
      <c r="BC50" s="142">
        <f>+IF(AND(W50="Preventivo",BB49="Fuerte"),2,IF(AND(W50="Preventivo",BB49="Moderado"),1,0))</f>
        <v>0</v>
      </c>
      <c r="BD50" s="68">
        <f>+IF(AND(W50="Detectivo/Correctivo",$BB49="Fuerte"),2,IF(AND(W50="Detectivo/Correctivo",$BB50="Moderado"),1,IF(AND(W50="Preventivo",$BB49="Fuerte"),1,0)))</f>
        <v>0</v>
      </c>
      <c r="BE50" s="142" t="e">
        <f>+N49-BC50</f>
        <v>#N/A</v>
      </c>
      <c r="BF50" s="142" t="e">
        <f>+P49-BD50</f>
        <v>#N/A</v>
      </c>
      <c r="BG50" s="500"/>
      <c r="BH50" s="500"/>
      <c r="BI50" s="500"/>
      <c r="BJ50" s="590"/>
      <c r="BK50" s="590"/>
      <c r="BL50" s="590"/>
      <c r="BM50" s="590"/>
    </row>
    <row r="51" spans="1:65" ht="65.099999999999994" customHeight="1" thickBot="1" x14ac:dyDescent="0.3">
      <c r="A51" s="511"/>
      <c r="B51" s="599"/>
      <c r="C51" s="517"/>
      <c r="D51" s="159"/>
      <c r="E51" s="159"/>
      <c r="F51" s="601"/>
      <c r="G51" s="523"/>
      <c r="H51" s="105"/>
      <c r="I51" s="162"/>
      <c r="J51" s="105"/>
      <c r="K51" s="161"/>
      <c r="L51" s="151"/>
      <c r="M51" s="514"/>
      <c r="N51" s="507"/>
      <c r="O51" s="597"/>
      <c r="P51" s="507"/>
      <c r="Q51" s="502"/>
      <c r="R51" s="500"/>
      <c r="S51" s="140"/>
      <c r="T51" s="100"/>
      <c r="U51" s="52" t="s">
        <v>497</v>
      </c>
      <c r="V51" s="145"/>
      <c r="W51" s="145"/>
      <c r="X51" s="145"/>
      <c r="Y51" s="99" t="str">
        <f t="shared" si="3"/>
        <v/>
      </c>
      <c r="Z51" s="145"/>
      <c r="AA51" s="99" t="str">
        <f t="shared" si="4"/>
        <v/>
      </c>
      <c r="AB51" s="140"/>
      <c r="AC51" s="99" t="str">
        <f t="shared" si="5"/>
        <v/>
      </c>
      <c r="AD51" s="140"/>
      <c r="AE51" s="99" t="str">
        <f t="shared" si="6"/>
        <v/>
      </c>
      <c r="AF51" s="140"/>
      <c r="AG51" s="99" t="str">
        <f t="shared" si="7"/>
        <v/>
      </c>
      <c r="AH51" s="140"/>
      <c r="AI51" s="99" t="str">
        <f t="shared" si="8"/>
        <v/>
      </c>
      <c r="AJ51" s="140"/>
      <c r="AK51" s="28" t="str">
        <f t="shared" si="0"/>
        <v/>
      </c>
      <c r="AL51" s="111" t="str">
        <f t="shared" si="11"/>
        <v/>
      </c>
      <c r="AM51" s="111" t="str">
        <f t="shared" si="9"/>
        <v/>
      </c>
      <c r="AN51" s="179"/>
      <c r="AO51" s="179"/>
      <c r="AP51" s="179"/>
      <c r="AQ51" s="179"/>
      <c r="AR51" s="179"/>
      <c r="AS51" s="179"/>
      <c r="AT51" s="179"/>
      <c r="AU51" s="180" t="str">
        <f>IFERROR(VLOOKUP(AT51,'Seguridad Información'!$I$61:$J$65,2,0),"")</f>
        <v/>
      </c>
      <c r="AV51" s="83"/>
      <c r="AW51" s="82" t="str">
        <f t="shared" si="1"/>
        <v/>
      </c>
      <c r="AX51" s="81" t="str">
        <f t="shared" si="2"/>
        <v/>
      </c>
      <c r="AY51" s="22" t="str">
        <f>IFERROR(VLOOKUP((CONCATENATE(AM51,AX51)),Listados!$U$3:$V$11,2,FALSE),"")</f>
        <v/>
      </c>
      <c r="AZ51" s="111">
        <f t="shared" si="10"/>
        <v>100</v>
      </c>
      <c r="BA51" s="504"/>
      <c r="BB51" s="548"/>
      <c r="BC51" s="142">
        <f>+IF(AND(W51="Preventivo",BB49="Fuerte"),2,IF(AND(W51="Preventivo",BB49="Moderado"),1,0))</f>
        <v>0</v>
      </c>
      <c r="BD51" s="68">
        <f>+IF(AND(W51="Detectivo/Correctivo",$BB49="Fuerte"),2,IF(AND(W51="Detectivo/Correctivo",$BB51="Moderado"),1,IF(AND(W51="Preventivo",$BB49="Fuerte"),1,0)))</f>
        <v>0</v>
      </c>
      <c r="BE51" s="142" t="e">
        <f>+N49-BC51</f>
        <v>#N/A</v>
      </c>
      <c r="BF51" s="142" t="e">
        <f>+P49-BD51</f>
        <v>#N/A</v>
      </c>
      <c r="BG51" s="500"/>
      <c r="BH51" s="500"/>
      <c r="BI51" s="500"/>
      <c r="BJ51" s="590"/>
      <c r="BK51" s="590"/>
      <c r="BL51" s="590"/>
      <c r="BM51" s="590"/>
    </row>
    <row r="52" spans="1:65" ht="65.099999999999994" customHeight="1" thickBot="1" x14ac:dyDescent="0.3">
      <c r="A52" s="511"/>
      <c r="B52" s="599"/>
      <c r="C52" s="517"/>
      <c r="D52" s="159"/>
      <c r="E52" s="159"/>
      <c r="F52" s="601"/>
      <c r="G52" s="523"/>
      <c r="H52" s="105"/>
      <c r="I52" s="162"/>
      <c r="J52" s="105"/>
      <c r="K52" s="161"/>
      <c r="L52" s="151"/>
      <c r="M52" s="514"/>
      <c r="N52" s="507"/>
      <c r="O52" s="597"/>
      <c r="P52" s="507"/>
      <c r="Q52" s="502"/>
      <c r="R52" s="500"/>
      <c r="S52" s="140"/>
      <c r="T52" s="101"/>
      <c r="U52" s="52" t="s">
        <v>497</v>
      </c>
      <c r="V52" s="145"/>
      <c r="W52" s="145"/>
      <c r="X52" s="145"/>
      <c r="Y52" s="99" t="str">
        <f t="shared" si="3"/>
        <v/>
      </c>
      <c r="Z52" s="145"/>
      <c r="AA52" s="99" t="str">
        <f t="shared" si="4"/>
        <v/>
      </c>
      <c r="AB52" s="140"/>
      <c r="AC52" s="99" t="str">
        <f t="shared" si="5"/>
        <v/>
      </c>
      <c r="AD52" s="140"/>
      <c r="AE52" s="99" t="str">
        <f t="shared" si="6"/>
        <v/>
      </c>
      <c r="AF52" s="140"/>
      <c r="AG52" s="99" t="str">
        <f t="shared" si="7"/>
        <v/>
      </c>
      <c r="AH52" s="140"/>
      <c r="AI52" s="99" t="str">
        <f t="shared" si="8"/>
        <v/>
      </c>
      <c r="AJ52" s="140"/>
      <c r="AK52" s="28" t="str">
        <f t="shared" si="0"/>
        <v/>
      </c>
      <c r="AL52" s="111" t="str">
        <f t="shared" si="11"/>
        <v/>
      </c>
      <c r="AM52" s="111" t="str">
        <f t="shared" si="9"/>
        <v/>
      </c>
      <c r="AN52" s="179"/>
      <c r="AO52" s="179"/>
      <c r="AP52" s="179"/>
      <c r="AQ52" s="179"/>
      <c r="AR52" s="179"/>
      <c r="AS52" s="179"/>
      <c r="AT52" s="179"/>
      <c r="AU52" s="180" t="str">
        <f>IFERROR(VLOOKUP(AT52,'Seguridad Información'!$I$61:$J$65,2,0),"")</f>
        <v/>
      </c>
      <c r="AV52" s="83"/>
      <c r="AW52" s="82" t="str">
        <f t="shared" si="1"/>
        <v/>
      </c>
      <c r="AX52" s="81" t="str">
        <f t="shared" si="2"/>
        <v/>
      </c>
      <c r="AY52" s="22" t="str">
        <f>IFERROR(VLOOKUP((CONCATENATE(AM52,AX52)),Listados!$U$3:$V$11,2,FALSE),"")</f>
        <v/>
      </c>
      <c r="AZ52" s="111">
        <f t="shared" si="10"/>
        <v>100</v>
      </c>
      <c r="BA52" s="504"/>
      <c r="BB52" s="548"/>
      <c r="BC52" s="142">
        <f>+IF(AND(W52="Preventivo",BB49="Fuerte"),2,IF(AND(W52="Preventivo",BB49="Moderado"),1,0))</f>
        <v>0</v>
      </c>
      <c r="BD52" s="68">
        <f>+IF(AND(W52="Detectivo/Correctivo",$BB49="Fuerte"),2,IF(AND(W52="Detectivo/Correctivo",$BB52="Moderado"),1,IF(AND(W52="Preventivo",$BB49="Fuerte"),1,0)))</f>
        <v>0</v>
      </c>
      <c r="BE52" s="142" t="e">
        <f>+N49-BC52</f>
        <v>#N/A</v>
      </c>
      <c r="BF52" s="142" t="e">
        <f>+P49-BD52</f>
        <v>#N/A</v>
      </c>
      <c r="BG52" s="500"/>
      <c r="BH52" s="500"/>
      <c r="BI52" s="500"/>
      <c r="BJ52" s="590"/>
      <c r="BK52" s="590"/>
      <c r="BL52" s="590"/>
      <c r="BM52" s="590"/>
    </row>
    <row r="53" spans="1:65" ht="65.099999999999994" customHeight="1" thickBot="1" x14ac:dyDescent="0.3">
      <c r="A53" s="511"/>
      <c r="B53" s="599"/>
      <c r="C53" s="517"/>
      <c r="D53" s="116"/>
      <c r="E53" s="116"/>
      <c r="F53" s="601"/>
      <c r="G53" s="523"/>
      <c r="H53" s="105"/>
      <c r="I53" s="162"/>
      <c r="J53" s="105"/>
      <c r="K53" s="29"/>
      <c r="L53" s="151"/>
      <c r="M53" s="514"/>
      <c r="N53" s="507"/>
      <c r="O53" s="597"/>
      <c r="P53" s="507"/>
      <c r="Q53" s="502"/>
      <c r="R53" s="500"/>
      <c r="S53" s="140"/>
      <c r="T53" s="181"/>
      <c r="U53" s="52" t="s">
        <v>497</v>
      </c>
      <c r="V53" s="145"/>
      <c r="W53" s="145"/>
      <c r="X53" s="145"/>
      <c r="Y53" s="99" t="str">
        <f t="shared" si="3"/>
        <v/>
      </c>
      <c r="Z53" s="145"/>
      <c r="AA53" s="99" t="str">
        <f t="shared" si="4"/>
        <v/>
      </c>
      <c r="AB53" s="140"/>
      <c r="AC53" s="99" t="str">
        <f t="shared" si="5"/>
        <v/>
      </c>
      <c r="AD53" s="140"/>
      <c r="AE53" s="99" t="str">
        <f t="shared" si="6"/>
        <v/>
      </c>
      <c r="AF53" s="140"/>
      <c r="AG53" s="99" t="str">
        <f t="shared" si="7"/>
        <v/>
      </c>
      <c r="AH53" s="140"/>
      <c r="AI53" s="99" t="str">
        <f t="shared" si="8"/>
        <v/>
      </c>
      <c r="AJ53" s="140"/>
      <c r="AK53" s="28" t="str">
        <f t="shared" si="0"/>
        <v/>
      </c>
      <c r="AL53" s="111" t="str">
        <f t="shared" si="11"/>
        <v/>
      </c>
      <c r="AM53" s="111" t="str">
        <f t="shared" si="9"/>
        <v/>
      </c>
      <c r="AN53" s="179"/>
      <c r="AO53" s="179"/>
      <c r="AP53" s="179"/>
      <c r="AQ53" s="179"/>
      <c r="AR53" s="179"/>
      <c r="AS53" s="179"/>
      <c r="AT53" s="179"/>
      <c r="AU53" s="180" t="str">
        <f>IFERROR(VLOOKUP(AT53,'Seguridad Información'!$I$61:$J$65,2,0),"")</f>
        <v/>
      </c>
      <c r="AV53" s="83"/>
      <c r="AW53" s="82" t="str">
        <f t="shared" si="1"/>
        <v/>
      </c>
      <c r="AX53" s="81" t="str">
        <f t="shared" si="2"/>
        <v/>
      </c>
      <c r="AY53" s="22" t="str">
        <f>IFERROR(VLOOKUP((CONCATENATE(AM53,AX53)),Listados!$U$3:$V$11,2,FALSE),"")</f>
        <v/>
      </c>
      <c r="AZ53" s="111">
        <f t="shared" si="10"/>
        <v>100</v>
      </c>
      <c r="BA53" s="504"/>
      <c r="BB53" s="548"/>
      <c r="BC53" s="142">
        <f>+IF(AND(W53="Preventivo",BB49="Fuerte"),2,IF(AND(W53="Preventivo",BB49="Moderado"),1,0))</f>
        <v>0</v>
      </c>
      <c r="BD53" s="68">
        <f>+IF(AND(W53="Detectivo/Correctivo",$BB49="Fuerte"),2,IF(AND(W53="Detectivo/Correctivo",$BB53="Moderado"),1,IF(AND(W53="Preventivo",$BB49="Fuerte"),1,0)))</f>
        <v>0</v>
      </c>
      <c r="BE53" s="142" t="e">
        <f>+N49-BC53</f>
        <v>#N/A</v>
      </c>
      <c r="BF53" s="142" t="e">
        <f>+P49-BD53</f>
        <v>#N/A</v>
      </c>
      <c r="BG53" s="500"/>
      <c r="BH53" s="500"/>
      <c r="BI53" s="500"/>
      <c r="BJ53" s="590"/>
      <c r="BK53" s="590"/>
      <c r="BL53" s="590"/>
      <c r="BM53" s="590"/>
    </row>
    <row r="54" spans="1:65" ht="65.099999999999994" customHeight="1" thickBot="1" x14ac:dyDescent="0.3">
      <c r="A54" s="512"/>
      <c r="B54" s="599"/>
      <c r="C54" s="518"/>
      <c r="D54" s="113"/>
      <c r="E54" s="113"/>
      <c r="F54" s="602"/>
      <c r="G54" s="568"/>
      <c r="H54" s="105"/>
      <c r="I54" s="162"/>
      <c r="J54" s="105"/>
      <c r="K54" s="30"/>
      <c r="L54" s="151"/>
      <c r="M54" s="514"/>
      <c r="N54" s="508"/>
      <c r="O54" s="597"/>
      <c r="P54" s="508"/>
      <c r="Q54" s="502"/>
      <c r="R54" s="501"/>
      <c r="S54" s="140"/>
      <c r="T54" s="102"/>
      <c r="U54" s="52" t="s">
        <v>497</v>
      </c>
      <c r="V54" s="145"/>
      <c r="W54" s="145"/>
      <c r="X54" s="145"/>
      <c r="Y54" s="99" t="str">
        <f t="shared" si="3"/>
        <v/>
      </c>
      <c r="Z54" s="145"/>
      <c r="AA54" s="99" t="str">
        <f t="shared" si="4"/>
        <v/>
      </c>
      <c r="AB54" s="140"/>
      <c r="AC54" s="99" t="str">
        <f t="shared" si="5"/>
        <v/>
      </c>
      <c r="AD54" s="140"/>
      <c r="AE54" s="99" t="str">
        <f t="shared" si="6"/>
        <v/>
      </c>
      <c r="AF54" s="140"/>
      <c r="AG54" s="99" t="str">
        <f t="shared" si="7"/>
        <v/>
      </c>
      <c r="AH54" s="140"/>
      <c r="AI54" s="99" t="str">
        <f t="shared" si="8"/>
        <v/>
      </c>
      <c r="AJ54" s="140"/>
      <c r="AK54" s="28" t="str">
        <f t="shared" si="0"/>
        <v/>
      </c>
      <c r="AL54" s="111" t="str">
        <f t="shared" si="11"/>
        <v/>
      </c>
      <c r="AM54" s="111" t="str">
        <f t="shared" si="9"/>
        <v/>
      </c>
      <c r="AN54" s="179"/>
      <c r="AO54" s="179"/>
      <c r="AP54" s="179"/>
      <c r="AQ54" s="179"/>
      <c r="AR54" s="179"/>
      <c r="AS54" s="179"/>
      <c r="AT54" s="179"/>
      <c r="AU54" s="180" t="str">
        <f>IFERROR(VLOOKUP(AT54,'Seguridad Información'!$I$61:$J$65,2,0),"")</f>
        <v/>
      </c>
      <c r="AV54" s="83"/>
      <c r="AW54" s="82" t="str">
        <f t="shared" si="1"/>
        <v/>
      </c>
      <c r="AX54" s="81" t="str">
        <f t="shared" si="2"/>
        <v/>
      </c>
      <c r="AY54" s="22" t="str">
        <f>IFERROR(VLOOKUP((CONCATENATE(AM54,AX54)),Listados!$U$3:$V$11,2,FALSE),"")</f>
        <v/>
      </c>
      <c r="AZ54" s="111">
        <f t="shared" si="10"/>
        <v>100</v>
      </c>
      <c r="BA54" s="505"/>
      <c r="BB54" s="548"/>
      <c r="BC54" s="142">
        <f>+IF(AND(W54="Preventivo",BB49="Fuerte"),2,IF(AND(W54="Preventivo",BB49="Moderado"),1,0))</f>
        <v>0</v>
      </c>
      <c r="BD54" s="68">
        <f>+IF(AND(W54="Detectivo/Correctivo",$BB49="Fuerte"),2,IF(AND(W54="Detectivo/Correctivo",$BB54="Moderado"),1,IF(AND(W54="Preventivo",$BB49="Fuerte"),1,0)))</f>
        <v>0</v>
      </c>
      <c r="BE54" s="142" t="e">
        <f>+N49-BC54</f>
        <v>#N/A</v>
      </c>
      <c r="BF54" s="142" t="e">
        <f>+P49-BD54</f>
        <v>#N/A</v>
      </c>
      <c r="BG54" s="501"/>
      <c r="BH54" s="501"/>
      <c r="BI54" s="501"/>
      <c r="BJ54" s="591"/>
      <c r="BK54" s="591"/>
      <c r="BL54" s="591"/>
      <c r="BM54" s="591"/>
    </row>
    <row r="55" spans="1:65" ht="65.099999999999994" customHeight="1" thickBot="1" x14ac:dyDescent="0.3">
      <c r="A55" s="510">
        <v>9</v>
      </c>
      <c r="B55" s="598"/>
      <c r="C55" s="516" t="str">
        <f>IFERROR(VLOOKUP(B55,Listados!B$3:C$20,2,FALSE),"")</f>
        <v/>
      </c>
      <c r="D55" s="114"/>
      <c r="E55" s="114"/>
      <c r="F55" s="600"/>
      <c r="G55" s="522"/>
      <c r="H55" s="105"/>
      <c r="I55" s="162"/>
      <c r="J55" s="105"/>
      <c r="K55" s="109"/>
      <c r="L55" s="18"/>
      <c r="M55" s="549"/>
      <c r="N55" s="506" t="e">
        <f>+VLOOKUP(M55,Listados!$K$8:$L$12,2,0)</f>
        <v>#N/A</v>
      </c>
      <c r="O55" s="596"/>
      <c r="P55" s="506" t="e">
        <f>+VLOOKUP(O55,Listados!$K$13:$L$17,2,0)</f>
        <v>#N/A</v>
      </c>
      <c r="Q55" s="501" t="str">
        <f>IF(AND(M55&lt;&gt;"",O55&lt;&gt;""),VLOOKUP(M55&amp;O55,Listados!$M$3:$N$27,2,FALSE),"")</f>
        <v/>
      </c>
      <c r="R55" s="499" t="e">
        <f>+VLOOKUP(Q55,Listados!$P$3:$Q$6,2,FALSE)</f>
        <v>#N/A</v>
      </c>
      <c r="S55" s="140"/>
      <c r="T55" s="98"/>
      <c r="U55" s="52" t="s">
        <v>497</v>
      </c>
      <c r="V55" s="145"/>
      <c r="W55" s="145"/>
      <c r="X55" s="145"/>
      <c r="Y55" s="99" t="str">
        <f t="shared" si="3"/>
        <v/>
      </c>
      <c r="Z55" s="145"/>
      <c r="AA55" s="99" t="str">
        <f t="shared" si="4"/>
        <v/>
      </c>
      <c r="AB55" s="140"/>
      <c r="AC55" s="99" t="str">
        <f t="shared" si="5"/>
        <v/>
      </c>
      <c r="AD55" s="140"/>
      <c r="AE55" s="99" t="str">
        <f t="shared" si="6"/>
        <v/>
      </c>
      <c r="AF55" s="140"/>
      <c r="AG55" s="99" t="str">
        <f t="shared" si="7"/>
        <v/>
      </c>
      <c r="AH55" s="140"/>
      <c r="AI55" s="99" t="str">
        <f t="shared" si="8"/>
        <v/>
      </c>
      <c r="AJ55" s="140"/>
      <c r="AK55" s="28" t="str">
        <f t="shared" si="0"/>
        <v/>
      </c>
      <c r="AL55" s="111" t="str">
        <f t="shared" si="11"/>
        <v/>
      </c>
      <c r="AM55" s="111" t="str">
        <f t="shared" si="9"/>
        <v/>
      </c>
      <c r="AN55" s="179"/>
      <c r="AO55" s="179"/>
      <c r="AP55" s="179"/>
      <c r="AQ55" s="179"/>
      <c r="AR55" s="179"/>
      <c r="AS55" s="179"/>
      <c r="AT55" s="179"/>
      <c r="AU55" s="180" t="str">
        <f>IFERROR(VLOOKUP(AT55,'Seguridad Información'!$I$61:$J$65,2,0),"")</f>
        <v/>
      </c>
      <c r="AV55" s="83"/>
      <c r="AW55" s="82" t="str">
        <f t="shared" si="1"/>
        <v/>
      </c>
      <c r="AX55" s="81" t="str">
        <f t="shared" si="2"/>
        <v/>
      </c>
      <c r="AY55" s="22" t="str">
        <f>IFERROR(VLOOKUP((CONCATENATE(AM55,AX55)),Listados!$U$3:$V$11,2,FALSE),"")</f>
        <v/>
      </c>
      <c r="AZ55" s="111">
        <f t="shared" si="10"/>
        <v>100</v>
      </c>
      <c r="BA55" s="503">
        <f>AVERAGE(AZ55:AZ60)</f>
        <v>100</v>
      </c>
      <c r="BB55" s="505" t="str">
        <f>IF(BA55&lt;=50, "Débil", IF(BA55&lt;=99,"Moderado","Fuerte"))</f>
        <v>Fuerte</v>
      </c>
      <c r="BC55" s="142">
        <f>+IF(AND(W55="Preventivo",BB55="Fuerte"),2,IF(AND(W55="Preventivo",BB55="Moderado"),1,0))</f>
        <v>0</v>
      </c>
      <c r="BD55" s="68">
        <f>+IF(AND(W55="Detectivo/Correctivo",$BB55="Fuerte"),2,IF(AND(W55="Detectivo/Correctivo",$BB55="Moderado"),1,IF(AND(W55="Preventivo",$BB55="Fuerte"),1,0)))</f>
        <v>0</v>
      </c>
      <c r="BE55" s="142" t="e">
        <f>+N55-BC55</f>
        <v>#N/A</v>
      </c>
      <c r="BF55" s="142" t="e">
        <f>+P55-BD55</f>
        <v>#N/A</v>
      </c>
      <c r="BG55" s="499" t="e">
        <f>+VLOOKUP(MIN(BE55,BE56,BE57,BE58,BE59,BE60),Listados!$J$18:$K$24,2,TRUE)</f>
        <v>#N/A</v>
      </c>
      <c r="BH55" s="499" t="e">
        <f>+VLOOKUP(MIN(BF55,BF56,BF57,BF58,BF59,BF60),Listados!$J$27:$K$32,2,TRUE)</f>
        <v>#N/A</v>
      </c>
      <c r="BI55" s="499" t="e">
        <f>IF(AND(BG55&lt;&gt;"",BH55&lt;&gt;""),VLOOKUP(BG55&amp;BH55,Listados!$M$3:$N$27,2,FALSE),"")</f>
        <v>#N/A</v>
      </c>
      <c r="BJ55" s="589" t="e">
        <f>+IF($R55="Asumir el riesgo","NA","")</f>
        <v>#N/A</v>
      </c>
      <c r="BK55" s="589" t="e">
        <f>+IF($R55="Asumir el riesgo","NA","")</f>
        <v>#N/A</v>
      </c>
      <c r="BL55" s="589" t="e">
        <f>+IF($R55="Asumir el riesgo","NA","")</f>
        <v>#N/A</v>
      </c>
      <c r="BM55" s="589" t="e">
        <f>+IF($R55="Asumir el riesgo","NA","")</f>
        <v>#N/A</v>
      </c>
    </row>
    <row r="56" spans="1:65" ht="65.099999999999994" customHeight="1" thickBot="1" x14ac:dyDescent="0.3">
      <c r="A56" s="511"/>
      <c r="B56" s="599"/>
      <c r="C56" s="517"/>
      <c r="D56" s="159"/>
      <c r="E56" s="159"/>
      <c r="F56" s="601"/>
      <c r="G56" s="523"/>
      <c r="H56" s="105"/>
      <c r="I56" s="162"/>
      <c r="J56" s="105"/>
      <c r="K56" s="161"/>
      <c r="L56" s="151"/>
      <c r="M56" s="514"/>
      <c r="N56" s="507"/>
      <c r="O56" s="597"/>
      <c r="P56" s="507"/>
      <c r="Q56" s="502"/>
      <c r="R56" s="500"/>
      <c r="S56" s="140"/>
      <c r="T56" s="181"/>
      <c r="U56" s="52" t="s">
        <v>497</v>
      </c>
      <c r="V56" s="145"/>
      <c r="W56" s="145"/>
      <c r="X56" s="145"/>
      <c r="Y56" s="99" t="str">
        <f t="shared" si="3"/>
        <v/>
      </c>
      <c r="Z56" s="145"/>
      <c r="AA56" s="99" t="str">
        <f t="shared" si="4"/>
        <v/>
      </c>
      <c r="AB56" s="140"/>
      <c r="AC56" s="99" t="str">
        <f t="shared" si="5"/>
        <v/>
      </c>
      <c r="AD56" s="140"/>
      <c r="AE56" s="99" t="str">
        <f t="shared" si="6"/>
        <v/>
      </c>
      <c r="AF56" s="140"/>
      <c r="AG56" s="99" t="str">
        <f t="shared" si="7"/>
        <v/>
      </c>
      <c r="AH56" s="140"/>
      <c r="AI56" s="99" t="str">
        <f t="shared" si="8"/>
        <v/>
      </c>
      <c r="AJ56" s="140"/>
      <c r="AK56" s="28" t="str">
        <f t="shared" si="0"/>
        <v/>
      </c>
      <c r="AL56" s="111" t="str">
        <f t="shared" si="11"/>
        <v/>
      </c>
      <c r="AM56" s="111" t="str">
        <f t="shared" si="9"/>
        <v/>
      </c>
      <c r="AN56" s="179"/>
      <c r="AO56" s="179"/>
      <c r="AP56" s="179"/>
      <c r="AQ56" s="179"/>
      <c r="AR56" s="179"/>
      <c r="AS56" s="179"/>
      <c r="AT56" s="179"/>
      <c r="AU56" s="180" t="str">
        <f>IFERROR(VLOOKUP(AT56,'Seguridad Información'!$I$61:$J$65,2,0),"")</f>
        <v/>
      </c>
      <c r="AV56" s="83"/>
      <c r="AW56" s="82" t="str">
        <f t="shared" si="1"/>
        <v/>
      </c>
      <c r="AX56" s="81" t="str">
        <f t="shared" si="2"/>
        <v/>
      </c>
      <c r="AY56" s="22" t="str">
        <f>IFERROR(VLOOKUP((CONCATENATE(AM56,AX56)),Listados!$U$3:$V$11,2,FALSE),"")</f>
        <v/>
      </c>
      <c r="AZ56" s="111">
        <f t="shared" si="10"/>
        <v>100</v>
      </c>
      <c r="BA56" s="504"/>
      <c r="BB56" s="548"/>
      <c r="BC56" s="142">
        <f>+IF(AND(W56="Preventivo",BB55="Fuerte"),2,IF(AND(W56="Preventivo",BB55="Moderado"),1,0))</f>
        <v>0</v>
      </c>
      <c r="BD56" s="68">
        <f>+IF(AND(W56="Detectivo/Correctivo",$BB55="Fuerte"),2,IF(AND(W56="Detectivo/Correctivo",$BB56="Moderado"),1,IF(AND(W56="Preventivo",$BB55="Fuerte"),1,0)))</f>
        <v>0</v>
      </c>
      <c r="BE56" s="142" t="e">
        <f>+N55-BC56</f>
        <v>#N/A</v>
      </c>
      <c r="BF56" s="142" t="e">
        <f>+P55-BD56</f>
        <v>#N/A</v>
      </c>
      <c r="BG56" s="500"/>
      <c r="BH56" s="500"/>
      <c r="BI56" s="500"/>
      <c r="BJ56" s="590"/>
      <c r="BK56" s="590"/>
      <c r="BL56" s="590"/>
      <c r="BM56" s="590"/>
    </row>
    <row r="57" spans="1:65" ht="65.099999999999994" customHeight="1" thickBot="1" x14ac:dyDescent="0.3">
      <c r="A57" s="511"/>
      <c r="B57" s="599"/>
      <c r="C57" s="517"/>
      <c r="D57" s="159"/>
      <c r="E57" s="159"/>
      <c r="F57" s="601"/>
      <c r="G57" s="523"/>
      <c r="H57" s="105"/>
      <c r="I57" s="162"/>
      <c r="J57" s="105"/>
      <c r="K57" s="161"/>
      <c r="L57" s="151"/>
      <c r="M57" s="514"/>
      <c r="N57" s="507"/>
      <c r="O57" s="597"/>
      <c r="P57" s="507"/>
      <c r="Q57" s="502"/>
      <c r="R57" s="500"/>
      <c r="S57" s="140"/>
      <c r="T57" s="100"/>
      <c r="U57" s="52" t="s">
        <v>497</v>
      </c>
      <c r="V57" s="145"/>
      <c r="W57" s="145"/>
      <c r="X57" s="145"/>
      <c r="Y57" s="99" t="str">
        <f t="shared" si="3"/>
        <v/>
      </c>
      <c r="Z57" s="145"/>
      <c r="AA57" s="99" t="str">
        <f t="shared" si="4"/>
        <v/>
      </c>
      <c r="AB57" s="140"/>
      <c r="AC57" s="99" t="str">
        <f t="shared" si="5"/>
        <v/>
      </c>
      <c r="AD57" s="140"/>
      <c r="AE57" s="99" t="str">
        <f t="shared" si="6"/>
        <v/>
      </c>
      <c r="AF57" s="140"/>
      <c r="AG57" s="99" t="str">
        <f t="shared" si="7"/>
        <v/>
      </c>
      <c r="AH57" s="140"/>
      <c r="AI57" s="99" t="str">
        <f t="shared" si="8"/>
        <v/>
      </c>
      <c r="AJ57" s="140"/>
      <c r="AK57" s="28" t="str">
        <f t="shared" si="0"/>
        <v/>
      </c>
      <c r="AL57" s="111" t="str">
        <f t="shared" si="11"/>
        <v/>
      </c>
      <c r="AM57" s="111" t="str">
        <f t="shared" si="9"/>
        <v/>
      </c>
      <c r="AN57" s="179"/>
      <c r="AO57" s="179"/>
      <c r="AP57" s="179"/>
      <c r="AQ57" s="179"/>
      <c r="AR57" s="179"/>
      <c r="AS57" s="179"/>
      <c r="AT57" s="179"/>
      <c r="AU57" s="180" t="str">
        <f>IFERROR(VLOOKUP(AT57,'Seguridad Información'!$I$61:$J$65,2,0),"")</f>
        <v/>
      </c>
      <c r="AV57" s="83"/>
      <c r="AW57" s="82" t="str">
        <f t="shared" si="1"/>
        <v/>
      </c>
      <c r="AX57" s="81" t="str">
        <f t="shared" si="2"/>
        <v/>
      </c>
      <c r="AY57" s="22" t="str">
        <f>IFERROR(VLOOKUP((CONCATENATE(AM57,AX57)),Listados!$U$3:$V$11,2,FALSE),"")</f>
        <v/>
      </c>
      <c r="AZ57" s="111">
        <f t="shared" si="10"/>
        <v>100</v>
      </c>
      <c r="BA57" s="504"/>
      <c r="BB57" s="548"/>
      <c r="BC57" s="142">
        <f>+IF(AND(W57="Preventivo",BB55="Fuerte"),2,IF(AND(W57="Preventivo",BB55="Moderado"),1,0))</f>
        <v>0</v>
      </c>
      <c r="BD57" s="68">
        <f>+IF(AND(W57="Detectivo/Correctivo",$BB55="Fuerte"),2,IF(AND(W57="Detectivo/Correctivo",$BB57="Moderado"),1,IF(AND(W57="Preventivo",$BB55="Fuerte"),1,0)))</f>
        <v>0</v>
      </c>
      <c r="BE57" s="142" t="e">
        <f>+N55-BC57</f>
        <v>#N/A</v>
      </c>
      <c r="BF57" s="142" t="e">
        <f>+P55-BD57</f>
        <v>#N/A</v>
      </c>
      <c r="BG57" s="500"/>
      <c r="BH57" s="500"/>
      <c r="BI57" s="500"/>
      <c r="BJ57" s="590"/>
      <c r="BK57" s="590"/>
      <c r="BL57" s="590"/>
      <c r="BM57" s="590"/>
    </row>
    <row r="58" spans="1:65" ht="65.099999999999994" customHeight="1" thickBot="1" x14ac:dyDescent="0.3">
      <c r="A58" s="511"/>
      <c r="B58" s="599"/>
      <c r="C58" s="517"/>
      <c r="D58" s="159"/>
      <c r="E58" s="159"/>
      <c r="F58" s="601"/>
      <c r="G58" s="523"/>
      <c r="H58" s="105"/>
      <c r="I58" s="162"/>
      <c r="J58" s="105"/>
      <c r="K58" s="161"/>
      <c r="L58" s="151"/>
      <c r="M58" s="514"/>
      <c r="N58" s="507"/>
      <c r="O58" s="597"/>
      <c r="P58" s="507"/>
      <c r="Q58" s="502"/>
      <c r="R58" s="500"/>
      <c r="S58" s="140"/>
      <c r="T58" s="101"/>
      <c r="U58" s="52" t="s">
        <v>497</v>
      </c>
      <c r="V58" s="145"/>
      <c r="W58" s="145"/>
      <c r="X58" s="145"/>
      <c r="Y58" s="99" t="str">
        <f t="shared" si="3"/>
        <v/>
      </c>
      <c r="Z58" s="145"/>
      <c r="AA58" s="99" t="str">
        <f t="shared" si="4"/>
        <v/>
      </c>
      <c r="AB58" s="140"/>
      <c r="AC58" s="99" t="str">
        <f t="shared" si="5"/>
        <v/>
      </c>
      <c r="AD58" s="140"/>
      <c r="AE58" s="99" t="str">
        <f t="shared" si="6"/>
        <v/>
      </c>
      <c r="AF58" s="140"/>
      <c r="AG58" s="99" t="str">
        <f t="shared" si="7"/>
        <v/>
      </c>
      <c r="AH58" s="140"/>
      <c r="AI58" s="99" t="str">
        <f t="shared" si="8"/>
        <v/>
      </c>
      <c r="AJ58" s="140"/>
      <c r="AK58" s="28" t="str">
        <f t="shared" si="0"/>
        <v/>
      </c>
      <c r="AL58" s="111" t="str">
        <f t="shared" si="11"/>
        <v/>
      </c>
      <c r="AM58" s="111" t="str">
        <f t="shared" si="9"/>
        <v/>
      </c>
      <c r="AN58" s="179"/>
      <c r="AO58" s="179"/>
      <c r="AP58" s="179"/>
      <c r="AQ58" s="179"/>
      <c r="AR58" s="179"/>
      <c r="AS58" s="179"/>
      <c r="AT58" s="179"/>
      <c r="AU58" s="180" t="str">
        <f>IFERROR(VLOOKUP(AT58,'Seguridad Información'!$I$61:$J$65,2,0),"")</f>
        <v/>
      </c>
      <c r="AV58" s="83"/>
      <c r="AW58" s="82" t="str">
        <f t="shared" si="1"/>
        <v/>
      </c>
      <c r="AX58" s="81" t="str">
        <f t="shared" si="2"/>
        <v/>
      </c>
      <c r="AY58" s="22" t="str">
        <f>IFERROR(VLOOKUP((CONCATENATE(AM58,AX58)),Listados!$U$3:$V$11,2,FALSE),"")</f>
        <v/>
      </c>
      <c r="AZ58" s="111">
        <f t="shared" si="10"/>
        <v>100</v>
      </c>
      <c r="BA58" s="504"/>
      <c r="BB58" s="548"/>
      <c r="BC58" s="142">
        <f>+IF(AND(W58="Preventivo",BB55="Fuerte"),2,IF(AND(W58="Preventivo",BB55="Moderado"),1,0))</f>
        <v>0</v>
      </c>
      <c r="BD58" s="68">
        <f>+IF(AND(W58="Detectivo/Correctivo",$BB55="Fuerte"),2,IF(AND(W58="Detectivo/Correctivo",$BB58="Moderado"),1,IF(AND(W58="Preventivo",$BB55="Fuerte"),1,0)))</f>
        <v>0</v>
      </c>
      <c r="BE58" s="142" t="e">
        <f>+N55-BC58</f>
        <v>#N/A</v>
      </c>
      <c r="BF58" s="142" t="e">
        <f>+P55-BD58</f>
        <v>#N/A</v>
      </c>
      <c r="BG58" s="500"/>
      <c r="BH58" s="500"/>
      <c r="BI58" s="500"/>
      <c r="BJ58" s="590"/>
      <c r="BK58" s="590"/>
      <c r="BL58" s="590"/>
      <c r="BM58" s="590"/>
    </row>
    <row r="59" spans="1:65" ht="65.099999999999994" customHeight="1" thickBot="1" x14ac:dyDescent="0.3">
      <c r="A59" s="511"/>
      <c r="B59" s="599"/>
      <c r="C59" s="517"/>
      <c r="D59" s="116"/>
      <c r="E59" s="116"/>
      <c r="F59" s="601"/>
      <c r="G59" s="523"/>
      <c r="H59" s="105"/>
      <c r="I59" s="162"/>
      <c r="J59" s="105"/>
      <c r="K59" s="29"/>
      <c r="L59" s="151"/>
      <c r="M59" s="514"/>
      <c r="N59" s="507"/>
      <c r="O59" s="597"/>
      <c r="P59" s="507"/>
      <c r="Q59" s="502"/>
      <c r="R59" s="500"/>
      <c r="S59" s="140"/>
      <c r="T59" s="181"/>
      <c r="U59" s="52" t="s">
        <v>497</v>
      </c>
      <c r="V59" s="145"/>
      <c r="W59" s="145"/>
      <c r="X59" s="145"/>
      <c r="Y59" s="99" t="str">
        <f t="shared" si="3"/>
        <v/>
      </c>
      <c r="Z59" s="145"/>
      <c r="AA59" s="99" t="str">
        <f t="shared" si="4"/>
        <v/>
      </c>
      <c r="AB59" s="140"/>
      <c r="AC59" s="99" t="str">
        <f t="shared" si="5"/>
        <v/>
      </c>
      <c r="AD59" s="140"/>
      <c r="AE59" s="99" t="str">
        <f t="shared" si="6"/>
        <v/>
      </c>
      <c r="AF59" s="140"/>
      <c r="AG59" s="99" t="str">
        <f t="shared" si="7"/>
        <v/>
      </c>
      <c r="AH59" s="140"/>
      <c r="AI59" s="99" t="str">
        <f t="shared" si="8"/>
        <v/>
      </c>
      <c r="AJ59" s="140"/>
      <c r="AK59" s="28" t="str">
        <f t="shared" si="0"/>
        <v/>
      </c>
      <c r="AL59" s="111" t="str">
        <f t="shared" si="11"/>
        <v/>
      </c>
      <c r="AM59" s="111" t="str">
        <f t="shared" si="9"/>
        <v/>
      </c>
      <c r="AN59" s="179"/>
      <c r="AO59" s="179"/>
      <c r="AP59" s="179"/>
      <c r="AQ59" s="179"/>
      <c r="AR59" s="179"/>
      <c r="AS59" s="179"/>
      <c r="AT59" s="179"/>
      <c r="AU59" s="180" t="str">
        <f>IFERROR(VLOOKUP(AT59,'Seguridad Información'!$I$61:$J$65,2,0),"")</f>
        <v/>
      </c>
      <c r="AV59" s="83"/>
      <c r="AW59" s="82" t="str">
        <f t="shared" si="1"/>
        <v/>
      </c>
      <c r="AX59" s="81" t="str">
        <f t="shared" si="2"/>
        <v/>
      </c>
      <c r="AY59" s="22" t="str">
        <f>IFERROR(VLOOKUP((CONCATENATE(AM59,AX59)),Listados!$U$3:$V$11,2,FALSE),"")</f>
        <v/>
      </c>
      <c r="AZ59" s="111">
        <f t="shared" si="10"/>
        <v>100</v>
      </c>
      <c r="BA59" s="504"/>
      <c r="BB59" s="548"/>
      <c r="BC59" s="142">
        <f>+IF(AND(W59="Preventivo",BB55="Fuerte"),2,IF(AND(W59="Preventivo",BB55="Moderado"),1,0))</f>
        <v>0</v>
      </c>
      <c r="BD59" s="68">
        <f>+IF(AND(W59="Detectivo/Correctivo",$BB55="Fuerte"),2,IF(AND(W59="Detectivo/Correctivo",$BB59="Moderado"),1,IF(AND(W59="Preventivo",$BB55="Fuerte"),1,0)))</f>
        <v>0</v>
      </c>
      <c r="BE59" s="142" t="e">
        <f>+N55-BC59</f>
        <v>#N/A</v>
      </c>
      <c r="BF59" s="142" t="e">
        <f>+P55-BD59</f>
        <v>#N/A</v>
      </c>
      <c r="BG59" s="500"/>
      <c r="BH59" s="500"/>
      <c r="BI59" s="500"/>
      <c r="BJ59" s="590"/>
      <c r="BK59" s="590"/>
      <c r="BL59" s="590"/>
      <c r="BM59" s="590"/>
    </row>
    <row r="60" spans="1:65" ht="65.099999999999994" customHeight="1" thickBot="1" x14ac:dyDescent="0.3">
      <c r="A60" s="512"/>
      <c r="B60" s="599"/>
      <c r="C60" s="518"/>
      <c r="D60" s="113"/>
      <c r="E60" s="113"/>
      <c r="F60" s="602"/>
      <c r="G60" s="568"/>
      <c r="H60" s="105"/>
      <c r="I60" s="162"/>
      <c r="J60" s="105"/>
      <c r="K60" s="30"/>
      <c r="L60" s="151"/>
      <c r="M60" s="514"/>
      <c r="N60" s="508"/>
      <c r="O60" s="597"/>
      <c r="P60" s="508"/>
      <c r="Q60" s="502"/>
      <c r="R60" s="501"/>
      <c r="S60" s="140"/>
      <c r="T60" s="102"/>
      <c r="U60" s="52" t="s">
        <v>497</v>
      </c>
      <c r="V60" s="145"/>
      <c r="W60" s="145"/>
      <c r="X60" s="145"/>
      <c r="Y60" s="99" t="str">
        <f t="shared" si="3"/>
        <v/>
      </c>
      <c r="Z60" s="145"/>
      <c r="AA60" s="99" t="str">
        <f t="shared" si="4"/>
        <v/>
      </c>
      <c r="AB60" s="140"/>
      <c r="AC60" s="99" t="str">
        <f t="shared" si="5"/>
        <v/>
      </c>
      <c r="AD60" s="140"/>
      <c r="AE60" s="99" t="str">
        <f t="shared" si="6"/>
        <v/>
      </c>
      <c r="AF60" s="140"/>
      <c r="AG60" s="99" t="str">
        <f t="shared" si="7"/>
        <v/>
      </c>
      <c r="AH60" s="140"/>
      <c r="AI60" s="99" t="str">
        <f t="shared" si="8"/>
        <v/>
      </c>
      <c r="AJ60" s="140"/>
      <c r="AK60" s="28" t="str">
        <f t="shared" si="0"/>
        <v/>
      </c>
      <c r="AL60" s="111" t="str">
        <f t="shared" si="11"/>
        <v/>
      </c>
      <c r="AM60" s="111" t="str">
        <f t="shared" si="9"/>
        <v/>
      </c>
      <c r="AN60" s="179"/>
      <c r="AO60" s="179"/>
      <c r="AP60" s="179"/>
      <c r="AQ60" s="179"/>
      <c r="AR60" s="179"/>
      <c r="AS60" s="179"/>
      <c r="AT60" s="179"/>
      <c r="AU60" s="180" t="str">
        <f>IFERROR(VLOOKUP(AT60,'Seguridad Información'!$I$61:$J$65,2,0),"")</f>
        <v/>
      </c>
      <c r="AV60" s="83"/>
      <c r="AW60" s="82" t="str">
        <f t="shared" si="1"/>
        <v/>
      </c>
      <c r="AX60" s="81" t="str">
        <f t="shared" si="2"/>
        <v/>
      </c>
      <c r="AY60" s="22" t="str">
        <f>IFERROR(VLOOKUP((CONCATENATE(AM60,AX60)),Listados!$U$3:$V$11,2,FALSE),"")</f>
        <v/>
      </c>
      <c r="AZ60" s="111">
        <f t="shared" si="10"/>
        <v>100</v>
      </c>
      <c r="BA60" s="505"/>
      <c r="BB60" s="548"/>
      <c r="BC60" s="142">
        <f>+IF(AND(W60="Preventivo",BB55="Fuerte"),2,IF(AND(W60="Preventivo",BB55="Moderado"),1,0))</f>
        <v>0</v>
      </c>
      <c r="BD60" s="68">
        <f>+IF(AND(W60="Detectivo/Correctivo",$BB55="Fuerte"),2,IF(AND(W60="Detectivo/Correctivo",$BB60="Moderado"),1,IF(AND(W60="Preventivo",$BB55="Fuerte"),1,0)))</f>
        <v>0</v>
      </c>
      <c r="BE60" s="142" t="e">
        <f>+N55-BC60</f>
        <v>#N/A</v>
      </c>
      <c r="BF60" s="142" t="e">
        <f>+P55-BD60</f>
        <v>#N/A</v>
      </c>
      <c r="BG60" s="501"/>
      <c r="BH60" s="501"/>
      <c r="BI60" s="501"/>
      <c r="BJ60" s="591"/>
      <c r="BK60" s="591"/>
      <c r="BL60" s="591"/>
      <c r="BM60" s="591"/>
    </row>
    <row r="61" spans="1:65" ht="65.099999999999994" customHeight="1" thickBot="1" x14ac:dyDescent="0.3">
      <c r="A61" s="510">
        <v>10</v>
      </c>
      <c r="B61" s="598"/>
      <c r="C61" s="516" t="str">
        <f>IFERROR(VLOOKUP(B61,Listados!B$3:C$20,2,FALSE),"")</f>
        <v/>
      </c>
      <c r="D61" s="114"/>
      <c r="E61" s="114"/>
      <c r="F61" s="600"/>
      <c r="G61" s="522"/>
      <c r="H61" s="105"/>
      <c r="I61" s="162"/>
      <c r="J61" s="105"/>
      <c r="K61" s="109"/>
      <c r="L61" s="18"/>
      <c r="M61" s="549"/>
      <c r="N61" s="506" t="e">
        <f>+VLOOKUP(M61,Listados!$K$8:$L$12,2,0)</f>
        <v>#N/A</v>
      </c>
      <c r="O61" s="596"/>
      <c r="P61" s="506" t="e">
        <f>+VLOOKUP(O61,Listados!$K$13:$L$17,2,0)</f>
        <v>#N/A</v>
      </c>
      <c r="Q61" s="501" t="str">
        <f>IF(AND(M61&lt;&gt;"",O61&lt;&gt;""),VLOOKUP(M61&amp;O61,Listados!$M$3:$N$27,2,FALSE),"")</f>
        <v/>
      </c>
      <c r="R61" s="499" t="e">
        <f>+VLOOKUP(Q61,Listados!$P$3:$Q$6,2,FALSE)</f>
        <v>#N/A</v>
      </c>
      <c r="S61" s="140"/>
      <c r="T61" s="98"/>
      <c r="U61" s="52" t="s">
        <v>497</v>
      </c>
      <c r="V61" s="145"/>
      <c r="W61" s="145"/>
      <c r="X61" s="145"/>
      <c r="Y61" s="99" t="str">
        <f t="shared" si="3"/>
        <v/>
      </c>
      <c r="Z61" s="145"/>
      <c r="AA61" s="99" t="str">
        <f t="shared" si="4"/>
        <v/>
      </c>
      <c r="AB61" s="140"/>
      <c r="AC61" s="99" t="str">
        <f t="shared" si="5"/>
        <v/>
      </c>
      <c r="AD61" s="140"/>
      <c r="AE61" s="99" t="str">
        <f t="shared" si="6"/>
        <v/>
      </c>
      <c r="AF61" s="140"/>
      <c r="AG61" s="99" t="str">
        <f t="shared" si="7"/>
        <v/>
      </c>
      <c r="AH61" s="140"/>
      <c r="AI61" s="99" t="str">
        <f t="shared" si="8"/>
        <v/>
      </c>
      <c r="AJ61" s="140"/>
      <c r="AK61" s="28" t="str">
        <f t="shared" si="0"/>
        <v/>
      </c>
      <c r="AL61" s="111" t="str">
        <f t="shared" si="11"/>
        <v/>
      </c>
      <c r="AM61" s="111" t="str">
        <f t="shared" si="9"/>
        <v/>
      </c>
      <c r="AN61" s="179"/>
      <c r="AO61" s="179"/>
      <c r="AP61" s="179"/>
      <c r="AQ61" s="179"/>
      <c r="AR61" s="179"/>
      <c r="AS61" s="179"/>
      <c r="AT61" s="179"/>
      <c r="AU61" s="180" t="str">
        <f>IFERROR(VLOOKUP(AT61,'Seguridad Información'!$I$61:$J$65,2,0),"")</f>
        <v/>
      </c>
      <c r="AV61" s="83"/>
      <c r="AW61" s="82" t="str">
        <f t="shared" si="1"/>
        <v/>
      </c>
      <c r="AX61" s="81" t="str">
        <f t="shared" si="2"/>
        <v/>
      </c>
      <c r="AY61" s="22" t="str">
        <f>IFERROR(VLOOKUP((CONCATENATE(AM61,AX61)),Listados!$U$3:$V$11,2,FALSE),"")</f>
        <v/>
      </c>
      <c r="AZ61" s="111">
        <f t="shared" si="10"/>
        <v>100</v>
      </c>
      <c r="BA61" s="503">
        <f>AVERAGE(AZ61:AZ66)</f>
        <v>100</v>
      </c>
      <c r="BB61" s="505" t="str">
        <f>IF(BA61&lt;=50, "Débil", IF(BA61&lt;=99,"Moderado","Fuerte"))</f>
        <v>Fuerte</v>
      </c>
      <c r="BC61" s="142">
        <f>+IF(AND(W61="Preventivo",BB61="Fuerte"),2,IF(AND(W61="Preventivo",BB61="Moderado"),1,0))</f>
        <v>0</v>
      </c>
      <c r="BD61" s="68">
        <f>+IF(AND(W61="Detectivo/Correctivo",$BB61="Fuerte"),2,IF(AND(W61="Detectivo/Correctivo",$BB61="Moderado"),1,IF(AND(W61="Preventivo",$BB61="Fuerte"),1,0)))</f>
        <v>0</v>
      </c>
      <c r="BE61" s="142" t="e">
        <f>+N61-BC61</f>
        <v>#N/A</v>
      </c>
      <c r="BF61" s="142" t="e">
        <f>+P61-BD61</f>
        <v>#N/A</v>
      </c>
      <c r="BG61" s="499" t="e">
        <f>+VLOOKUP(MIN(BE61,BE62,BE63,BE64,BE65,BE66),Listados!$J$18:$K$24,2,TRUE)</f>
        <v>#N/A</v>
      </c>
      <c r="BH61" s="499" t="e">
        <f>+VLOOKUP(MIN(BF61,BF62,BF63,BF64,BF65,BF66),Listados!$J$27:$K$32,2,TRUE)</f>
        <v>#N/A</v>
      </c>
      <c r="BI61" s="499" t="e">
        <f>IF(AND(BG61&lt;&gt;"",BH61&lt;&gt;""),VLOOKUP(BG61&amp;BH61,Listados!$M$3:$N$27,2,FALSE),"")</f>
        <v>#N/A</v>
      </c>
      <c r="BJ61" s="589" t="e">
        <f>+IF($R61="Asumir el riesgo","NA","")</f>
        <v>#N/A</v>
      </c>
      <c r="BK61" s="589" t="e">
        <f>+IF($R61="Asumir el riesgo","NA","")</f>
        <v>#N/A</v>
      </c>
      <c r="BL61" s="589" t="e">
        <f>+IF($R61="Asumir el riesgo","NA","")</f>
        <v>#N/A</v>
      </c>
      <c r="BM61" s="589" t="e">
        <f>+IF($R61="Asumir el riesgo","NA","")</f>
        <v>#N/A</v>
      </c>
    </row>
    <row r="62" spans="1:65" ht="65.099999999999994" customHeight="1" thickBot="1" x14ac:dyDescent="0.3">
      <c r="A62" s="511"/>
      <c r="B62" s="599"/>
      <c r="C62" s="517"/>
      <c r="D62" s="159"/>
      <c r="E62" s="159"/>
      <c r="F62" s="601"/>
      <c r="G62" s="523"/>
      <c r="H62" s="105"/>
      <c r="I62" s="162"/>
      <c r="J62" s="105"/>
      <c r="K62" s="161"/>
      <c r="L62" s="151"/>
      <c r="M62" s="514"/>
      <c r="N62" s="507"/>
      <c r="O62" s="597"/>
      <c r="P62" s="507"/>
      <c r="Q62" s="502"/>
      <c r="R62" s="500"/>
      <c r="S62" s="140"/>
      <c r="T62" s="181"/>
      <c r="U62" s="52" t="s">
        <v>497</v>
      </c>
      <c r="V62" s="145"/>
      <c r="W62" s="145"/>
      <c r="X62" s="145"/>
      <c r="Y62" s="99" t="str">
        <f t="shared" si="3"/>
        <v/>
      </c>
      <c r="Z62" s="145"/>
      <c r="AA62" s="99" t="str">
        <f t="shared" si="4"/>
        <v/>
      </c>
      <c r="AB62" s="140"/>
      <c r="AC62" s="99" t="str">
        <f t="shared" si="5"/>
        <v/>
      </c>
      <c r="AD62" s="140"/>
      <c r="AE62" s="99" t="str">
        <f t="shared" si="6"/>
        <v/>
      </c>
      <c r="AF62" s="140"/>
      <c r="AG62" s="99" t="str">
        <f t="shared" si="7"/>
        <v/>
      </c>
      <c r="AH62" s="140"/>
      <c r="AI62" s="99" t="str">
        <f t="shared" si="8"/>
        <v/>
      </c>
      <c r="AJ62" s="140"/>
      <c r="AK62" s="28" t="str">
        <f t="shared" si="0"/>
        <v/>
      </c>
      <c r="AL62" s="111" t="str">
        <f t="shared" si="11"/>
        <v/>
      </c>
      <c r="AM62" s="111" t="str">
        <f t="shared" si="9"/>
        <v/>
      </c>
      <c r="AN62" s="179"/>
      <c r="AO62" s="179"/>
      <c r="AP62" s="179"/>
      <c r="AQ62" s="179"/>
      <c r="AR62" s="179"/>
      <c r="AS62" s="179"/>
      <c r="AT62" s="179"/>
      <c r="AU62" s="180" t="str">
        <f>IFERROR(VLOOKUP(AT62,'Seguridad Información'!$I$61:$J$65,2,0),"")</f>
        <v/>
      </c>
      <c r="AV62" s="83"/>
      <c r="AW62" s="82" t="str">
        <f t="shared" si="1"/>
        <v/>
      </c>
      <c r="AX62" s="81" t="str">
        <f t="shared" si="2"/>
        <v/>
      </c>
      <c r="AY62" s="22" t="str">
        <f>IFERROR(VLOOKUP((CONCATENATE(AM62,AX62)),Listados!$U$3:$V$11,2,FALSE),"")</f>
        <v/>
      </c>
      <c r="AZ62" s="111">
        <f t="shared" si="10"/>
        <v>100</v>
      </c>
      <c r="BA62" s="504"/>
      <c r="BB62" s="548"/>
      <c r="BC62" s="142">
        <f>+IF(AND(W62="Preventivo",BB61="Fuerte"),2,IF(AND(W62="Preventivo",BB61="Moderado"),1,0))</f>
        <v>0</v>
      </c>
      <c r="BD62" s="68">
        <f>+IF(AND(W62="Detectivo/Correctivo",$BB61="Fuerte"),2,IF(AND(W62="Detectivo/Correctivo",$BB62="Moderado"),1,IF(AND(W62="Preventivo",$BB61="Fuerte"),1,0)))</f>
        <v>0</v>
      </c>
      <c r="BE62" s="142" t="e">
        <f>+N61-BC62</f>
        <v>#N/A</v>
      </c>
      <c r="BF62" s="142" t="e">
        <f>+P61-BD62</f>
        <v>#N/A</v>
      </c>
      <c r="BG62" s="500"/>
      <c r="BH62" s="500"/>
      <c r="BI62" s="500"/>
      <c r="BJ62" s="590"/>
      <c r="BK62" s="590"/>
      <c r="BL62" s="590"/>
      <c r="BM62" s="590"/>
    </row>
    <row r="63" spans="1:65" ht="65.099999999999994" customHeight="1" thickBot="1" x14ac:dyDescent="0.3">
      <c r="A63" s="511"/>
      <c r="B63" s="599"/>
      <c r="C63" s="517"/>
      <c r="D63" s="159"/>
      <c r="E63" s="159"/>
      <c r="F63" s="601"/>
      <c r="G63" s="523"/>
      <c r="H63" s="105"/>
      <c r="I63" s="162"/>
      <c r="J63" s="105"/>
      <c r="K63" s="161"/>
      <c r="L63" s="151"/>
      <c r="M63" s="514"/>
      <c r="N63" s="507"/>
      <c r="O63" s="597"/>
      <c r="P63" s="507"/>
      <c r="Q63" s="502"/>
      <c r="R63" s="500"/>
      <c r="S63" s="140"/>
      <c r="T63" s="100"/>
      <c r="U63" s="52" t="s">
        <v>497</v>
      </c>
      <c r="V63" s="145"/>
      <c r="W63" s="145"/>
      <c r="X63" s="145"/>
      <c r="Y63" s="99" t="str">
        <f t="shared" si="3"/>
        <v/>
      </c>
      <c r="Z63" s="145"/>
      <c r="AA63" s="99" t="str">
        <f t="shared" si="4"/>
        <v/>
      </c>
      <c r="AB63" s="140"/>
      <c r="AC63" s="99" t="str">
        <f t="shared" si="5"/>
        <v/>
      </c>
      <c r="AD63" s="140"/>
      <c r="AE63" s="99" t="str">
        <f t="shared" si="6"/>
        <v/>
      </c>
      <c r="AF63" s="140"/>
      <c r="AG63" s="99" t="str">
        <f t="shared" si="7"/>
        <v/>
      </c>
      <c r="AH63" s="140"/>
      <c r="AI63" s="99" t="str">
        <f t="shared" si="8"/>
        <v/>
      </c>
      <c r="AJ63" s="140"/>
      <c r="AK63" s="28" t="str">
        <f t="shared" si="0"/>
        <v/>
      </c>
      <c r="AL63" s="111" t="str">
        <f t="shared" si="11"/>
        <v/>
      </c>
      <c r="AM63" s="111" t="str">
        <f t="shared" si="9"/>
        <v/>
      </c>
      <c r="AN63" s="179"/>
      <c r="AO63" s="179"/>
      <c r="AP63" s="179"/>
      <c r="AQ63" s="179"/>
      <c r="AR63" s="179"/>
      <c r="AS63" s="179"/>
      <c r="AT63" s="179"/>
      <c r="AU63" s="180" t="str">
        <f>IFERROR(VLOOKUP(AT63,'Seguridad Información'!$I$61:$J$65,2,0),"")</f>
        <v/>
      </c>
      <c r="AV63" s="83"/>
      <c r="AW63" s="82" t="str">
        <f t="shared" si="1"/>
        <v/>
      </c>
      <c r="AX63" s="81" t="str">
        <f t="shared" si="2"/>
        <v/>
      </c>
      <c r="AY63" s="22" t="str">
        <f>IFERROR(VLOOKUP((CONCATENATE(AM63,AX63)),Listados!$U$3:$V$11,2,FALSE),"")</f>
        <v/>
      </c>
      <c r="AZ63" s="111">
        <f t="shared" si="10"/>
        <v>100</v>
      </c>
      <c r="BA63" s="504"/>
      <c r="BB63" s="548"/>
      <c r="BC63" s="142">
        <f>+IF(AND(W63="Preventivo",BB61="Fuerte"),2,IF(AND(W63="Preventivo",BB61="Moderado"),1,0))</f>
        <v>0</v>
      </c>
      <c r="BD63" s="68">
        <f>+IF(AND(W63="Detectivo/Correctivo",$BB61="Fuerte"),2,IF(AND(W63="Detectivo/Correctivo",$BB63="Moderado"),1,IF(AND(W63="Preventivo",$BB61="Fuerte"),1,0)))</f>
        <v>0</v>
      </c>
      <c r="BE63" s="142" t="e">
        <f>+N61-BC63</f>
        <v>#N/A</v>
      </c>
      <c r="BF63" s="142" t="e">
        <f>+P61-BD63</f>
        <v>#N/A</v>
      </c>
      <c r="BG63" s="500"/>
      <c r="BH63" s="500"/>
      <c r="BI63" s="500"/>
      <c r="BJ63" s="590"/>
      <c r="BK63" s="590"/>
      <c r="BL63" s="590"/>
      <c r="BM63" s="590"/>
    </row>
    <row r="64" spans="1:65" ht="65.099999999999994" customHeight="1" thickBot="1" x14ac:dyDescent="0.3">
      <c r="A64" s="511"/>
      <c r="B64" s="599"/>
      <c r="C64" s="517"/>
      <c r="D64" s="159"/>
      <c r="E64" s="159"/>
      <c r="F64" s="601"/>
      <c r="G64" s="523"/>
      <c r="H64" s="105"/>
      <c r="I64" s="162"/>
      <c r="J64" s="105"/>
      <c r="K64" s="161"/>
      <c r="L64" s="151"/>
      <c r="M64" s="514"/>
      <c r="N64" s="507"/>
      <c r="O64" s="597"/>
      <c r="P64" s="507"/>
      <c r="Q64" s="502"/>
      <c r="R64" s="500"/>
      <c r="S64" s="140"/>
      <c r="T64" s="101"/>
      <c r="U64" s="52" t="s">
        <v>497</v>
      </c>
      <c r="V64" s="145"/>
      <c r="W64" s="145"/>
      <c r="X64" s="145"/>
      <c r="Y64" s="99" t="str">
        <f t="shared" si="3"/>
        <v/>
      </c>
      <c r="Z64" s="145"/>
      <c r="AA64" s="99" t="str">
        <f t="shared" si="4"/>
        <v/>
      </c>
      <c r="AB64" s="140"/>
      <c r="AC64" s="99" t="str">
        <f t="shared" si="5"/>
        <v/>
      </c>
      <c r="AD64" s="140"/>
      <c r="AE64" s="99" t="str">
        <f t="shared" si="6"/>
        <v/>
      </c>
      <c r="AF64" s="140"/>
      <c r="AG64" s="99" t="str">
        <f t="shared" si="7"/>
        <v/>
      </c>
      <c r="AH64" s="140"/>
      <c r="AI64" s="99" t="str">
        <f t="shared" si="8"/>
        <v/>
      </c>
      <c r="AJ64" s="140"/>
      <c r="AK64" s="28" t="str">
        <f t="shared" si="0"/>
        <v/>
      </c>
      <c r="AL64" s="111" t="str">
        <f t="shared" si="11"/>
        <v/>
      </c>
      <c r="AM64" s="111" t="str">
        <f t="shared" si="9"/>
        <v/>
      </c>
      <c r="AN64" s="179"/>
      <c r="AO64" s="179"/>
      <c r="AP64" s="179"/>
      <c r="AQ64" s="179"/>
      <c r="AR64" s="179"/>
      <c r="AS64" s="179"/>
      <c r="AT64" s="179"/>
      <c r="AU64" s="180" t="str">
        <f>IFERROR(VLOOKUP(AT64,'Seguridad Información'!$I$61:$J$65,2,0),"")</f>
        <v/>
      </c>
      <c r="AV64" s="83"/>
      <c r="AW64" s="82" t="str">
        <f t="shared" si="1"/>
        <v/>
      </c>
      <c r="AX64" s="81" t="str">
        <f t="shared" si="2"/>
        <v/>
      </c>
      <c r="AY64" s="22" t="str">
        <f>IFERROR(VLOOKUP((CONCATENATE(AM64,AX64)),Listados!$U$3:$V$11,2,FALSE),"")</f>
        <v/>
      </c>
      <c r="AZ64" s="111">
        <f t="shared" si="10"/>
        <v>100</v>
      </c>
      <c r="BA64" s="504"/>
      <c r="BB64" s="548"/>
      <c r="BC64" s="142">
        <f>+IF(AND(W64="Preventivo",BB61="Fuerte"),2,IF(AND(W64="Preventivo",BB61="Moderado"),1,0))</f>
        <v>0</v>
      </c>
      <c r="BD64" s="68">
        <f>+IF(AND(W64="Detectivo/Correctivo",$BB61="Fuerte"),2,IF(AND(W64="Detectivo/Correctivo",$BB64="Moderado"),1,IF(AND(W64="Preventivo",$BB61="Fuerte"),1,0)))</f>
        <v>0</v>
      </c>
      <c r="BE64" s="142" t="e">
        <f>+N61-BC64</f>
        <v>#N/A</v>
      </c>
      <c r="BF64" s="142" t="e">
        <f>+P61-BD64</f>
        <v>#N/A</v>
      </c>
      <c r="BG64" s="500"/>
      <c r="BH64" s="500"/>
      <c r="BI64" s="500"/>
      <c r="BJ64" s="590"/>
      <c r="BK64" s="590"/>
      <c r="BL64" s="590"/>
      <c r="BM64" s="590"/>
    </row>
    <row r="65" spans="1:65" ht="65.099999999999994" customHeight="1" thickBot="1" x14ac:dyDescent="0.3">
      <c r="A65" s="511"/>
      <c r="B65" s="599"/>
      <c r="C65" s="517"/>
      <c r="D65" s="116"/>
      <c r="E65" s="116"/>
      <c r="F65" s="601"/>
      <c r="G65" s="523"/>
      <c r="H65" s="105"/>
      <c r="I65" s="162"/>
      <c r="J65" s="105"/>
      <c r="K65" s="29"/>
      <c r="L65" s="151"/>
      <c r="M65" s="514"/>
      <c r="N65" s="507"/>
      <c r="O65" s="597"/>
      <c r="P65" s="507"/>
      <c r="Q65" s="502"/>
      <c r="R65" s="500"/>
      <c r="S65" s="140"/>
      <c r="T65" s="181"/>
      <c r="U65" s="52" t="s">
        <v>497</v>
      </c>
      <c r="V65" s="145"/>
      <c r="W65" s="145"/>
      <c r="X65" s="145"/>
      <c r="Y65" s="99" t="str">
        <f t="shared" si="3"/>
        <v/>
      </c>
      <c r="Z65" s="145"/>
      <c r="AA65" s="99" t="str">
        <f t="shared" si="4"/>
        <v/>
      </c>
      <c r="AB65" s="140"/>
      <c r="AC65" s="99" t="str">
        <f t="shared" si="5"/>
        <v/>
      </c>
      <c r="AD65" s="140"/>
      <c r="AE65" s="99" t="str">
        <f t="shared" si="6"/>
        <v/>
      </c>
      <c r="AF65" s="140"/>
      <c r="AG65" s="99" t="str">
        <f t="shared" si="7"/>
        <v/>
      </c>
      <c r="AH65" s="140"/>
      <c r="AI65" s="99" t="str">
        <f t="shared" si="8"/>
        <v/>
      </c>
      <c r="AJ65" s="140"/>
      <c r="AK65" s="28" t="str">
        <f t="shared" si="0"/>
        <v/>
      </c>
      <c r="AL65" s="111" t="str">
        <f t="shared" si="11"/>
        <v/>
      </c>
      <c r="AM65" s="111" t="str">
        <f t="shared" si="9"/>
        <v/>
      </c>
      <c r="AN65" s="179"/>
      <c r="AO65" s="179"/>
      <c r="AP65" s="179"/>
      <c r="AQ65" s="179"/>
      <c r="AR65" s="179"/>
      <c r="AS65" s="179"/>
      <c r="AT65" s="179"/>
      <c r="AU65" s="180" t="str">
        <f>IFERROR(VLOOKUP(AT65,'Seguridad Información'!$I$61:$J$65,2,0),"")</f>
        <v/>
      </c>
      <c r="AV65" s="83"/>
      <c r="AW65" s="82" t="str">
        <f t="shared" si="1"/>
        <v/>
      </c>
      <c r="AX65" s="81" t="str">
        <f t="shared" si="2"/>
        <v/>
      </c>
      <c r="AY65" s="22" t="str">
        <f>IFERROR(VLOOKUP((CONCATENATE(AM65,AX65)),Listados!$U$3:$V$11,2,FALSE),"")</f>
        <v/>
      </c>
      <c r="AZ65" s="111">
        <f t="shared" si="10"/>
        <v>100</v>
      </c>
      <c r="BA65" s="504"/>
      <c r="BB65" s="548"/>
      <c r="BC65" s="142">
        <f>+IF(AND(W65="Preventivo",BB61="Fuerte"),2,IF(AND(W65="Preventivo",BB61="Moderado"),1,0))</f>
        <v>0</v>
      </c>
      <c r="BD65" s="68">
        <f>+IF(AND(W65="Detectivo/Correctivo",$BB61="Fuerte"),2,IF(AND(W65="Detectivo/Correctivo",$BB65="Moderado"),1,IF(AND(W65="Preventivo",$BB61="Fuerte"),1,0)))</f>
        <v>0</v>
      </c>
      <c r="BE65" s="142" t="e">
        <f>+N61-BC65</f>
        <v>#N/A</v>
      </c>
      <c r="BF65" s="142" t="e">
        <f>+P61-BD65</f>
        <v>#N/A</v>
      </c>
      <c r="BG65" s="500"/>
      <c r="BH65" s="500"/>
      <c r="BI65" s="500"/>
      <c r="BJ65" s="590"/>
      <c r="BK65" s="590"/>
      <c r="BL65" s="590"/>
      <c r="BM65" s="590"/>
    </row>
    <row r="66" spans="1:65" ht="65.099999999999994" customHeight="1" thickBot="1" x14ac:dyDescent="0.3">
      <c r="A66" s="512"/>
      <c r="B66" s="599"/>
      <c r="C66" s="518"/>
      <c r="D66" s="113"/>
      <c r="E66" s="113"/>
      <c r="F66" s="602"/>
      <c r="G66" s="568"/>
      <c r="H66" s="105"/>
      <c r="I66" s="162"/>
      <c r="J66" s="105"/>
      <c r="K66" s="30"/>
      <c r="L66" s="151"/>
      <c r="M66" s="514"/>
      <c r="N66" s="508"/>
      <c r="O66" s="597"/>
      <c r="P66" s="508"/>
      <c r="Q66" s="502"/>
      <c r="R66" s="501"/>
      <c r="S66" s="140"/>
      <c r="T66" s="102"/>
      <c r="U66" s="52" t="s">
        <v>497</v>
      </c>
      <c r="V66" s="145"/>
      <c r="W66" s="145"/>
      <c r="X66" s="145"/>
      <c r="Y66" s="99" t="str">
        <f t="shared" si="3"/>
        <v/>
      </c>
      <c r="Z66" s="145"/>
      <c r="AA66" s="99" t="str">
        <f t="shared" si="4"/>
        <v/>
      </c>
      <c r="AB66" s="140"/>
      <c r="AC66" s="99" t="str">
        <f t="shared" si="5"/>
        <v/>
      </c>
      <c r="AD66" s="140"/>
      <c r="AE66" s="99" t="str">
        <f t="shared" si="6"/>
        <v/>
      </c>
      <c r="AF66" s="140"/>
      <c r="AG66" s="99" t="str">
        <f t="shared" si="7"/>
        <v/>
      </c>
      <c r="AH66" s="140"/>
      <c r="AI66" s="99" t="str">
        <f t="shared" si="8"/>
        <v/>
      </c>
      <c r="AJ66" s="140"/>
      <c r="AK66" s="28" t="str">
        <f t="shared" si="0"/>
        <v/>
      </c>
      <c r="AL66" s="111" t="str">
        <f t="shared" si="11"/>
        <v/>
      </c>
      <c r="AM66" s="111" t="str">
        <f t="shared" si="9"/>
        <v/>
      </c>
      <c r="AN66" s="179"/>
      <c r="AO66" s="179"/>
      <c r="AP66" s="179"/>
      <c r="AQ66" s="179"/>
      <c r="AR66" s="179"/>
      <c r="AS66" s="179"/>
      <c r="AT66" s="179"/>
      <c r="AU66" s="180" t="str">
        <f>IFERROR(VLOOKUP(AT66,'Seguridad Información'!$I$61:$J$65,2,0),"")</f>
        <v/>
      </c>
      <c r="AV66" s="83"/>
      <c r="AW66" s="82" t="str">
        <f t="shared" si="1"/>
        <v/>
      </c>
      <c r="AX66" s="81" t="str">
        <f t="shared" si="2"/>
        <v/>
      </c>
      <c r="AY66" s="22" t="str">
        <f>IFERROR(VLOOKUP((CONCATENATE(AM66,AX66)),Listados!$U$3:$V$11,2,FALSE),"")</f>
        <v/>
      </c>
      <c r="AZ66" s="111">
        <f t="shared" si="10"/>
        <v>100</v>
      </c>
      <c r="BA66" s="505"/>
      <c r="BB66" s="548"/>
      <c r="BC66" s="142">
        <f>+IF(AND(W66="Preventivo",BB61="Fuerte"),2,IF(AND(W66="Preventivo",BB61="Moderado"),1,0))</f>
        <v>0</v>
      </c>
      <c r="BD66" s="68">
        <f>+IF(AND(W66="Detectivo/Correctivo",$BB61="Fuerte"),2,IF(AND(W66="Detectivo/Correctivo",$BB66="Moderado"),1,IF(AND(W66="Preventivo",$BB61="Fuerte"),1,0)))</f>
        <v>0</v>
      </c>
      <c r="BE66" s="142" t="e">
        <f>+N61-BC66</f>
        <v>#N/A</v>
      </c>
      <c r="BF66" s="142" t="e">
        <f>+P61-BD66</f>
        <v>#N/A</v>
      </c>
      <c r="BG66" s="501"/>
      <c r="BH66" s="501"/>
      <c r="BI66" s="501"/>
      <c r="BJ66" s="591"/>
      <c r="BK66" s="591"/>
      <c r="BL66" s="591"/>
      <c r="BM66" s="591"/>
    </row>
    <row r="67" spans="1:65" ht="65.099999999999994" customHeight="1" thickBot="1" x14ac:dyDescent="0.3">
      <c r="A67" s="510">
        <v>11</v>
      </c>
      <c r="B67" s="598"/>
      <c r="C67" s="516" t="str">
        <f>IFERROR(VLOOKUP(B67,Listados!B$3:C$20,2,FALSE),"")</f>
        <v/>
      </c>
      <c r="D67" s="114"/>
      <c r="E67" s="114"/>
      <c r="F67" s="600"/>
      <c r="G67" s="522"/>
      <c r="H67" s="105"/>
      <c r="I67" s="162"/>
      <c r="J67" s="105"/>
      <c r="K67" s="109"/>
      <c r="L67" s="18"/>
      <c r="M67" s="549"/>
      <c r="N67" s="506" t="e">
        <f>+VLOOKUP(M67,Listados!$K$8:$L$12,2,0)</f>
        <v>#N/A</v>
      </c>
      <c r="O67" s="596"/>
      <c r="P67" s="506" t="e">
        <f>+VLOOKUP(O67,Listados!$K$13:$L$17,2,0)</f>
        <v>#N/A</v>
      </c>
      <c r="Q67" s="501" t="str">
        <f>IF(AND(M67&lt;&gt;"",O67&lt;&gt;""),VLOOKUP(M67&amp;O67,Listados!$M$3:$N$27,2,FALSE),"")</f>
        <v/>
      </c>
      <c r="R67" s="499" t="e">
        <f>+VLOOKUP(Q67,Listados!$P$3:$Q$6,2,FALSE)</f>
        <v>#N/A</v>
      </c>
      <c r="S67" s="140"/>
      <c r="T67" s="98"/>
      <c r="U67" s="52" t="s">
        <v>497</v>
      </c>
      <c r="V67" s="145"/>
      <c r="W67" s="145"/>
      <c r="X67" s="145"/>
      <c r="Y67" s="99" t="str">
        <f t="shared" si="3"/>
        <v/>
      </c>
      <c r="Z67" s="145"/>
      <c r="AA67" s="99" t="str">
        <f t="shared" si="4"/>
        <v/>
      </c>
      <c r="AB67" s="140"/>
      <c r="AC67" s="99" t="str">
        <f t="shared" si="5"/>
        <v/>
      </c>
      <c r="AD67" s="140"/>
      <c r="AE67" s="99" t="str">
        <f t="shared" si="6"/>
        <v/>
      </c>
      <c r="AF67" s="140"/>
      <c r="AG67" s="99" t="str">
        <f t="shared" si="7"/>
        <v/>
      </c>
      <c r="AH67" s="140"/>
      <c r="AI67" s="99" t="str">
        <f t="shared" si="8"/>
        <v/>
      </c>
      <c r="AJ67" s="140"/>
      <c r="AK67" s="28" t="str">
        <f t="shared" si="0"/>
        <v/>
      </c>
      <c r="AL67" s="111" t="str">
        <f t="shared" si="11"/>
        <v/>
      </c>
      <c r="AM67" s="111" t="str">
        <f t="shared" si="9"/>
        <v/>
      </c>
      <c r="AN67" s="179"/>
      <c r="AO67" s="179"/>
      <c r="AP67" s="179"/>
      <c r="AQ67" s="179"/>
      <c r="AR67" s="179"/>
      <c r="AS67" s="179"/>
      <c r="AT67" s="179"/>
      <c r="AU67" s="180" t="str">
        <f>IFERROR(VLOOKUP(AT67,'Seguridad Información'!$I$61:$J$65,2,0),"")</f>
        <v/>
      </c>
      <c r="AV67" s="83"/>
      <c r="AW67" s="82" t="str">
        <f t="shared" si="1"/>
        <v/>
      </c>
      <c r="AX67" s="81" t="str">
        <f t="shared" si="2"/>
        <v/>
      </c>
      <c r="AY67" s="22" t="str">
        <f>IFERROR(VLOOKUP((CONCATENATE(AM67,AX67)),Listados!$U$3:$V$11,2,FALSE),"")</f>
        <v/>
      </c>
      <c r="AZ67" s="111">
        <f t="shared" si="10"/>
        <v>100</v>
      </c>
      <c r="BA67" s="503">
        <f>AVERAGE(AZ67:AZ72)</f>
        <v>100</v>
      </c>
      <c r="BB67" s="505" t="str">
        <f>IF(BA67&lt;=50, "Débil", IF(BA67&lt;=99,"Moderado","Fuerte"))</f>
        <v>Fuerte</v>
      </c>
      <c r="BC67" s="142">
        <f>+IF(AND(W67="Preventivo",BB67="Fuerte"),2,IF(AND(W67="Preventivo",BB67="Moderado"),1,0))</f>
        <v>0</v>
      </c>
      <c r="BD67" s="68">
        <f>+IF(AND(W67="Detectivo/Correctivo",$BB67="Fuerte"),2,IF(AND(W67="Detectivo/Correctivo",$BB67="Moderado"),1,IF(AND(W67="Preventivo",$BB67="Fuerte"),1,0)))</f>
        <v>0</v>
      </c>
      <c r="BE67" s="142" t="e">
        <f>+N67-BC67</f>
        <v>#N/A</v>
      </c>
      <c r="BF67" s="142" t="e">
        <f>+P67-BD67</f>
        <v>#N/A</v>
      </c>
      <c r="BG67" s="499" t="e">
        <f>+VLOOKUP(MIN(BE67,BE68,BE69,BE70,BE71,BE72),Listados!$J$18:$K$24,2,TRUE)</f>
        <v>#N/A</v>
      </c>
      <c r="BH67" s="499" t="e">
        <f>+VLOOKUP(MIN(BF67,BF68,BF69,BF70,BF71,BF72),Listados!$J$27:$K$32,2,TRUE)</f>
        <v>#N/A</v>
      </c>
      <c r="BI67" s="499" t="e">
        <f>IF(AND(BG67&lt;&gt;"",BH67&lt;&gt;""),VLOOKUP(BG67&amp;BH67,Listados!$M$3:$N$27,2,FALSE),"")</f>
        <v>#N/A</v>
      </c>
      <c r="BJ67" s="589" t="e">
        <f>+IF($R67="Asumir el riesgo","NA","")</f>
        <v>#N/A</v>
      </c>
      <c r="BK67" s="589" t="e">
        <f>+IF($R67="Asumir el riesgo","NA","")</f>
        <v>#N/A</v>
      </c>
      <c r="BL67" s="589" t="e">
        <f>+IF($R67="Asumir el riesgo","NA","")</f>
        <v>#N/A</v>
      </c>
      <c r="BM67" s="589" t="e">
        <f>+IF($R67="Asumir el riesgo","NA","")</f>
        <v>#N/A</v>
      </c>
    </row>
    <row r="68" spans="1:65" ht="65.099999999999994" customHeight="1" thickBot="1" x14ac:dyDescent="0.3">
      <c r="A68" s="511"/>
      <c r="B68" s="599"/>
      <c r="C68" s="517"/>
      <c r="D68" s="159"/>
      <c r="E68" s="159"/>
      <c r="F68" s="601"/>
      <c r="G68" s="523"/>
      <c r="H68" s="105"/>
      <c r="I68" s="162"/>
      <c r="J68" s="105"/>
      <c r="K68" s="161"/>
      <c r="L68" s="151"/>
      <c r="M68" s="514"/>
      <c r="N68" s="507"/>
      <c r="O68" s="597"/>
      <c r="P68" s="507"/>
      <c r="Q68" s="502"/>
      <c r="R68" s="500"/>
      <c r="S68" s="140"/>
      <c r="T68" s="181"/>
      <c r="U68" s="52" t="s">
        <v>497</v>
      </c>
      <c r="V68" s="145"/>
      <c r="W68" s="145"/>
      <c r="X68" s="145"/>
      <c r="Y68" s="99" t="str">
        <f t="shared" si="3"/>
        <v/>
      </c>
      <c r="Z68" s="145"/>
      <c r="AA68" s="99" t="str">
        <f t="shared" si="4"/>
        <v/>
      </c>
      <c r="AB68" s="140"/>
      <c r="AC68" s="99" t="str">
        <f t="shared" si="5"/>
        <v/>
      </c>
      <c r="AD68" s="140"/>
      <c r="AE68" s="99" t="str">
        <f t="shared" si="6"/>
        <v/>
      </c>
      <c r="AF68" s="140"/>
      <c r="AG68" s="99" t="str">
        <f t="shared" si="7"/>
        <v/>
      </c>
      <c r="AH68" s="140"/>
      <c r="AI68" s="99" t="str">
        <f t="shared" si="8"/>
        <v/>
      </c>
      <c r="AJ68" s="140"/>
      <c r="AK68" s="28" t="str">
        <f t="shared" si="0"/>
        <v/>
      </c>
      <c r="AL68" s="111" t="str">
        <f t="shared" si="11"/>
        <v/>
      </c>
      <c r="AM68" s="111" t="str">
        <f t="shared" si="9"/>
        <v/>
      </c>
      <c r="AN68" s="179"/>
      <c r="AO68" s="179"/>
      <c r="AP68" s="179"/>
      <c r="AQ68" s="179"/>
      <c r="AR68" s="179"/>
      <c r="AS68" s="179"/>
      <c r="AT68" s="179"/>
      <c r="AU68" s="180" t="str">
        <f>IFERROR(VLOOKUP(AT68,'Seguridad Información'!$I$61:$J$65,2,0),"")</f>
        <v/>
      </c>
      <c r="AV68" s="83"/>
      <c r="AW68" s="82" t="str">
        <f t="shared" si="1"/>
        <v/>
      </c>
      <c r="AX68" s="81" t="str">
        <f t="shared" si="2"/>
        <v/>
      </c>
      <c r="AY68" s="22" t="str">
        <f>IFERROR(VLOOKUP((CONCATENATE(AM68,AX68)),Listados!$U$3:$V$11,2,FALSE),"")</f>
        <v/>
      </c>
      <c r="AZ68" s="111">
        <f t="shared" si="10"/>
        <v>100</v>
      </c>
      <c r="BA68" s="504"/>
      <c r="BB68" s="548"/>
      <c r="BC68" s="142">
        <f>+IF(AND(W68="Preventivo",BB67="Fuerte"),2,IF(AND(W68="Preventivo",BB67="Moderado"),1,0))</f>
        <v>0</v>
      </c>
      <c r="BD68" s="68">
        <f>+IF(AND(W68="Detectivo/Correctivo",$BB67="Fuerte"),2,IF(AND(W68="Detectivo/Correctivo",$BB68="Moderado"),1,IF(AND(W68="Preventivo",$BB67="Fuerte"),1,0)))</f>
        <v>0</v>
      </c>
      <c r="BE68" s="142" t="e">
        <f>+N67-BC68</f>
        <v>#N/A</v>
      </c>
      <c r="BF68" s="142" t="e">
        <f>+P67-BD68</f>
        <v>#N/A</v>
      </c>
      <c r="BG68" s="500"/>
      <c r="BH68" s="500"/>
      <c r="BI68" s="500"/>
      <c r="BJ68" s="590"/>
      <c r="BK68" s="590"/>
      <c r="BL68" s="590"/>
      <c r="BM68" s="590"/>
    </row>
    <row r="69" spans="1:65" ht="65.099999999999994" customHeight="1" thickBot="1" x14ac:dyDescent="0.3">
      <c r="A69" s="511"/>
      <c r="B69" s="599"/>
      <c r="C69" s="517"/>
      <c r="D69" s="159"/>
      <c r="E69" s="159"/>
      <c r="F69" s="601"/>
      <c r="G69" s="523"/>
      <c r="H69" s="105"/>
      <c r="I69" s="162"/>
      <c r="J69" s="105"/>
      <c r="K69" s="161"/>
      <c r="L69" s="151"/>
      <c r="M69" s="514"/>
      <c r="N69" s="507"/>
      <c r="O69" s="597"/>
      <c r="P69" s="507"/>
      <c r="Q69" s="502"/>
      <c r="R69" s="500"/>
      <c r="S69" s="140"/>
      <c r="T69" s="100"/>
      <c r="U69" s="52" t="s">
        <v>497</v>
      </c>
      <c r="V69" s="145"/>
      <c r="W69" s="145"/>
      <c r="X69" s="145"/>
      <c r="Y69" s="99" t="str">
        <f t="shared" si="3"/>
        <v/>
      </c>
      <c r="Z69" s="145"/>
      <c r="AA69" s="99" t="str">
        <f t="shared" si="4"/>
        <v/>
      </c>
      <c r="AB69" s="140"/>
      <c r="AC69" s="99" t="str">
        <f t="shared" si="5"/>
        <v/>
      </c>
      <c r="AD69" s="140"/>
      <c r="AE69" s="99" t="str">
        <f t="shared" si="6"/>
        <v/>
      </c>
      <c r="AF69" s="140"/>
      <c r="AG69" s="99" t="str">
        <f t="shared" si="7"/>
        <v/>
      </c>
      <c r="AH69" s="140"/>
      <c r="AI69" s="99" t="str">
        <f t="shared" si="8"/>
        <v/>
      </c>
      <c r="AJ69" s="140"/>
      <c r="AK69" s="28" t="str">
        <f t="shared" si="0"/>
        <v/>
      </c>
      <c r="AL69" s="111" t="str">
        <f t="shared" si="11"/>
        <v/>
      </c>
      <c r="AM69" s="111" t="str">
        <f t="shared" si="9"/>
        <v/>
      </c>
      <c r="AN69" s="179"/>
      <c r="AO69" s="179"/>
      <c r="AP69" s="179"/>
      <c r="AQ69" s="179"/>
      <c r="AR69" s="179"/>
      <c r="AS69" s="179"/>
      <c r="AT69" s="179"/>
      <c r="AU69" s="180" t="str">
        <f>IFERROR(VLOOKUP(AT69,'Seguridad Información'!$I$61:$J$65,2,0),"")</f>
        <v/>
      </c>
      <c r="AV69" s="83"/>
      <c r="AW69" s="82" t="str">
        <f t="shared" si="1"/>
        <v/>
      </c>
      <c r="AX69" s="81" t="str">
        <f t="shared" si="2"/>
        <v/>
      </c>
      <c r="AY69" s="22" t="str">
        <f>IFERROR(VLOOKUP((CONCATENATE(AM69,AX69)),Listados!$U$3:$V$11,2,FALSE),"")</f>
        <v/>
      </c>
      <c r="AZ69" s="111">
        <f t="shared" si="10"/>
        <v>100</v>
      </c>
      <c r="BA69" s="504"/>
      <c r="BB69" s="548"/>
      <c r="BC69" s="142">
        <f>+IF(AND(W69="Preventivo",BB67="Fuerte"),2,IF(AND(W69="Preventivo",BB67="Moderado"),1,0))</f>
        <v>0</v>
      </c>
      <c r="BD69" s="68">
        <f>+IF(AND(W69="Detectivo/Correctivo",$BB67="Fuerte"),2,IF(AND(W69="Detectivo/Correctivo",$BB69="Moderado"),1,IF(AND(W69="Preventivo",$BB67="Fuerte"),1,0)))</f>
        <v>0</v>
      </c>
      <c r="BE69" s="142" t="e">
        <f>+N67-BC69</f>
        <v>#N/A</v>
      </c>
      <c r="BF69" s="142" t="e">
        <f>+P67-BD69</f>
        <v>#N/A</v>
      </c>
      <c r="BG69" s="500"/>
      <c r="BH69" s="500"/>
      <c r="BI69" s="500"/>
      <c r="BJ69" s="590"/>
      <c r="BK69" s="590"/>
      <c r="BL69" s="590"/>
      <c r="BM69" s="590"/>
    </row>
    <row r="70" spans="1:65" ht="65.099999999999994" customHeight="1" thickBot="1" x14ac:dyDescent="0.3">
      <c r="A70" s="511"/>
      <c r="B70" s="599"/>
      <c r="C70" s="517"/>
      <c r="D70" s="159"/>
      <c r="E70" s="159"/>
      <c r="F70" s="601"/>
      <c r="G70" s="523"/>
      <c r="H70" s="105"/>
      <c r="I70" s="162"/>
      <c r="J70" s="105"/>
      <c r="K70" s="161"/>
      <c r="L70" s="151"/>
      <c r="M70" s="514"/>
      <c r="N70" s="507"/>
      <c r="O70" s="597"/>
      <c r="P70" s="507"/>
      <c r="Q70" s="502"/>
      <c r="R70" s="500"/>
      <c r="S70" s="140"/>
      <c r="T70" s="101"/>
      <c r="U70" s="52" t="s">
        <v>497</v>
      </c>
      <c r="V70" s="145"/>
      <c r="W70" s="145"/>
      <c r="X70" s="145"/>
      <c r="Y70" s="99" t="str">
        <f t="shared" si="3"/>
        <v/>
      </c>
      <c r="Z70" s="145"/>
      <c r="AA70" s="99" t="str">
        <f t="shared" si="4"/>
        <v/>
      </c>
      <c r="AB70" s="140"/>
      <c r="AC70" s="99" t="str">
        <f t="shared" si="5"/>
        <v/>
      </c>
      <c r="AD70" s="140"/>
      <c r="AE70" s="99" t="str">
        <f t="shared" si="6"/>
        <v/>
      </c>
      <c r="AF70" s="140"/>
      <c r="AG70" s="99" t="str">
        <f t="shared" si="7"/>
        <v/>
      </c>
      <c r="AH70" s="140"/>
      <c r="AI70" s="99" t="str">
        <f t="shared" si="8"/>
        <v/>
      </c>
      <c r="AJ70" s="140"/>
      <c r="AK70" s="28" t="str">
        <f t="shared" si="0"/>
        <v/>
      </c>
      <c r="AL70" s="111" t="str">
        <f t="shared" si="11"/>
        <v/>
      </c>
      <c r="AM70" s="111" t="str">
        <f t="shared" si="9"/>
        <v/>
      </c>
      <c r="AN70" s="179"/>
      <c r="AO70" s="179"/>
      <c r="AP70" s="179"/>
      <c r="AQ70" s="179"/>
      <c r="AR70" s="179"/>
      <c r="AS70" s="179"/>
      <c r="AT70" s="179"/>
      <c r="AU70" s="180" t="str">
        <f>IFERROR(VLOOKUP(AT70,'Seguridad Información'!$I$61:$J$65,2,0),"")</f>
        <v/>
      </c>
      <c r="AV70" s="83"/>
      <c r="AW70" s="82" t="str">
        <f t="shared" si="1"/>
        <v/>
      </c>
      <c r="AX70" s="81" t="str">
        <f t="shared" si="2"/>
        <v/>
      </c>
      <c r="AY70" s="22" t="str">
        <f>IFERROR(VLOOKUP((CONCATENATE(AM70,AX70)),Listados!$U$3:$V$11,2,FALSE),"")</f>
        <v/>
      </c>
      <c r="AZ70" s="111">
        <f t="shared" si="10"/>
        <v>100</v>
      </c>
      <c r="BA70" s="504"/>
      <c r="BB70" s="548"/>
      <c r="BC70" s="142">
        <f>+IF(AND(W70="Preventivo",BB67="Fuerte"),2,IF(AND(W70="Preventivo",BB67="Moderado"),1,0))</f>
        <v>0</v>
      </c>
      <c r="BD70" s="68">
        <f>+IF(AND(W70="Detectivo/Correctivo",$BB67="Fuerte"),2,IF(AND(W70="Detectivo/Correctivo",$BB70="Moderado"),1,IF(AND(W70="Preventivo",$BB67="Fuerte"),1,0)))</f>
        <v>0</v>
      </c>
      <c r="BE70" s="142" t="e">
        <f>+N67-BC70</f>
        <v>#N/A</v>
      </c>
      <c r="BF70" s="142" t="e">
        <f>+P67-BD70</f>
        <v>#N/A</v>
      </c>
      <c r="BG70" s="500"/>
      <c r="BH70" s="500"/>
      <c r="BI70" s="500"/>
      <c r="BJ70" s="590"/>
      <c r="BK70" s="590"/>
      <c r="BL70" s="590"/>
      <c r="BM70" s="590"/>
    </row>
    <row r="71" spans="1:65" ht="65.099999999999994" customHeight="1" thickBot="1" x14ac:dyDescent="0.3">
      <c r="A71" s="511"/>
      <c r="B71" s="599"/>
      <c r="C71" s="517"/>
      <c r="D71" s="116"/>
      <c r="E71" s="116"/>
      <c r="F71" s="601"/>
      <c r="G71" s="523"/>
      <c r="H71" s="105"/>
      <c r="I71" s="162"/>
      <c r="J71" s="105"/>
      <c r="K71" s="29"/>
      <c r="L71" s="151"/>
      <c r="M71" s="514"/>
      <c r="N71" s="507"/>
      <c r="O71" s="597"/>
      <c r="P71" s="507"/>
      <c r="Q71" s="502"/>
      <c r="R71" s="500"/>
      <c r="S71" s="140"/>
      <c r="T71" s="181"/>
      <c r="U71" s="52" t="s">
        <v>497</v>
      </c>
      <c r="V71" s="145"/>
      <c r="W71" s="145"/>
      <c r="X71" s="145"/>
      <c r="Y71" s="99" t="str">
        <f t="shared" si="3"/>
        <v/>
      </c>
      <c r="Z71" s="145"/>
      <c r="AA71" s="99" t="str">
        <f t="shared" si="4"/>
        <v/>
      </c>
      <c r="AB71" s="140"/>
      <c r="AC71" s="99" t="str">
        <f t="shared" si="5"/>
        <v/>
      </c>
      <c r="AD71" s="140"/>
      <c r="AE71" s="99" t="str">
        <f t="shared" si="6"/>
        <v/>
      </c>
      <c r="AF71" s="140"/>
      <c r="AG71" s="99" t="str">
        <f t="shared" si="7"/>
        <v/>
      </c>
      <c r="AH71" s="140"/>
      <c r="AI71" s="99" t="str">
        <f t="shared" si="8"/>
        <v/>
      </c>
      <c r="AJ71" s="140"/>
      <c r="AK71" s="28" t="str">
        <f t="shared" si="0"/>
        <v/>
      </c>
      <c r="AL71" s="111" t="str">
        <f t="shared" si="11"/>
        <v/>
      </c>
      <c r="AM71" s="111" t="str">
        <f t="shared" si="9"/>
        <v/>
      </c>
      <c r="AN71" s="179"/>
      <c r="AO71" s="179"/>
      <c r="AP71" s="179"/>
      <c r="AQ71" s="179"/>
      <c r="AR71" s="179"/>
      <c r="AS71" s="179"/>
      <c r="AT71" s="179"/>
      <c r="AU71" s="180" t="str">
        <f>IFERROR(VLOOKUP(AT71,'Seguridad Información'!$I$61:$J$65,2,0),"")</f>
        <v/>
      </c>
      <c r="AV71" s="83"/>
      <c r="AW71" s="82" t="str">
        <f t="shared" ref="AW71:AW134" si="12">IFERROR(AVERAGE(AO71,AQ71,AS71,AU71),"")</f>
        <v/>
      </c>
      <c r="AX71" s="81" t="str">
        <f t="shared" si="2"/>
        <v/>
      </c>
      <c r="AY71" s="22" t="str">
        <f>IFERROR(VLOOKUP((CONCATENATE(AM71,AX71)),Listados!$U$3:$V$11,2,FALSE),"")</f>
        <v/>
      </c>
      <c r="AZ71" s="111">
        <f t="shared" si="10"/>
        <v>100</v>
      </c>
      <c r="BA71" s="504"/>
      <c r="BB71" s="548"/>
      <c r="BC71" s="142">
        <f>+IF(AND(W71="Preventivo",BB67="Fuerte"),2,IF(AND(W71="Preventivo",BB67="Moderado"),1,0))</f>
        <v>0</v>
      </c>
      <c r="BD71" s="68">
        <f>+IF(AND(W71="Detectivo/Correctivo",$BB67="Fuerte"),2,IF(AND(W71="Detectivo/Correctivo",$BB71="Moderado"),1,IF(AND(W71="Preventivo",$BB67="Fuerte"),1,0)))</f>
        <v>0</v>
      </c>
      <c r="BE71" s="142" t="e">
        <f>+N67-BC71</f>
        <v>#N/A</v>
      </c>
      <c r="BF71" s="142" t="e">
        <f>+P67-BD71</f>
        <v>#N/A</v>
      </c>
      <c r="BG71" s="500"/>
      <c r="BH71" s="500"/>
      <c r="BI71" s="500"/>
      <c r="BJ71" s="590"/>
      <c r="BK71" s="590"/>
      <c r="BL71" s="590"/>
      <c r="BM71" s="590"/>
    </row>
    <row r="72" spans="1:65" ht="65.099999999999994" customHeight="1" thickBot="1" x14ac:dyDescent="0.3">
      <c r="A72" s="512"/>
      <c r="B72" s="599"/>
      <c r="C72" s="518"/>
      <c r="D72" s="113"/>
      <c r="E72" s="113"/>
      <c r="F72" s="602"/>
      <c r="G72" s="568"/>
      <c r="H72" s="105"/>
      <c r="I72" s="162"/>
      <c r="J72" s="105"/>
      <c r="K72" s="30"/>
      <c r="L72" s="151"/>
      <c r="M72" s="514"/>
      <c r="N72" s="508"/>
      <c r="O72" s="597"/>
      <c r="P72" s="508"/>
      <c r="Q72" s="502"/>
      <c r="R72" s="501"/>
      <c r="S72" s="140"/>
      <c r="T72" s="102"/>
      <c r="U72" s="52" t="s">
        <v>497</v>
      </c>
      <c r="V72" s="145"/>
      <c r="W72" s="145"/>
      <c r="X72" s="145"/>
      <c r="Y72" s="99" t="str">
        <f t="shared" ref="Y72:Y135" si="13">+IF(X72="si",15,"")</f>
        <v/>
      </c>
      <c r="Z72" s="145"/>
      <c r="AA72" s="99" t="str">
        <f t="shared" ref="AA72:AA135" si="14">+IF(Z72="si",15,"")</f>
        <v/>
      </c>
      <c r="AB72" s="140"/>
      <c r="AC72" s="99" t="str">
        <f t="shared" ref="AC72:AC135" si="15">+IF(AB72="si",15,"")</f>
        <v/>
      </c>
      <c r="AD72" s="140"/>
      <c r="AE72" s="99" t="str">
        <f t="shared" ref="AE72:AE135" si="16">+IF(AD72="si",15,"")</f>
        <v/>
      </c>
      <c r="AF72" s="140"/>
      <c r="AG72" s="99" t="str">
        <f t="shared" ref="AG72:AG135" si="17">+IF(AF72="si",15,"")</f>
        <v/>
      </c>
      <c r="AH72" s="140"/>
      <c r="AI72" s="99" t="str">
        <f t="shared" ref="AI72:AI135" si="18">+IF(AH72="si",15,"")</f>
        <v/>
      </c>
      <c r="AJ72" s="140"/>
      <c r="AK72" s="28" t="str">
        <f t="shared" ref="AK72:AK135" si="19">+IF(AJ72="Completa",10,IF(AJ72="Incompleta",5,""))</f>
        <v/>
      </c>
      <c r="AL72" s="111" t="str">
        <f t="shared" ref="AL72:AL135" si="20">IF((SUM(Y72,AA72,AC72,AE72,AG72,AI72,AK72)=0),"",(SUM(Y72,AA72,AC72,AE72,AG72,AI72,AK72)))</f>
        <v/>
      </c>
      <c r="AM72" s="111" t="str">
        <f t="shared" ref="AM72:AM135" si="21">IF(AL72&lt;=85,"Débil",IF(AL72&lt;=95,"Moderado",IF(AL72=100,"Fuerte","")))</f>
        <v/>
      </c>
      <c r="AN72" s="179"/>
      <c r="AO72" s="179"/>
      <c r="AP72" s="179"/>
      <c r="AQ72" s="179"/>
      <c r="AR72" s="179"/>
      <c r="AS72" s="179"/>
      <c r="AT72" s="179"/>
      <c r="AU72" s="180" t="str">
        <f>IFERROR(VLOOKUP(AT72,'Seguridad Información'!$I$61:$J$65,2,0),"")</f>
        <v/>
      </c>
      <c r="AV72" s="83"/>
      <c r="AW72" s="82" t="str">
        <f t="shared" si="12"/>
        <v/>
      </c>
      <c r="AX72" s="81" t="str">
        <f t="shared" ref="AX72:AX135" si="22">IF(AW72&lt;=80,"Débil",IF(AW72&lt;=90,"Moderado",IF(AW72=100,"Fuerte","")))</f>
        <v/>
      </c>
      <c r="AY72" s="22" t="str">
        <f>IFERROR(VLOOKUP((CONCATENATE(AM72,AX72)),Listados!$U$3:$V$11,2,FALSE),"")</f>
        <v/>
      </c>
      <c r="AZ72" s="111">
        <f t="shared" si="10"/>
        <v>100</v>
      </c>
      <c r="BA72" s="505"/>
      <c r="BB72" s="548"/>
      <c r="BC72" s="142">
        <f>+IF(AND(W72="Preventivo",BB67="Fuerte"),2,IF(AND(W72="Preventivo",BB67="Moderado"),1,0))</f>
        <v>0</v>
      </c>
      <c r="BD72" s="68">
        <f>+IF(AND(W72="Detectivo/Correctivo",$BB67="Fuerte"),2,IF(AND(W72="Detectivo/Correctivo",$BB72="Moderado"),1,IF(AND(W72="Preventivo",$BB67="Fuerte"),1,0)))</f>
        <v>0</v>
      </c>
      <c r="BE72" s="142" t="e">
        <f>+N67-BC72</f>
        <v>#N/A</v>
      </c>
      <c r="BF72" s="142" t="e">
        <f>+P67-BD72</f>
        <v>#N/A</v>
      </c>
      <c r="BG72" s="501"/>
      <c r="BH72" s="501"/>
      <c r="BI72" s="501"/>
      <c r="BJ72" s="591"/>
      <c r="BK72" s="591"/>
      <c r="BL72" s="591"/>
      <c r="BM72" s="591"/>
    </row>
    <row r="73" spans="1:65" ht="65.099999999999994" customHeight="1" thickBot="1" x14ac:dyDescent="0.3">
      <c r="A73" s="510">
        <v>12</v>
      </c>
      <c r="B73" s="598"/>
      <c r="C73" s="516" t="str">
        <f>IFERROR(VLOOKUP(B73,Listados!B$3:C$20,2,FALSE),"")</f>
        <v/>
      </c>
      <c r="D73" s="114"/>
      <c r="E73" s="114"/>
      <c r="F73" s="600"/>
      <c r="G73" s="522"/>
      <c r="H73" s="105"/>
      <c r="I73" s="162"/>
      <c r="J73" s="105"/>
      <c r="K73" s="109"/>
      <c r="L73" s="18"/>
      <c r="M73" s="549"/>
      <c r="N73" s="506" t="e">
        <f>+VLOOKUP(M73,Listados!$K$8:$L$12,2,0)</f>
        <v>#N/A</v>
      </c>
      <c r="O73" s="596"/>
      <c r="P73" s="506" t="e">
        <f>+VLOOKUP(O73,Listados!$K$13:$L$17,2,0)</f>
        <v>#N/A</v>
      </c>
      <c r="Q73" s="501" t="str">
        <f>IF(AND(M73&lt;&gt;"",O73&lt;&gt;""),VLOOKUP(M73&amp;O73,Listados!$M$3:$N$27,2,FALSE),"")</f>
        <v/>
      </c>
      <c r="R73" s="499" t="e">
        <f>+VLOOKUP(Q73,Listados!$P$3:$Q$6,2,FALSE)</f>
        <v>#N/A</v>
      </c>
      <c r="S73" s="140"/>
      <c r="T73" s="98"/>
      <c r="U73" s="52" t="s">
        <v>497</v>
      </c>
      <c r="V73" s="145"/>
      <c r="W73" s="145"/>
      <c r="X73" s="145"/>
      <c r="Y73" s="99" t="str">
        <f t="shared" si="13"/>
        <v/>
      </c>
      <c r="Z73" s="145"/>
      <c r="AA73" s="99" t="str">
        <f t="shared" si="14"/>
        <v/>
      </c>
      <c r="AB73" s="140"/>
      <c r="AC73" s="99" t="str">
        <f t="shared" si="15"/>
        <v/>
      </c>
      <c r="AD73" s="140"/>
      <c r="AE73" s="99" t="str">
        <f t="shared" si="16"/>
        <v/>
      </c>
      <c r="AF73" s="140"/>
      <c r="AG73" s="99" t="str">
        <f t="shared" si="17"/>
        <v/>
      </c>
      <c r="AH73" s="140"/>
      <c r="AI73" s="99" t="str">
        <f t="shared" si="18"/>
        <v/>
      </c>
      <c r="AJ73" s="140"/>
      <c r="AK73" s="28" t="str">
        <f t="shared" si="19"/>
        <v/>
      </c>
      <c r="AL73" s="111" t="str">
        <f t="shared" si="20"/>
        <v/>
      </c>
      <c r="AM73" s="111" t="str">
        <f t="shared" si="21"/>
        <v/>
      </c>
      <c r="AN73" s="179"/>
      <c r="AO73" s="179"/>
      <c r="AP73" s="179"/>
      <c r="AQ73" s="179"/>
      <c r="AR73" s="179"/>
      <c r="AS73" s="179"/>
      <c r="AT73" s="179"/>
      <c r="AU73" s="180" t="str">
        <f>IFERROR(VLOOKUP(AT73,'Seguridad Información'!$I$61:$J$65,2,0),"")</f>
        <v/>
      </c>
      <c r="AV73" s="83"/>
      <c r="AW73" s="82" t="str">
        <f t="shared" si="12"/>
        <v/>
      </c>
      <c r="AX73" s="81" t="str">
        <f t="shared" si="22"/>
        <v/>
      </c>
      <c r="AY73" s="22" t="str">
        <f>IFERROR(VLOOKUP((CONCATENATE(AM73,AX73)),Listados!$U$3:$V$11,2,FALSE),"")</f>
        <v/>
      </c>
      <c r="AZ73" s="111">
        <f t="shared" ref="AZ73:AZ136" si="23">IF(ISBLANK(AY73),"",IF(AY73="Débil", 0, IF(AY73="Moderado",50,100)))</f>
        <v>100</v>
      </c>
      <c r="BA73" s="503">
        <f>AVERAGE(AZ73:AZ78)</f>
        <v>100</v>
      </c>
      <c r="BB73" s="505" t="str">
        <f>IF(BA73&lt;=50, "Débil", IF(BA73&lt;=99,"Moderado","Fuerte"))</f>
        <v>Fuerte</v>
      </c>
      <c r="BC73" s="142">
        <f>+IF(AND(W73="Preventivo",BB73="Fuerte"),2,IF(AND(W73="Preventivo",BB73="Moderado"),1,0))</f>
        <v>0</v>
      </c>
      <c r="BD73" s="68">
        <f>+IF(AND(W73="Detectivo/Correctivo",$BB73="Fuerte"),2,IF(AND(W73="Detectivo/Correctivo",$BB73="Moderado"),1,IF(AND(W73="Preventivo",$BB73="Fuerte"),1,0)))</f>
        <v>0</v>
      </c>
      <c r="BE73" s="142" t="e">
        <f>+N73-BC73</f>
        <v>#N/A</v>
      </c>
      <c r="BF73" s="142" t="e">
        <f>+P73-BD73</f>
        <v>#N/A</v>
      </c>
      <c r="BG73" s="499" t="e">
        <f>+VLOOKUP(MIN(BE73,BE74,BE75,BE76,BE77,BE78),Listados!$J$18:$K$24,2,TRUE)</f>
        <v>#N/A</v>
      </c>
      <c r="BH73" s="499" t="e">
        <f>+VLOOKUP(MIN(BF73,BF74,BF75,BF76,BF77,BF78),Listados!$J$27:$K$32,2,TRUE)</f>
        <v>#N/A</v>
      </c>
      <c r="BI73" s="499" t="e">
        <f>IF(AND(BG73&lt;&gt;"",BH73&lt;&gt;""),VLOOKUP(BG73&amp;BH73,Listados!$M$3:$N$27,2,FALSE),"")</f>
        <v>#N/A</v>
      </c>
      <c r="BJ73" s="589" t="e">
        <f>+IF($R73="Asumir el riesgo","NA","")</f>
        <v>#N/A</v>
      </c>
      <c r="BK73" s="589" t="e">
        <f>+IF($R73="Asumir el riesgo","NA","")</f>
        <v>#N/A</v>
      </c>
      <c r="BL73" s="589" t="e">
        <f>+IF($R73="Asumir el riesgo","NA","")</f>
        <v>#N/A</v>
      </c>
      <c r="BM73" s="589" t="e">
        <f>+IF($R73="Asumir el riesgo","NA","")</f>
        <v>#N/A</v>
      </c>
    </row>
    <row r="74" spans="1:65" ht="65.099999999999994" customHeight="1" thickBot="1" x14ac:dyDescent="0.3">
      <c r="A74" s="511"/>
      <c r="B74" s="599"/>
      <c r="C74" s="517"/>
      <c r="D74" s="159"/>
      <c r="E74" s="159"/>
      <c r="F74" s="601"/>
      <c r="G74" s="523"/>
      <c r="H74" s="105"/>
      <c r="I74" s="162"/>
      <c r="J74" s="105"/>
      <c r="K74" s="161"/>
      <c r="L74" s="151"/>
      <c r="M74" s="514"/>
      <c r="N74" s="507"/>
      <c r="O74" s="597"/>
      <c r="P74" s="507"/>
      <c r="Q74" s="502"/>
      <c r="R74" s="500"/>
      <c r="S74" s="140"/>
      <c r="T74" s="181"/>
      <c r="U74" s="52" t="s">
        <v>497</v>
      </c>
      <c r="V74" s="145"/>
      <c r="W74" s="145"/>
      <c r="X74" s="145"/>
      <c r="Y74" s="99" t="str">
        <f t="shared" si="13"/>
        <v/>
      </c>
      <c r="Z74" s="145"/>
      <c r="AA74" s="99" t="str">
        <f t="shared" si="14"/>
        <v/>
      </c>
      <c r="AB74" s="140"/>
      <c r="AC74" s="99" t="str">
        <f t="shared" si="15"/>
        <v/>
      </c>
      <c r="AD74" s="140"/>
      <c r="AE74" s="99" t="str">
        <f t="shared" si="16"/>
        <v/>
      </c>
      <c r="AF74" s="140"/>
      <c r="AG74" s="99" t="str">
        <f t="shared" si="17"/>
        <v/>
      </c>
      <c r="AH74" s="140"/>
      <c r="AI74" s="99" t="str">
        <f t="shared" si="18"/>
        <v/>
      </c>
      <c r="AJ74" s="140"/>
      <c r="AK74" s="28" t="str">
        <f t="shared" si="19"/>
        <v/>
      </c>
      <c r="AL74" s="111" t="str">
        <f t="shared" si="20"/>
        <v/>
      </c>
      <c r="AM74" s="111" t="str">
        <f t="shared" si="21"/>
        <v/>
      </c>
      <c r="AN74" s="179"/>
      <c r="AO74" s="179"/>
      <c r="AP74" s="179"/>
      <c r="AQ74" s="179"/>
      <c r="AR74" s="179"/>
      <c r="AS74" s="179"/>
      <c r="AT74" s="179"/>
      <c r="AU74" s="180" t="str">
        <f>IFERROR(VLOOKUP(AT74,'Seguridad Información'!$I$61:$J$65,2,0),"")</f>
        <v/>
      </c>
      <c r="AV74" s="83"/>
      <c r="AW74" s="82" t="str">
        <f t="shared" si="12"/>
        <v/>
      </c>
      <c r="AX74" s="81" t="str">
        <f t="shared" si="22"/>
        <v/>
      </c>
      <c r="AY74" s="22" t="str">
        <f>IFERROR(VLOOKUP((CONCATENATE(AM74,AX74)),Listados!$U$3:$V$11,2,FALSE),"")</f>
        <v/>
      </c>
      <c r="AZ74" s="111">
        <f t="shared" si="23"/>
        <v>100</v>
      </c>
      <c r="BA74" s="504"/>
      <c r="BB74" s="548"/>
      <c r="BC74" s="142">
        <f>+IF(AND(W74="Preventivo",BB73="Fuerte"),2,IF(AND(W74="Preventivo",BB73="Moderado"),1,0))</f>
        <v>0</v>
      </c>
      <c r="BD74" s="68">
        <f>+IF(AND(W74="Detectivo/Correctivo",$BB73="Fuerte"),2,IF(AND(W74="Detectivo/Correctivo",$BB74="Moderado"),1,IF(AND(W74="Preventivo",$BB73="Fuerte"),1,0)))</f>
        <v>0</v>
      </c>
      <c r="BE74" s="142" t="e">
        <f>+N73-BC74</f>
        <v>#N/A</v>
      </c>
      <c r="BF74" s="142" t="e">
        <f>+P73-BD74</f>
        <v>#N/A</v>
      </c>
      <c r="BG74" s="500"/>
      <c r="BH74" s="500"/>
      <c r="BI74" s="500"/>
      <c r="BJ74" s="590"/>
      <c r="BK74" s="590"/>
      <c r="BL74" s="590"/>
      <c r="BM74" s="590"/>
    </row>
    <row r="75" spans="1:65" ht="65.099999999999994" customHeight="1" thickBot="1" x14ac:dyDescent="0.3">
      <c r="A75" s="511"/>
      <c r="B75" s="599"/>
      <c r="C75" s="517"/>
      <c r="D75" s="159"/>
      <c r="E75" s="159"/>
      <c r="F75" s="601"/>
      <c r="G75" s="523"/>
      <c r="H75" s="105"/>
      <c r="I75" s="162"/>
      <c r="J75" s="105"/>
      <c r="K75" s="161"/>
      <c r="L75" s="151"/>
      <c r="M75" s="514"/>
      <c r="N75" s="507"/>
      <c r="O75" s="597"/>
      <c r="P75" s="507"/>
      <c r="Q75" s="502"/>
      <c r="R75" s="500"/>
      <c r="S75" s="140"/>
      <c r="T75" s="100"/>
      <c r="U75" s="52" t="s">
        <v>497</v>
      </c>
      <c r="V75" s="145"/>
      <c r="W75" s="145"/>
      <c r="X75" s="145"/>
      <c r="Y75" s="99" t="str">
        <f t="shared" si="13"/>
        <v/>
      </c>
      <c r="Z75" s="145"/>
      <c r="AA75" s="99" t="str">
        <f t="shared" si="14"/>
        <v/>
      </c>
      <c r="AB75" s="140"/>
      <c r="AC75" s="99" t="str">
        <f t="shared" si="15"/>
        <v/>
      </c>
      <c r="AD75" s="140"/>
      <c r="AE75" s="99" t="str">
        <f t="shared" si="16"/>
        <v/>
      </c>
      <c r="AF75" s="140"/>
      <c r="AG75" s="99" t="str">
        <f t="shared" si="17"/>
        <v/>
      </c>
      <c r="AH75" s="140"/>
      <c r="AI75" s="99" t="str">
        <f t="shared" si="18"/>
        <v/>
      </c>
      <c r="AJ75" s="140"/>
      <c r="AK75" s="28" t="str">
        <f t="shared" si="19"/>
        <v/>
      </c>
      <c r="AL75" s="111" t="str">
        <f t="shared" si="20"/>
        <v/>
      </c>
      <c r="AM75" s="111" t="str">
        <f t="shared" si="21"/>
        <v/>
      </c>
      <c r="AN75" s="179"/>
      <c r="AO75" s="179"/>
      <c r="AP75" s="179"/>
      <c r="AQ75" s="179"/>
      <c r="AR75" s="179"/>
      <c r="AS75" s="179"/>
      <c r="AT75" s="179"/>
      <c r="AU75" s="180" t="str">
        <f>IFERROR(VLOOKUP(AT75,'Seguridad Información'!$I$61:$J$65,2,0),"")</f>
        <v/>
      </c>
      <c r="AV75" s="83"/>
      <c r="AW75" s="82" t="str">
        <f t="shared" si="12"/>
        <v/>
      </c>
      <c r="AX75" s="81" t="str">
        <f t="shared" si="22"/>
        <v/>
      </c>
      <c r="AY75" s="22" t="str">
        <f>IFERROR(VLOOKUP((CONCATENATE(AM75,AX75)),Listados!$U$3:$V$11,2,FALSE),"")</f>
        <v/>
      </c>
      <c r="AZ75" s="111">
        <f t="shared" si="23"/>
        <v>100</v>
      </c>
      <c r="BA75" s="504"/>
      <c r="BB75" s="548"/>
      <c r="BC75" s="142">
        <f>+IF(AND(W75="Preventivo",BB73="Fuerte"),2,IF(AND(W75="Preventivo",BB73="Moderado"),1,0))</f>
        <v>0</v>
      </c>
      <c r="BD75" s="68">
        <f>+IF(AND(W75="Detectivo/Correctivo",$BB73="Fuerte"),2,IF(AND(W75="Detectivo/Correctivo",$BB75="Moderado"),1,IF(AND(W75="Preventivo",$BB73="Fuerte"),1,0)))</f>
        <v>0</v>
      </c>
      <c r="BE75" s="142" t="e">
        <f>+N73-BC75</f>
        <v>#N/A</v>
      </c>
      <c r="BF75" s="142" t="e">
        <f>+P73-BD75</f>
        <v>#N/A</v>
      </c>
      <c r="BG75" s="500"/>
      <c r="BH75" s="500"/>
      <c r="BI75" s="500"/>
      <c r="BJ75" s="590"/>
      <c r="BK75" s="590"/>
      <c r="BL75" s="590"/>
      <c r="BM75" s="590"/>
    </row>
    <row r="76" spans="1:65" ht="65.099999999999994" customHeight="1" thickBot="1" x14ac:dyDescent="0.3">
      <c r="A76" s="511"/>
      <c r="B76" s="599"/>
      <c r="C76" s="517"/>
      <c r="D76" s="159"/>
      <c r="E76" s="159"/>
      <c r="F76" s="601"/>
      <c r="G76" s="523"/>
      <c r="H76" s="105"/>
      <c r="I76" s="162"/>
      <c r="J76" s="105"/>
      <c r="K76" s="161"/>
      <c r="L76" s="151"/>
      <c r="M76" s="514"/>
      <c r="N76" s="507"/>
      <c r="O76" s="597"/>
      <c r="P76" s="507"/>
      <c r="Q76" s="502"/>
      <c r="R76" s="500"/>
      <c r="S76" s="140"/>
      <c r="T76" s="101"/>
      <c r="U76" s="52" t="s">
        <v>497</v>
      </c>
      <c r="V76" s="145"/>
      <c r="W76" s="145"/>
      <c r="X76" s="145"/>
      <c r="Y76" s="99" t="str">
        <f t="shared" si="13"/>
        <v/>
      </c>
      <c r="Z76" s="145"/>
      <c r="AA76" s="99" t="str">
        <f t="shared" si="14"/>
        <v/>
      </c>
      <c r="AB76" s="140"/>
      <c r="AC76" s="99" t="str">
        <f t="shared" si="15"/>
        <v/>
      </c>
      <c r="AD76" s="140"/>
      <c r="AE76" s="99" t="str">
        <f t="shared" si="16"/>
        <v/>
      </c>
      <c r="AF76" s="140"/>
      <c r="AG76" s="99" t="str">
        <f t="shared" si="17"/>
        <v/>
      </c>
      <c r="AH76" s="140"/>
      <c r="AI76" s="99" t="str">
        <f t="shared" si="18"/>
        <v/>
      </c>
      <c r="AJ76" s="140"/>
      <c r="AK76" s="28" t="str">
        <f t="shared" si="19"/>
        <v/>
      </c>
      <c r="AL76" s="111" t="str">
        <f t="shared" si="20"/>
        <v/>
      </c>
      <c r="AM76" s="111" t="str">
        <f t="shared" si="21"/>
        <v/>
      </c>
      <c r="AN76" s="179"/>
      <c r="AO76" s="179"/>
      <c r="AP76" s="179"/>
      <c r="AQ76" s="179"/>
      <c r="AR76" s="179"/>
      <c r="AS76" s="179"/>
      <c r="AT76" s="179"/>
      <c r="AU76" s="180" t="str">
        <f>IFERROR(VLOOKUP(AT76,'Seguridad Información'!$I$61:$J$65,2,0),"")</f>
        <v/>
      </c>
      <c r="AV76" s="83"/>
      <c r="AW76" s="82" t="str">
        <f t="shared" si="12"/>
        <v/>
      </c>
      <c r="AX76" s="81" t="str">
        <f t="shared" si="22"/>
        <v/>
      </c>
      <c r="AY76" s="22" t="str">
        <f>IFERROR(VLOOKUP((CONCATENATE(AM76,AX76)),Listados!$U$3:$V$11,2,FALSE),"")</f>
        <v/>
      </c>
      <c r="AZ76" s="111">
        <f t="shared" si="23"/>
        <v>100</v>
      </c>
      <c r="BA76" s="504"/>
      <c r="BB76" s="548"/>
      <c r="BC76" s="142">
        <f>+IF(AND(W76="Preventivo",BB73="Fuerte"),2,IF(AND(W76="Preventivo",BB73="Moderado"),1,0))</f>
        <v>0</v>
      </c>
      <c r="BD76" s="68">
        <f>+IF(AND(W76="Detectivo/Correctivo",$BB73="Fuerte"),2,IF(AND(W76="Detectivo/Correctivo",$BB76="Moderado"),1,IF(AND(W76="Preventivo",$BB73="Fuerte"),1,0)))</f>
        <v>0</v>
      </c>
      <c r="BE76" s="142" t="e">
        <f>+N73-BC76</f>
        <v>#N/A</v>
      </c>
      <c r="BF76" s="142" t="e">
        <f>+P73-BD76</f>
        <v>#N/A</v>
      </c>
      <c r="BG76" s="500"/>
      <c r="BH76" s="500"/>
      <c r="BI76" s="500"/>
      <c r="BJ76" s="590"/>
      <c r="BK76" s="590"/>
      <c r="BL76" s="590"/>
      <c r="BM76" s="590"/>
    </row>
    <row r="77" spans="1:65" ht="65.099999999999994" customHeight="1" thickBot="1" x14ac:dyDescent="0.3">
      <c r="A77" s="511"/>
      <c r="B77" s="599"/>
      <c r="C77" s="517"/>
      <c r="D77" s="116"/>
      <c r="E77" s="116"/>
      <c r="F77" s="601"/>
      <c r="G77" s="523"/>
      <c r="H77" s="105"/>
      <c r="I77" s="162"/>
      <c r="J77" s="105"/>
      <c r="K77" s="29"/>
      <c r="L77" s="151"/>
      <c r="M77" s="514"/>
      <c r="N77" s="507"/>
      <c r="O77" s="597"/>
      <c r="P77" s="507"/>
      <c r="Q77" s="502"/>
      <c r="R77" s="500"/>
      <c r="S77" s="140"/>
      <c r="T77" s="181"/>
      <c r="U77" s="52" t="s">
        <v>497</v>
      </c>
      <c r="V77" s="145"/>
      <c r="W77" s="145"/>
      <c r="X77" s="145"/>
      <c r="Y77" s="99" t="str">
        <f t="shared" si="13"/>
        <v/>
      </c>
      <c r="Z77" s="145"/>
      <c r="AA77" s="99" t="str">
        <f t="shared" si="14"/>
        <v/>
      </c>
      <c r="AB77" s="140"/>
      <c r="AC77" s="99" t="str">
        <f t="shared" si="15"/>
        <v/>
      </c>
      <c r="AD77" s="140"/>
      <c r="AE77" s="99" t="str">
        <f t="shared" si="16"/>
        <v/>
      </c>
      <c r="AF77" s="140"/>
      <c r="AG77" s="99" t="str">
        <f t="shared" si="17"/>
        <v/>
      </c>
      <c r="AH77" s="140"/>
      <c r="AI77" s="99" t="str">
        <f t="shared" si="18"/>
        <v/>
      </c>
      <c r="AJ77" s="140"/>
      <c r="AK77" s="28" t="str">
        <f t="shared" si="19"/>
        <v/>
      </c>
      <c r="AL77" s="111" t="str">
        <f t="shared" si="20"/>
        <v/>
      </c>
      <c r="AM77" s="111" t="str">
        <f t="shared" si="21"/>
        <v/>
      </c>
      <c r="AN77" s="179"/>
      <c r="AO77" s="179"/>
      <c r="AP77" s="179"/>
      <c r="AQ77" s="179"/>
      <c r="AR77" s="179"/>
      <c r="AS77" s="179"/>
      <c r="AT77" s="179"/>
      <c r="AU77" s="180" t="str">
        <f>IFERROR(VLOOKUP(AT77,'Seguridad Información'!$I$61:$J$65,2,0),"")</f>
        <v/>
      </c>
      <c r="AV77" s="83"/>
      <c r="AW77" s="82" t="str">
        <f t="shared" si="12"/>
        <v/>
      </c>
      <c r="AX77" s="81" t="str">
        <f t="shared" si="22"/>
        <v/>
      </c>
      <c r="AY77" s="22" t="str">
        <f>IFERROR(VLOOKUP((CONCATENATE(AM77,AX77)),Listados!$U$3:$V$11,2,FALSE),"")</f>
        <v/>
      </c>
      <c r="AZ77" s="111">
        <f t="shared" si="23"/>
        <v>100</v>
      </c>
      <c r="BA77" s="504"/>
      <c r="BB77" s="548"/>
      <c r="BC77" s="142">
        <f>+IF(AND(W77="Preventivo",BB73="Fuerte"),2,IF(AND(W77="Preventivo",BB73="Moderado"),1,0))</f>
        <v>0</v>
      </c>
      <c r="BD77" s="68">
        <f>+IF(AND(W77="Detectivo/Correctivo",$BB73="Fuerte"),2,IF(AND(W77="Detectivo/Correctivo",$BB77="Moderado"),1,IF(AND(W77="Preventivo",$BB73="Fuerte"),1,0)))</f>
        <v>0</v>
      </c>
      <c r="BE77" s="142" t="e">
        <f>+N73-BC77</f>
        <v>#N/A</v>
      </c>
      <c r="BF77" s="142" t="e">
        <f>+P73-BD77</f>
        <v>#N/A</v>
      </c>
      <c r="BG77" s="500"/>
      <c r="BH77" s="500"/>
      <c r="BI77" s="500"/>
      <c r="BJ77" s="590"/>
      <c r="BK77" s="590"/>
      <c r="BL77" s="590"/>
      <c r="BM77" s="590"/>
    </row>
    <row r="78" spans="1:65" ht="65.099999999999994" customHeight="1" thickBot="1" x14ac:dyDescent="0.3">
      <c r="A78" s="512"/>
      <c r="B78" s="599"/>
      <c r="C78" s="518"/>
      <c r="D78" s="113"/>
      <c r="E78" s="113"/>
      <c r="F78" s="602"/>
      <c r="G78" s="568"/>
      <c r="H78" s="105"/>
      <c r="I78" s="162"/>
      <c r="J78" s="105"/>
      <c r="K78" s="30"/>
      <c r="L78" s="151"/>
      <c r="M78" s="514"/>
      <c r="N78" s="508"/>
      <c r="O78" s="597"/>
      <c r="P78" s="508"/>
      <c r="Q78" s="502"/>
      <c r="R78" s="501"/>
      <c r="S78" s="140"/>
      <c r="T78" s="102"/>
      <c r="U78" s="52" t="s">
        <v>497</v>
      </c>
      <c r="V78" s="145"/>
      <c r="W78" s="145"/>
      <c r="X78" s="145"/>
      <c r="Y78" s="99" t="str">
        <f t="shared" si="13"/>
        <v/>
      </c>
      <c r="Z78" s="145"/>
      <c r="AA78" s="99" t="str">
        <f t="shared" si="14"/>
        <v/>
      </c>
      <c r="AB78" s="140"/>
      <c r="AC78" s="99" t="str">
        <f t="shared" si="15"/>
        <v/>
      </c>
      <c r="AD78" s="140"/>
      <c r="AE78" s="99" t="str">
        <f t="shared" si="16"/>
        <v/>
      </c>
      <c r="AF78" s="140"/>
      <c r="AG78" s="99" t="str">
        <f t="shared" si="17"/>
        <v/>
      </c>
      <c r="AH78" s="140"/>
      <c r="AI78" s="99" t="str">
        <f t="shared" si="18"/>
        <v/>
      </c>
      <c r="AJ78" s="140"/>
      <c r="AK78" s="28" t="str">
        <f t="shared" si="19"/>
        <v/>
      </c>
      <c r="AL78" s="111" t="str">
        <f t="shared" si="20"/>
        <v/>
      </c>
      <c r="AM78" s="111" t="str">
        <f t="shared" si="21"/>
        <v/>
      </c>
      <c r="AN78" s="179"/>
      <c r="AO78" s="179"/>
      <c r="AP78" s="179"/>
      <c r="AQ78" s="179"/>
      <c r="AR78" s="179"/>
      <c r="AS78" s="179"/>
      <c r="AT78" s="179"/>
      <c r="AU78" s="180" t="str">
        <f>IFERROR(VLOOKUP(AT78,'Seguridad Información'!$I$61:$J$65,2,0),"")</f>
        <v/>
      </c>
      <c r="AV78" s="83"/>
      <c r="AW78" s="82" t="str">
        <f t="shared" si="12"/>
        <v/>
      </c>
      <c r="AX78" s="81" t="str">
        <f t="shared" si="22"/>
        <v/>
      </c>
      <c r="AY78" s="22" t="str">
        <f>IFERROR(VLOOKUP((CONCATENATE(AM78,AX78)),Listados!$U$3:$V$11,2,FALSE),"")</f>
        <v/>
      </c>
      <c r="AZ78" s="111">
        <f t="shared" si="23"/>
        <v>100</v>
      </c>
      <c r="BA78" s="505"/>
      <c r="BB78" s="548"/>
      <c r="BC78" s="142">
        <f>+IF(AND(W78="Preventivo",BB73="Fuerte"),2,IF(AND(W78="Preventivo",BB73="Moderado"),1,0))</f>
        <v>0</v>
      </c>
      <c r="BD78" s="68">
        <f>+IF(AND(W78="Detectivo/Correctivo",$BB73="Fuerte"),2,IF(AND(W78="Detectivo/Correctivo",$BB78="Moderado"),1,IF(AND(W78="Preventivo",$BB73="Fuerte"),1,0)))</f>
        <v>0</v>
      </c>
      <c r="BE78" s="142" t="e">
        <f>+N73-BC78</f>
        <v>#N/A</v>
      </c>
      <c r="BF78" s="142" t="e">
        <f>+P73-BD78</f>
        <v>#N/A</v>
      </c>
      <c r="BG78" s="501"/>
      <c r="BH78" s="501"/>
      <c r="BI78" s="501"/>
      <c r="BJ78" s="591"/>
      <c r="BK78" s="591"/>
      <c r="BL78" s="591"/>
      <c r="BM78" s="591"/>
    </row>
    <row r="79" spans="1:65" ht="65.099999999999994" customHeight="1" thickBot="1" x14ac:dyDescent="0.3">
      <c r="A79" s="510">
        <v>13</v>
      </c>
      <c r="B79" s="598"/>
      <c r="C79" s="516" t="str">
        <f>IFERROR(VLOOKUP(B79,Listados!B$3:C$20,2,FALSE),"")</f>
        <v/>
      </c>
      <c r="D79" s="114"/>
      <c r="E79" s="114"/>
      <c r="F79" s="600"/>
      <c r="G79" s="522"/>
      <c r="H79" s="105"/>
      <c r="I79" s="162"/>
      <c r="J79" s="105"/>
      <c r="K79" s="109"/>
      <c r="L79" s="18"/>
      <c r="M79" s="549"/>
      <c r="N79" s="506" t="e">
        <f>+VLOOKUP(M79,Listados!$K$8:$L$12,2,0)</f>
        <v>#N/A</v>
      </c>
      <c r="O79" s="596"/>
      <c r="P79" s="506" t="e">
        <f>+VLOOKUP(O79,Listados!$K$13:$L$17,2,0)</f>
        <v>#N/A</v>
      </c>
      <c r="Q79" s="501" t="str">
        <f>IF(AND(M79&lt;&gt;"",O79&lt;&gt;""),VLOOKUP(M79&amp;O79,Listados!$M$3:$N$27,2,FALSE),"")</f>
        <v/>
      </c>
      <c r="R79" s="499" t="e">
        <f>+VLOOKUP(Q79,Listados!$P$3:$Q$6,2,FALSE)</f>
        <v>#N/A</v>
      </c>
      <c r="S79" s="140"/>
      <c r="T79" s="98"/>
      <c r="U79" s="52" t="s">
        <v>497</v>
      </c>
      <c r="V79" s="145"/>
      <c r="W79" s="145"/>
      <c r="X79" s="145"/>
      <c r="Y79" s="99" t="str">
        <f t="shared" si="13"/>
        <v/>
      </c>
      <c r="Z79" s="145"/>
      <c r="AA79" s="99" t="str">
        <f t="shared" si="14"/>
        <v/>
      </c>
      <c r="AB79" s="140"/>
      <c r="AC79" s="99" t="str">
        <f t="shared" si="15"/>
        <v/>
      </c>
      <c r="AD79" s="140"/>
      <c r="AE79" s="99" t="str">
        <f t="shared" si="16"/>
        <v/>
      </c>
      <c r="AF79" s="140"/>
      <c r="AG79" s="99" t="str">
        <f t="shared" si="17"/>
        <v/>
      </c>
      <c r="AH79" s="140"/>
      <c r="AI79" s="99" t="str">
        <f t="shared" si="18"/>
        <v/>
      </c>
      <c r="AJ79" s="140"/>
      <c r="AK79" s="28" t="str">
        <f t="shared" si="19"/>
        <v/>
      </c>
      <c r="AL79" s="111" t="str">
        <f t="shared" si="20"/>
        <v/>
      </c>
      <c r="AM79" s="111" t="str">
        <f t="shared" si="21"/>
        <v/>
      </c>
      <c r="AN79" s="179"/>
      <c r="AO79" s="179"/>
      <c r="AP79" s="179"/>
      <c r="AQ79" s="179"/>
      <c r="AR79" s="179"/>
      <c r="AS79" s="179"/>
      <c r="AT79" s="179"/>
      <c r="AU79" s="180" t="str">
        <f>IFERROR(VLOOKUP(AT79,'Seguridad Información'!$I$61:$J$65,2,0),"")</f>
        <v/>
      </c>
      <c r="AV79" s="83"/>
      <c r="AW79" s="82" t="str">
        <f t="shared" si="12"/>
        <v/>
      </c>
      <c r="AX79" s="81" t="str">
        <f t="shared" si="22"/>
        <v/>
      </c>
      <c r="AY79" s="22" t="str">
        <f>IFERROR(VLOOKUP((CONCATENATE(AM79,AX79)),Listados!$U$3:$V$11,2,FALSE),"")</f>
        <v/>
      </c>
      <c r="AZ79" s="111">
        <f t="shared" si="23"/>
        <v>100</v>
      </c>
      <c r="BA79" s="503">
        <f>AVERAGE(AZ79:AZ84)</f>
        <v>100</v>
      </c>
      <c r="BB79" s="505" t="str">
        <f>IF(BA79&lt;=50, "Débil", IF(BA79&lt;=99,"Moderado","Fuerte"))</f>
        <v>Fuerte</v>
      </c>
      <c r="BC79" s="142">
        <f>+IF(AND(W79="Preventivo",BB79="Fuerte"),2,IF(AND(W79="Preventivo",BB79="Moderado"),1,0))</f>
        <v>0</v>
      </c>
      <c r="BD79" s="68">
        <f>+IF(AND(W79="Detectivo/Correctivo",$BB79="Fuerte"),2,IF(AND(W79="Detectivo/Correctivo",$BB79="Moderado"),1,IF(AND(W79="Preventivo",$BB79="Fuerte"),1,0)))</f>
        <v>0</v>
      </c>
      <c r="BE79" s="142" t="e">
        <f>+N79-BC79</f>
        <v>#N/A</v>
      </c>
      <c r="BF79" s="142" t="e">
        <f>+P79-BD79</f>
        <v>#N/A</v>
      </c>
      <c r="BG79" s="499" t="e">
        <f>+VLOOKUP(MIN(BE79,BE80,BE81,BE82,BE83,BE84),Listados!$J$18:$K$24,2,TRUE)</f>
        <v>#N/A</v>
      </c>
      <c r="BH79" s="499" t="e">
        <f>+VLOOKUP(MIN(BF79,BF80,BF81,BF82,BF83,BF84),Listados!$J$27:$K$32,2,TRUE)</f>
        <v>#N/A</v>
      </c>
      <c r="BI79" s="499" t="e">
        <f>IF(AND(BG79&lt;&gt;"",BH79&lt;&gt;""),VLOOKUP(BG79&amp;BH79,Listados!$M$3:$N$27,2,FALSE),"")</f>
        <v>#N/A</v>
      </c>
      <c r="BJ79" s="589" t="e">
        <f>+IF($R79="Asumir el riesgo","NA","")</f>
        <v>#N/A</v>
      </c>
      <c r="BK79" s="589" t="e">
        <f>+IF($R79="Asumir el riesgo","NA","")</f>
        <v>#N/A</v>
      </c>
      <c r="BL79" s="589" t="e">
        <f>+IF($R79="Asumir el riesgo","NA","")</f>
        <v>#N/A</v>
      </c>
      <c r="BM79" s="589" t="e">
        <f>+IF($R79="Asumir el riesgo","NA","")</f>
        <v>#N/A</v>
      </c>
    </row>
    <row r="80" spans="1:65" ht="65.099999999999994" customHeight="1" thickBot="1" x14ac:dyDescent="0.3">
      <c r="A80" s="511"/>
      <c r="B80" s="599"/>
      <c r="C80" s="517"/>
      <c r="D80" s="159"/>
      <c r="E80" s="159"/>
      <c r="F80" s="601"/>
      <c r="G80" s="523"/>
      <c r="H80" s="105"/>
      <c r="I80" s="162"/>
      <c r="J80" s="105"/>
      <c r="K80" s="161"/>
      <c r="L80" s="151"/>
      <c r="M80" s="514"/>
      <c r="N80" s="507"/>
      <c r="O80" s="597"/>
      <c r="P80" s="507"/>
      <c r="Q80" s="502"/>
      <c r="R80" s="500"/>
      <c r="S80" s="140"/>
      <c r="T80" s="181"/>
      <c r="U80" s="52" t="s">
        <v>497</v>
      </c>
      <c r="V80" s="145"/>
      <c r="W80" s="145"/>
      <c r="X80" s="145"/>
      <c r="Y80" s="99" t="str">
        <f t="shared" si="13"/>
        <v/>
      </c>
      <c r="Z80" s="145"/>
      <c r="AA80" s="99" t="str">
        <f t="shared" si="14"/>
        <v/>
      </c>
      <c r="AB80" s="140"/>
      <c r="AC80" s="99" t="str">
        <f t="shared" si="15"/>
        <v/>
      </c>
      <c r="AD80" s="140"/>
      <c r="AE80" s="99" t="str">
        <f t="shared" si="16"/>
        <v/>
      </c>
      <c r="AF80" s="140"/>
      <c r="AG80" s="99" t="str">
        <f t="shared" si="17"/>
        <v/>
      </c>
      <c r="AH80" s="140"/>
      <c r="AI80" s="99" t="str">
        <f t="shared" si="18"/>
        <v/>
      </c>
      <c r="AJ80" s="140"/>
      <c r="AK80" s="28" t="str">
        <f t="shared" si="19"/>
        <v/>
      </c>
      <c r="AL80" s="111" t="str">
        <f t="shared" si="20"/>
        <v/>
      </c>
      <c r="AM80" s="111" t="str">
        <f t="shared" si="21"/>
        <v/>
      </c>
      <c r="AN80" s="179"/>
      <c r="AO80" s="179"/>
      <c r="AP80" s="179"/>
      <c r="AQ80" s="179"/>
      <c r="AR80" s="179"/>
      <c r="AS80" s="179"/>
      <c r="AT80" s="179"/>
      <c r="AU80" s="180" t="str">
        <f>IFERROR(VLOOKUP(AT80,'Seguridad Información'!$I$61:$J$65,2,0),"")</f>
        <v/>
      </c>
      <c r="AV80" s="83"/>
      <c r="AW80" s="82" t="str">
        <f t="shared" si="12"/>
        <v/>
      </c>
      <c r="AX80" s="81" t="str">
        <f t="shared" si="22"/>
        <v/>
      </c>
      <c r="AY80" s="22" t="str">
        <f>IFERROR(VLOOKUP((CONCATENATE(AM80,AX80)),Listados!$U$3:$V$11,2,FALSE),"")</f>
        <v/>
      </c>
      <c r="AZ80" s="111">
        <f t="shared" si="23"/>
        <v>100</v>
      </c>
      <c r="BA80" s="504"/>
      <c r="BB80" s="548"/>
      <c r="BC80" s="142">
        <f>+IF(AND(W80="Preventivo",BB79="Fuerte"),2,IF(AND(W80="Preventivo",BB79="Moderado"),1,0))</f>
        <v>0</v>
      </c>
      <c r="BD80" s="68">
        <f>+IF(AND(W80="Detectivo/Correctivo",$BB79="Fuerte"),2,IF(AND(W80="Detectivo/Correctivo",$BB80="Moderado"),1,IF(AND(W80="Preventivo",$BB79="Fuerte"),1,0)))</f>
        <v>0</v>
      </c>
      <c r="BE80" s="142" t="e">
        <f>+N79-BC80</f>
        <v>#N/A</v>
      </c>
      <c r="BF80" s="142" t="e">
        <f>+P79-BD80</f>
        <v>#N/A</v>
      </c>
      <c r="BG80" s="500"/>
      <c r="BH80" s="500"/>
      <c r="BI80" s="500"/>
      <c r="BJ80" s="590"/>
      <c r="BK80" s="590"/>
      <c r="BL80" s="590"/>
      <c r="BM80" s="590"/>
    </row>
    <row r="81" spans="1:65" ht="65.099999999999994" customHeight="1" thickBot="1" x14ac:dyDescent="0.3">
      <c r="A81" s="511"/>
      <c r="B81" s="599"/>
      <c r="C81" s="517"/>
      <c r="D81" s="159"/>
      <c r="E81" s="159"/>
      <c r="F81" s="601"/>
      <c r="G81" s="523"/>
      <c r="H81" s="105"/>
      <c r="I81" s="162"/>
      <c r="J81" s="105"/>
      <c r="K81" s="161"/>
      <c r="L81" s="151"/>
      <c r="M81" s="514"/>
      <c r="N81" s="507"/>
      <c r="O81" s="597"/>
      <c r="P81" s="507"/>
      <c r="Q81" s="502"/>
      <c r="R81" s="500"/>
      <c r="S81" s="140"/>
      <c r="T81" s="100"/>
      <c r="U81" s="52" t="s">
        <v>497</v>
      </c>
      <c r="V81" s="145"/>
      <c r="W81" s="145"/>
      <c r="X81" s="145"/>
      <c r="Y81" s="99" t="str">
        <f t="shared" si="13"/>
        <v/>
      </c>
      <c r="Z81" s="145"/>
      <c r="AA81" s="99" t="str">
        <f t="shared" si="14"/>
        <v/>
      </c>
      <c r="AB81" s="140"/>
      <c r="AC81" s="99" t="str">
        <f t="shared" si="15"/>
        <v/>
      </c>
      <c r="AD81" s="140"/>
      <c r="AE81" s="99" t="str">
        <f t="shared" si="16"/>
        <v/>
      </c>
      <c r="AF81" s="140"/>
      <c r="AG81" s="99" t="str">
        <f t="shared" si="17"/>
        <v/>
      </c>
      <c r="AH81" s="140"/>
      <c r="AI81" s="99" t="str">
        <f t="shared" si="18"/>
        <v/>
      </c>
      <c r="AJ81" s="140"/>
      <c r="AK81" s="28" t="str">
        <f t="shared" si="19"/>
        <v/>
      </c>
      <c r="AL81" s="111" t="str">
        <f t="shared" si="20"/>
        <v/>
      </c>
      <c r="AM81" s="111" t="str">
        <f t="shared" si="21"/>
        <v/>
      </c>
      <c r="AN81" s="179"/>
      <c r="AO81" s="179"/>
      <c r="AP81" s="179"/>
      <c r="AQ81" s="179"/>
      <c r="AR81" s="179"/>
      <c r="AS81" s="179"/>
      <c r="AT81" s="179"/>
      <c r="AU81" s="180" t="str">
        <f>IFERROR(VLOOKUP(AT81,'Seguridad Información'!$I$61:$J$65,2,0),"")</f>
        <v/>
      </c>
      <c r="AV81" s="83"/>
      <c r="AW81" s="82" t="str">
        <f t="shared" si="12"/>
        <v/>
      </c>
      <c r="AX81" s="81" t="str">
        <f t="shared" si="22"/>
        <v/>
      </c>
      <c r="AY81" s="22" t="str">
        <f>IFERROR(VLOOKUP((CONCATENATE(AM81,AX81)),Listados!$U$3:$V$11,2,FALSE),"")</f>
        <v/>
      </c>
      <c r="AZ81" s="111">
        <f t="shared" si="23"/>
        <v>100</v>
      </c>
      <c r="BA81" s="504"/>
      <c r="BB81" s="548"/>
      <c r="BC81" s="142">
        <f>+IF(AND(W81="Preventivo",BB79="Fuerte"),2,IF(AND(W81="Preventivo",BB79="Moderado"),1,0))</f>
        <v>0</v>
      </c>
      <c r="BD81" s="68">
        <f>+IF(AND(W81="Detectivo/Correctivo",$BB79="Fuerte"),2,IF(AND(W81="Detectivo/Correctivo",$BB81="Moderado"),1,IF(AND(W81="Preventivo",$BB79="Fuerte"),1,0)))</f>
        <v>0</v>
      </c>
      <c r="BE81" s="142" t="e">
        <f>+N79-BC81</f>
        <v>#N/A</v>
      </c>
      <c r="BF81" s="142" t="e">
        <f>+P79-BD81</f>
        <v>#N/A</v>
      </c>
      <c r="BG81" s="500"/>
      <c r="BH81" s="500"/>
      <c r="BI81" s="500"/>
      <c r="BJ81" s="590"/>
      <c r="BK81" s="590"/>
      <c r="BL81" s="590"/>
      <c r="BM81" s="590"/>
    </row>
    <row r="82" spans="1:65" ht="65.099999999999994" customHeight="1" thickBot="1" x14ac:dyDescent="0.3">
      <c r="A82" s="511"/>
      <c r="B82" s="599"/>
      <c r="C82" s="517"/>
      <c r="D82" s="159"/>
      <c r="E82" s="159"/>
      <c r="F82" s="601"/>
      <c r="G82" s="523"/>
      <c r="H82" s="105"/>
      <c r="I82" s="162"/>
      <c r="J82" s="105"/>
      <c r="K82" s="161"/>
      <c r="L82" s="151"/>
      <c r="M82" s="514"/>
      <c r="N82" s="507"/>
      <c r="O82" s="597"/>
      <c r="P82" s="507"/>
      <c r="Q82" s="502"/>
      <c r="R82" s="500"/>
      <c r="S82" s="140"/>
      <c r="T82" s="101"/>
      <c r="U82" s="52" t="s">
        <v>497</v>
      </c>
      <c r="V82" s="145"/>
      <c r="W82" s="145"/>
      <c r="X82" s="145"/>
      <c r="Y82" s="99" t="str">
        <f t="shared" si="13"/>
        <v/>
      </c>
      <c r="Z82" s="145"/>
      <c r="AA82" s="99" t="str">
        <f t="shared" si="14"/>
        <v/>
      </c>
      <c r="AB82" s="140"/>
      <c r="AC82" s="99" t="str">
        <f t="shared" si="15"/>
        <v/>
      </c>
      <c r="AD82" s="140"/>
      <c r="AE82" s="99" t="str">
        <f t="shared" si="16"/>
        <v/>
      </c>
      <c r="AF82" s="140"/>
      <c r="AG82" s="99" t="str">
        <f t="shared" si="17"/>
        <v/>
      </c>
      <c r="AH82" s="140"/>
      <c r="AI82" s="99" t="str">
        <f t="shared" si="18"/>
        <v/>
      </c>
      <c r="AJ82" s="140"/>
      <c r="AK82" s="28" t="str">
        <f t="shared" si="19"/>
        <v/>
      </c>
      <c r="AL82" s="111" t="str">
        <f t="shared" si="20"/>
        <v/>
      </c>
      <c r="AM82" s="111" t="str">
        <f t="shared" si="21"/>
        <v/>
      </c>
      <c r="AN82" s="179"/>
      <c r="AO82" s="179"/>
      <c r="AP82" s="179"/>
      <c r="AQ82" s="179"/>
      <c r="AR82" s="179"/>
      <c r="AS82" s="179"/>
      <c r="AT82" s="179"/>
      <c r="AU82" s="180" t="str">
        <f>IFERROR(VLOOKUP(AT82,'Seguridad Información'!$I$61:$J$65,2,0),"")</f>
        <v/>
      </c>
      <c r="AV82" s="83"/>
      <c r="AW82" s="82" t="str">
        <f t="shared" si="12"/>
        <v/>
      </c>
      <c r="AX82" s="81" t="str">
        <f t="shared" si="22"/>
        <v/>
      </c>
      <c r="AY82" s="22" t="str">
        <f>IFERROR(VLOOKUP((CONCATENATE(AM82,AX82)),Listados!$U$3:$V$11,2,FALSE),"")</f>
        <v/>
      </c>
      <c r="AZ82" s="111">
        <f t="shared" si="23"/>
        <v>100</v>
      </c>
      <c r="BA82" s="504"/>
      <c r="BB82" s="548"/>
      <c r="BC82" s="142">
        <f>+IF(AND(W82="Preventivo",BB79="Fuerte"),2,IF(AND(W82="Preventivo",BB79="Moderado"),1,0))</f>
        <v>0</v>
      </c>
      <c r="BD82" s="68">
        <f>+IF(AND(W82="Detectivo/Correctivo",$BB79="Fuerte"),2,IF(AND(W82="Detectivo/Correctivo",$BB82="Moderado"),1,IF(AND(W82="Preventivo",$BB79="Fuerte"),1,0)))</f>
        <v>0</v>
      </c>
      <c r="BE82" s="142" t="e">
        <f>+N79-BC82</f>
        <v>#N/A</v>
      </c>
      <c r="BF82" s="142" t="e">
        <f>+P79-BD82</f>
        <v>#N/A</v>
      </c>
      <c r="BG82" s="500"/>
      <c r="BH82" s="500"/>
      <c r="BI82" s="500"/>
      <c r="BJ82" s="590"/>
      <c r="BK82" s="590"/>
      <c r="BL82" s="590"/>
      <c r="BM82" s="590"/>
    </row>
    <row r="83" spans="1:65" ht="65.099999999999994" customHeight="1" thickBot="1" x14ac:dyDescent="0.3">
      <c r="A83" s="511"/>
      <c r="B83" s="599"/>
      <c r="C83" s="517"/>
      <c r="D83" s="116"/>
      <c r="E83" s="116"/>
      <c r="F83" s="601"/>
      <c r="G83" s="523"/>
      <c r="H83" s="105"/>
      <c r="I83" s="162"/>
      <c r="J83" s="105"/>
      <c r="K83" s="29"/>
      <c r="L83" s="151"/>
      <c r="M83" s="514"/>
      <c r="N83" s="507"/>
      <c r="O83" s="597"/>
      <c r="P83" s="507"/>
      <c r="Q83" s="502"/>
      <c r="R83" s="500"/>
      <c r="S83" s="140"/>
      <c r="T83" s="181"/>
      <c r="U83" s="52" t="s">
        <v>497</v>
      </c>
      <c r="V83" s="145"/>
      <c r="W83" s="145"/>
      <c r="X83" s="145"/>
      <c r="Y83" s="99" t="str">
        <f t="shared" si="13"/>
        <v/>
      </c>
      <c r="Z83" s="145"/>
      <c r="AA83" s="99" t="str">
        <f t="shared" si="14"/>
        <v/>
      </c>
      <c r="AB83" s="140"/>
      <c r="AC83" s="99" t="str">
        <f t="shared" si="15"/>
        <v/>
      </c>
      <c r="AD83" s="140"/>
      <c r="AE83" s="99" t="str">
        <f t="shared" si="16"/>
        <v/>
      </c>
      <c r="AF83" s="140"/>
      <c r="AG83" s="99" t="str">
        <f t="shared" si="17"/>
        <v/>
      </c>
      <c r="AH83" s="140"/>
      <c r="AI83" s="99" t="str">
        <f t="shared" si="18"/>
        <v/>
      </c>
      <c r="AJ83" s="140"/>
      <c r="AK83" s="28" t="str">
        <f t="shared" si="19"/>
        <v/>
      </c>
      <c r="AL83" s="111" t="str">
        <f t="shared" si="20"/>
        <v/>
      </c>
      <c r="AM83" s="111" t="str">
        <f t="shared" si="21"/>
        <v/>
      </c>
      <c r="AN83" s="179"/>
      <c r="AO83" s="179"/>
      <c r="AP83" s="179"/>
      <c r="AQ83" s="179"/>
      <c r="AR83" s="179"/>
      <c r="AS83" s="179"/>
      <c r="AT83" s="179"/>
      <c r="AU83" s="180" t="str">
        <f>IFERROR(VLOOKUP(AT83,'Seguridad Información'!$I$61:$J$65,2,0),"")</f>
        <v/>
      </c>
      <c r="AV83" s="83"/>
      <c r="AW83" s="82" t="str">
        <f t="shared" si="12"/>
        <v/>
      </c>
      <c r="AX83" s="81" t="str">
        <f t="shared" si="22"/>
        <v/>
      </c>
      <c r="AY83" s="22" t="str">
        <f>IFERROR(VLOOKUP((CONCATENATE(AM83,AX83)),Listados!$U$3:$V$11,2,FALSE),"")</f>
        <v/>
      </c>
      <c r="AZ83" s="111">
        <f t="shared" si="23"/>
        <v>100</v>
      </c>
      <c r="BA83" s="504"/>
      <c r="BB83" s="548"/>
      <c r="BC83" s="142">
        <f>+IF(AND(W83="Preventivo",BB79="Fuerte"),2,IF(AND(W83="Preventivo",BB79="Moderado"),1,0))</f>
        <v>0</v>
      </c>
      <c r="BD83" s="68">
        <f>+IF(AND(W83="Detectivo/Correctivo",$BB79="Fuerte"),2,IF(AND(W83="Detectivo/Correctivo",$BB83="Moderado"),1,IF(AND(W83="Preventivo",$BB79="Fuerte"),1,0)))</f>
        <v>0</v>
      </c>
      <c r="BE83" s="142" t="e">
        <f>+N79-BC83</f>
        <v>#N/A</v>
      </c>
      <c r="BF83" s="142" t="e">
        <f>+P79-BD83</f>
        <v>#N/A</v>
      </c>
      <c r="BG83" s="500"/>
      <c r="BH83" s="500"/>
      <c r="BI83" s="500"/>
      <c r="BJ83" s="590"/>
      <c r="BK83" s="590"/>
      <c r="BL83" s="590"/>
      <c r="BM83" s="590"/>
    </row>
    <row r="84" spans="1:65" ht="65.099999999999994" customHeight="1" thickBot="1" x14ac:dyDescent="0.3">
      <c r="A84" s="512"/>
      <c r="B84" s="599"/>
      <c r="C84" s="518"/>
      <c r="D84" s="113"/>
      <c r="E84" s="113"/>
      <c r="F84" s="602"/>
      <c r="G84" s="568"/>
      <c r="H84" s="105"/>
      <c r="I84" s="162"/>
      <c r="J84" s="105"/>
      <c r="K84" s="30"/>
      <c r="L84" s="151"/>
      <c r="M84" s="514"/>
      <c r="N84" s="508"/>
      <c r="O84" s="597"/>
      <c r="P84" s="508"/>
      <c r="Q84" s="502"/>
      <c r="R84" s="501"/>
      <c r="S84" s="140"/>
      <c r="T84" s="102"/>
      <c r="U84" s="52" t="s">
        <v>497</v>
      </c>
      <c r="V84" s="145"/>
      <c r="W84" s="145"/>
      <c r="X84" s="145"/>
      <c r="Y84" s="99" t="str">
        <f t="shared" si="13"/>
        <v/>
      </c>
      <c r="Z84" s="145"/>
      <c r="AA84" s="99" t="str">
        <f t="shared" si="14"/>
        <v/>
      </c>
      <c r="AB84" s="140"/>
      <c r="AC84" s="99" t="str">
        <f t="shared" si="15"/>
        <v/>
      </c>
      <c r="AD84" s="140"/>
      <c r="AE84" s="99" t="str">
        <f t="shared" si="16"/>
        <v/>
      </c>
      <c r="AF84" s="140"/>
      <c r="AG84" s="99" t="str">
        <f t="shared" si="17"/>
        <v/>
      </c>
      <c r="AH84" s="140"/>
      <c r="AI84" s="99" t="str">
        <f t="shared" si="18"/>
        <v/>
      </c>
      <c r="AJ84" s="140"/>
      <c r="AK84" s="28" t="str">
        <f t="shared" si="19"/>
        <v/>
      </c>
      <c r="AL84" s="111" t="str">
        <f t="shared" si="20"/>
        <v/>
      </c>
      <c r="AM84" s="111" t="str">
        <f t="shared" si="21"/>
        <v/>
      </c>
      <c r="AN84" s="179"/>
      <c r="AO84" s="179"/>
      <c r="AP84" s="179"/>
      <c r="AQ84" s="179"/>
      <c r="AR84" s="179"/>
      <c r="AS84" s="179"/>
      <c r="AT84" s="179"/>
      <c r="AU84" s="180" t="str">
        <f>IFERROR(VLOOKUP(AT84,'Seguridad Información'!$I$61:$J$65,2,0),"")</f>
        <v/>
      </c>
      <c r="AV84" s="83"/>
      <c r="AW84" s="82" t="str">
        <f t="shared" si="12"/>
        <v/>
      </c>
      <c r="AX84" s="81" t="str">
        <f t="shared" si="22"/>
        <v/>
      </c>
      <c r="AY84" s="22" t="str">
        <f>IFERROR(VLOOKUP((CONCATENATE(AM84,AX84)),Listados!$U$3:$V$11,2,FALSE),"")</f>
        <v/>
      </c>
      <c r="AZ84" s="111">
        <f t="shared" si="23"/>
        <v>100</v>
      </c>
      <c r="BA84" s="505"/>
      <c r="BB84" s="548"/>
      <c r="BC84" s="142">
        <f>+IF(AND(W84="Preventivo",BB79="Fuerte"),2,IF(AND(W84="Preventivo",BB79="Moderado"),1,0))</f>
        <v>0</v>
      </c>
      <c r="BD84" s="68">
        <f>+IF(AND(W84="Detectivo/Correctivo",$BB79="Fuerte"),2,IF(AND(W84="Detectivo/Correctivo",$BB84="Moderado"),1,IF(AND(W84="Preventivo",$BB79="Fuerte"),1,0)))</f>
        <v>0</v>
      </c>
      <c r="BE84" s="142" t="e">
        <f>+N79-BC84</f>
        <v>#N/A</v>
      </c>
      <c r="BF84" s="142" t="e">
        <f>+P79-BD84</f>
        <v>#N/A</v>
      </c>
      <c r="BG84" s="501"/>
      <c r="BH84" s="501"/>
      <c r="BI84" s="501"/>
      <c r="BJ84" s="591"/>
      <c r="BK84" s="591"/>
      <c r="BL84" s="591"/>
      <c r="BM84" s="591"/>
    </row>
    <row r="85" spans="1:65" ht="65.099999999999994" customHeight="1" thickBot="1" x14ac:dyDescent="0.3">
      <c r="A85" s="510">
        <v>14</v>
      </c>
      <c r="B85" s="598"/>
      <c r="C85" s="516" t="str">
        <f>IFERROR(VLOOKUP(B85,Listados!B$3:C$20,2,FALSE),"")</f>
        <v/>
      </c>
      <c r="D85" s="114"/>
      <c r="E85" s="114"/>
      <c r="F85" s="600"/>
      <c r="G85" s="522"/>
      <c r="H85" s="105"/>
      <c r="I85" s="162"/>
      <c r="J85" s="105"/>
      <c r="K85" s="109"/>
      <c r="L85" s="18"/>
      <c r="M85" s="549"/>
      <c r="N85" s="506" t="e">
        <f>+VLOOKUP(M85,Listados!$K$8:$L$12,2,0)</f>
        <v>#N/A</v>
      </c>
      <c r="O85" s="596"/>
      <c r="P85" s="506" t="e">
        <f>+VLOOKUP(O85,Listados!$K$13:$L$17,2,0)</f>
        <v>#N/A</v>
      </c>
      <c r="Q85" s="501" t="str">
        <f>IF(AND(M85&lt;&gt;"",O85&lt;&gt;""),VLOOKUP(M85&amp;O85,Listados!$M$3:$N$27,2,FALSE),"")</f>
        <v/>
      </c>
      <c r="R85" s="499" t="e">
        <f>+VLOOKUP(Q85,Listados!$P$3:$Q$6,2,FALSE)</f>
        <v>#N/A</v>
      </c>
      <c r="S85" s="140"/>
      <c r="T85" s="98"/>
      <c r="U85" s="52" t="s">
        <v>497</v>
      </c>
      <c r="V85" s="145"/>
      <c r="W85" s="145"/>
      <c r="X85" s="145"/>
      <c r="Y85" s="99" t="str">
        <f t="shared" si="13"/>
        <v/>
      </c>
      <c r="Z85" s="145"/>
      <c r="AA85" s="99" t="str">
        <f t="shared" si="14"/>
        <v/>
      </c>
      <c r="AB85" s="140"/>
      <c r="AC85" s="99" t="str">
        <f t="shared" si="15"/>
        <v/>
      </c>
      <c r="AD85" s="140"/>
      <c r="AE85" s="99" t="str">
        <f t="shared" si="16"/>
        <v/>
      </c>
      <c r="AF85" s="140"/>
      <c r="AG85" s="99" t="str">
        <f t="shared" si="17"/>
        <v/>
      </c>
      <c r="AH85" s="140"/>
      <c r="AI85" s="99" t="str">
        <f t="shared" si="18"/>
        <v/>
      </c>
      <c r="AJ85" s="140"/>
      <c r="AK85" s="28" t="str">
        <f t="shared" si="19"/>
        <v/>
      </c>
      <c r="AL85" s="111" t="str">
        <f t="shared" si="20"/>
        <v/>
      </c>
      <c r="AM85" s="111" t="str">
        <f t="shared" si="21"/>
        <v/>
      </c>
      <c r="AN85" s="179"/>
      <c r="AO85" s="179"/>
      <c r="AP85" s="179"/>
      <c r="AQ85" s="179"/>
      <c r="AR85" s="179"/>
      <c r="AS85" s="179"/>
      <c r="AT85" s="179"/>
      <c r="AU85" s="180" t="str">
        <f>IFERROR(VLOOKUP(AT85,'Seguridad Información'!$I$61:$J$65,2,0),"")</f>
        <v/>
      </c>
      <c r="AV85" s="83"/>
      <c r="AW85" s="82" t="str">
        <f t="shared" si="12"/>
        <v/>
      </c>
      <c r="AX85" s="81" t="str">
        <f t="shared" si="22"/>
        <v/>
      </c>
      <c r="AY85" s="22" t="str">
        <f>IFERROR(VLOOKUP((CONCATENATE(AM85,AX85)),Listados!$U$3:$V$11,2,FALSE),"")</f>
        <v/>
      </c>
      <c r="AZ85" s="111">
        <f t="shared" si="23"/>
        <v>100</v>
      </c>
      <c r="BA85" s="503">
        <f>AVERAGE(AZ85:AZ90)</f>
        <v>100</v>
      </c>
      <c r="BB85" s="505" t="str">
        <f>IF(BA85&lt;=50, "Débil", IF(BA85&lt;=99,"Moderado","Fuerte"))</f>
        <v>Fuerte</v>
      </c>
      <c r="BC85" s="142">
        <f>+IF(AND(W85="Preventivo",BB85="Fuerte"),2,IF(AND(W85="Preventivo",BB85="Moderado"),1,0))</f>
        <v>0</v>
      </c>
      <c r="BD85" s="68">
        <f>+IF(AND(W85="Detectivo/Correctivo",$BB85="Fuerte"),2,IF(AND(W85="Detectivo/Correctivo",$BB85="Moderado"),1,IF(AND(W85="Preventivo",$BB85="Fuerte"),1,0)))</f>
        <v>0</v>
      </c>
      <c r="BE85" s="142" t="e">
        <f>+N85-BC85</f>
        <v>#N/A</v>
      </c>
      <c r="BF85" s="142" t="e">
        <f>+P85-BD85</f>
        <v>#N/A</v>
      </c>
      <c r="BG85" s="499" t="e">
        <f>+VLOOKUP(MIN(BE85,BE86,BE87,BE88,BE89,BE90),Listados!$J$18:$K$24,2,TRUE)</f>
        <v>#N/A</v>
      </c>
      <c r="BH85" s="499" t="e">
        <f>+VLOOKUP(MIN(BF85,BF86,BF87,BF88,BF89,BF90),Listados!$J$27:$K$32,2,TRUE)</f>
        <v>#N/A</v>
      </c>
      <c r="BI85" s="499" t="e">
        <f>IF(AND(BG85&lt;&gt;"",BH85&lt;&gt;""),VLOOKUP(BG85&amp;BH85,Listados!$M$3:$N$27,2,FALSE),"")</f>
        <v>#N/A</v>
      </c>
      <c r="BJ85" s="589" t="e">
        <f>+IF($R85="Asumir el riesgo","NA","")</f>
        <v>#N/A</v>
      </c>
      <c r="BK85" s="589" t="e">
        <f>+IF($R85="Asumir el riesgo","NA","")</f>
        <v>#N/A</v>
      </c>
      <c r="BL85" s="589" t="e">
        <f>+IF($R85="Asumir el riesgo","NA","")</f>
        <v>#N/A</v>
      </c>
      <c r="BM85" s="589" t="e">
        <f>+IF($R85="Asumir el riesgo","NA","")</f>
        <v>#N/A</v>
      </c>
    </row>
    <row r="86" spans="1:65" ht="65.099999999999994" customHeight="1" thickBot="1" x14ac:dyDescent="0.3">
      <c r="A86" s="511"/>
      <c r="B86" s="599"/>
      <c r="C86" s="517"/>
      <c r="D86" s="159"/>
      <c r="E86" s="159"/>
      <c r="F86" s="601"/>
      <c r="G86" s="523"/>
      <c r="H86" s="105"/>
      <c r="I86" s="162"/>
      <c r="J86" s="105"/>
      <c r="K86" s="161"/>
      <c r="L86" s="151"/>
      <c r="M86" s="514"/>
      <c r="N86" s="507"/>
      <c r="O86" s="597"/>
      <c r="P86" s="507"/>
      <c r="Q86" s="502"/>
      <c r="R86" s="500"/>
      <c r="S86" s="140"/>
      <c r="T86" s="181"/>
      <c r="U86" s="52" t="s">
        <v>497</v>
      </c>
      <c r="V86" s="145"/>
      <c r="W86" s="145"/>
      <c r="X86" s="145"/>
      <c r="Y86" s="99" t="str">
        <f t="shared" si="13"/>
        <v/>
      </c>
      <c r="Z86" s="145"/>
      <c r="AA86" s="99" t="str">
        <f t="shared" si="14"/>
        <v/>
      </c>
      <c r="AB86" s="140"/>
      <c r="AC86" s="99" t="str">
        <f t="shared" si="15"/>
        <v/>
      </c>
      <c r="AD86" s="140"/>
      <c r="AE86" s="99" t="str">
        <f t="shared" si="16"/>
        <v/>
      </c>
      <c r="AF86" s="140"/>
      <c r="AG86" s="99" t="str">
        <f t="shared" si="17"/>
        <v/>
      </c>
      <c r="AH86" s="140"/>
      <c r="AI86" s="99" t="str">
        <f t="shared" si="18"/>
        <v/>
      </c>
      <c r="AJ86" s="140"/>
      <c r="AK86" s="28" t="str">
        <f t="shared" si="19"/>
        <v/>
      </c>
      <c r="AL86" s="111" t="str">
        <f t="shared" si="20"/>
        <v/>
      </c>
      <c r="AM86" s="111" t="str">
        <f t="shared" si="21"/>
        <v/>
      </c>
      <c r="AN86" s="179"/>
      <c r="AO86" s="179"/>
      <c r="AP86" s="179"/>
      <c r="AQ86" s="179"/>
      <c r="AR86" s="179"/>
      <c r="AS86" s="179"/>
      <c r="AT86" s="179"/>
      <c r="AU86" s="180" t="str">
        <f>IFERROR(VLOOKUP(AT86,'Seguridad Información'!$I$61:$J$65,2,0),"")</f>
        <v/>
      </c>
      <c r="AV86" s="83"/>
      <c r="AW86" s="82" t="str">
        <f t="shared" si="12"/>
        <v/>
      </c>
      <c r="AX86" s="81" t="str">
        <f t="shared" si="22"/>
        <v/>
      </c>
      <c r="AY86" s="22" t="str">
        <f>IFERROR(VLOOKUP((CONCATENATE(AM86,AX86)),Listados!$U$3:$V$11,2,FALSE),"")</f>
        <v/>
      </c>
      <c r="AZ86" s="111">
        <f t="shared" si="23"/>
        <v>100</v>
      </c>
      <c r="BA86" s="504"/>
      <c r="BB86" s="548"/>
      <c r="BC86" s="142">
        <f>+IF(AND(W86="Preventivo",BB85="Fuerte"),2,IF(AND(W86="Preventivo",BB85="Moderado"),1,0))</f>
        <v>0</v>
      </c>
      <c r="BD86" s="68">
        <f>+IF(AND(W86="Detectivo/Correctivo",$BB85="Fuerte"),2,IF(AND(W86="Detectivo/Correctivo",$BB86="Moderado"),1,IF(AND(W86="Preventivo",$BB85="Fuerte"),1,0)))</f>
        <v>0</v>
      </c>
      <c r="BE86" s="142" t="e">
        <f>+N85-BC86</f>
        <v>#N/A</v>
      </c>
      <c r="BF86" s="142" t="e">
        <f>+P85-BD86</f>
        <v>#N/A</v>
      </c>
      <c r="BG86" s="500"/>
      <c r="BH86" s="500"/>
      <c r="BI86" s="500"/>
      <c r="BJ86" s="590"/>
      <c r="BK86" s="590"/>
      <c r="BL86" s="590"/>
      <c r="BM86" s="590"/>
    </row>
    <row r="87" spans="1:65" ht="65.099999999999994" customHeight="1" thickBot="1" x14ac:dyDescent="0.3">
      <c r="A87" s="511"/>
      <c r="B87" s="599"/>
      <c r="C87" s="517"/>
      <c r="D87" s="159"/>
      <c r="E87" s="159"/>
      <c r="F87" s="601"/>
      <c r="G87" s="523"/>
      <c r="H87" s="105"/>
      <c r="I87" s="162"/>
      <c r="J87" s="105"/>
      <c r="K87" s="161"/>
      <c r="L87" s="151"/>
      <c r="M87" s="514"/>
      <c r="N87" s="507"/>
      <c r="O87" s="597"/>
      <c r="P87" s="507"/>
      <c r="Q87" s="502"/>
      <c r="R87" s="500"/>
      <c r="S87" s="140"/>
      <c r="T87" s="100"/>
      <c r="U87" s="52" t="s">
        <v>497</v>
      </c>
      <c r="V87" s="145"/>
      <c r="W87" s="145"/>
      <c r="X87" s="145"/>
      <c r="Y87" s="99" t="str">
        <f t="shared" si="13"/>
        <v/>
      </c>
      <c r="Z87" s="145"/>
      <c r="AA87" s="99" t="str">
        <f t="shared" si="14"/>
        <v/>
      </c>
      <c r="AB87" s="140"/>
      <c r="AC87" s="99" t="str">
        <f t="shared" si="15"/>
        <v/>
      </c>
      <c r="AD87" s="140"/>
      <c r="AE87" s="99" t="str">
        <f t="shared" si="16"/>
        <v/>
      </c>
      <c r="AF87" s="140"/>
      <c r="AG87" s="99" t="str">
        <f t="shared" si="17"/>
        <v/>
      </c>
      <c r="AH87" s="140"/>
      <c r="AI87" s="99" t="str">
        <f t="shared" si="18"/>
        <v/>
      </c>
      <c r="AJ87" s="140"/>
      <c r="AK87" s="28" t="str">
        <f t="shared" si="19"/>
        <v/>
      </c>
      <c r="AL87" s="111" t="str">
        <f t="shared" si="20"/>
        <v/>
      </c>
      <c r="AM87" s="111" t="str">
        <f t="shared" si="21"/>
        <v/>
      </c>
      <c r="AN87" s="179"/>
      <c r="AO87" s="179"/>
      <c r="AP87" s="179"/>
      <c r="AQ87" s="179"/>
      <c r="AR87" s="179"/>
      <c r="AS87" s="179"/>
      <c r="AT87" s="179"/>
      <c r="AU87" s="180" t="str">
        <f>IFERROR(VLOOKUP(AT87,'Seguridad Información'!$I$61:$J$65,2,0),"")</f>
        <v/>
      </c>
      <c r="AV87" s="83"/>
      <c r="AW87" s="82" t="str">
        <f t="shared" si="12"/>
        <v/>
      </c>
      <c r="AX87" s="81" t="str">
        <f t="shared" si="22"/>
        <v/>
      </c>
      <c r="AY87" s="22" t="str">
        <f>IFERROR(VLOOKUP((CONCATENATE(AM87,AX87)),Listados!$U$3:$V$11,2,FALSE),"")</f>
        <v/>
      </c>
      <c r="AZ87" s="111">
        <f t="shared" si="23"/>
        <v>100</v>
      </c>
      <c r="BA87" s="504"/>
      <c r="BB87" s="548"/>
      <c r="BC87" s="142">
        <f>+IF(AND(W87="Preventivo",BB85="Fuerte"),2,IF(AND(W87="Preventivo",BB85="Moderado"),1,0))</f>
        <v>0</v>
      </c>
      <c r="BD87" s="68">
        <f>+IF(AND(W87="Detectivo/Correctivo",$BB85="Fuerte"),2,IF(AND(W87="Detectivo/Correctivo",$BB87="Moderado"),1,IF(AND(W87="Preventivo",$BB85="Fuerte"),1,0)))</f>
        <v>0</v>
      </c>
      <c r="BE87" s="142" t="e">
        <f>+N85-BC87</f>
        <v>#N/A</v>
      </c>
      <c r="BF87" s="142" t="e">
        <f>+P85-BD87</f>
        <v>#N/A</v>
      </c>
      <c r="BG87" s="500"/>
      <c r="BH87" s="500"/>
      <c r="BI87" s="500"/>
      <c r="BJ87" s="590"/>
      <c r="BK87" s="590"/>
      <c r="BL87" s="590"/>
      <c r="BM87" s="590"/>
    </row>
    <row r="88" spans="1:65" ht="65.099999999999994" customHeight="1" thickBot="1" x14ac:dyDescent="0.3">
      <c r="A88" s="511"/>
      <c r="B88" s="599"/>
      <c r="C88" s="517"/>
      <c r="D88" s="159"/>
      <c r="E88" s="159"/>
      <c r="F88" s="601"/>
      <c r="G88" s="523"/>
      <c r="H88" s="105"/>
      <c r="I88" s="162"/>
      <c r="J88" s="105"/>
      <c r="K88" s="161"/>
      <c r="L88" s="151"/>
      <c r="M88" s="514"/>
      <c r="N88" s="507"/>
      <c r="O88" s="597"/>
      <c r="P88" s="507"/>
      <c r="Q88" s="502"/>
      <c r="R88" s="500"/>
      <c r="S88" s="140"/>
      <c r="T88" s="101"/>
      <c r="U88" s="52" t="s">
        <v>497</v>
      </c>
      <c r="V88" s="145"/>
      <c r="W88" s="145"/>
      <c r="X88" s="145"/>
      <c r="Y88" s="99" t="str">
        <f t="shared" si="13"/>
        <v/>
      </c>
      <c r="Z88" s="145"/>
      <c r="AA88" s="99" t="str">
        <f t="shared" si="14"/>
        <v/>
      </c>
      <c r="AB88" s="140"/>
      <c r="AC88" s="99" t="str">
        <f t="shared" si="15"/>
        <v/>
      </c>
      <c r="AD88" s="140"/>
      <c r="AE88" s="99" t="str">
        <f t="shared" si="16"/>
        <v/>
      </c>
      <c r="AF88" s="140"/>
      <c r="AG88" s="99" t="str">
        <f t="shared" si="17"/>
        <v/>
      </c>
      <c r="AH88" s="140"/>
      <c r="AI88" s="99" t="str">
        <f t="shared" si="18"/>
        <v/>
      </c>
      <c r="AJ88" s="140"/>
      <c r="AK88" s="28" t="str">
        <f t="shared" si="19"/>
        <v/>
      </c>
      <c r="AL88" s="111" t="str">
        <f t="shared" si="20"/>
        <v/>
      </c>
      <c r="AM88" s="111" t="str">
        <f t="shared" si="21"/>
        <v/>
      </c>
      <c r="AN88" s="179"/>
      <c r="AO88" s="179"/>
      <c r="AP88" s="179"/>
      <c r="AQ88" s="179"/>
      <c r="AR88" s="179"/>
      <c r="AS88" s="179"/>
      <c r="AT88" s="179"/>
      <c r="AU88" s="180" t="str">
        <f>IFERROR(VLOOKUP(AT88,'Seguridad Información'!$I$61:$J$65,2,0),"")</f>
        <v/>
      </c>
      <c r="AV88" s="83"/>
      <c r="AW88" s="82" t="str">
        <f t="shared" si="12"/>
        <v/>
      </c>
      <c r="AX88" s="81" t="str">
        <f t="shared" si="22"/>
        <v/>
      </c>
      <c r="AY88" s="22" t="str">
        <f>IFERROR(VLOOKUP((CONCATENATE(AM88,AX88)),Listados!$U$3:$V$11,2,FALSE),"")</f>
        <v/>
      </c>
      <c r="AZ88" s="111">
        <f t="shared" si="23"/>
        <v>100</v>
      </c>
      <c r="BA88" s="504"/>
      <c r="BB88" s="548"/>
      <c r="BC88" s="142">
        <f>+IF(AND(W88="Preventivo",BB85="Fuerte"),2,IF(AND(W88="Preventivo",BB85="Moderado"),1,0))</f>
        <v>0</v>
      </c>
      <c r="BD88" s="68">
        <f>+IF(AND(W88="Detectivo/Correctivo",$BB85="Fuerte"),2,IF(AND(W88="Detectivo/Correctivo",$BB88="Moderado"),1,IF(AND(W88="Preventivo",$BB85="Fuerte"),1,0)))</f>
        <v>0</v>
      </c>
      <c r="BE88" s="142" t="e">
        <f>+N85-BC88</f>
        <v>#N/A</v>
      </c>
      <c r="BF88" s="142" t="e">
        <f>+P85-BD88</f>
        <v>#N/A</v>
      </c>
      <c r="BG88" s="500"/>
      <c r="BH88" s="500"/>
      <c r="BI88" s="500"/>
      <c r="BJ88" s="590"/>
      <c r="BK88" s="590"/>
      <c r="BL88" s="590"/>
      <c r="BM88" s="590"/>
    </row>
    <row r="89" spans="1:65" ht="65.099999999999994" customHeight="1" thickBot="1" x14ac:dyDescent="0.3">
      <c r="A89" s="511"/>
      <c r="B89" s="599"/>
      <c r="C89" s="517"/>
      <c r="D89" s="116"/>
      <c r="E89" s="116"/>
      <c r="F89" s="601"/>
      <c r="G89" s="523"/>
      <c r="H89" s="105"/>
      <c r="I89" s="162"/>
      <c r="J89" s="105"/>
      <c r="K89" s="29"/>
      <c r="L89" s="151"/>
      <c r="M89" s="514"/>
      <c r="N89" s="507"/>
      <c r="O89" s="597"/>
      <c r="P89" s="507"/>
      <c r="Q89" s="502"/>
      <c r="R89" s="500"/>
      <c r="S89" s="140"/>
      <c r="T89" s="181"/>
      <c r="U89" s="52" t="s">
        <v>497</v>
      </c>
      <c r="V89" s="145"/>
      <c r="W89" s="145"/>
      <c r="X89" s="145"/>
      <c r="Y89" s="99" t="str">
        <f t="shared" si="13"/>
        <v/>
      </c>
      <c r="Z89" s="145"/>
      <c r="AA89" s="99" t="str">
        <f t="shared" si="14"/>
        <v/>
      </c>
      <c r="AB89" s="140"/>
      <c r="AC89" s="99" t="str">
        <f t="shared" si="15"/>
        <v/>
      </c>
      <c r="AD89" s="140"/>
      <c r="AE89" s="99" t="str">
        <f t="shared" si="16"/>
        <v/>
      </c>
      <c r="AF89" s="140"/>
      <c r="AG89" s="99" t="str">
        <f t="shared" si="17"/>
        <v/>
      </c>
      <c r="AH89" s="140"/>
      <c r="AI89" s="99" t="str">
        <f t="shared" si="18"/>
        <v/>
      </c>
      <c r="AJ89" s="140"/>
      <c r="AK89" s="28" t="str">
        <f t="shared" si="19"/>
        <v/>
      </c>
      <c r="AL89" s="111" t="str">
        <f t="shared" si="20"/>
        <v/>
      </c>
      <c r="AM89" s="111" t="str">
        <f t="shared" si="21"/>
        <v/>
      </c>
      <c r="AN89" s="179"/>
      <c r="AO89" s="179"/>
      <c r="AP89" s="179"/>
      <c r="AQ89" s="179"/>
      <c r="AR89" s="179"/>
      <c r="AS89" s="179"/>
      <c r="AT89" s="179"/>
      <c r="AU89" s="180" t="str">
        <f>IFERROR(VLOOKUP(AT89,'Seguridad Información'!$I$61:$J$65,2,0),"")</f>
        <v/>
      </c>
      <c r="AV89" s="83"/>
      <c r="AW89" s="82" t="str">
        <f t="shared" si="12"/>
        <v/>
      </c>
      <c r="AX89" s="81" t="str">
        <f t="shared" si="22"/>
        <v/>
      </c>
      <c r="AY89" s="22" t="str">
        <f>IFERROR(VLOOKUP((CONCATENATE(AM89,AX89)),Listados!$U$3:$V$11,2,FALSE),"")</f>
        <v/>
      </c>
      <c r="AZ89" s="111">
        <f t="shared" si="23"/>
        <v>100</v>
      </c>
      <c r="BA89" s="504"/>
      <c r="BB89" s="548"/>
      <c r="BC89" s="142">
        <f>+IF(AND(W89="Preventivo",BB85="Fuerte"),2,IF(AND(W89="Preventivo",BB85="Moderado"),1,0))</f>
        <v>0</v>
      </c>
      <c r="BD89" s="68">
        <f>+IF(AND(W89="Detectivo/Correctivo",$BB85="Fuerte"),2,IF(AND(W89="Detectivo/Correctivo",$BB89="Moderado"),1,IF(AND(W89="Preventivo",$BB85="Fuerte"),1,0)))</f>
        <v>0</v>
      </c>
      <c r="BE89" s="142" t="e">
        <f>+N85-BC89</f>
        <v>#N/A</v>
      </c>
      <c r="BF89" s="142" t="e">
        <f>+P85-BD89</f>
        <v>#N/A</v>
      </c>
      <c r="BG89" s="500"/>
      <c r="BH89" s="500"/>
      <c r="BI89" s="500"/>
      <c r="BJ89" s="590"/>
      <c r="BK89" s="590"/>
      <c r="BL89" s="590"/>
      <c r="BM89" s="590"/>
    </row>
    <row r="90" spans="1:65" ht="65.099999999999994" customHeight="1" thickBot="1" x14ac:dyDescent="0.3">
      <c r="A90" s="512"/>
      <c r="B90" s="599"/>
      <c r="C90" s="518"/>
      <c r="D90" s="113"/>
      <c r="E90" s="113"/>
      <c r="F90" s="602"/>
      <c r="G90" s="568"/>
      <c r="H90" s="105"/>
      <c r="I90" s="162"/>
      <c r="J90" s="105"/>
      <c r="K90" s="30"/>
      <c r="L90" s="151"/>
      <c r="M90" s="514"/>
      <c r="N90" s="508"/>
      <c r="O90" s="597"/>
      <c r="P90" s="508"/>
      <c r="Q90" s="502"/>
      <c r="R90" s="501"/>
      <c r="S90" s="140"/>
      <c r="T90" s="102"/>
      <c r="U90" s="52" t="s">
        <v>497</v>
      </c>
      <c r="V90" s="145"/>
      <c r="W90" s="145"/>
      <c r="X90" s="145"/>
      <c r="Y90" s="99" t="str">
        <f t="shared" si="13"/>
        <v/>
      </c>
      <c r="Z90" s="145"/>
      <c r="AA90" s="99" t="str">
        <f t="shared" si="14"/>
        <v/>
      </c>
      <c r="AB90" s="140"/>
      <c r="AC90" s="99" t="str">
        <f t="shared" si="15"/>
        <v/>
      </c>
      <c r="AD90" s="140"/>
      <c r="AE90" s="99" t="str">
        <f t="shared" si="16"/>
        <v/>
      </c>
      <c r="AF90" s="140"/>
      <c r="AG90" s="99" t="str">
        <f t="shared" si="17"/>
        <v/>
      </c>
      <c r="AH90" s="140"/>
      <c r="AI90" s="99" t="str">
        <f t="shared" si="18"/>
        <v/>
      </c>
      <c r="AJ90" s="140"/>
      <c r="AK90" s="28" t="str">
        <f t="shared" si="19"/>
        <v/>
      </c>
      <c r="AL90" s="111" t="str">
        <f t="shared" si="20"/>
        <v/>
      </c>
      <c r="AM90" s="111" t="str">
        <f t="shared" si="21"/>
        <v/>
      </c>
      <c r="AN90" s="179"/>
      <c r="AO90" s="179"/>
      <c r="AP90" s="179"/>
      <c r="AQ90" s="179"/>
      <c r="AR90" s="179"/>
      <c r="AS90" s="179"/>
      <c r="AT90" s="179"/>
      <c r="AU90" s="180" t="str">
        <f>IFERROR(VLOOKUP(AT90,'Seguridad Información'!$I$61:$J$65,2,0),"")</f>
        <v/>
      </c>
      <c r="AV90" s="83"/>
      <c r="AW90" s="82" t="str">
        <f t="shared" si="12"/>
        <v/>
      </c>
      <c r="AX90" s="81" t="str">
        <f t="shared" si="22"/>
        <v/>
      </c>
      <c r="AY90" s="22" t="str">
        <f>IFERROR(VLOOKUP((CONCATENATE(AM90,AX90)),Listados!$U$3:$V$11,2,FALSE),"")</f>
        <v/>
      </c>
      <c r="AZ90" s="111">
        <f t="shared" si="23"/>
        <v>100</v>
      </c>
      <c r="BA90" s="505"/>
      <c r="BB90" s="548"/>
      <c r="BC90" s="142">
        <f>+IF(AND(W90="Preventivo",BB85="Fuerte"),2,IF(AND(W90="Preventivo",BB85="Moderado"),1,0))</f>
        <v>0</v>
      </c>
      <c r="BD90" s="68">
        <f>+IF(AND(W90="Detectivo/Correctivo",$BB85="Fuerte"),2,IF(AND(W90="Detectivo/Correctivo",$BB90="Moderado"),1,IF(AND(W90="Preventivo",$BB85="Fuerte"),1,0)))</f>
        <v>0</v>
      </c>
      <c r="BE90" s="142" t="e">
        <f>+N85-BC90</f>
        <v>#N/A</v>
      </c>
      <c r="BF90" s="142" t="e">
        <f>+P85-BD90</f>
        <v>#N/A</v>
      </c>
      <c r="BG90" s="501"/>
      <c r="BH90" s="501"/>
      <c r="BI90" s="501"/>
      <c r="BJ90" s="591"/>
      <c r="BK90" s="591"/>
      <c r="BL90" s="591"/>
      <c r="BM90" s="591"/>
    </row>
    <row r="91" spans="1:65" ht="65.099999999999994" customHeight="1" thickBot="1" x14ac:dyDescent="0.3">
      <c r="A91" s="510">
        <v>15</v>
      </c>
      <c r="B91" s="598"/>
      <c r="C91" s="516" t="str">
        <f>IFERROR(VLOOKUP(B91,Listados!B$3:C$20,2,FALSE),"")</f>
        <v/>
      </c>
      <c r="D91" s="114"/>
      <c r="E91" s="114"/>
      <c r="F91" s="600"/>
      <c r="G91" s="522"/>
      <c r="H91" s="105"/>
      <c r="I91" s="162"/>
      <c r="J91" s="105"/>
      <c r="K91" s="109"/>
      <c r="L91" s="18"/>
      <c r="M91" s="549"/>
      <c r="N91" s="506" t="e">
        <f>+VLOOKUP(M91,Listados!$K$8:$L$12,2,0)</f>
        <v>#N/A</v>
      </c>
      <c r="O91" s="596"/>
      <c r="P91" s="506" t="e">
        <f>+VLOOKUP(O91,Listados!$K$13:$L$17,2,0)</f>
        <v>#N/A</v>
      </c>
      <c r="Q91" s="501" t="str">
        <f>IF(AND(M91&lt;&gt;"",O91&lt;&gt;""),VLOOKUP(M91&amp;O91,Listados!$M$3:$N$27,2,FALSE),"")</f>
        <v/>
      </c>
      <c r="R91" s="499" t="e">
        <f>+VLOOKUP(Q91,Listados!$P$3:$Q$6,2,FALSE)</f>
        <v>#N/A</v>
      </c>
      <c r="S91" s="140"/>
      <c r="T91" s="98"/>
      <c r="U91" s="52" t="s">
        <v>497</v>
      </c>
      <c r="V91" s="145"/>
      <c r="W91" s="145"/>
      <c r="X91" s="145"/>
      <c r="Y91" s="99" t="str">
        <f t="shared" si="13"/>
        <v/>
      </c>
      <c r="Z91" s="145"/>
      <c r="AA91" s="99" t="str">
        <f t="shared" si="14"/>
        <v/>
      </c>
      <c r="AB91" s="140"/>
      <c r="AC91" s="99" t="str">
        <f t="shared" si="15"/>
        <v/>
      </c>
      <c r="AD91" s="140"/>
      <c r="AE91" s="99" t="str">
        <f t="shared" si="16"/>
        <v/>
      </c>
      <c r="AF91" s="140"/>
      <c r="AG91" s="99" t="str">
        <f t="shared" si="17"/>
        <v/>
      </c>
      <c r="AH91" s="140"/>
      <c r="AI91" s="99" t="str">
        <f t="shared" si="18"/>
        <v/>
      </c>
      <c r="AJ91" s="140"/>
      <c r="AK91" s="28" t="str">
        <f t="shared" si="19"/>
        <v/>
      </c>
      <c r="AL91" s="111" t="str">
        <f t="shared" si="20"/>
        <v/>
      </c>
      <c r="AM91" s="111" t="str">
        <f t="shared" si="21"/>
        <v/>
      </c>
      <c r="AN91" s="179"/>
      <c r="AO91" s="179"/>
      <c r="AP91" s="179"/>
      <c r="AQ91" s="179"/>
      <c r="AR91" s="179"/>
      <c r="AS91" s="179"/>
      <c r="AT91" s="179"/>
      <c r="AU91" s="180" t="str">
        <f>IFERROR(VLOOKUP(AT91,'Seguridad Información'!$I$61:$J$65,2,0),"")</f>
        <v/>
      </c>
      <c r="AV91" s="83"/>
      <c r="AW91" s="82" t="str">
        <f t="shared" si="12"/>
        <v/>
      </c>
      <c r="AX91" s="81" t="str">
        <f t="shared" si="22"/>
        <v/>
      </c>
      <c r="AY91" s="22" t="str">
        <f>IFERROR(VLOOKUP((CONCATENATE(AM91,AX91)),Listados!$U$3:$V$11,2,FALSE),"")</f>
        <v/>
      </c>
      <c r="AZ91" s="111">
        <f t="shared" si="23"/>
        <v>100</v>
      </c>
      <c r="BA91" s="503">
        <f>AVERAGE(AZ91:AZ96)</f>
        <v>100</v>
      </c>
      <c r="BB91" s="505" t="str">
        <f>IF(BA91&lt;=50, "Débil", IF(BA91&lt;=99,"Moderado","Fuerte"))</f>
        <v>Fuerte</v>
      </c>
      <c r="BC91" s="142">
        <f>+IF(AND(W91="Preventivo",BB91="Fuerte"),2,IF(AND(W91="Preventivo",BB91="Moderado"),1,0))</f>
        <v>0</v>
      </c>
      <c r="BD91" s="68">
        <f>+IF(AND(W91="Detectivo/Correctivo",$BB91="Fuerte"),2,IF(AND(W91="Detectivo/Correctivo",$BB91="Moderado"),1,IF(AND(W91="Preventivo",$BB91="Fuerte"),1,0)))</f>
        <v>0</v>
      </c>
      <c r="BE91" s="142" t="e">
        <f>+N91-BC91</f>
        <v>#N/A</v>
      </c>
      <c r="BF91" s="142" t="e">
        <f>+P91-BD91</f>
        <v>#N/A</v>
      </c>
      <c r="BG91" s="499" t="e">
        <f>+VLOOKUP(MIN(BE91,BE92,BE93,BE94,BE95,BE96),Listados!$J$18:$K$24,2,TRUE)</f>
        <v>#N/A</v>
      </c>
      <c r="BH91" s="499" t="e">
        <f>+VLOOKUP(MIN(BF91,BF92,BF93,BF94,BF95,BF96),Listados!$J$27:$K$32,2,TRUE)</f>
        <v>#N/A</v>
      </c>
      <c r="BI91" s="499" t="e">
        <f>IF(AND(BG91&lt;&gt;"",BH91&lt;&gt;""),VLOOKUP(BG91&amp;BH91,Listados!$M$3:$N$27,2,FALSE),"")</f>
        <v>#N/A</v>
      </c>
      <c r="BJ91" s="589" t="e">
        <f>+IF($R91="Asumir el riesgo","NA","")</f>
        <v>#N/A</v>
      </c>
      <c r="BK91" s="589" t="e">
        <f>+IF($R91="Asumir el riesgo","NA","")</f>
        <v>#N/A</v>
      </c>
      <c r="BL91" s="589" t="e">
        <f>+IF($R91="Asumir el riesgo","NA","")</f>
        <v>#N/A</v>
      </c>
      <c r="BM91" s="589" t="e">
        <f>+IF($R91="Asumir el riesgo","NA","")</f>
        <v>#N/A</v>
      </c>
    </row>
    <row r="92" spans="1:65" ht="65.099999999999994" customHeight="1" thickBot="1" x14ac:dyDescent="0.3">
      <c r="A92" s="511"/>
      <c r="B92" s="599"/>
      <c r="C92" s="517"/>
      <c r="D92" s="159"/>
      <c r="E92" s="159"/>
      <c r="F92" s="601"/>
      <c r="G92" s="523"/>
      <c r="H92" s="105"/>
      <c r="I92" s="162"/>
      <c r="J92" s="105"/>
      <c r="K92" s="161"/>
      <c r="L92" s="151"/>
      <c r="M92" s="514"/>
      <c r="N92" s="507"/>
      <c r="O92" s="597"/>
      <c r="P92" s="507"/>
      <c r="Q92" s="502"/>
      <c r="R92" s="500"/>
      <c r="S92" s="140"/>
      <c r="T92" s="181"/>
      <c r="U92" s="52" t="s">
        <v>497</v>
      </c>
      <c r="V92" s="145"/>
      <c r="W92" s="145"/>
      <c r="X92" s="145"/>
      <c r="Y92" s="99" t="str">
        <f t="shared" si="13"/>
        <v/>
      </c>
      <c r="Z92" s="145"/>
      <c r="AA92" s="99" t="str">
        <f t="shared" si="14"/>
        <v/>
      </c>
      <c r="AB92" s="140"/>
      <c r="AC92" s="99" t="str">
        <f t="shared" si="15"/>
        <v/>
      </c>
      <c r="AD92" s="140"/>
      <c r="AE92" s="99" t="str">
        <f t="shared" si="16"/>
        <v/>
      </c>
      <c r="AF92" s="140"/>
      <c r="AG92" s="99" t="str">
        <f t="shared" si="17"/>
        <v/>
      </c>
      <c r="AH92" s="140"/>
      <c r="AI92" s="99" t="str">
        <f t="shared" si="18"/>
        <v/>
      </c>
      <c r="AJ92" s="140"/>
      <c r="AK92" s="28" t="str">
        <f t="shared" si="19"/>
        <v/>
      </c>
      <c r="AL92" s="111" t="str">
        <f t="shared" si="20"/>
        <v/>
      </c>
      <c r="AM92" s="111" t="str">
        <f t="shared" si="21"/>
        <v/>
      </c>
      <c r="AN92" s="179"/>
      <c r="AO92" s="179"/>
      <c r="AP92" s="179"/>
      <c r="AQ92" s="179"/>
      <c r="AR92" s="179"/>
      <c r="AS92" s="179"/>
      <c r="AT92" s="179"/>
      <c r="AU92" s="180" t="str">
        <f>IFERROR(VLOOKUP(AT92,'Seguridad Información'!$I$61:$J$65,2,0),"")</f>
        <v/>
      </c>
      <c r="AV92" s="83"/>
      <c r="AW92" s="82" t="str">
        <f t="shared" si="12"/>
        <v/>
      </c>
      <c r="AX92" s="81" t="str">
        <f t="shared" si="22"/>
        <v/>
      </c>
      <c r="AY92" s="22" t="str">
        <f>IFERROR(VLOOKUP((CONCATENATE(AM92,AX92)),Listados!$U$3:$V$11,2,FALSE),"")</f>
        <v/>
      </c>
      <c r="AZ92" s="111">
        <f t="shared" si="23"/>
        <v>100</v>
      </c>
      <c r="BA92" s="504"/>
      <c r="BB92" s="548"/>
      <c r="BC92" s="142">
        <f>+IF(AND(W92="Preventivo",BB91="Fuerte"),2,IF(AND(W92="Preventivo",BB91="Moderado"),1,0))</f>
        <v>0</v>
      </c>
      <c r="BD92" s="68">
        <f>+IF(AND(W92="Detectivo/Correctivo",$BB91="Fuerte"),2,IF(AND(W92="Detectivo/Correctivo",$BB92="Moderado"),1,IF(AND(W92="Preventivo",$BB91="Fuerte"),1,0)))</f>
        <v>0</v>
      </c>
      <c r="BE92" s="142" t="e">
        <f>+N91-BC92</f>
        <v>#N/A</v>
      </c>
      <c r="BF92" s="142" t="e">
        <f>+P91-BD92</f>
        <v>#N/A</v>
      </c>
      <c r="BG92" s="500"/>
      <c r="BH92" s="500"/>
      <c r="BI92" s="500"/>
      <c r="BJ92" s="590"/>
      <c r="BK92" s="590"/>
      <c r="BL92" s="590"/>
      <c r="BM92" s="590"/>
    </row>
    <row r="93" spans="1:65" ht="65.099999999999994" customHeight="1" thickBot="1" x14ac:dyDescent="0.3">
      <c r="A93" s="511"/>
      <c r="B93" s="599"/>
      <c r="C93" s="517"/>
      <c r="D93" s="159"/>
      <c r="E93" s="159"/>
      <c r="F93" s="601"/>
      <c r="G93" s="523"/>
      <c r="H93" s="105"/>
      <c r="I93" s="162"/>
      <c r="J93" s="105"/>
      <c r="K93" s="161"/>
      <c r="L93" s="151"/>
      <c r="M93" s="514"/>
      <c r="N93" s="507"/>
      <c r="O93" s="597"/>
      <c r="P93" s="507"/>
      <c r="Q93" s="502"/>
      <c r="R93" s="500"/>
      <c r="S93" s="140"/>
      <c r="T93" s="100"/>
      <c r="U93" s="52" t="s">
        <v>497</v>
      </c>
      <c r="V93" s="145"/>
      <c r="W93" s="145"/>
      <c r="X93" s="145"/>
      <c r="Y93" s="99" t="str">
        <f t="shared" si="13"/>
        <v/>
      </c>
      <c r="Z93" s="145"/>
      <c r="AA93" s="99" t="str">
        <f t="shared" si="14"/>
        <v/>
      </c>
      <c r="AB93" s="140"/>
      <c r="AC93" s="99" t="str">
        <f t="shared" si="15"/>
        <v/>
      </c>
      <c r="AD93" s="140"/>
      <c r="AE93" s="99" t="str">
        <f t="shared" si="16"/>
        <v/>
      </c>
      <c r="AF93" s="140"/>
      <c r="AG93" s="99" t="str">
        <f t="shared" si="17"/>
        <v/>
      </c>
      <c r="AH93" s="140"/>
      <c r="AI93" s="99" t="str">
        <f t="shared" si="18"/>
        <v/>
      </c>
      <c r="AJ93" s="140"/>
      <c r="AK93" s="28" t="str">
        <f t="shared" si="19"/>
        <v/>
      </c>
      <c r="AL93" s="111" t="str">
        <f t="shared" si="20"/>
        <v/>
      </c>
      <c r="AM93" s="111" t="str">
        <f t="shared" si="21"/>
        <v/>
      </c>
      <c r="AN93" s="179"/>
      <c r="AO93" s="179"/>
      <c r="AP93" s="179"/>
      <c r="AQ93" s="179"/>
      <c r="AR93" s="179"/>
      <c r="AS93" s="179"/>
      <c r="AT93" s="179"/>
      <c r="AU93" s="180" t="str">
        <f>IFERROR(VLOOKUP(AT93,'Seguridad Información'!$I$61:$J$65,2,0),"")</f>
        <v/>
      </c>
      <c r="AV93" s="83"/>
      <c r="AW93" s="82" t="str">
        <f t="shared" si="12"/>
        <v/>
      </c>
      <c r="AX93" s="81" t="str">
        <f t="shared" si="22"/>
        <v/>
      </c>
      <c r="AY93" s="22" t="str">
        <f>IFERROR(VLOOKUP((CONCATENATE(AM93,AX93)),Listados!$U$3:$V$11,2,FALSE),"")</f>
        <v/>
      </c>
      <c r="AZ93" s="111">
        <f t="shared" si="23"/>
        <v>100</v>
      </c>
      <c r="BA93" s="504"/>
      <c r="BB93" s="548"/>
      <c r="BC93" s="142">
        <f>+IF(AND(W93="Preventivo",BB91="Fuerte"),2,IF(AND(W93="Preventivo",BB91="Moderado"),1,0))</f>
        <v>0</v>
      </c>
      <c r="BD93" s="68">
        <f>+IF(AND(W93="Detectivo/Correctivo",$BB91="Fuerte"),2,IF(AND(W93="Detectivo/Correctivo",$BB93="Moderado"),1,IF(AND(W93="Preventivo",$BB91="Fuerte"),1,0)))</f>
        <v>0</v>
      </c>
      <c r="BE93" s="142" t="e">
        <f>+N91-BC93</f>
        <v>#N/A</v>
      </c>
      <c r="BF93" s="142" t="e">
        <f>+P91-BD93</f>
        <v>#N/A</v>
      </c>
      <c r="BG93" s="500"/>
      <c r="BH93" s="500"/>
      <c r="BI93" s="500"/>
      <c r="BJ93" s="590"/>
      <c r="BK93" s="590"/>
      <c r="BL93" s="590"/>
      <c r="BM93" s="590"/>
    </row>
    <row r="94" spans="1:65" ht="65.099999999999994" customHeight="1" thickBot="1" x14ac:dyDescent="0.3">
      <c r="A94" s="511"/>
      <c r="B94" s="599"/>
      <c r="C94" s="517"/>
      <c r="D94" s="159"/>
      <c r="E94" s="159"/>
      <c r="F94" s="601"/>
      <c r="G94" s="523"/>
      <c r="H94" s="105"/>
      <c r="I94" s="162"/>
      <c r="J94" s="105"/>
      <c r="K94" s="161"/>
      <c r="L94" s="151"/>
      <c r="M94" s="514"/>
      <c r="N94" s="507"/>
      <c r="O94" s="597"/>
      <c r="P94" s="507"/>
      <c r="Q94" s="502"/>
      <c r="R94" s="500"/>
      <c r="S94" s="140"/>
      <c r="T94" s="101"/>
      <c r="U94" s="52" t="s">
        <v>497</v>
      </c>
      <c r="V94" s="145"/>
      <c r="W94" s="145"/>
      <c r="X94" s="145"/>
      <c r="Y94" s="99" t="str">
        <f t="shared" si="13"/>
        <v/>
      </c>
      <c r="Z94" s="145"/>
      <c r="AA94" s="99" t="str">
        <f t="shared" si="14"/>
        <v/>
      </c>
      <c r="AB94" s="140"/>
      <c r="AC94" s="99" t="str">
        <f t="shared" si="15"/>
        <v/>
      </c>
      <c r="AD94" s="140"/>
      <c r="AE94" s="99" t="str">
        <f t="shared" si="16"/>
        <v/>
      </c>
      <c r="AF94" s="140"/>
      <c r="AG94" s="99" t="str">
        <f t="shared" si="17"/>
        <v/>
      </c>
      <c r="AH94" s="140"/>
      <c r="AI94" s="99" t="str">
        <f t="shared" si="18"/>
        <v/>
      </c>
      <c r="AJ94" s="140"/>
      <c r="AK94" s="28" t="str">
        <f t="shared" si="19"/>
        <v/>
      </c>
      <c r="AL94" s="111" t="str">
        <f t="shared" si="20"/>
        <v/>
      </c>
      <c r="AM94" s="111" t="str">
        <f t="shared" si="21"/>
        <v/>
      </c>
      <c r="AN94" s="179"/>
      <c r="AO94" s="179"/>
      <c r="AP94" s="179"/>
      <c r="AQ94" s="179"/>
      <c r="AR94" s="179"/>
      <c r="AS94" s="179"/>
      <c r="AT94" s="179"/>
      <c r="AU94" s="180" t="str">
        <f>IFERROR(VLOOKUP(AT94,'Seguridad Información'!$I$61:$J$65,2,0),"")</f>
        <v/>
      </c>
      <c r="AV94" s="83"/>
      <c r="AW94" s="82" t="str">
        <f t="shared" si="12"/>
        <v/>
      </c>
      <c r="AX94" s="81" t="str">
        <f t="shared" si="22"/>
        <v/>
      </c>
      <c r="AY94" s="22" t="str">
        <f>IFERROR(VLOOKUP((CONCATENATE(AM94,AX94)),Listados!$U$3:$V$11,2,FALSE),"")</f>
        <v/>
      </c>
      <c r="AZ94" s="111">
        <f t="shared" si="23"/>
        <v>100</v>
      </c>
      <c r="BA94" s="504"/>
      <c r="BB94" s="548"/>
      <c r="BC94" s="142">
        <f>+IF(AND(W94="Preventivo",BB91="Fuerte"),2,IF(AND(W94="Preventivo",BB91="Moderado"),1,0))</f>
        <v>0</v>
      </c>
      <c r="BD94" s="68">
        <f>+IF(AND(W94="Detectivo/Correctivo",$BB91="Fuerte"),2,IF(AND(W94="Detectivo/Correctivo",$BB94="Moderado"),1,IF(AND(W94="Preventivo",$BB91="Fuerte"),1,0)))</f>
        <v>0</v>
      </c>
      <c r="BE94" s="142" t="e">
        <f>+N91-BC94</f>
        <v>#N/A</v>
      </c>
      <c r="BF94" s="142" t="e">
        <f>+P91-BD94</f>
        <v>#N/A</v>
      </c>
      <c r="BG94" s="500"/>
      <c r="BH94" s="500"/>
      <c r="BI94" s="500"/>
      <c r="BJ94" s="590"/>
      <c r="BK94" s="590"/>
      <c r="BL94" s="590"/>
      <c r="BM94" s="590"/>
    </row>
    <row r="95" spans="1:65" ht="65.099999999999994" customHeight="1" thickBot="1" x14ac:dyDescent="0.3">
      <c r="A95" s="511"/>
      <c r="B95" s="599"/>
      <c r="C95" s="517"/>
      <c r="D95" s="116"/>
      <c r="E95" s="116"/>
      <c r="F95" s="601"/>
      <c r="G95" s="523"/>
      <c r="H95" s="105"/>
      <c r="I95" s="162"/>
      <c r="J95" s="105"/>
      <c r="K95" s="29"/>
      <c r="L95" s="151"/>
      <c r="M95" s="514"/>
      <c r="N95" s="507"/>
      <c r="O95" s="597"/>
      <c r="P95" s="507"/>
      <c r="Q95" s="502"/>
      <c r="R95" s="500"/>
      <c r="S95" s="140"/>
      <c r="T95" s="181"/>
      <c r="U95" s="52" t="s">
        <v>497</v>
      </c>
      <c r="V95" s="145"/>
      <c r="W95" s="145"/>
      <c r="X95" s="145"/>
      <c r="Y95" s="99" t="str">
        <f t="shared" si="13"/>
        <v/>
      </c>
      <c r="Z95" s="145"/>
      <c r="AA95" s="99" t="str">
        <f t="shared" si="14"/>
        <v/>
      </c>
      <c r="AB95" s="140"/>
      <c r="AC95" s="99" t="str">
        <f t="shared" si="15"/>
        <v/>
      </c>
      <c r="AD95" s="140"/>
      <c r="AE95" s="99" t="str">
        <f t="shared" si="16"/>
        <v/>
      </c>
      <c r="AF95" s="140"/>
      <c r="AG95" s="99" t="str">
        <f t="shared" si="17"/>
        <v/>
      </c>
      <c r="AH95" s="140"/>
      <c r="AI95" s="99" t="str">
        <f t="shared" si="18"/>
        <v/>
      </c>
      <c r="AJ95" s="140"/>
      <c r="AK95" s="28" t="str">
        <f t="shared" si="19"/>
        <v/>
      </c>
      <c r="AL95" s="111" t="str">
        <f t="shared" si="20"/>
        <v/>
      </c>
      <c r="AM95" s="111" t="str">
        <f t="shared" si="21"/>
        <v/>
      </c>
      <c r="AN95" s="179"/>
      <c r="AO95" s="179"/>
      <c r="AP95" s="179"/>
      <c r="AQ95" s="179"/>
      <c r="AR95" s="179"/>
      <c r="AS95" s="179"/>
      <c r="AT95" s="179"/>
      <c r="AU95" s="180" t="str">
        <f>IFERROR(VLOOKUP(AT95,'Seguridad Información'!$I$61:$J$65,2,0),"")</f>
        <v/>
      </c>
      <c r="AV95" s="83"/>
      <c r="AW95" s="82" t="str">
        <f t="shared" si="12"/>
        <v/>
      </c>
      <c r="AX95" s="81" t="str">
        <f t="shared" si="22"/>
        <v/>
      </c>
      <c r="AY95" s="22" t="str">
        <f>IFERROR(VLOOKUP((CONCATENATE(AM95,AX95)),Listados!$U$3:$V$11,2,FALSE),"")</f>
        <v/>
      </c>
      <c r="AZ95" s="111">
        <f t="shared" si="23"/>
        <v>100</v>
      </c>
      <c r="BA95" s="504"/>
      <c r="BB95" s="548"/>
      <c r="BC95" s="142">
        <f>+IF(AND(W95="Preventivo",BB91="Fuerte"),2,IF(AND(W95="Preventivo",BB91="Moderado"),1,0))</f>
        <v>0</v>
      </c>
      <c r="BD95" s="68">
        <f>+IF(AND(W95="Detectivo/Correctivo",$BB91="Fuerte"),2,IF(AND(W95="Detectivo/Correctivo",$BB95="Moderado"),1,IF(AND(W95="Preventivo",$BB91="Fuerte"),1,0)))</f>
        <v>0</v>
      </c>
      <c r="BE95" s="142" t="e">
        <f>+N91-BC95</f>
        <v>#N/A</v>
      </c>
      <c r="BF95" s="142" t="e">
        <f>+P91-BD95</f>
        <v>#N/A</v>
      </c>
      <c r="BG95" s="500"/>
      <c r="BH95" s="500"/>
      <c r="BI95" s="500"/>
      <c r="BJ95" s="590"/>
      <c r="BK95" s="590"/>
      <c r="BL95" s="590"/>
      <c r="BM95" s="590"/>
    </row>
    <row r="96" spans="1:65" ht="65.099999999999994" customHeight="1" thickBot="1" x14ac:dyDescent="0.3">
      <c r="A96" s="512"/>
      <c r="B96" s="599"/>
      <c r="C96" s="518"/>
      <c r="D96" s="113"/>
      <c r="E96" s="113"/>
      <c r="F96" s="602"/>
      <c r="G96" s="568"/>
      <c r="H96" s="105"/>
      <c r="I96" s="162"/>
      <c r="J96" s="105"/>
      <c r="K96" s="30"/>
      <c r="L96" s="151"/>
      <c r="M96" s="514"/>
      <c r="N96" s="508"/>
      <c r="O96" s="597"/>
      <c r="P96" s="508"/>
      <c r="Q96" s="502"/>
      <c r="R96" s="501"/>
      <c r="S96" s="140"/>
      <c r="T96" s="102"/>
      <c r="U96" s="52" t="s">
        <v>497</v>
      </c>
      <c r="V96" s="145"/>
      <c r="W96" s="145"/>
      <c r="X96" s="145"/>
      <c r="Y96" s="99" t="str">
        <f t="shared" si="13"/>
        <v/>
      </c>
      <c r="Z96" s="145"/>
      <c r="AA96" s="99" t="str">
        <f t="shared" si="14"/>
        <v/>
      </c>
      <c r="AB96" s="140"/>
      <c r="AC96" s="99" t="str">
        <f t="shared" si="15"/>
        <v/>
      </c>
      <c r="AD96" s="140"/>
      <c r="AE96" s="99" t="str">
        <f t="shared" si="16"/>
        <v/>
      </c>
      <c r="AF96" s="140"/>
      <c r="AG96" s="99" t="str">
        <f t="shared" si="17"/>
        <v/>
      </c>
      <c r="AH96" s="140"/>
      <c r="AI96" s="99" t="str">
        <f t="shared" si="18"/>
        <v/>
      </c>
      <c r="AJ96" s="140"/>
      <c r="AK96" s="28" t="str">
        <f t="shared" si="19"/>
        <v/>
      </c>
      <c r="AL96" s="111" t="str">
        <f t="shared" si="20"/>
        <v/>
      </c>
      <c r="AM96" s="111" t="str">
        <f t="shared" si="21"/>
        <v/>
      </c>
      <c r="AN96" s="179"/>
      <c r="AO96" s="179"/>
      <c r="AP96" s="179"/>
      <c r="AQ96" s="179"/>
      <c r="AR96" s="179"/>
      <c r="AS96" s="179"/>
      <c r="AT96" s="179"/>
      <c r="AU96" s="180" t="str">
        <f>IFERROR(VLOOKUP(AT96,'Seguridad Información'!$I$61:$J$65,2,0),"")</f>
        <v/>
      </c>
      <c r="AV96" s="83"/>
      <c r="AW96" s="82" t="str">
        <f t="shared" si="12"/>
        <v/>
      </c>
      <c r="AX96" s="81" t="str">
        <f t="shared" si="22"/>
        <v/>
      </c>
      <c r="AY96" s="22" t="str">
        <f>IFERROR(VLOOKUP((CONCATENATE(AM96,AX96)),Listados!$U$3:$V$11,2,FALSE),"")</f>
        <v/>
      </c>
      <c r="AZ96" s="111">
        <f t="shared" si="23"/>
        <v>100</v>
      </c>
      <c r="BA96" s="505"/>
      <c r="BB96" s="548"/>
      <c r="BC96" s="142">
        <f>+IF(AND(W96="Preventivo",BB91="Fuerte"),2,IF(AND(W96="Preventivo",BB91="Moderado"),1,0))</f>
        <v>0</v>
      </c>
      <c r="BD96" s="68">
        <f>+IF(AND(W96="Detectivo/Correctivo",$BB91="Fuerte"),2,IF(AND(W96="Detectivo/Correctivo",$BB96="Moderado"),1,IF(AND(W96="Preventivo",$BB91="Fuerte"),1,0)))</f>
        <v>0</v>
      </c>
      <c r="BE96" s="142" t="e">
        <f>+N91-BC96</f>
        <v>#N/A</v>
      </c>
      <c r="BF96" s="142" t="e">
        <f>+P91-BD96</f>
        <v>#N/A</v>
      </c>
      <c r="BG96" s="501"/>
      <c r="BH96" s="501"/>
      <c r="BI96" s="501"/>
      <c r="BJ96" s="591"/>
      <c r="BK96" s="591"/>
      <c r="BL96" s="591"/>
      <c r="BM96" s="591"/>
    </row>
    <row r="97" spans="1:65" ht="65.099999999999994" customHeight="1" thickBot="1" x14ac:dyDescent="0.3">
      <c r="A97" s="510">
        <v>16</v>
      </c>
      <c r="B97" s="598"/>
      <c r="C97" s="516" t="str">
        <f>IFERROR(VLOOKUP(B97,Listados!B$3:C$20,2,FALSE),"")</f>
        <v/>
      </c>
      <c r="D97" s="114"/>
      <c r="E97" s="114"/>
      <c r="F97" s="600"/>
      <c r="G97" s="522"/>
      <c r="H97" s="105"/>
      <c r="I97" s="162"/>
      <c r="J97" s="105"/>
      <c r="K97" s="109"/>
      <c r="L97" s="18"/>
      <c r="M97" s="549"/>
      <c r="N97" s="506" t="e">
        <f>+VLOOKUP(M97,Listados!$K$8:$L$12,2,0)</f>
        <v>#N/A</v>
      </c>
      <c r="O97" s="596"/>
      <c r="P97" s="506" t="e">
        <f>+VLOOKUP(O97,Listados!$K$13:$L$17,2,0)</f>
        <v>#N/A</v>
      </c>
      <c r="Q97" s="501" t="str">
        <f>IF(AND(M97&lt;&gt;"",O97&lt;&gt;""),VLOOKUP(M97&amp;O97,Listados!$M$3:$N$27,2,FALSE),"")</f>
        <v/>
      </c>
      <c r="R97" s="499" t="e">
        <f>+VLOOKUP(Q97,Listados!$P$3:$Q$6,2,FALSE)</f>
        <v>#N/A</v>
      </c>
      <c r="S97" s="140"/>
      <c r="T97" s="98"/>
      <c r="U97" s="52" t="s">
        <v>497</v>
      </c>
      <c r="V97" s="145"/>
      <c r="W97" s="145"/>
      <c r="X97" s="145"/>
      <c r="Y97" s="99" t="str">
        <f t="shared" si="13"/>
        <v/>
      </c>
      <c r="Z97" s="145"/>
      <c r="AA97" s="99" t="str">
        <f t="shared" si="14"/>
        <v/>
      </c>
      <c r="AB97" s="140"/>
      <c r="AC97" s="99" t="str">
        <f t="shared" si="15"/>
        <v/>
      </c>
      <c r="AD97" s="140"/>
      <c r="AE97" s="99" t="str">
        <f t="shared" si="16"/>
        <v/>
      </c>
      <c r="AF97" s="140"/>
      <c r="AG97" s="99" t="str">
        <f t="shared" si="17"/>
        <v/>
      </c>
      <c r="AH97" s="140"/>
      <c r="AI97" s="99" t="str">
        <f t="shared" si="18"/>
        <v/>
      </c>
      <c r="AJ97" s="140"/>
      <c r="AK97" s="28" t="str">
        <f t="shared" si="19"/>
        <v/>
      </c>
      <c r="AL97" s="111" t="str">
        <f t="shared" si="20"/>
        <v/>
      </c>
      <c r="AM97" s="111" t="str">
        <f t="shared" si="21"/>
        <v/>
      </c>
      <c r="AN97" s="179"/>
      <c r="AO97" s="179"/>
      <c r="AP97" s="179"/>
      <c r="AQ97" s="179"/>
      <c r="AR97" s="179"/>
      <c r="AS97" s="179"/>
      <c r="AT97" s="179"/>
      <c r="AU97" s="180" t="str">
        <f>IFERROR(VLOOKUP(AT97,'Seguridad Información'!$I$61:$J$65,2,0),"")</f>
        <v/>
      </c>
      <c r="AV97" s="83"/>
      <c r="AW97" s="82" t="str">
        <f t="shared" si="12"/>
        <v/>
      </c>
      <c r="AX97" s="81" t="str">
        <f t="shared" si="22"/>
        <v/>
      </c>
      <c r="AY97" s="22" t="str">
        <f>IFERROR(VLOOKUP((CONCATENATE(AM97,AX97)),Listados!$U$3:$V$11,2,FALSE),"")</f>
        <v/>
      </c>
      <c r="AZ97" s="111">
        <f t="shared" si="23"/>
        <v>100</v>
      </c>
      <c r="BA97" s="503">
        <f>AVERAGE(AZ97:AZ102)</f>
        <v>100</v>
      </c>
      <c r="BB97" s="505" t="str">
        <f>IF(BA97&lt;=50, "Débil", IF(BA97&lt;=99,"Moderado","Fuerte"))</f>
        <v>Fuerte</v>
      </c>
      <c r="BC97" s="142">
        <f>+IF(AND(W97="Preventivo",BB97="Fuerte"),2,IF(AND(W97="Preventivo",BB97="Moderado"),1,0))</f>
        <v>0</v>
      </c>
      <c r="BD97" s="68">
        <f>+IF(AND(W97="Detectivo/Correctivo",$BB97="Fuerte"),2,IF(AND(W97="Detectivo/Correctivo",$BB97="Moderado"),1,IF(AND(W97="Preventivo",$BB97="Fuerte"),1,0)))</f>
        <v>0</v>
      </c>
      <c r="BE97" s="142" t="e">
        <f>+N97-BC97</f>
        <v>#N/A</v>
      </c>
      <c r="BF97" s="142" t="e">
        <f>+P97-BD97</f>
        <v>#N/A</v>
      </c>
      <c r="BG97" s="499" t="e">
        <f>+VLOOKUP(MIN(BE97,BE98,BE99,BE100,BE101,BE102),Listados!$J$18:$K$24,2,TRUE)</f>
        <v>#N/A</v>
      </c>
      <c r="BH97" s="499" t="e">
        <f>+VLOOKUP(MIN(BF97,BF98,BF99,BF100,BF101,BF102),Listados!$J$27:$K$32,2,TRUE)</f>
        <v>#N/A</v>
      </c>
      <c r="BI97" s="499" t="e">
        <f>IF(AND(BG97&lt;&gt;"",BH97&lt;&gt;""),VLOOKUP(BG97&amp;BH97,Listados!$M$3:$N$27,2,FALSE),"")</f>
        <v>#N/A</v>
      </c>
      <c r="BJ97" s="589" t="e">
        <f>+IF($R97="Asumir el riesgo","NA","")</f>
        <v>#N/A</v>
      </c>
      <c r="BK97" s="589" t="e">
        <f>+IF($R97="Asumir el riesgo","NA","")</f>
        <v>#N/A</v>
      </c>
      <c r="BL97" s="589" t="e">
        <f>+IF($R97="Asumir el riesgo","NA","")</f>
        <v>#N/A</v>
      </c>
      <c r="BM97" s="589" t="e">
        <f>+IF($R97="Asumir el riesgo","NA","")</f>
        <v>#N/A</v>
      </c>
    </row>
    <row r="98" spans="1:65" ht="65.099999999999994" customHeight="1" thickBot="1" x14ac:dyDescent="0.3">
      <c r="A98" s="511"/>
      <c r="B98" s="599"/>
      <c r="C98" s="517"/>
      <c r="D98" s="159"/>
      <c r="E98" s="159"/>
      <c r="F98" s="601"/>
      <c r="G98" s="523"/>
      <c r="H98" s="105"/>
      <c r="I98" s="162"/>
      <c r="J98" s="105"/>
      <c r="K98" s="161"/>
      <c r="L98" s="151"/>
      <c r="M98" s="514"/>
      <c r="N98" s="507"/>
      <c r="O98" s="597"/>
      <c r="P98" s="507"/>
      <c r="Q98" s="502"/>
      <c r="R98" s="500"/>
      <c r="S98" s="140"/>
      <c r="T98" s="181"/>
      <c r="U98" s="52" t="s">
        <v>497</v>
      </c>
      <c r="V98" s="145"/>
      <c r="W98" s="145"/>
      <c r="X98" s="145"/>
      <c r="Y98" s="99" t="str">
        <f t="shared" si="13"/>
        <v/>
      </c>
      <c r="Z98" s="145"/>
      <c r="AA98" s="99" t="str">
        <f t="shared" si="14"/>
        <v/>
      </c>
      <c r="AB98" s="140"/>
      <c r="AC98" s="99" t="str">
        <f t="shared" si="15"/>
        <v/>
      </c>
      <c r="AD98" s="140"/>
      <c r="AE98" s="99" t="str">
        <f t="shared" si="16"/>
        <v/>
      </c>
      <c r="AF98" s="140"/>
      <c r="AG98" s="99" t="str">
        <f t="shared" si="17"/>
        <v/>
      </c>
      <c r="AH98" s="140"/>
      <c r="AI98" s="99" t="str">
        <f t="shared" si="18"/>
        <v/>
      </c>
      <c r="AJ98" s="140"/>
      <c r="AK98" s="28" t="str">
        <f t="shared" si="19"/>
        <v/>
      </c>
      <c r="AL98" s="111" t="str">
        <f t="shared" si="20"/>
        <v/>
      </c>
      <c r="AM98" s="111" t="str">
        <f t="shared" si="21"/>
        <v/>
      </c>
      <c r="AN98" s="179"/>
      <c r="AO98" s="179"/>
      <c r="AP98" s="179"/>
      <c r="AQ98" s="179"/>
      <c r="AR98" s="179"/>
      <c r="AS98" s="179"/>
      <c r="AT98" s="179"/>
      <c r="AU98" s="180" t="str">
        <f>IFERROR(VLOOKUP(AT98,'Seguridad Información'!$I$61:$J$65,2,0),"")</f>
        <v/>
      </c>
      <c r="AV98" s="83"/>
      <c r="AW98" s="82" t="str">
        <f t="shared" si="12"/>
        <v/>
      </c>
      <c r="AX98" s="81" t="str">
        <f t="shared" si="22"/>
        <v/>
      </c>
      <c r="AY98" s="22" t="str">
        <f>IFERROR(VLOOKUP((CONCATENATE(AM98,AX98)),Listados!$U$3:$V$11,2,FALSE),"")</f>
        <v/>
      </c>
      <c r="AZ98" s="111">
        <f t="shared" si="23"/>
        <v>100</v>
      </c>
      <c r="BA98" s="504"/>
      <c r="BB98" s="548"/>
      <c r="BC98" s="142">
        <f>+IF(AND(W98="Preventivo",BB97="Fuerte"),2,IF(AND(W98="Preventivo",BB97="Moderado"),1,0))</f>
        <v>0</v>
      </c>
      <c r="BD98" s="68">
        <f>+IF(AND(W98="Detectivo/Correctivo",$BB97="Fuerte"),2,IF(AND(W98="Detectivo/Correctivo",$BB98="Moderado"),1,IF(AND(W98="Preventivo",$BB97="Fuerte"),1,0)))</f>
        <v>0</v>
      </c>
      <c r="BE98" s="142" t="e">
        <f>+N97-BC98</f>
        <v>#N/A</v>
      </c>
      <c r="BF98" s="142" t="e">
        <f>+P97-BD98</f>
        <v>#N/A</v>
      </c>
      <c r="BG98" s="500"/>
      <c r="BH98" s="500"/>
      <c r="BI98" s="500"/>
      <c r="BJ98" s="590"/>
      <c r="BK98" s="590"/>
      <c r="BL98" s="590"/>
      <c r="BM98" s="590"/>
    </row>
    <row r="99" spans="1:65" ht="65.099999999999994" customHeight="1" thickBot="1" x14ac:dyDescent="0.3">
      <c r="A99" s="511"/>
      <c r="B99" s="599"/>
      <c r="C99" s="517"/>
      <c r="D99" s="159"/>
      <c r="E99" s="159"/>
      <c r="F99" s="601"/>
      <c r="G99" s="523"/>
      <c r="H99" s="105"/>
      <c r="I99" s="162"/>
      <c r="J99" s="105"/>
      <c r="K99" s="161"/>
      <c r="L99" s="151"/>
      <c r="M99" s="514"/>
      <c r="N99" s="507"/>
      <c r="O99" s="597"/>
      <c r="P99" s="507"/>
      <c r="Q99" s="502"/>
      <c r="R99" s="500"/>
      <c r="S99" s="140"/>
      <c r="T99" s="100"/>
      <c r="U99" s="52" t="s">
        <v>497</v>
      </c>
      <c r="V99" s="145"/>
      <c r="W99" s="145"/>
      <c r="X99" s="145"/>
      <c r="Y99" s="99" t="str">
        <f t="shared" si="13"/>
        <v/>
      </c>
      <c r="Z99" s="145"/>
      <c r="AA99" s="99" t="str">
        <f t="shared" si="14"/>
        <v/>
      </c>
      <c r="AB99" s="140"/>
      <c r="AC99" s="99" t="str">
        <f t="shared" si="15"/>
        <v/>
      </c>
      <c r="AD99" s="140"/>
      <c r="AE99" s="99" t="str">
        <f t="shared" si="16"/>
        <v/>
      </c>
      <c r="AF99" s="140"/>
      <c r="AG99" s="99" t="str">
        <f t="shared" si="17"/>
        <v/>
      </c>
      <c r="AH99" s="140"/>
      <c r="AI99" s="99" t="str">
        <f t="shared" si="18"/>
        <v/>
      </c>
      <c r="AJ99" s="140"/>
      <c r="AK99" s="28" t="str">
        <f t="shared" si="19"/>
        <v/>
      </c>
      <c r="AL99" s="111" t="str">
        <f t="shared" si="20"/>
        <v/>
      </c>
      <c r="AM99" s="111" t="str">
        <f t="shared" si="21"/>
        <v/>
      </c>
      <c r="AN99" s="179"/>
      <c r="AO99" s="179"/>
      <c r="AP99" s="179"/>
      <c r="AQ99" s="179"/>
      <c r="AR99" s="179"/>
      <c r="AS99" s="179"/>
      <c r="AT99" s="179"/>
      <c r="AU99" s="180" t="str">
        <f>IFERROR(VLOOKUP(AT99,'Seguridad Información'!$I$61:$J$65,2,0),"")</f>
        <v/>
      </c>
      <c r="AV99" s="83"/>
      <c r="AW99" s="82" t="str">
        <f t="shared" si="12"/>
        <v/>
      </c>
      <c r="AX99" s="81" t="str">
        <f t="shared" si="22"/>
        <v/>
      </c>
      <c r="AY99" s="22" t="str">
        <f>IFERROR(VLOOKUP((CONCATENATE(AM99,AX99)),Listados!$U$3:$V$11,2,FALSE),"")</f>
        <v/>
      </c>
      <c r="AZ99" s="111">
        <f t="shared" si="23"/>
        <v>100</v>
      </c>
      <c r="BA99" s="504"/>
      <c r="BB99" s="548"/>
      <c r="BC99" s="142">
        <f>+IF(AND(W99="Preventivo",BB97="Fuerte"),2,IF(AND(W99="Preventivo",BB97="Moderado"),1,0))</f>
        <v>0</v>
      </c>
      <c r="BD99" s="68">
        <f>+IF(AND(W99="Detectivo/Correctivo",$BB97="Fuerte"),2,IF(AND(W99="Detectivo/Correctivo",$BB99="Moderado"),1,IF(AND(W99="Preventivo",$BB97="Fuerte"),1,0)))</f>
        <v>0</v>
      </c>
      <c r="BE99" s="142" t="e">
        <f>+N97-BC99</f>
        <v>#N/A</v>
      </c>
      <c r="BF99" s="142" t="e">
        <f>+P97-BD99</f>
        <v>#N/A</v>
      </c>
      <c r="BG99" s="500"/>
      <c r="BH99" s="500"/>
      <c r="BI99" s="500"/>
      <c r="BJ99" s="590"/>
      <c r="BK99" s="590"/>
      <c r="BL99" s="590"/>
      <c r="BM99" s="590"/>
    </row>
    <row r="100" spans="1:65" ht="65.099999999999994" customHeight="1" thickBot="1" x14ac:dyDescent="0.3">
      <c r="A100" s="511"/>
      <c r="B100" s="599"/>
      <c r="C100" s="517"/>
      <c r="D100" s="159"/>
      <c r="E100" s="159"/>
      <c r="F100" s="601"/>
      <c r="G100" s="523"/>
      <c r="H100" s="105"/>
      <c r="I100" s="162"/>
      <c r="J100" s="105"/>
      <c r="K100" s="161"/>
      <c r="L100" s="151"/>
      <c r="M100" s="514"/>
      <c r="N100" s="507"/>
      <c r="O100" s="597"/>
      <c r="P100" s="507"/>
      <c r="Q100" s="502"/>
      <c r="R100" s="500"/>
      <c r="S100" s="140"/>
      <c r="T100" s="101"/>
      <c r="U100" s="52" t="s">
        <v>497</v>
      </c>
      <c r="V100" s="145"/>
      <c r="W100" s="145"/>
      <c r="X100" s="145"/>
      <c r="Y100" s="99" t="str">
        <f t="shared" si="13"/>
        <v/>
      </c>
      <c r="Z100" s="145"/>
      <c r="AA100" s="99" t="str">
        <f t="shared" si="14"/>
        <v/>
      </c>
      <c r="AB100" s="140"/>
      <c r="AC100" s="99" t="str">
        <f t="shared" si="15"/>
        <v/>
      </c>
      <c r="AD100" s="140"/>
      <c r="AE100" s="99" t="str">
        <f t="shared" si="16"/>
        <v/>
      </c>
      <c r="AF100" s="140"/>
      <c r="AG100" s="99" t="str">
        <f t="shared" si="17"/>
        <v/>
      </c>
      <c r="AH100" s="140"/>
      <c r="AI100" s="99" t="str">
        <f t="shared" si="18"/>
        <v/>
      </c>
      <c r="AJ100" s="140"/>
      <c r="AK100" s="28" t="str">
        <f t="shared" si="19"/>
        <v/>
      </c>
      <c r="AL100" s="111" t="str">
        <f t="shared" si="20"/>
        <v/>
      </c>
      <c r="AM100" s="111" t="str">
        <f t="shared" si="21"/>
        <v/>
      </c>
      <c r="AN100" s="179"/>
      <c r="AO100" s="179"/>
      <c r="AP100" s="179"/>
      <c r="AQ100" s="179"/>
      <c r="AR100" s="179"/>
      <c r="AS100" s="179"/>
      <c r="AT100" s="179"/>
      <c r="AU100" s="180" t="str">
        <f>IFERROR(VLOOKUP(AT100,'Seguridad Información'!$I$61:$J$65,2,0),"")</f>
        <v/>
      </c>
      <c r="AV100" s="83"/>
      <c r="AW100" s="82" t="str">
        <f t="shared" si="12"/>
        <v/>
      </c>
      <c r="AX100" s="81" t="str">
        <f t="shared" si="22"/>
        <v/>
      </c>
      <c r="AY100" s="22" t="str">
        <f>IFERROR(VLOOKUP((CONCATENATE(AM100,AX100)),Listados!$U$3:$V$11,2,FALSE),"")</f>
        <v/>
      </c>
      <c r="AZ100" s="111">
        <f t="shared" si="23"/>
        <v>100</v>
      </c>
      <c r="BA100" s="504"/>
      <c r="BB100" s="548"/>
      <c r="BC100" s="142">
        <f>+IF(AND(W100="Preventivo",BB97="Fuerte"),2,IF(AND(W100="Preventivo",BB97="Moderado"),1,0))</f>
        <v>0</v>
      </c>
      <c r="BD100" s="68">
        <f>+IF(AND(W100="Detectivo/Correctivo",$BB97="Fuerte"),2,IF(AND(W100="Detectivo/Correctivo",$BB100="Moderado"),1,IF(AND(W100="Preventivo",$BB97="Fuerte"),1,0)))</f>
        <v>0</v>
      </c>
      <c r="BE100" s="142" t="e">
        <f>+N97-BC100</f>
        <v>#N/A</v>
      </c>
      <c r="BF100" s="142" t="e">
        <f>+P97-BD100</f>
        <v>#N/A</v>
      </c>
      <c r="BG100" s="500"/>
      <c r="BH100" s="500"/>
      <c r="BI100" s="500"/>
      <c r="BJ100" s="590"/>
      <c r="BK100" s="590"/>
      <c r="BL100" s="590"/>
      <c r="BM100" s="590"/>
    </row>
    <row r="101" spans="1:65" ht="65.099999999999994" customHeight="1" thickBot="1" x14ac:dyDescent="0.3">
      <c r="A101" s="511"/>
      <c r="B101" s="599"/>
      <c r="C101" s="517"/>
      <c r="D101" s="116"/>
      <c r="E101" s="116"/>
      <c r="F101" s="601"/>
      <c r="G101" s="523"/>
      <c r="H101" s="105"/>
      <c r="I101" s="162"/>
      <c r="J101" s="105"/>
      <c r="K101" s="29"/>
      <c r="L101" s="151"/>
      <c r="M101" s="514"/>
      <c r="N101" s="507"/>
      <c r="O101" s="597"/>
      <c r="P101" s="507"/>
      <c r="Q101" s="502"/>
      <c r="R101" s="500"/>
      <c r="S101" s="140"/>
      <c r="T101" s="181"/>
      <c r="U101" s="52" t="s">
        <v>497</v>
      </c>
      <c r="V101" s="145"/>
      <c r="W101" s="145"/>
      <c r="X101" s="145"/>
      <c r="Y101" s="99" t="str">
        <f t="shared" si="13"/>
        <v/>
      </c>
      <c r="Z101" s="145"/>
      <c r="AA101" s="99" t="str">
        <f t="shared" si="14"/>
        <v/>
      </c>
      <c r="AB101" s="140"/>
      <c r="AC101" s="99" t="str">
        <f t="shared" si="15"/>
        <v/>
      </c>
      <c r="AD101" s="140"/>
      <c r="AE101" s="99" t="str">
        <f t="shared" si="16"/>
        <v/>
      </c>
      <c r="AF101" s="140"/>
      <c r="AG101" s="99" t="str">
        <f t="shared" si="17"/>
        <v/>
      </c>
      <c r="AH101" s="140"/>
      <c r="AI101" s="99" t="str">
        <f t="shared" si="18"/>
        <v/>
      </c>
      <c r="AJ101" s="140"/>
      <c r="AK101" s="28" t="str">
        <f t="shared" si="19"/>
        <v/>
      </c>
      <c r="AL101" s="111" t="str">
        <f t="shared" si="20"/>
        <v/>
      </c>
      <c r="AM101" s="111" t="str">
        <f t="shared" si="21"/>
        <v/>
      </c>
      <c r="AN101" s="179"/>
      <c r="AO101" s="179"/>
      <c r="AP101" s="179"/>
      <c r="AQ101" s="179"/>
      <c r="AR101" s="179"/>
      <c r="AS101" s="179"/>
      <c r="AT101" s="179"/>
      <c r="AU101" s="180" t="str">
        <f>IFERROR(VLOOKUP(AT101,'Seguridad Información'!$I$61:$J$65,2,0),"")</f>
        <v/>
      </c>
      <c r="AV101" s="83"/>
      <c r="AW101" s="82" t="str">
        <f t="shared" si="12"/>
        <v/>
      </c>
      <c r="AX101" s="81" t="str">
        <f t="shared" si="22"/>
        <v/>
      </c>
      <c r="AY101" s="22" t="str">
        <f>IFERROR(VLOOKUP((CONCATENATE(AM101,AX101)),Listados!$U$3:$V$11,2,FALSE),"")</f>
        <v/>
      </c>
      <c r="AZ101" s="111">
        <f t="shared" si="23"/>
        <v>100</v>
      </c>
      <c r="BA101" s="504"/>
      <c r="BB101" s="548"/>
      <c r="BC101" s="142">
        <f>+IF(AND(W101="Preventivo",BB97="Fuerte"),2,IF(AND(W101="Preventivo",BB97="Moderado"),1,0))</f>
        <v>0</v>
      </c>
      <c r="BD101" s="68">
        <f>+IF(AND(W101="Detectivo/Correctivo",$BB97="Fuerte"),2,IF(AND(W101="Detectivo/Correctivo",$BB101="Moderado"),1,IF(AND(W101="Preventivo",$BB97="Fuerte"),1,0)))</f>
        <v>0</v>
      </c>
      <c r="BE101" s="142" t="e">
        <f>+N97-BC101</f>
        <v>#N/A</v>
      </c>
      <c r="BF101" s="142" t="e">
        <f>+P97-BD101</f>
        <v>#N/A</v>
      </c>
      <c r="BG101" s="500"/>
      <c r="BH101" s="500"/>
      <c r="BI101" s="500"/>
      <c r="BJ101" s="590"/>
      <c r="BK101" s="590"/>
      <c r="BL101" s="590"/>
      <c r="BM101" s="590"/>
    </row>
    <row r="102" spans="1:65" ht="65.099999999999994" customHeight="1" thickBot="1" x14ac:dyDescent="0.3">
      <c r="A102" s="512"/>
      <c r="B102" s="599"/>
      <c r="C102" s="518"/>
      <c r="D102" s="113"/>
      <c r="E102" s="113"/>
      <c r="F102" s="602"/>
      <c r="G102" s="568"/>
      <c r="H102" s="105"/>
      <c r="I102" s="162"/>
      <c r="J102" s="105"/>
      <c r="K102" s="30"/>
      <c r="L102" s="151"/>
      <c r="M102" s="514"/>
      <c r="N102" s="508"/>
      <c r="O102" s="597"/>
      <c r="P102" s="508"/>
      <c r="Q102" s="502"/>
      <c r="R102" s="501"/>
      <c r="S102" s="140"/>
      <c r="T102" s="102"/>
      <c r="U102" s="52" t="s">
        <v>497</v>
      </c>
      <c r="V102" s="145"/>
      <c r="W102" s="145"/>
      <c r="X102" s="145"/>
      <c r="Y102" s="99" t="str">
        <f t="shared" si="13"/>
        <v/>
      </c>
      <c r="Z102" s="145"/>
      <c r="AA102" s="99" t="str">
        <f t="shared" si="14"/>
        <v/>
      </c>
      <c r="AB102" s="140"/>
      <c r="AC102" s="99" t="str">
        <f t="shared" si="15"/>
        <v/>
      </c>
      <c r="AD102" s="140"/>
      <c r="AE102" s="99" t="str">
        <f t="shared" si="16"/>
        <v/>
      </c>
      <c r="AF102" s="140"/>
      <c r="AG102" s="99" t="str">
        <f t="shared" si="17"/>
        <v/>
      </c>
      <c r="AH102" s="140"/>
      <c r="AI102" s="99" t="str">
        <f t="shared" si="18"/>
        <v/>
      </c>
      <c r="AJ102" s="140"/>
      <c r="AK102" s="28" t="str">
        <f t="shared" si="19"/>
        <v/>
      </c>
      <c r="AL102" s="111" t="str">
        <f t="shared" si="20"/>
        <v/>
      </c>
      <c r="AM102" s="111" t="str">
        <f t="shared" si="21"/>
        <v/>
      </c>
      <c r="AN102" s="179"/>
      <c r="AO102" s="179"/>
      <c r="AP102" s="179"/>
      <c r="AQ102" s="179"/>
      <c r="AR102" s="179"/>
      <c r="AS102" s="179"/>
      <c r="AT102" s="179"/>
      <c r="AU102" s="180" t="str">
        <f>IFERROR(VLOOKUP(AT102,'Seguridad Información'!$I$61:$J$65,2,0),"")</f>
        <v/>
      </c>
      <c r="AV102" s="83"/>
      <c r="AW102" s="82" t="str">
        <f t="shared" si="12"/>
        <v/>
      </c>
      <c r="AX102" s="81" t="str">
        <f t="shared" si="22"/>
        <v/>
      </c>
      <c r="AY102" s="22" t="str">
        <f>IFERROR(VLOOKUP((CONCATENATE(AM102,AX102)),Listados!$U$3:$V$11,2,FALSE),"")</f>
        <v/>
      </c>
      <c r="AZ102" s="111">
        <f t="shared" si="23"/>
        <v>100</v>
      </c>
      <c r="BA102" s="505"/>
      <c r="BB102" s="548"/>
      <c r="BC102" s="142">
        <f>+IF(AND(W102="Preventivo",BB97="Fuerte"),2,IF(AND(W102="Preventivo",BB97="Moderado"),1,0))</f>
        <v>0</v>
      </c>
      <c r="BD102" s="68">
        <f>+IF(AND(W102="Detectivo/Correctivo",$BB97="Fuerte"),2,IF(AND(W102="Detectivo/Correctivo",$BB102="Moderado"),1,IF(AND(W102="Preventivo",$BB97="Fuerte"),1,0)))</f>
        <v>0</v>
      </c>
      <c r="BE102" s="142" t="e">
        <f>+N97-BC102</f>
        <v>#N/A</v>
      </c>
      <c r="BF102" s="142" t="e">
        <f>+P97-BD102</f>
        <v>#N/A</v>
      </c>
      <c r="BG102" s="501"/>
      <c r="BH102" s="501"/>
      <c r="BI102" s="501"/>
      <c r="BJ102" s="591"/>
      <c r="BK102" s="591"/>
      <c r="BL102" s="591"/>
      <c r="BM102" s="591"/>
    </row>
    <row r="103" spans="1:65" ht="65.099999999999994" customHeight="1" thickBot="1" x14ac:dyDescent="0.3">
      <c r="A103" s="510">
        <v>17</v>
      </c>
      <c r="B103" s="598"/>
      <c r="C103" s="516" t="str">
        <f>IFERROR(VLOOKUP(B103,Listados!B$3:C$20,2,FALSE),"")</f>
        <v/>
      </c>
      <c r="D103" s="114"/>
      <c r="E103" s="114"/>
      <c r="F103" s="600"/>
      <c r="G103" s="522"/>
      <c r="H103" s="105"/>
      <c r="I103" s="162"/>
      <c r="J103" s="105"/>
      <c r="K103" s="109"/>
      <c r="L103" s="18"/>
      <c r="M103" s="549"/>
      <c r="N103" s="506" t="e">
        <f>+VLOOKUP(M103,Listados!$K$8:$L$12,2,0)</f>
        <v>#N/A</v>
      </c>
      <c r="O103" s="596"/>
      <c r="P103" s="506" t="e">
        <f>+VLOOKUP(O103,Listados!$K$13:$L$17,2,0)</f>
        <v>#N/A</v>
      </c>
      <c r="Q103" s="501" t="str">
        <f>IF(AND(M103&lt;&gt;"",O103&lt;&gt;""),VLOOKUP(M103&amp;O103,Listados!$M$3:$N$27,2,FALSE),"")</f>
        <v/>
      </c>
      <c r="R103" s="499" t="e">
        <f>+VLOOKUP(Q103,Listados!$P$3:$Q$6,2,FALSE)</f>
        <v>#N/A</v>
      </c>
      <c r="S103" s="140"/>
      <c r="T103" s="98"/>
      <c r="U103" s="52" t="s">
        <v>497</v>
      </c>
      <c r="V103" s="145"/>
      <c r="W103" s="145"/>
      <c r="X103" s="145"/>
      <c r="Y103" s="99" t="str">
        <f t="shared" si="13"/>
        <v/>
      </c>
      <c r="Z103" s="145"/>
      <c r="AA103" s="99" t="str">
        <f t="shared" si="14"/>
        <v/>
      </c>
      <c r="AB103" s="140"/>
      <c r="AC103" s="99" t="str">
        <f t="shared" si="15"/>
        <v/>
      </c>
      <c r="AD103" s="140"/>
      <c r="AE103" s="99" t="str">
        <f t="shared" si="16"/>
        <v/>
      </c>
      <c r="AF103" s="140"/>
      <c r="AG103" s="99" t="str">
        <f t="shared" si="17"/>
        <v/>
      </c>
      <c r="AH103" s="140"/>
      <c r="AI103" s="99" t="str">
        <f t="shared" si="18"/>
        <v/>
      </c>
      <c r="AJ103" s="140"/>
      <c r="AK103" s="28" t="str">
        <f t="shared" si="19"/>
        <v/>
      </c>
      <c r="AL103" s="111" t="str">
        <f t="shared" si="20"/>
        <v/>
      </c>
      <c r="AM103" s="111" t="str">
        <f t="shared" si="21"/>
        <v/>
      </c>
      <c r="AN103" s="179"/>
      <c r="AO103" s="179"/>
      <c r="AP103" s="179"/>
      <c r="AQ103" s="179"/>
      <c r="AR103" s="179"/>
      <c r="AS103" s="179"/>
      <c r="AT103" s="179"/>
      <c r="AU103" s="180" t="str">
        <f>IFERROR(VLOOKUP(AT103,'Seguridad Información'!$I$61:$J$65,2,0),"")</f>
        <v/>
      </c>
      <c r="AV103" s="83"/>
      <c r="AW103" s="82" t="str">
        <f t="shared" si="12"/>
        <v/>
      </c>
      <c r="AX103" s="81" t="str">
        <f t="shared" si="22"/>
        <v/>
      </c>
      <c r="AY103" s="22" t="str">
        <f>IFERROR(VLOOKUP((CONCATENATE(AM103,AX103)),Listados!$U$3:$V$11,2,FALSE),"")</f>
        <v/>
      </c>
      <c r="AZ103" s="111">
        <f t="shared" si="23"/>
        <v>100</v>
      </c>
      <c r="BA103" s="503">
        <f>AVERAGE(AZ103:AZ108)</f>
        <v>100</v>
      </c>
      <c r="BB103" s="505" t="str">
        <f>IF(BA103&lt;=50, "Débil", IF(BA103&lt;=99,"Moderado","Fuerte"))</f>
        <v>Fuerte</v>
      </c>
      <c r="BC103" s="142">
        <f>+IF(AND(W103="Preventivo",BB103="Fuerte"),2,IF(AND(W103="Preventivo",BB103="Moderado"),1,0))</f>
        <v>0</v>
      </c>
      <c r="BD103" s="68">
        <f>+IF(AND(W103="Detectivo/Correctivo",$BB103="Fuerte"),2,IF(AND(W103="Detectivo/Correctivo",$BB103="Moderado"),1,IF(AND(W103="Preventivo",$BB103="Fuerte"),1,0)))</f>
        <v>0</v>
      </c>
      <c r="BE103" s="142" t="e">
        <f>+N103-BC103</f>
        <v>#N/A</v>
      </c>
      <c r="BF103" s="142" t="e">
        <f>+P103-BD103</f>
        <v>#N/A</v>
      </c>
      <c r="BG103" s="499" t="e">
        <f>+VLOOKUP(MIN(BE103,BE104,BE105,BE106,BE107,BE108),Listados!$J$18:$K$24,2,TRUE)</f>
        <v>#N/A</v>
      </c>
      <c r="BH103" s="499" t="e">
        <f>+VLOOKUP(MIN(BF103,BF104,BF105,BF106,BF107,BF108),Listados!$J$27:$K$32,2,TRUE)</f>
        <v>#N/A</v>
      </c>
      <c r="BI103" s="499" t="e">
        <f>IF(AND(BG103&lt;&gt;"",BH103&lt;&gt;""),VLOOKUP(BG103&amp;BH103,Listados!$M$3:$N$27,2,FALSE),"")</f>
        <v>#N/A</v>
      </c>
      <c r="BJ103" s="589" t="e">
        <f>+IF($R103="Asumir el riesgo","NA","")</f>
        <v>#N/A</v>
      </c>
      <c r="BK103" s="589" t="e">
        <f>+IF($R103="Asumir el riesgo","NA","")</f>
        <v>#N/A</v>
      </c>
      <c r="BL103" s="589" t="e">
        <f>+IF($R103="Asumir el riesgo","NA","")</f>
        <v>#N/A</v>
      </c>
      <c r="BM103" s="589" t="e">
        <f>+IF($R103="Asumir el riesgo","NA","")</f>
        <v>#N/A</v>
      </c>
    </row>
    <row r="104" spans="1:65" ht="65.099999999999994" customHeight="1" thickBot="1" x14ac:dyDescent="0.3">
      <c r="A104" s="511"/>
      <c r="B104" s="599"/>
      <c r="C104" s="517"/>
      <c r="D104" s="159"/>
      <c r="E104" s="159"/>
      <c r="F104" s="601"/>
      <c r="G104" s="523"/>
      <c r="H104" s="105"/>
      <c r="I104" s="162"/>
      <c r="J104" s="105"/>
      <c r="K104" s="161"/>
      <c r="L104" s="151"/>
      <c r="M104" s="514"/>
      <c r="N104" s="507"/>
      <c r="O104" s="597"/>
      <c r="P104" s="507"/>
      <c r="Q104" s="502"/>
      <c r="R104" s="500"/>
      <c r="S104" s="140"/>
      <c r="T104" s="181"/>
      <c r="U104" s="52" t="s">
        <v>497</v>
      </c>
      <c r="V104" s="145"/>
      <c r="W104" s="145"/>
      <c r="X104" s="145"/>
      <c r="Y104" s="99" t="str">
        <f t="shared" si="13"/>
        <v/>
      </c>
      <c r="Z104" s="145"/>
      <c r="AA104" s="99" t="str">
        <f t="shared" si="14"/>
        <v/>
      </c>
      <c r="AB104" s="140"/>
      <c r="AC104" s="99" t="str">
        <f t="shared" si="15"/>
        <v/>
      </c>
      <c r="AD104" s="140"/>
      <c r="AE104" s="99" t="str">
        <f t="shared" si="16"/>
        <v/>
      </c>
      <c r="AF104" s="140"/>
      <c r="AG104" s="99" t="str">
        <f t="shared" si="17"/>
        <v/>
      </c>
      <c r="AH104" s="140"/>
      <c r="AI104" s="99" t="str">
        <f t="shared" si="18"/>
        <v/>
      </c>
      <c r="AJ104" s="140"/>
      <c r="AK104" s="28" t="str">
        <f t="shared" si="19"/>
        <v/>
      </c>
      <c r="AL104" s="111" t="str">
        <f t="shared" si="20"/>
        <v/>
      </c>
      <c r="AM104" s="111" t="str">
        <f t="shared" si="21"/>
        <v/>
      </c>
      <c r="AN104" s="179"/>
      <c r="AO104" s="179"/>
      <c r="AP104" s="179"/>
      <c r="AQ104" s="179"/>
      <c r="AR104" s="179"/>
      <c r="AS104" s="179"/>
      <c r="AT104" s="179"/>
      <c r="AU104" s="180" t="str">
        <f>IFERROR(VLOOKUP(AT104,'Seguridad Información'!$I$61:$J$65,2,0),"")</f>
        <v/>
      </c>
      <c r="AV104" s="83"/>
      <c r="AW104" s="82" t="str">
        <f t="shared" si="12"/>
        <v/>
      </c>
      <c r="AX104" s="81" t="str">
        <f t="shared" si="22"/>
        <v/>
      </c>
      <c r="AY104" s="22" t="str">
        <f>IFERROR(VLOOKUP((CONCATENATE(AM104,AX104)),Listados!$U$3:$V$11,2,FALSE),"")</f>
        <v/>
      </c>
      <c r="AZ104" s="111">
        <f t="shared" si="23"/>
        <v>100</v>
      </c>
      <c r="BA104" s="504"/>
      <c r="BB104" s="548"/>
      <c r="BC104" s="142">
        <f>+IF(AND(W104="Preventivo",BB103="Fuerte"),2,IF(AND(W104="Preventivo",BB103="Moderado"),1,0))</f>
        <v>0</v>
      </c>
      <c r="BD104" s="68">
        <f>+IF(AND(W104="Detectivo/Correctivo",$BB103="Fuerte"),2,IF(AND(W104="Detectivo/Correctivo",$BB104="Moderado"),1,IF(AND(W104="Preventivo",$BB103="Fuerte"),1,0)))</f>
        <v>0</v>
      </c>
      <c r="BE104" s="142" t="e">
        <f>+N103-BC104</f>
        <v>#N/A</v>
      </c>
      <c r="BF104" s="142" t="e">
        <f>+P103-BD104</f>
        <v>#N/A</v>
      </c>
      <c r="BG104" s="500"/>
      <c r="BH104" s="500"/>
      <c r="BI104" s="500"/>
      <c r="BJ104" s="590"/>
      <c r="BK104" s="590"/>
      <c r="BL104" s="590"/>
      <c r="BM104" s="590"/>
    </row>
    <row r="105" spans="1:65" ht="65.099999999999994" customHeight="1" thickBot="1" x14ac:dyDescent="0.3">
      <c r="A105" s="511"/>
      <c r="B105" s="599"/>
      <c r="C105" s="517"/>
      <c r="D105" s="159"/>
      <c r="E105" s="159"/>
      <c r="F105" s="601"/>
      <c r="G105" s="523"/>
      <c r="H105" s="105"/>
      <c r="I105" s="162"/>
      <c r="J105" s="105"/>
      <c r="K105" s="161"/>
      <c r="L105" s="151"/>
      <c r="M105" s="514"/>
      <c r="N105" s="507"/>
      <c r="O105" s="597"/>
      <c r="P105" s="507"/>
      <c r="Q105" s="502"/>
      <c r="R105" s="500"/>
      <c r="S105" s="140"/>
      <c r="T105" s="100"/>
      <c r="U105" s="52" t="s">
        <v>497</v>
      </c>
      <c r="V105" s="145"/>
      <c r="W105" s="145"/>
      <c r="X105" s="145"/>
      <c r="Y105" s="99" t="str">
        <f t="shared" si="13"/>
        <v/>
      </c>
      <c r="Z105" s="145"/>
      <c r="AA105" s="99" t="str">
        <f t="shared" si="14"/>
        <v/>
      </c>
      <c r="AB105" s="140"/>
      <c r="AC105" s="99" t="str">
        <f t="shared" si="15"/>
        <v/>
      </c>
      <c r="AD105" s="140"/>
      <c r="AE105" s="99" t="str">
        <f t="shared" si="16"/>
        <v/>
      </c>
      <c r="AF105" s="140"/>
      <c r="AG105" s="99" t="str">
        <f t="shared" si="17"/>
        <v/>
      </c>
      <c r="AH105" s="140"/>
      <c r="AI105" s="99" t="str">
        <f t="shared" si="18"/>
        <v/>
      </c>
      <c r="AJ105" s="140"/>
      <c r="AK105" s="28" t="str">
        <f t="shared" si="19"/>
        <v/>
      </c>
      <c r="AL105" s="111" t="str">
        <f t="shared" si="20"/>
        <v/>
      </c>
      <c r="AM105" s="111" t="str">
        <f t="shared" si="21"/>
        <v/>
      </c>
      <c r="AN105" s="179"/>
      <c r="AO105" s="179"/>
      <c r="AP105" s="179"/>
      <c r="AQ105" s="179"/>
      <c r="AR105" s="179"/>
      <c r="AS105" s="179"/>
      <c r="AT105" s="179"/>
      <c r="AU105" s="180" t="str">
        <f>IFERROR(VLOOKUP(AT105,'Seguridad Información'!$I$61:$J$65,2,0),"")</f>
        <v/>
      </c>
      <c r="AV105" s="83"/>
      <c r="AW105" s="82" t="str">
        <f t="shared" si="12"/>
        <v/>
      </c>
      <c r="AX105" s="81" t="str">
        <f t="shared" si="22"/>
        <v/>
      </c>
      <c r="AY105" s="22" t="str">
        <f>IFERROR(VLOOKUP((CONCATENATE(AM105,AX105)),Listados!$U$3:$V$11,2,FALSE),"")</f>
        <v/>
      </c>
      <c r="AZ105" s="111">
        <f t="shared" si="23"/>
        <v>100</v>
      </c>
      <c r="BA105" s="504"/>
      <c r="BB105" s="548"/>
      <c r="BC105" s="142">
        <f>+IF(AND(W105="Preventivo",BB103="Fuerte"),2,IF(AND(W105="Preventivo",BB103="Moderado"),1,0))</f>
        <v>0</v>
      </c>
      <c r="BD105" s="68">
        <f>+IF(AND(W105="Detectivo/Correctivo",$BB103="Fuerte"),2,IF(AND(W105="Detectivo/Correctivo",$BB105="Moderado"),1,IF(AND(W105="Preventivo",$BB103="Fuerte"),1,0)))</f>
        <v>0</v>
      </c>
      <c r="BE105" s="142" t="e">
        <f>+N103-BC105</f>
        <v>#N/A</v>
      </c>
      <c r="BF105" s="142" t="e">
        <f>+P103-BD105</f>
        <v>#N/A</v>
      </c>
      <c r="BG105" s="500"/>
      <c r="BH105" s="500"/>
      <c r="BI105" s="500"/>
      <c r="BJ105" s="590"/>
      <c r="BK105" s="590"/>
      <c r="BL105" s="590"/>
      <c r="BM105" s="590"/>
    </row>
    <row r="106" spans="1:65" ht="65.099999999999994" customHeight="1" thickBot="1" x14ac:dyDescent="0.3">
      <c r="A106" s="511"/>
      <c r="B106" s="599"/>
      <c r="C106" s="517"/>
      <c r="D106" s="159"/>
      <c r="E106" s="159"/>
      <c r="F106" s="601"/>
      <c r="G106" s="523"/>
      <c r="H106" s="105"/>
      <c r="I106" s="162"/>
      <c r="J106" s="105"/>
      <c r="K106" s="161"/>
      <c r="L106" s="151"/>
      <c r="M106" s="514"/>
      <c r="N106" s="507"/>
      <c r="O106" s="597"/>
      <c r="P106" s="507"/>
      <c r="Q106" s="502"/>
      <c r="R106" s="500"/>
      <c r="S106" s="140"/>
      <c r="T106" s="101"/>
      <c r="U106" s="52" t="s">
        <v>497</v>
      </c>
      <c r="V106" s="145"/>
      <c r="W106" s="145"/>
      <c r="X106" s="145"/>
      <c r="Y106" s="99" t="str">
        <f t="shared" si="13"/>
        <v/>
      </c>
      <c r="Z106" s="145"/>
      <c r="AA106" s="99" t="str">
        <f t="shared" si="14"/>
        <v/>
      </c>
      <c r="AB106" s="140"/>
      <c r="AC106" s="99" t="str">
        <f t="shared" si="15"/>
        <v/>
      </c>
      <c r="AD106" s="140"/>
      <c r="AE106" s="99" t="str">
        <f t="shared" si="16"/>
        <v/>
      </c>
      <c r="AF106" s="140"/>
      <c r="AG106" s="99" t="str">
        <f t="shared" si="17"/>
        <v/>
      </c>
      <c r="AH106" s="140"/>
      <c r="AI106" s="99" t="str">
        <f t="shared" si="18"/>
        <v/>
      </c>
      <c r="AJ106" s="140"/>
      <c r="AK106" s="28" t="str">
        <f t="shared" si="19"/>
        <v/>
      </c>
      <c r="AL106" s="111" t="str">
        <f t="shared" si="20"/>
        <v/>
      </c>
      <c r="AM106" s="111" t="str">
        <f t="shared" si="21"/>
        <v/>
      </c>
      <c r="AN106" s="179"/>
      <c r="AO106" s="179"/>
      <c r="AP106" s="179"/>
      <c r="AQ106" s="179"/>
      <c r="AR106" s="179"/>
      <c r="AS106" s="179"/>
      <c r="AT106" s="179"/>
      <c r="AU106" s="180" t="str">
        <f>IFERROR(VLOOKUP(AT106,'Seguridad Información'!$I$61:$J$65,2,0),"")</f>
        <v/>
      </c>
      <c r="AV106" s="83"/>
      <c r="AW106" s="82" t="str">
        <f t="shared" si="12"/>
        <v/>
      </c>
      <c r="AX106" s="81" t="str">
        <f t="shared" si="22"/>
        <v/>
      </c>
      <c r="AY106" s="22" t="str">
        <f>IFERROR(VLOOKUP((CONCATENATE(AM106,AX106)),Listados!$U$3:$V$11,2,FALSE),"")</f>
        <v/>
      </c>
      <c r="AZ106" s="111">
        <f t="shared" si="23"/>
        <v>100</v>
      </c>
      <c r="BA106" s="504"/>
      <c r="BB106" s="548"/>
      <c r="BC106" s="142">
        <f>+IF(AND(W106="Preventivo",BB103="Fuerte"),2,IF(AND(W106="Preventivo",BB103="Moderado"),1,0))</f>
        <v>0</v>
      </c>
      <c r="BD106" s="68">
        <f>+IF(AND(W106="Detectivo/Correctivo",$BB103="Fuerte"),2,IF(AND(W106="Detectivo/Correctivo",$BB106="Moderado"),1,IF(AND(W106="Preventivo",$BB103="Fuerte"),1,0)))</f>
        <v>0</v>
      </c>
      <c r="BE106" s="142" t="e">
        <f>+N103-BC106</f>
        <v>#N/A</v>
      </c>
      <c r="BF106" s="142" t="e">
        <f>+P103-BD106</f>
        <v>#N/A</v>
      </c>
      <c r="BG106" s="500"/>
      <c r="BH106" s="500"/>
      <c r="BI106" s="500"/>
      <c r="BJ106" s="590"/>
      <c r="BK106" s="590"/>
      <c r="BL106" s="590"/>
      <c r="BM106" s="590"/>
    </row>
    <row r="107" spans="1:65" ht="65.099999999999994" customHeight="1" thickBot="1" x14ac:dyDescent="0.3">
      <c r="A107" s="511"/>
      <c r="B107" s="599"/>
      <c r="C107" s="517"/>
      <c r="D107" s="116"/>
      <c r="E107" s="116"/>
      <c r="F107" s="601"/>
      <c r="G107" s="523"/>
      <c r="H107" s="105"/>
      <c r="I107" s="162"/>
      <c r="J107" s="105"/>
      <c r="K107" s="29"/>
      <c r="L107" s="151"/>
      <c r="M107" s="514"/>
      <c r="N107" s="507"/>
      <c r="O107" s="597"/>
      <c r="P107" s="507"/>
      <c r="Q107" s="502"/>
      <c r="R107" s="500"/>
      <c r="S107" s="140"/>
      <c r="T107" s="181"/>
      <c r="U107" s="52" t="s">
        <v>497</v>
      </c>
      <c r="V107" s="145"/>
      <c r="W107" s="145"/>
      <c r="X107" s="145"/>
      <c r="Y107" s="99" t="str">
        <f t="shared" si="13"/>
        <v/>
      </c>
      <c r="Z107" s="145"/>
      <c r="AA107" s="99" t="str">
        <f t="shared" si="14"/>
        <v/>
      </c>
      <c r="AB107" s="140"/>
      <c r="AC107" s="99" t="str">
        <f t="shared" si="15"/>
        <v/>
      </c>
      <c r="AD107" s="140"/>
      <c r="AE107" s="99" t="str">
        <f t="shared" si="16"/>
        <v/>
      </c>
      <c r="AF107" s="140"/>
      <c r="AG107" s="99" t="str">
        <f t="shared" si="17"/>
        <v/>
      </c>
      <c r="AH107" s="140"/>
      <c r="AI107" s="99" t="str">
        <f t="shared" si="18"/>
        <v/>
      </c>
      <c r="AJ107" s="140"/>
      <c r="AK107" s="28" t="str">
        <f t="shared" si="19"/>
        <v/>
      </c>
      <c r="AL107" s="111" t="str">
        <f t="shared" si="20"/>
        <v/>
      </c>
      <c r="AM107" s="111" t="str">
        <f t="shared" si="21"/>
        <v/>
      </c>
      <c r="AN107" s="179"/>
      <c r="AO107" s="179"/>
      <c r="AP107" s="179"/>
      <c r="AQ107" s="179"/>
      <c r="AR107" s="179"/>
      <c r="AS107" s="179"/>
      <c r="AT107" s="179"/>
      <c r="AU107" s="180" t="str">
        <f>IFERROR(VLOOKUP(AT107,'Seguridad Información'!$I$61:$J$65,2,0),"")</f>
        <v/>
      </c>
      <c r="AV107" s="83"/>
      <c r="AW107" s="82" t="str">
        <f t="shared" si="12"/>
        <v/>
      </c>
      <c r="AX107" s="81" t="str">
        <f t="shared" si="22"/>
        <v/>
      </c>
      <c r="AY107" s="22" t="str">
        <f>IFERROR(VLOOKUP((CONCATENATE(AM107,AX107)),Listados!$U$3:$V$11,2,FALSE),"")</f>
        <v/>
      </c>
      <c r="AZ107" s="111">
        <f t="shared" si="23"/>
        <v>100</v>
      </c>
      <c r="BA107" s="504"/>
      <c r="BB107" s="548"/>
      <c r="BC107" s="142">
        <f>+IF(AND(W107="Preventivo",BB103="Fuerte"),2,IF(AND(W107="Preventivo",BB103="Moderado"),1,0))</f>
        <v>0</v>
      </c>
      <c r="BD107" s="68">
        <f>+IF(AND(W107="Detectivo/Correctivo",$BB103="Fuerte"),2,IF(AND(W107="Detectivo/Correctivo",$BB107="Moderado"),1,IF(AND(W107="Preventivo",$BB103="Fuerte"),1,0)))</f>
        <v>0</v>
      </c>
      <c r="BE107" s="142" t="e">
        <f>+N103-BC107</f>
        <v>#N/A</v>
      </c>
      <c r="BF107" s="142" t="e">
        <f>+P103-BD107</f>
        <v>#N/A</v>
      </c>
      <c r="BG107" s="500"/>
      <c r="BH107" s="500"/>
      <c r="BI107" s="500"/>
      <c r="BJ107" s="590"/>
      <c r="BK107" s="590"/>
      <c r="BL107" s="590"/>
      <c r="BM107" s="590"/>
    </row>
    <row r="108" spans="1:65" ht="65.099999999999994" customHeight="1" thickBot="1" x14ac:dyDescent="0.3">
      <c r="A108" s="512"/>
      <c r="B108" s="599"/>
      <c r="C108" s="518"/>
      <c r="D108" s="113"/>
      <c r="E108" s="113"/>
      <c r="F108" s="602"/>
      <c r="G108" s="568"/>
      <c r="H108" s="105"/>
      <c r="I108" s="162"/>
      <c r="J108" s="105"/>
      <c r="K108" s="30"/>
      <c r="L108" s="151"/>
      <c r="M108" s="514"/>
      <c r="N108" s="508"/>
      <c r="O108" s="597"/>
      <c r="P108" s="508"/>
      <c r="Q108" s="502"/>
      <c r="R108" s="501"/>
      <c r="S108" s="140"/>
      <c r="T108" s="102"/>
      <c r="U108" s="52" t="s">
        <v>497</v>
      </c>
      <c r="V108" s="145"/>
      <c r="W108" s="145"/>
      <c r="X108" s="145"/>
      <c r="Y108" s="99" t="str">
        <f t="shared" si="13"/>
        <v/>
      </c>
      <c r="Z108" s="145"/>
      <c r="AA108" s="99" t="str">
        <f t="shared" si="14"/>
        <v/>
      </c>
      <c r="AB108" s="140"/>
      <c r="AC108" s="99" t="str">
        <f t="shared" si="15"/>
        <v/>
      </c>
      <c r="AD108" s="140"/>
      <c r="AE108" s="99" t="str">
        <f t="shared" si="16"/>
        <v/>
      </c>
      <c r="AF108" s="140"/>
      <c r="AG108" s="99" t="str">
        <f t="shared" si="17"/>
        <v/>
      </c>
      <c r="AH108" s="140"/>
      <c r="AI108" s="99" t="str">
        <f t="shared" si="18"/>
        <v/>
      </c>
      <c r="AJ108" s="140"/>
      <c r="AK108" s="28" t="str">
        <f t="shared" si="19"/>
        <v/>
      </c>
      <c r="AL108" s="111" t="str">
        <f t="shared" si="20"/>
        <v/>
      </c>
      <c r="AM108" s="111" t="str">
        <f t="shared" si="21"/>
        <v/>
      </c>
      <c r="AN108" s="179"/>
      <c r="AO108" s="179"/>
      <c r="AP108" s="179"/>
      <c r="AQ108" s="179"/>
      <c r="AR108" s="179"/>
      <c r="AS108" s="179"/>
      <c r="AT108" s="179"/>
      <c r="AU108" s="180" t="str">
        <f>IFERROR(VLOOKUP(AT108,'Seguridad Información'!$I$61:$J$65,2,0),"")</f>
        <v/>
      </c>
      <c r="AV108" s="83"/>
      <c r="AW108" s="82" t="str">
        <f t="shared" si="12"/>
        <v/>
      </c>
      <c r="AX108" s="81" t="str">
        <f t="shared" si="22"/>
        <v/>
      </c>
      <c r="AY108" s="22" t="str">
        <f>IFERROR(VLOOKUP((CONCATENATE(AM108,AX108)),Listados!$U$3:$V$11,2,FALSE),"")</f>
        <v/>
      </c>
      <c r="AZ108" s="111">
        <f t="shared" si="23"/>
        <v>100</v>
      </c>
      <c r="BA108" s="505"/>
      <c r="BB108" s="548"/>
      <c r="BC108" s="142">
        <f>+IF(AND(W108="Preventivo",BB103="Fuerte"),2,IF(AND(W108="Preventivo",BB103="Moderado"),1,0))</f>
        <v>0</v>
      </c>
      <c r="BD108" s="68">
        <f>+IF(AND(W108="Detectivo/Correctivo",$BB103="Fuerte"),2,IF(AND(W108="Detectivo/Correctivo",$BB108="Moderado"),1,IF(AND(W108="Preventivo",$BB103="Fuerte"),1,0)))</f>
        <v>0</v>
      </c>
      <c r="BE108" s="142" t="e">
        <f>+N103-BC108</f>
        <v>#N/A</v>
      </c>
      <c r="BF108" s="142" t="e">
        <f>+P103-BD108</f>
        <v>#N/A</v>
      </c>
      <c r="BG108" s="501"/>
      <c r="BH108" s="501"/>
      <c r="BI108" s="501"/>
      <c r="BJ108" s="591"/>
      <c r="BK108" s="591"/>
      <c r="BL108" s="591"/>
      <c r="BM108" s="591"/>
    </row>
    <row r="109" spans="1:65" ht="65.099999999999994" customHeight="1" thickBot="1" x14ac:dyDescent="0.3">
      <c r="A109" s="510">
        <v>18</v>
      </c>
      <c r="B109" s="598"/>
      <c r="C109" s="516" t="str">
        <f>IFERROR(VLOOKUP(B109,Listados!B$3:C$20,2,FALSE),"")</f>
        <v/>
      </c>
      <c r="D109" s="114"/>
      <c r="E109" s="114"/>
      <c r="F109" s="600"/>
      <c r="G109" s="522"/>
      <c r="H109" s="105"/>
      <c r="I109" s="162"/>
      <c r="J109" s="105"/>
      <c r="K109" s="109"/>
      <c r="L109" s="18"/>
      <c r="M109" s="549"/>
      <c r="N109" s="506" t="e">
        <f>+VLOOKUP(M109,Listados!$K$8:$L$12,2,0)</f>
        <v>#N/A</v>
      </c>
      <c r="O109" s="596"/>
      <c r="P109" s="506" t="e">
        <f>+VLOOKUP(O109,Listados!$K$13:$L$17,2,0)</f>
        <v>#N/A</v>
      </c>
      <c r="Q109" s="501" t="str">
        <f>IF(AND(M109&lt;&gt;"",O109&lt;&gt;""),VLOOKUP(M109&amp;O109,Listados!$M$3:$N$27,2,FALSE),"")</f>
        <v/>
      </c>
      <c r="R109" s="499" t="e">
        <f>+VLOOKUP(Q109,Listados!$P$3:$Q$6,2,FALSE)</f>
        <v>#N/A</v>
      </c>
      <c r="S109" s="140"/>
      <c r="T109" s="98"/>
      <c r="U109" s="52" t="s">
        <v>497</v>
      </c>
      <c r="V109" s="145"/>
      <c r="W109" s="145"/>
      <c r="X109" s="145"/>
      <c r="Y109" s="99" t="str">
        <f t="shared" si="13"/>
        <v/>
      </c>
      <c r="Z109" s="145"/>
      <c r="AA109" s="99" t="str">
        <f t="shared" si="14"/>
        <v/>
      </c>
      <c r="AB109" s="140"/>
      <c r="AC109" s="99" t="str">
        <f t="shared" si="15"/>
        <v/>
      </c>
      <c r="AD109" s="140"/>
      <c r="AE109" s="99" t="str">
        <f t="shared" si="16"/>
        <v/>
      </c>
      <c r="AF109" s="140"/>
      <c r="AG109" s="99" t="str">
        <f t="shared" si="17"/>
        <v/>
      </c>
      <c r="AH109" s="140"/>
      <c r="AI109" s="99" t="str">
        <f t="shared" si="18"/>
        <v/>
      </c>
      <c r="AJ109" s="140"/>
      <c r="AK109" s="28" t="str">
        <f t="shared" si="19"/>
        <v/>
      </c>
      <c r="AL109" s="111" t="str">
        <f t="shared" si="20"/>
        <v/>
      </c>
      <c r="AM109" s="111" t="str">
        <f t="shared" si="21"/>
        <v/>
      </c>
      <c r="AN109" s="179"/>
      <c r="AO109" s="179"/>
      <c r="AP109" s="179"/>
      <c r="AQ109" s="179"/>
      <c r="AR109" s="179"/>
      <c r="AS109" s="179"/>
      <c r="AT109" s="179"/>
      <c r="AU109" s="180" t="str">
        <f>IFERROR(VLOOKUP(AT109,'Seguridad Información'!$I$61:$J$65,2,0),"")</f>
        <v/>
      </c>
      <c r="AV109" s="83"/>
      <c r="AW109" s="82" t="str">
        <f t="shared" si="12"/>
        <v/>
      </c>
      <c r="AX109" s="81" t="str">
        <f t="shared" si="22"/>
        <v/>
      </c>
      <c r="AY109" s="22" t="str">
        <f>IFERROR(VLOOKUP((CONCATENATE(AM109,AX109)),Listados!$U$3:$V$11,2,FALSE),"")</f>
        <v/>
      </c>
      <c r="AZ109" s="111">
        <f t="shared" si="23"/>
        <v>100</v>
      </c>
      <c r="BA109" s="503">
        <f>AVERAGE(AZ109:AZ114)</f>
        <v>100</v>
      </c>
      <c r="BB109" s="505" t="str">
        <f>IF(BA109&lt;=50, "Débil", IF(BA109&lt;=99,"Moderado","Fuerte"))</f>
        <v>Fuerte</v>
      </c>
      <c r="BC109" s="142">
        <f>+IF(AND(W109="Preventivo",BB109="Fuerte"),2,IF(AND(W109="Preventivo",BB109="Moderado"),1,0))</f>
        <v>0</v>
      </c>
      <c r="BD109" s="68">
        <f>+IF(AND(W109="Detectivo/Correctivo",$BB109="Fuerte"),2,IF(AND(W109="Detectivo/Correctivo",$BB109="Moderado"),1,IF(AND(W109="Preventivo",$BB109="Fuerte"),1,0)))</f>
        <v>0</v>
      </c>
      <c r="BE109" s="142" t="e">
        <f>+N109-BC109</f>
        <v>#N/A</v>
      </c>
      <c r="BF109" s="142" t="e">
        <f>+P109-BD109</f>
        <v>#N/A</v>
      </c>
      <c r="BG109" s="499" t="e">
        <f>+VLOOKUP(MIN(BE109,BE110,BE111,BE112,BE113,BE114),Listados!$J$18:$K$24,2,TRUE)</f>
        <v>#N/A</v>
      </c>
      <c r="BH109" s="499" t="e">
        <f>+VLOOKUP(MIN(BF109,BF110,BF111,BF112,BF113,BF114),Listados!$J$27:$K$32,2,TRUE)</f>
        <v>#N/A</v>
      </c>
      <c r="BI109" s="499" t="e">
        <f>IF(AND(BG109&lt;&gt;"",BH109&lt;&gt;""),VLOOKUP(BG109&amp;BH109,Listados!$M$3:$N$27,2,FALSE),"")</f>
        <v>#N/A</v>
      </c>
      <c r="BJ109" s="589" t="e">
        <f>+IF($R109="Asumir el riesgo","NA","")</f>
        <v>#N/A</v>
      </c>
      <c r="BK109" s="589" t="e">
        <f>+IF($R109="Asumir el riesgo","NA","")</f>
        <v>#N/A</v>
      </c>
      <c r="BL109" s="589" t="e">
        <f>+IF($R109="Asumir el riesgo","NA","")</f>
        <v>#N/A</v>
      </c>
      <c r="BM109" s="589" t="e">
        <f>+IF($R109="Asumir el riesgo","NA","")</f>
        <v>#N/A</v>
      </c>
    </row>
    <row r="110" spans="1:65" ht="65.099999999999994" customHeight="1" thickBot="1" x14ac:dyDescent="0.3">
      <c r="A110" s="511"/>
      <c r="B110" s="599"/>
      <c r="C110" s="517"/>
      <c r="D110" s="159"/>
      <c r="E110" s="159"/>
      <c r="F110" s="601"/>
      <c r="G110" s="523"/>
      <c r="H110" s="105"/>
      <c r="I110" s="162"/>
      <c r="J110" s="105"/>
      <c r="K110" s="161"/>
      <c r="L110" s="151"/>
      <c r="M110" s="514"/>
      <c r="N110" s="507"/>
      <c r="O110" s="597"/>
      <c r="P110" s="507"/>
      <c r="Q110" s="502"/>
      <c r="R110" s="500"/>
      <c r="S110" s="140"/>
      <c r="T110" s="181"/>
      <c r="U110" s="52" t="s">
        <v>497</v>
      </c>
      <c r="V110" s="145"/>
      <c r="W110" s="145"/>
      <c r="X110" s="145"/>
      <c r="Y110" s="99" t="str">
        <f t="shared" si="13"/>
        <v/>
      </c>
      <c r="Z110" s="145"/>
      <c r="AA110" s="99" t="str">
        <f t="shared" si="14"/>
        <v/>
      </c>
      <c r="AB110" s="140"/>
      <c r="AC110" s="99" t="str">
        <f t="shared" si="15"/>
        <v/>
      </c>
      <c r="AD110" s="140"/>
      <c r="AE110" s="99" t="str">
        <f t="shared" si="16"/>
        <v/>
      </c>
      <c r="AF110" s="140"/>
      <c r="AG110" s="99" t="str">
        <f t="shared" si="17"/>
        <v/>
      </c>
      <c r="AH110" s="140"/>
      <c r="AI110" s="99" t="str">
        <f t="shared" si="18"/>
        <v/>
      </c>
      <c r="AJ110" s="140"/>
      <c r="AK110" s="28" t="str">
        <f t="shared" si="19"/>
        <v/>
      </c>
      <c r="AL110" s="111" t="str">
        <f t="shared" si="20"/>
        <v/>
      </c>
      <c r="AM110" s="111" t="str">
        <f t="shared" si="21"/>
        <v/>
      </c>
      <c r="AN110" s="179"/>
      <c r="AO110" s="179"/>
      <c r="AP110" s="179"/>
      <c r="AQ110" s="179"/>
      <c r="AR110" s="179"/>
      <c r="AS110" s="179"/>
      <c r="AT110" s="179"/>
      <c r="AU110" s="180" t="str">
        <f>IFERROR(VLOOKUP(AT110,'Seguridad Información'!$I$61:$J$65,2,0),"")</f>
        <v/>
      </c>
      <c r="AV110" s="83"/>
      <c r="AW110" s="82" t="str">
        <f t="shared" si="12"/>
        <v/>
      </c>
      <c r="AX110" s="81" t="str">
        <f t="shared" si="22"/>
        <v/>
      </c>
      <c r="AY110" s="22" t="str">
        <f>IFERROR(VLOOKUP((CONCATENATE(AM110,AX110)),Listados!$U$3:$V$11,2,FALSE),"")</f>
        <v/>
      </c>
      <c r="AZ110" s="111">
        <f t="shared" si="23"/>
        <v>100</v>
      </c>
      <c r="BA110" s="504"/>
      <c r="BB110" s="548"/>
      <c r="BC110" s="142">
        <f>+IF(AND(W110="Preventivo",BB109="Fuerte"),2,IF(AND(W110="Preventivo",BB109="Moderado"),1,0))</f>
        <v>0</v>
      </c>
      <c r="BD110" s="68">
        <f>+IF(AND(W110="Detectivo/Correctivo",$BB109="Fuerte"),2,IF(AND(W110="Detectivo/Correctivo",$BB110="Moderado"),1,IF(AND(W110="Preventivo",$BB109="Fuerte"),1,0)))</f>
        <v>0</v>
      </c>
      <c r="BE110" s="142" t="e">
        <f>+N109-BC110</f>
        <v>#N/A</v>
      </c>
      <c r="BF110" s="142" t="e">
        <f>+P109-BD110</f>
        <v>#N/A</v>
      </c>
      <c r="BG110" s="500"/>
      <c r="BH110" s="500"/>
      <c r="BI110" s="500"/>
      <c r="BJ110" s="590"/>
      <c r="BK110" s="590"/>
      <c r="BL110" s="590"/>
      <c r="BM110" s="590"/>
    </row>
    <row r="111" spans="1:65" ht="65.099999999999994" customHeight="1" thickBot="1" x14ac:dyDescent="0.3">
      <c r="A111" s="511"/>
      <c r="B111" s="599"/>
      <c r="C111" s="517"/>
      <c r="D111" s="159"/>
      <c r="E111" s="159"/>
      <c r="F111" s="601"/>
      <c r="G111" s="523"/>
      <c r="H111" s="105"/>
      <c r="I111" s="162"/>
      <c r="J111" s="105"/>
      <c r="K111" s="161"/>
      <c r="L111" s="151"/>
      <c r="M111" s="514"/>
      <c r="N111" s="507"/>
      <c r="O111" s="597"/>
      <c r="P111" s="507"/>
      <c r="Q111" s="502"/>
      <c r="R111" s="500"/>
      <c r="S111" s="140"/>
      <c r="T111" s="100"/>
      <c r="U111" s="52" t="s">
        <v>497</v>
      </c>
      <c r="V111" s="145"/>
      <c r="W111" s="145"/>
      <c r="X111" s="145"/>
      <c r="Y111" s="99" t="str">
        <f t="shared" si="13"/>
        <v/>
      </c>
      <c r="Z111" s="145"/>
      <c r="AA111" s="99" t="str">
        <f t="shared" si="14"/>
        <v/>
      </c>
      <c r="AB111" s="140"/>
      <c r="AC111" s="99" t="str">
        <f t="shared" si="15"/>
        <v/>
      </c>
      <c r="AD111" s="140"/>
      <c r="AE111" s="99" t="str">
        <f t="shared" si="16"/>
        <v/>
      </c>
      <c r="AF111" s="140"/>
      <c r="AG111" s="99" t="str">
        <f t="shared" si="17"/>
        <v/>
      </c>
      <c r="AH111" s="140"/>
      <c r="AI111" s="99" t="str">
        <f t="shared" si="18"/>
        <v/>
      </c>
      <c r="AJ111" s="140"/>
      <c r="AK111" s="28" t="str">
        <f t="shared" si="19"/>
        <v/>
      </c>
      <c r="AL111" s="111" t="str">
        <f t="shared" si="20"/>
        <v/>
      </c>
      <c r="AM111" s="111" t="str">
        <f t="shared" si="21"/>
        <v/>
      </c>
      <c r="AN111" s="179"/>
      <c r="AO111" s="179"/>
      <c r="AP111" s="179"/>
      <c r="AQ111" s="179"/>
      <c r="AR111" s="179"/>
      <c r="AS111" s="179"/>
      <c r="AT111" s="179"/>
      <c r="AU111" s="180" t="str">
        <f>IFERROR(VLOOKUP(AT111,'Seguridad Información'!$I$61:$J$65,2,0),"")</f>
        <v/>
      </c>
      <c r="AV111" s="83"/>
      <c r="AW111" s="82" t="str">
        <f t="shared" si="12"/>
        <v/>
      </c>
      <c r="AX111" s="81" t="str">
        <f t="shared" si="22"/>
        <v/>
      </c>
      <c r="AY111" s="22" t="str">
        <f>IFERROR(VLOOKUP((CONCATENATE(AM111,AX111)),Listados!$U$3:$V$11,2,FALSE),"")</f>
        <v/>
      </c>
      <c r="AZ111" s="111">
        <f t="shared" si="23"/>
        <v>100</v>
      </c>
      <c r="BA111" s="504"/>
      <c r="BB111" s="548"/>
      <c r="BC111" s="142">
        <f>+IF(AND(W111="Preventivo",BB109="Fuerte"),2,IF(AND(W111="Preventivo",BB109="Moderado"),1,0))</f>
        <v>0</v>
      </c>
      <c r="BD111" s="68">
        <f>+IF(AND(W111="Detectivo/Correctivo",$BB109="Fuerte"),2,IF(AND(W111="Detectivo/Correctivo",$BB111="Moderado"),1,IF(AND(W111="Preventivo",$BB109="Fuerte"),1,0)))</f>
        <v>0</v>
      </c>
      <c r="BE111" s="142" t="e">
        <f>+N109-BC111</f>
        <v>#N/A</v>
      </c>
      <c r="BF111" s="142" t="e">
        <f>+P109-BD111</f>
        <v>#N/A</v>
      </c>
      <c r="BG111" s="500"/>
      <c r="BH111" s="500"/>
      <c r="BI111" s="500"/>
      <c r="BJ111" s="590"/>
      <c r="BK111" s="590"/>
      <c r="BL111" s="590"/>
      <c r="BM111" s="590"/>
    </row>
    <row r="112" spans="1:65" ht="65.099999999999994" customHeight="1" thickBot="1" x14ac:dyDescent="0.3">
      <c r="A112" s="511"/>
      <c r="B112" s="599"/>
      <c r="C112" s="517"/>
      <c r="D112" s="159"/>
      <c r="E112" s="159"/>
      <c r="F112" s="601"/>
      <c r="G112" s="523"/>
      <c r="H112" s="105"/>
      <c r="I112" s="162"/>
      <c r="J112" s="105"/>
      <c r="K112" s="161"/>
      <c r="L112" s="151"/>
      <c r="M112" s="514"/>
      <c r="N112" s="507"/>
      <c r="O112" s="597"/>
      <c r="P112" s="507"/>
      <c r="Q112" s="502"/>
      <c r="R112" s="500"/>
      <c r="S112" s="140"/>
      <c r="T112" s="101"/>
      <c r="U112" s="52" t="s">
        <v>497</v>
      </c>
      <c r="V112" s="145"/>
      <c r="W112" s="145"/>
      <c r="X112" s="145"/>
      <c r="Y112" s="99" t="str">
        <f t="shared" si="13"/>
        <v/>
      </c>
      <c r="Z112" s="145"/>
      <c r="AA112" s="99" t="str">
        <f t="shared" si="14"/>
        <v/>
      </c>
      <c r="AB112" s="140"/>
      <c r="AC112" s="99" t="str">
        <f t="shared" si="15"/>
        <v/>
      </c>
      <c r="AD112" s="140"/>
      <c r="AE112" s="99" t="str">
        <f t="shared" si="16"/>
        <v/>
      </c>
      <c r="AF112" s="140"/>
      <c r="AG112" s="99" t="str">
        <f t="shared" si="17"/>
        <v/>
      </c>
      <c r="AH112" s="140"/>
      <c r="AI112" s="99" t="str">
        <f t="shared" si="18"/>
        <v/>
      </c>
      <c r="AJ112" s="140"/>
      <c r="AK112" s="28" t="str">
        <f t="shared" si="19"/>
        <v/>
      </c>
      <c r="AL112" s="111" t="str">
        <f t="shared" si="20"/>
        <v/>
      </c>
      <c r="AM112" s="111" t="str">
        <f t="shared" si="21"/>
        <v/>
      </c>
      <c r="AN112" s="179"/>
      <c r="AO112" s="179"/>
      <c r="AP112" s="179"/>
      <c r="AQ112" s="179"/>
      <c r="AR112" s="179"/>
      <c r="AS112" s="179"/>
      <c r="AT112" s="179"/>
      <c r="AU112" s="180" t="str">
        <f>IFERROR(VLOOKUP(AT112,'Seguridad Información'!$I$61:$J$65,2,0),"")</f>
        <v/>
      </c>
      <c r="AV112" s="83"/>
      <c r="AW112" s="82" t="str">
        <f t="shared" si="12"/>
        <v/>
      </c>
      <c r="AX112" s="81" t="str">
        <f t="shared" si="22"/>
        <v/>
      </c>
      <c r="AY112" s="22" t="str">
        <f>IFERROR(VLOOKUP((CONCATENATE(AM112,AX112)),Listados!$U$3:$V$11,2,FALSE),"")</f>
        <v/>
      </c>
      <c r="AZ112" s="111">
        <f t="shared" si="23"/>
        <v>100</v>
      </c>
      <c r="BA112" s="504"/>
      <c r="BB112" s="548"/>
      <c r="BC112" s="142">
        <f>+IF(AND(W112="Preventivo",BB109="Fuerte"),2,IF(AND(W112="Preventivo",BB109="Moderado"),1,0))</f>
        <v>0</v>
      </c>
      <c r="BD112" s="68">
        <f>+IF(AND(W112="Detectivo/Correctivo",$BB109="Fuerte"),2,IF(AND(W112="Detectivo/Correctivo",$BB112="Moderado"),1,IF(AND(W112="Preventivo",$BB109="Fuerte"),1,0)))</f>
        <v>0</v>
      </c>
      <c r="BE112" s="142" t="e">
        <f>+N109-BC112</f>
        <v>#N/A</v>
      </c>
      <c r="BF112" s="142" t="e">
        <f>+P109-BD112</f>
        <v>#N/A</v>
      </c>
      <c r="BG112" s="500"/>
      <c r="BH112" s="500"/>
      <c r="BI112" s="500"/>
      <c r="BJ112" s="590"/>
      <c r="BK112" s="590"/>
      <c r="BL112" s="590"/>
      <c r="BM112" s="590"/>
    </row>
    <row r="113" spans="1:65" ht="65.099999999999994" customHeight="1" thickBot="1" x14ac:dyDescent="0.3">
      <c r="A113" s="511"/>
      <c r="B113" s="599"/>
      <c r="C113" s="517"/>
      <c r="D113" s="116"/>
      <c r="E113" s="116"/>
      <c r="F113" s="601"/>
      <c r="G113" s="523"/>
      <c r="H113" s="105"/>
      <c r="I113" s="162"/>
      <c r="J113" s="105"/>
      <c r="K113" s="29"/>
      <c r="L113" s="151"/>
      <c r="M113" s="514"/>
      <c r="N113" s="507"/>
      <c r="O113" s="597"/>
      <c r="P113" s="507"/>
      <c r="Q113" s="502"/>
      <c r="R113" s="500"/>
      <c r="S113" s="140"/>
      <c r="T113" s="181"/>
      <c r="U113" s="52" t="s">
        <v>497</v>
      </c>
      <c r="V113" s="145"/>
      <c r="W113" s="145"/>
      <c r="X113" s="145"/>
      <c r="Y113" s="99" t="str">
        <f t="shared" si="13"/>
        <v/>
      </c>
      <c r="Z113" s="145"/>
      <c r="AA113" s="99" t="str">
        <f t="shared" si="14"/>
        <v/>
      </c>
      <c r="AB113" s="140"/>
      <c r="AC113" s="99" t="str">
        <f t="shared" si="15"/>
        <v/>
      </c>
      <c r="AD113" s="140"/>
      <c r="AE113" s="99" t="str">
        <f t="shared" si="16"/>
        <v/>
      </c>
      <c r="AF113" s="140"/>
      <c r="AG113" s="99" t="str">
        <f t="shared" si="17"/>
        <v/>
      </c>
      <c r="AH113" s="140"/>
      <c r="AI113" s="99" t="str">
        <f t="shared" si="18"/>
        <v/>
      </c>
      <c r="AJ113" s="140"/>
      <c r="AK113" s="28" t="str">
        <f t="shared" si="19"/>
        <v/>
      </c>
      <c r="AL113" s="111" t="str">
        <f t="shared" si="20"/>
        <v/>
      </c>
      <c r="AM113" s="111" t="str">
        <f t="shared" si="21"/>
        <v/>
      </c>
      <c r="AN113" s="179"/>
      <c r="AO113" s="179"/>
      <c r="AP113" s="179"/>
      <c r="AQ113" s="179"/>
      <c r="AR113" s="179"/>
      <c r="AS113" s="179"/>
      <c r="AT113" s="179"/>
      <c r="AU113" s="180" t="str">
        <f>IFERROR(VLOOKUP(AT113,'Seguridad Información'!$I$61:$J$65,2,0),"")</f>
        <v/>
      </c>
      <c r="AV113" s="83"/>
      <c r="AW113" s="82" t="str">
        <f t="shared" si="12"/>
        <v/>
      </c>
      <c r="AX113" s="81" t="str">
        <f t="shared" si="22"/>
        <v/>
      </c>
      <c r="AY113" s="22" t="str">
        <f>IFERROR(VLOOKUP((CONCATENATE(AM113,AX113)),Listados!$U$3:$V$11,2,FALSE),"")</f>
        <v/>
      </c>
      <c r="AZ113" s="111">
        <f t="shared" si="23"/>
        <v>100</v>
      </c>
      <c r="BA113" s="504"/>
      <c r="BB113" s="548"/>
      <c r="BC113" s="142">
        <f>+IF(AND(W113="Preventivo",BB109="Fuerte"),2,IF(AND(W113="Preventivo",BB109="Moderado"),1,0))</f>
        <v>0</v>
      </c>
      <c r="BD113" s="68">
        <f>+IF(AND(W113="Detectivo/Correctivo",$BB109="Fuerte"),2,IF(AND(W113="Detectivo/Correctivo",$BB113="Moderado"),1,IF(AND(W113="Preventivo",$BB109="Fuerte"),1,0)))</f>
        <v>0</v>
      </c>
      <c r="BE113" s="142" t="e">
        <f>+N109-BC113</f>
        <v>#N/A</v>
      </c>
      <c r="BF113" s="142" t="e">
        <f>+P109-BD113</f>
        <v>#N/A</v>
      </c>
      <c r="BG113" s="500"/>
      <c r="BH113" s="500"/>
      <c r="BI113" s="500"/>
      <c r="BJ113" s="590"/>
      <c r="BK113" s="590"/>
      <c r="BL113" s="590"/>
      <c r="BM113" s="590"/>
    </row>
    <row r="114" spans="1:65" ht="65.099999999999994" customHeight="1" thickBot="1" x14ac:dyDescent="0.3">
      <c r="A114" s="512"/>
      <c r="B114" s="599"/>
      <c r="C114" s="518"/>
      <c r="D114" s="113"/>
      <c r="E114" s="113"/>
      <c r="F114" s="602"/>
      <c r="G114" s="568"/>
      <c r="H114" s="105"/>
      <c r="I114" s="162"/>
      <c r="J114" s="105"/>
      <c r="K114" s="30"/>
      <c r="L114" s="151"/>
      <c r="M114" s="514"/>
      <c r="N114" s="508"/>
      <c r="O114" s="597"/>
      <c r="P114" s="508"/>
      <c r="Q114" s="502"/>
      <c r="R114" s="501"/>
      <c r="S114" s="140"/>
      <c r="T114" s="102"/>
      <c r="U114" s="52" t="s">
        <v>497</v>
      </c>
      <c r="V114" s="145"/>
      <c r="W114" s="145"/>
      <c r="X114" s="145"/>
      <c r="Y114" s="99" t="str">
        <f t="shared" si="13"/>
        <v/>
      </c>
      <c r="Z114" s="145"/>
      <c r="AA114" s="99" t="str">
        <f t="shared" si="14"/>
        <v/>
      </c>
      <c r="AB114" s="140"/>
      <c r="AC114" s="99" t="str">
        <f t="shared" si="15"/>
        <v/>
      </c>
      <c r="AD114" s="140"/>
      <c r="AE114" s="99" t="str">
        <f t="shared" si="16"/>
        <v/>
      </c>
      <c r="AF114" s="140"/>
      <c r="AG114" s="99" t="str">
        <f t="shared" si="17"/>
        <v/>
      </c>
      <c r="AH114" s="140"/>
      <c r="AI114" s="99" t="str">
        <f t="shared" si="18"/>
        <v/>
      </c>
      <c r="AJ114" s="140"/>
      <c r="AK114" s="28" t="str">
        <f t="shared" si="19"/>
        <v/>
      </c>
      <c r="AL114" s="111" t="str">
        <f t="shared" si="20"/>
        <v/>
      </c>
      <c r="AM114" s="111" t="str">
        <f t="shared" si="21"/>
        <v/>
      </c>
      <c r="AN114" s="179"/>
      <c r="AO114" s="179"/>
      <c r="AP114" s="179"/>
      <c r="AQ114" s="179"/>
      <c r="AR114" s="179"/>
      <c r="AS114" s="179"/>
      <c r="AT114" s="179"/>
      <c r="AU114" s="180" t="str">
        <f>IFERROR(VLOOKUP(AT114,'Seguridad Información'!$I$61:$J$65,2,0),"")</f>
        <v/>
      </c>
      <c r="AV114" s="83"/>
      <c r="AW114" s="82" t="str">
        <f t="shared" si="12"/>
        <v/>
      </c>
      <c r="AX114" s="81" t="str">
        <f t="shared" si="22"/>
        <v/>
      </c>
      <c r="AY114" s="22" t="str">
        <f>IFERROR(VLOOKUP((CONCATENATE(AM114,AX114)),Listados!$U$3:$V$11,2,FALSE),"")</f>
        <v/>
      </c>
      <c r="AZ114" s="111">
        <f t="shared" si="23"/>
        <v>100</v>
      </c>
      <c r="BA114" s="505"/>
      <c r="BB114" s="548"/>
      <c r="BC114" s="142">
        <f>+IF(AND(W114="Preventivo",BB109="Fuerte"),2,IF(AND(W114="Preventivo",BB109="Moderado"),1,0))</f>
        <v>0</v>
      </c>
      <c r="BD114" s="68">
        <f>+IF(AND(W114="Detectivo/Correctivo",$BB109="Fuerte"),2,IF(AND(W114="Detectivo/Correctivo",$BB114="Moderado"),1,IF(AND(W114="Preventivo",$BB109="Fuerte"),1,0)))</f>
        <v>0</v>
      </c>
      <c r="BE114" s="142" t="e">
        <f>+N109-BC114</f>
        <v>#N/A</v>
      </c>
      <c r="BF114" s="142" t="e">
        <f>+P109-BD114</f>
        <v>#N/A</v>
      </c>
      <c r="BG114" s="501"/>
      <c r="BH114" s="501"/>
      <c r="BI114" s="501"/>
      <c r="BJ114" s="591"/>
      <c r="BK114" s="591"/>
      <c r="BL114" s="591"/>
      <c r="BM114" s="591"/>
    </row>
    <row r="115" spans="1:65" ht="65.099999999999994" customHeight="1" thickBot="1" x14ac:dyDescent="0.3">
      <c r="A115" s="510">
        <v>19</v>
      </c>
      <c r="B115" s="598"/>
      <c r="C115" s="516" t="str">
        <f>IFERROR(VLOOKUP(B115,Listados!B$3:C$20,2,FALSE),"")</f>
        <v/>
      </c>
      <c r="D115" s="114"/>
      <c r="E115" s="114"/>
      <c r="F115" s="600"/>
      <c r="G115" s="522"/>
      <c r="H115" s="105"/>
      <c r="I115" s="162"/>
      <c r="J115" s="105"/>
      <c r="K115" s="109"/>
      <c r="L115" s="18"/>
      <c r="M115" s="549"/>
      <c r="N115" s="506" t="e">
        <f>+VLOOKUP(M115,Listados!$K$8:$L$12,2,0)</f>
        <v>#N/A</v>
      </c>
      <c r="O115" s="596"/>
      <c r="P115" s="506" t="e">
        <f>+VLOOKUP(O115,Listados!$K$13:$L$17,2,0)</f>
        <v>#N/A</v>
      </c>
      <c r="Q115" s="501" t="str">
        <f>IF(AND(M115&lt;&gt;"",O115&lt;&gt;""),VLOOKUP(M115&amp;O115,Listados!$M$3:$N$27,2,FALSE),"")</f>
        <v/>
      </c>
      <c r="R115" s="499" t="e">
        <f>+VLOOKUP(Q115,Listados!$P$3:$Q$6,2,FALSE)</f>
        <v>#N/A</v>
      </c>
      <c r="S115" s="140"/>
      <c r="T115" s="98"/>
      <c r="U115" s="52" t="s">
        <v>497</v>
      </c>
      <c r="V115" s="145"/>
      <c r="W115" s="145"/>
      <c r="X115" s="145"/>
      <c r="Y115" s="99" t="str">
        <f t="shared" si="13"/>
        <v/>
      </c>
      <c r="Z115" s="145"/>
      <c r="AA115" s="99" t="str">
        <f t="shared" si="14"/>
        <v/>
      </c>
      <c r="AB115" s="140"/>
      <c r="AC115" s="99" t="str">
        <f t="shared" si="15"/>
        <v/>
      </c>
      <c r="AD115" s="140"/>
      <c r="AE115" s="99" t="str">
        <f t="shared" si="16"/>
        <v/>
      </c>
      <c r="AF115" s="140"/>
      <c r="AG115" s="99" t="str">
        <f t="shared" si="17"/>
        <v/>
      </c>
      <c r="AH115" s="140"/>
      <c r="AI115" s="99" t="str">
        <f t="shared" si="18"/>
        <v/>
      </c>
      <c r="AJ115" s="140"/>
      <c r="AK115" s="28" t="str">
        <f t="shared" si="19"/>
        <v/>
      </c>
      <c r="AL115" s="111" t="str">
        <f t="shared" si="20"/>
        <v/>
      </c>
      <c r="AM115" s="111" t="str">
        <f t="shared" si="21"/>
        <v/>
      </c>
      <c r="AN115" s="179"/>
      <c r="AO115" s="179"/>
      <c r="AP115" s="179"/>
      <c r="AQ115" s="179"/>
      <c r="AR115" s="179"/>
      <c r="AS115" s="179"/>
      <c r="AT115" s="179"/>
      <c r="AU115" s="180" t="str">
        <f>IFERROR(VLOOKUP(AT115,'Seguridad Información'!$I$61:$J$65,2,0),"")</f>
        <v/>
      </c>
      <c r="AV115" s="83"/>
      <c r="AW115" s="82" t="str">
        <f t="shared" si="12"/>
        <v/>
      </c>
      <c r="AX115" s="81" t="str">
        <f t="shared" si="22"/>
        <v/>
      </c>
      <c r="AY115" s="22" t="str">
        <f>IFERROR(VLOOKUP((CONCATENATE(AM115,AX115)),Listados!$U$3:$V$11,2,FALSE),"")</f>
        <v/>
      </c>
      <c r="AZ115" s="111">
        <f t="shared" si="23"/>
        <v>100</v>
      </c>
      <c r="BA115" s="503">
        <f>AVERAGE(AZ115:AZ120)</f>
        <v>100</v>
      </c>
      <c r="BB115" s="505" t="str">
        <f>IF(BA115&lt;=50, "Débil", IF(BA115&lt;=99,"Moderado","Fuerte"))</f>
        <v>Fuerte</v>
      </c>
      <c r="BC115" s="142">
        <f>+IF(AND(W115="Preventivo",BB115="Fuerte"),2,IF(AND(W115="Preventivo",BB115="Moderado"),1,0))</f>
        <v>0</v>
      </c>
      <c r="BD115" s="68">
        <f>+IF(AND(W115="Detectivo/Correctivo",$BB115="Fuerte"),2,IF(AND(W115="Detectivo/Correctivo",$BB115="Moderado"),1,IF(AND(W115="Preventivo",$BB115="Fuerte"),1,0)))</f>
        <v>0</v>
      </c>
      <c r="BE115" s="142" t="e">
        <f>+N115-BC115</f>
        <v>#N/A</v>
      </c>
      <c r="BF115" s="142" t="e">
        <f>+P115-BD115</f>
        <v>#N/A</v>
      </c>
      <c r="BG115" s="499" t="e">
        <f>+VLOOKUP(MIN(BE115,BE116,BE117,BE118,BE119,BE120),Listados!$J$18:$K$24,2,TRUE)</f>
        <v>#N/A</v>
      </c>
      <c r="BH115" s="499" t="e">
        <f>+VLOOKUP(MIN(BF115,BF116,BF117,BF118,BF119,BF120),Listados!$J$27:$K$32,2,TRUE)</f>
        <v>#N/A</v>
      </c>
      <c r="BI115" s="499" t="e">
        <f>IF(AND(BG115&lt;&gt;"",BH115&lt;&gt;""),VLOOKUP(BG115&amp;BH115,Listados!$M$3:$N$27,2,FALSE),"")</f>
        <v>#N/A</v>
      </c>
      <c r="BJ115" s="589" t="e">
        <f>+IF($R115="Asumir el riesgo","NA","")</f>
        <v>#N/A</v>
      </c>
      <c r="BK115" s="589" t="e">
        <f>+IF($R115="Asumir el riesgo","NA","")</f>
        <v>#N/A</v>
      </c>
      <c r="BL115" s="589" t="e">
        <f>+IF($R115="Asumir el riesgo","NA","")</f>
        <v>#N/A</v>
      </c>
      <c r="BM115" s="589" t="e">
        <f>+IF($R115="Asumir el riesgo","NA","")</f>
        <v>#N/A</v>
      </c>
    </row>
    <row r="116" spans="1:65" ht="65.099999999999994" customHeight="1" thickBot="1" x14ac:dyDescent="0.3">
      <c r="A116" s="511"/>
      <c r="B116" s="599"/>
      <c r="C116" s="517"/>
      <c r="D116" s="159"/>
      <c r="E116" s="159"/>
      <c r="F116" s="601"/>
      <c r="G116" s="523"/>
      <c r="H116" s="105"/>
      <c r="I116" s="162"/>
      <c r="J116" s="105"/>
      <c r="K116" s="161"/>
      <c r="L116" s="151"/>
      <c r="M116" s="514"/>
      <c r="N116" s="507"/>
      <c r="O116" s="597"/>
      <c r="P116" s="507"/>
      <c r="Q116" s="502"/>
      <c r="R116" s="500"/>
      <c r="S116" s="140"/>
      <c r="T116" s="181"/>
      <c r="U116" s="52" t="s">
        <v>497</v>
      </c>
      <c r="V116" s="145"/>
      <c r="W116" s="145"/>
      <c r="X116" s="145"/>
      <c r="Y116" s="99" t="str">
        <f t="shared" si="13"/>
        <v/>
      </c>
      <c r="Z116" s="145"/>
      <c r="AA116" s="99" t="str">
        <f t="shared" si="14"/>
        <v/>
      </c>
      <c r="AB116" s="140"/>
      <c r="AC116" s="99" t="str">
        <f t="shared" si="15"/>
        <v/>
      </c>
      <c r="AD116" s="140"/>
      <c r="AE116" s="99" t="str">
        <f t="shared" si="16"/>
        <v/>
      </c>
      <c r="AF116" s="140"/>
      <c r="AG116" s="99" t="str">
        <f t="shared" si="17"/>
        <v/>
      </c>
      <c r="AH116" s="140"/>
      <c r="AI116" s="99" t="str">
        <f t="shared" si="18"/>
        <v/>
      </c>
      <c r="AJ116" s="140"/>
      <c r="AK116" s="28" t="str">
        <f t="shared" si="19"/>
        <v/>
      </c>
      <c r="AL116" s="111" t="str">
        <f t="shared" si="20"/>
        <v/>
      </c>
      <c r="AM116" s="111" t="str">
        <f t="shared" si="21"/>
        <v/>
      </c>
      <c r="AN116" s="179"/>
      <c r="AO116" s="179"/>
      <c r="AP116" s="179"/>
      <c r="AQ116" s="179"/>
      <c r="AR116" s="179"/>
      <c r="AS116" s="179"/>
      <c r="AT116" s="179"/>
      <c r="AU116" s="180" t="str">
        <f>IFERROR(VLOOKUP(AT116,'Seguridad Información'!$I$61:$J$65,2,0),"")</f>
        <v/>
      </c>
      <c r="AV116" s="83"/>
      <c r="AW116" s="82" t="str">
        <f t="shared" si="12"/>
        <v/>
      </c>
      <c r="AX116" s="81" t="str">
        <f t="shared" si="22"/>
        <v/>
      </c>
      <c r="AY116" s="22" t="str">
        <f>IFERROR(VLOOKUP((CONCATENATE(AM116,AX116)),Listados!$U$3:$V$11,2,FALSE),"")</f>
        <v/>
      </c>
      <c r="AZ116" s="111">
        <f t="shared" si="23"/>
        <v>100</v>
      </c>
      <c r="BA116" s="504"/>
      <c r="BB116" s="548"/>
      <c r="BC116" s="142">
        <f>+IF(AND(W116="Preventivo",BB115="Fuerte"),2,IF(AND(W116="Preventivo",BB115="Moderado"),1,0))</f>
        <v>0</v>
      </c>
      <c r="BD116" s="68">
        <f>+IF(AND(W116="Detectivo/Correctivo",$BB115="Fuerte"),2,IF(AND(W116="Detectivo/Correctivo",$BB116="Moderado"),1,IF(AND(W116="Preventivo",$BB115="Fuerte"),1,0)))</f>
        <v>0</v>
      </c>
      <c r="BE116" s="142" t="e">
        <f>+N115-BC116</f>
        <v>#N/A</v>
      </c>
      <c r="BF116" s="142" t="e">
        <f>+P115-BD116</f>
        <v>#N/A</v>
      </c>
      <c r="BG116" s="500"/>
      <c r="BH116" s="500"/>
      <c r="BI116" s="500"/>
      <c r="BJ116" s="590"/>
      <c r="BK116" s="590"/>
      <c r="BL116" s="590"/>
      <c r="BM116" s="590"/>
    </row>
    <row r="117" spans="1:65" ht="65.099999999999994" customHeight="1" thickBot="1" x14ac:dyDescent="0.3">
      <c r="A117" s="511"/>
      <c r="B117" s="599"/>
      <c r="C117" s="517"/>
      <c r="D117" s="159"/>
      <c r="E117" s="159"/>
      <c r="F117" s="601"/>
      <c r="G117" s="523"/>
      <c r="H117" s="105"/>
      <c r="I117" s="162"/>
      <c r="J117" s="105"/>
      <c r="K117" s="161"/>
      <c r="L117" s="151"/>
      <c r="M117" s="514"/>
      <c r="N117" s="507"/>
      <c r="O117" s="597"/>
      <c r="P117" s="507"/>
      <c r="Q117" s="502"/>
      <c r="R117" s="500"/>
      <c r="S117" s="140"/>
      <c r="T117" s="100"/>
      <c r="U117" s="52" t="s">
        <v>497</v>
      </c>
      <c r="V117" s="145"/>
      <c r="W117" s="145"/>
      <c r="X117" s="145"/>
      <c r="Y117" s="99" t="str">
        <f t="shared" si="13"/>
        <v/>
      </c>
      <c r="Z117" s="145"/>
      <c r="AA117" s="99" t="str">
        <f t="shared" si="14"/>
        <v/>
      </c>
      <c r="AB117" s="140"/>
      <c r="AC117" s="99" t="str">
        <f t="shared" si="15"/>
        <v/>
      </c>
      <c r="AD117" s="140"/>
      <c r="AE117" s="99" t="str">
        <f t="shared" si="16"/>
        <v/>
      </c>
      <c r="AF117" s="140"/>
      <c r="AG117" s="99" t="str">
        <f t="shared" si="17"/>
        <v/>
      </c>
      <c r="AH117" s="140"/>
      <c r="AI117" s="99" t="str">
        <f t="shared" si="18"/>
        <v/>
      </c>
      <c r="AJ117" s="140"/>
      <c r="AK117" s="28" t="str">
        <f t="shared" si="19"/>
        <v/>
      </c>
      <c r="AL117" s="111" t="str">
        <f t="shared" si="20"/>
        <v/>
      </c>
      <c r="AM117" s="111" t="str">
        <f t="shared" si="21"/>
        <v/>
      </c>
      <c r="AN117" s="179"/>
      <c r="AO117" s="179"/>
      <c r="AP117" s="179"/>
      <c r="AQ117" s="179"/>
      <c r="AR117" s="179"/>
      <c r="AS117" s="179"/>
      <c r="AT117" s="179"/>
      <c r="AU117" s="180" t="str">
        <f>IFERROR(VLOOKUP(AT117,'Seguridad Información'!$I$61:$J$65,2,0),"")</f>
        <v/>
      </c>
      <c r="AV117" s="83"/>
      <c r="AW117" s="82" t="str">
        <f t="shared" si="12"/>
        <v/>
      </c>
      <c r="AX117" s="81" t="str">
        <f t="shared" si="22"/>
        <v/>
      </c>
      <c r="AY117" s="22" t="str">
        <f>IFERROR(VLOOKUP((CONCATENATE(AM117,AX117)),Listados!$U$3:$V$11,2,FALSE),"")</f>
        <v/>
      </c>
      <c r="AZ117" s="111">
        <f t="shared" si="23"/>
        <v>100</v>
      </c>
      <c r="BA117" s="504"/>
      <c r="BB117" s="548"/>
      <c r="BC117" s="142">
        <f>+IF(AND(W117="Preventivo",BB115="Fuerte"),2,IF(AND(W117="Preventivo",BB115="Moderado"),1,0))</f>
        <v>0</v>
      </c>
      <c r="BD117" s="68">
        <f>+IF(AND(W117="Detectivo/Correctivo",$BB115="Fuerte"),2,IF(AND(W117="Detectivo/Correctivo",$BB117="Moderado"),1,IF(AND(W117="Preventivo",$BB115="Fuerte"),1,0)))</f>
        <v>0</v>
      </c>
      <c r="BE117" s="142" t="e">
        <f>+N115-BC117</f>
        <v>#N/A</v>
      </c>
      <c r="BF117" s="142" t="e">
        <f>+P115-BD117</f>
        <v>#N/A</v>
      </c>
      <c r="BG117" s="500"/>
      <c r="BH117" s="500"/>
      <c r="BI117" s="500"/>
      <c r="BJ117" s="590"/>
      <c r="BK117" s="590"/>
      <c r="BL117" s="590"/>
      <c r="BM117" s="590"/>
    </row>
    <row r="118" spans="1:65" ht="65.099999999999994" customHeight="1" thickBot="1" x14ac:dyDescent="0.3">
      <c r="A118" s="511"/>
      <c r="B118" s="599"/>
      <c r="C118" s="517"/>
      <c r="D118" s="159"/>
      <c r="E118" s="159"/>
      <c r="F118" s="601"/>
      <c r="G118" s="523"/>
      <c r="H118" s="105"/>
      <c r="I118" s="162"/>
      <c r="J118" s="105"/>
      <c r="K118" s="161"/>
      <c r="L118" s="151"/>
      <c r="M118" s="514"/>
      <c r="N118" s="507"/>
      <c r="O118" s="597"/>
      <c r="P118" s="507"/>
      <c r="Q118" s="502"/>
      <c r="R118" s="500"/>
      <c r="S118" s="140"/>
      <c r="T118" s="101"/>
      <c r="U118" s="52" t="s">
        <v>497</v>
      </c>
      <c r="V118" s="145"/>
      <c r="W118" s="145"/>
      <c r="X118" s="145"/>
      <c r="Y118" s="99" t="str">
        <f t="shared" si="13"/>
        <v/>
      </c>
      <c r="Z118" s="145"/>
      <c r="AA118" s="99" t="str">
        <f t="shared" si="14"/>
        <v/>
      </c>
      <c r="AB118" s="140"/>
      <c r="AC118" s="99" t="str">
        <f t="shared" si="15"/>
        <v/>
      </c>
      <c r="AD118" s="140"/>
      <c r="AE118" s="99" t="str">
        <f t="shared" si="16"/>
        <v/>
      </c>
      <c r="AF118" s="140"/>
      <c r="AG118" s="99" t="str">
        <f t="shared" si="17"/>
        <v/>
      </c>
      <c r="AH118" s="140"/>
      <c r="AI118" s="99" t="str">
        <f t="shared" si="18"/>
        <v/>
      </c>
      <c r="AJ118" s="140"/>
      <c r="AK118" s="28" t="str">
        <f t="shared" si="19"/>
        <v/>
      </c>
      <c r="AL118" s="111" t="str">
        <f t="shared" si="20"/>
        <v/>
      </c>
      <c r="AM118" s="111" t="str">
        <f t="shared" si="21"/>
        <v/>
      </c>
      <c r="AN118" s="179"/>
      <c r="AO118" s="179"/>
      <c r="AP118" s="179"/>
      <c r="AQ118" s="179"/>
      <c r="AR118" s="179"/>
      <c r="AS118" s="179"/>
      <c r="AT118" s="179"/>
      <c r="AU118" s="180" t="str">
        <f>IFERROR(VLOOKUP(AT118,'Seguridad Información'!$I$61:$J$65,2,0),"")</f>
        <v/>
      </c>
      <c r="AV118" s="83"/>
      <c r="AW118" s="82" t="str">
        <f t="shared" si="12"/>
        <v/>
      </c>
      <c r="AX118" s="81" t="str">
        <f t="shared" si="22"/>
        <v/>
      </c>
      <c r="AY118" s="22" t="str">
        <f>IFERROR(VLOOKUP((CONCATENATE(AM118,AX118)),Listados!$U$3:$V$11,2,FALSE),"")</f>
        <v/>
      </c>
      <c r="AZ118" s="111">
        <f t="shared" si="23"/>
        <v>100</v>
      </c>
      <c r="BA118" s="504"/>
      <c r="BB118" s="548"/>
      <c r="BC118" s="142">
        <f>+IF(AND(W118="Preventivo",BB115="Fuerte"),2,IF(AND(W118="Preventivo",BB115="Moderado"),1,0))</f>
        <v>0</v>
      </c>
      <c r="BD118" s="68">
        <f>+IF(AND(W118="Detectivo/Correctivo",$BB115="Fuerte"),2,IF(AND(W118="Detectivo/Correctivo",$BB118="Moderado"),1,IF(AND(W118="Preventivo",$BB115="Fuerte"),1,0)))</f>
        <v>0</v>
      </c>
      <c r="BE118" s="142" t="e">
        <f>+N115-BC118</f>
        <v>#N/A</v>
      </c>
      <c r="BF118" s="142" t="e">
        <f>+P115-BD118</f>
        <v>#N/A</v>
      </c>
      <c r="BG118" s="500"/>
      <c r="BH118" s="500"/>
      <c r="BI118" s="500"/>
      <c r="BJ118" s="590"/>
      <c r="BK118" s="590"/>
      <c r="BL118" s="590"/>
      <c r="BM118" s="590"/>
    </row>
    <row r="119" spans="1:65" ht="65.099999999999994" customHeight="1" thickBot="1" x14ac:dyDescent="0.3">
      <c r="A119" s="511"/>
      <c r="B119" s="599"/>
      <c r="C119" s="517"/>
      <c r="D119" s="116"/>
      <c r="E119" s="116"/>
      <c r="F119" s="601"/>
      <c r="G119" s="523"/>
      <c r="H119" s="105"/>
      <c r="I119" s="162"/>
      <c r="J119" s="105"/>
      <c r="K119" s="29"/>
      <c r="L119" s="151"/>
      <c r="M119" s="514"/>
      <c r="N119" s="507"/>
      <c r="O119" s="597"/>
      <c r="P119" s="507"/>
      <c r="Q119" s="502"/>
      <c r="R119" s="500"/>
      <c r="S119" s="140"/>
      <c r="T119" s="181"/>
      <c r="U119" s="52" t="s">
        <v>497</v>
      </c>
      <c r="V119" s="145"/>
      <c r="W119" s="145"/>
      <c r="X119" s="145"/>
      <c r="Y119" s="99" t="str">
        <f t="shared" si="13"/>
        <v/>
      </c>
      <c r="Z119" s="145"/>
      <c r="AA119" s="99" t="str">
        <f t="shared" si="14"/>
        <v/>
      </c>
      <c r="AB119" s="140"/>
      <c r="AC119" s="99" t="str">
        <f t="shared" si="15"/>
        <v/>
      </c>
      <c r="AD119" s="140"/>
      <c r="AE119" s="99" t="str">
        <f t="shared" si="16"/>
        <v/>
      </c>
      <c r="AF119" s="140"/>
      <c r="AG119" s="99" t="str">
        <f t="shared" si="17"/>
        <v/>
      </c>
      <c r="AH119" s="140"/>
      <c r="AI119" s="99" t="str">
        <f t="shared" si="18"/>
        <v/>
      </c>
      <c r="AJ119" s="140"/>
      <c r="AK119" s="28" t="str">
        <f t="shared" si="19"/>
        <v/>
      </c>
      <c r="AL119" s="111" t="str">
        <f t="shared" si="20"/>
        <v/>
      </c>
      <c r="AM119" s="111" t="str">
        <f t="shared" si="21"/>
        <v/>
      </c>
      <c r="AN119" s="179"/>
      <c r="AO119" s="179"/>
      <c r="AP119" s="179"/>
      <c r="AQ119" s="179"/>
      <c r="AR119" s="179"/>
      <c r="AS119" s="179"/>
      <c r="AT119" s="179"/>
      <c r="AU119" s="180" t="str">
        <f>IFERROR(VLOOKUP(AT119,'Seguridad Información'!$I$61:$J$65,2,0),"")</f>
        <v/>
      </c>
      <c r="AV119" s="83"/>
      <c r="AW119" s="82" t="str">
        <f t="shared" si="12"/>
        <v/>
      </c>
      <c r="AX119" s="81" t="str">
        <f t="shared" si="22"/>
        <v/>
      </c>
      <c r="AY119" s="22" t="str">
        <f>IFERROR(VLOOKUP((CONCATENATE(AM119,AX119)),Listados!$U$3:$V$11,2,FALSE),"")</f>
        <v/>
      </c>
      <c r="AZ119" s="111">
        <f t="shared" si="23"/>
        <v>100</v>
      </c>
      <c r="BA119" s="504"/>
      <c r="BB119" s="548"/>
      <c r="BC119" s="142">
        <f>+IF(AND(W119="Preventivo",BB115="Fuerte"),2,IF(AND(W119="Preventivo",BB115="Moderado"),1,0))</f>
        <v>0</v>
      </c>
      <c r="BD119" s="68">
        <f>+IF(AND(W119="Detectivo/Correctivo",$BB115="Fuerte"),2,IF(AND(W119="Detectivo/Correctivo",$BB119="Moderado"),1,IF(AND(W119="Preventivo",$BB115="Fuerte"),1,0)))</f>
        <v>0</v>
      </c>
      <c r="BE119" s="142" t="e">
        <f>+N115-BC119</f>
        <v>#N/A</v>
      </c>
      <c r="BF119" s="142" t="e">
        <f>+P115-BD119</f>
        <v>#N/A</v>
      </c>
      <c r="BG119" s="500"/>
      <c r="BH119" s="500"/>
      <c r="BI119" s="500"/>
      <c r="BJ119" s="590"/>
      <c r="BK119" s="590"/>
      <c r="BL119" s="590"/>
      <c r="BM119" s="590"/>
    </row>
    <row r="120" spans="1:65" ht="65.099999999999994" customHeight="1" thickBot="1" x14ac:dyDescent="0.3">
      <c r="A120" s="512"/>
      <c r="B120" s="599"/>
      <c r="C120" s="518"/>
      <c r="D120" s="113"/>
      <c r="E120" s="113"/>
      <c r="F120" s="602"/>
      <c r="G120" s="568"/>
      <c r="H120" s="105"/>
      <c r="I120" s="162"/>
      <c r="J120" s="105"/>
      <c r="K120" s="30"/>
      <c r="L120" s="151"/>
      <c r="M120" s="514"/>
      <c r="N120" s="508"/>
      <c r="O120" s="597"/>
      <c r="P120" s="508"/>
      <c r="Q120" s="502"/>
      <c r="R120" s="501"/>
      <c r="S120" s="140"/>
      <c r="T120" s="102"/>
      <c r="U120" s="52" t="s">
        <v>497</v>
      </c>
      <c r="V120" s="145"/>
      <c r="W120" s="145"/>
      <c r="X120" s="145"/>
      <c r="Y120" s="99" t="str">
        <f t="shared" si="13"/>
        <v/>
      </c>
      <c r="Z120" s="145"/>
      <c r="AA120" s="99" t="str">
        <f t="shared" si="14"/>
        <v/>
      </c>
      <c r="AB120" s="140"/>
      <c r="AC120" s="99" t="str">
        <f t="shared" si="15"/>
        <v/>
      </c>
      <c r="AD120" s="140"/>
      <c r="AE120" s="99" t="str">
        <f t="shared" si="16"/>
        <v/>
      </c>
      <c r="AF120" s="140"/>
      <c r="AG120" s="99" t="str">
        <f t="shared" si="17"/>
        <v/>
      </c>
      <c r="AH120" s="140"/>
      <c r="AI120" s="99" t="str">
        <f t="shared" si="18"/>
        <v/>
      </c>
      <c r="AJ120" s="140"/>
      <c r="AK120" s="28" t="str">
        <f t="shared" si="19"/>
        <v/>
      </c>
      <c r="AL120" s="111" t="str">
        <f t="shared" si="20"/>
        <v/>
      </c>
      <c r="AM120" s="111" t="str">
        <f t="shared" si="21"/>
        <v/>
      </c>
      <c r="AN120" s="179"/>
      <c r="AO120" s="179"/>
      <c r="AP120" s="179"/>
      <c r="AQ120" s="179"/>
      <c r="AR120" s="179"/>
      <c r="AS120" s="179"/>
      <c r="AT120" s="179"/>
      <c r="AU120" s="180" t="str">
        <f>IFERROR(VLOOKUP(AT120,'Seguridad Información'!$I$61:$J$65,2,0),"")</f>
        <v/>
      </c>
      <c r="AV120" s="83"/>
      <c r="AW120" s="82" t="str">
        <f t="shared" si="12"/>
        <v/>
      </c>
      <c r="AX120" s="81" t="str">
        <f t="shared" si="22"/>
        <v/>
      </c>
      <c r="AY120" s="22" t="str">
        <f>IFERROR(VLOOKUP((CONCATENATE(AM120,AX120)),Listados!$U$3:$V$11,2,FALSE),"")</f>
        <v/>
      </c>
      <c r="AZ120" s="111">
        <f t="shared" si="23"/>
        <v>100</v>
      </c>
      <c r="BA120" s="505"/>
      <c r="BB120" s="548"/>
      <c r="BC120" s="142">
        <f>+IF(AND(W120="Preventivo",BB115="Fuerte"),2,IF(AND(W120="Preventivo",BB115="Moderado"),1,0))</f>
        <v>0</v>
      </c>
      <c r="BD120" s="68">
        <f>+IF(AND(W120="Detectivo/Correctivo",$BB115="Fuerte"),2,IF(AND(W120="Detectivo/Correctivo",$BB120="Moderado"),1,IF(AND(W120="Preventivo",$BB115="Fuerte"),1,0)))</f>
        <v>0</v>
      </c>
      <c r="BE120" s="142" t="e">
        <f>+N115-BC120</f>
        <v>#N/A</v>
      </c>
      <c r="BF120" s="142" t="e">
        <f>+P115-BD120</f>
        <v>#N/A</v>
      </c>
      <c r="BG120" s="501"/>
      <c r="BH120" s="501"/>
      <c r="BI120" s="501"/>
      <c r="BJ120" s="591"/>
      <c r="BK120" s="591"/>
      <c r="BL120" s="591"/>
      <c r="BM120" s="591"/>
    </row>
    <row r="121" spans="1:65" ht="65.099999999999994" customHeight="1" thickBot="1" x14ac:dyDescent="0.3">
      <c r="A121" s="510">
        <v>20</v>
      </c>
      <c r="B121" s="598"/>
      <c r="C121" s="516" t="str">
        <f>IFERROR(VLOOKUP(B121,Listados!B$3:C$20,2,FALSE),"")</f>
        <v/>
      </c>
      <c r="D121" s="114"/>
      <c r="E121" s="114"/>
      <c r="F121" s="600"/>
      <c r="G121" s="522"/>
      <c r="H121" s="105"/>
      <c r="I121" s="162"/>
      <c r="J121" s="105"/>
      <c r="K121" s="109"/>
      <c r="L121" s="18"/>
      <c r="M121" s="549"/>
      <c r="N121" s="506" t="e">
        <f>+VLOOKUP(M121,Listados!$K$8:$L$12,2,0)</f>
        <v>#N/A</v>
      </c>
      <c r="O121" s="596"/>
      <c r="P121" s="506" t="e">
        <f>+VLOOKUP(O121,Listados!$K$13:$L$17,2,0)</f>
        <v>#N/A</v>
      </c>
      <c r="Q121" s="501" t="str">
        <f>IF(AND(M121&lt;&gt;"",O121&lt;&gt;""),VLOOKUP(M121&amp;O121,Listados!$M$3:$N$27,2,FALSE),"")</f>
        <v/>
      </c>
      <c r="R121" s="499" t="e">
        <f>+VLOOKUP(Q121,Listados!$P$3:$Q$6,2,FALSE)</f>
        <v>#N/A</v>
      </c>
      <c r="S121" s="140"/>
      <c r="T121" s="98"/>
      <c r="U121" s="52" t="s">
        <v>497</v>
      </c>
      <c r="V121" s="145"/>
      <c r="W121" s="145"/>
      <c r="X121" s="145"/>
      <c r="Y121" s="99" t="str">
        <f t="shared" si="13"/>
        <v/>
      </c>
      <c r="Z121" s="145"/>
      <c r="AA121" s="99" t="str">
        <f t="shared" si="14"/>
        <v/>
      </c>
      <c r="AB121" s="140"/>
      <c r="AC121" s="99" t="str">
        <f t="shared" si="15"/>
        <v/>
      </c>
      <c r="AD121" s="140"/>
      <c r="AE121" s="99" t="str">
        <f t="shared" si="16"/>
        <v/>
      </c>
      <c r="AF121" s="140"/>
      <c r="AG121" s="99" t="str">
        <f t="shared" si="17"/>
        <v/>
      </c>
      <c r="AH121" s="140"/>
      <c r="AI121" s="99" t="str">
        <f t="shared" si="18"/>
        <v/>
      </c>
      <c r="AJ121" s="140"/>
      <c r="AK121" s="28" t="str">
        <f t="shared" si="19"/>
        <v/>
      </c>
      <c r="AL121" s="111" t="str">
        <f t="shared" si="20"/>
        <v/>
      </c>
      <c r="AM121" s="111" t="str">
        <f t="shared" si="21"/>
        <v/>
      </c>
      <c r="AN121" s="179"/>
      <c r="AO121" s="179"/>
      <c r="AP121" s="179"/>
      <c r="AQ121" s="179"/>
      <c r="AR121" s="179"/>
      <c r="AS121" s="179"/>
      <c r="AT121" s="179"/>
      <c r="AU121" s="180" t="str">
        <f>IFERROR(VLOOKUP(AT121,'Seguridad Información'!$I$61:$J$65,2,0),"")</f>
        <v/>
      </c>
      <c r="AV121" s="83"/>
      <c r="AW121" s="82" t="str">
        <f t="shared" si="12"/>
        <v/>
      </c>
      <c r="AX121" s="81" t="str">
        <f t="shared" si="22"/>
        <v/>
      </c>
      <c r="AY121" s="22" t="str">
        <f>IFERROR(VLOOKUP((CONCATENATE(AM121,AX121)),Listados!$U$3:$V$11,2,FALSE),"")</f>
        <v/>
      </c>
      <c r="AZ121" s="111">
        <f t="shared" si="23"/>
        <v>100</v>
      </c>
      <c r="BA121" s="503">
        <f>AVERAGE(AZ121:AZ126)</f>
        <v>100</v>
      </c>
      <c r="BB121" s="505" t="str">
        <f>IF(BA121&lt;=50, "Débil", IF(BA121&lt;=99,"Moderado","Fuerte"))</f>
        <v>Fuerte</v>
      </c>
      <c r="BC121" s="142">
        <f>+IF(AND(W121="Preventivo",BB121="Fuerte"),2,IF(AND(W121="Preventivo",BB121="Moderado"),1,0))</f>
        <v>0</v>
      </c>
      <c r="BD121" s="68">
        <f>+IF(AND(W121="Detectivo/Correctivo",$BB121="Fuerte"),2,IF(AND(W121="Detectivo/Correctivo",$BB121="Moderado"),1,IF(AND(W121="Preventivo",$BB121="Fuerte"),1,0)))</f>
        <v>0</v>
      </c>
      <c r="BE121" s="142" t="e">
        <f>+N121-BC121</f>
        <v>#N/A</v>
      </c>
      <c r="BF121" s="142" t="e">
        <f>+P121-BD121</f>
        <v>#N/A</v>
      </c>
      <c r="BG121" s="499" t="e">
        <f>+VLOOKUP(MIN(BE121,BE122,BE123,BE124,BE125,BE126),Listados!$J$18:$K$24,2,TRUE)</f>
        <v>#N/A</v>
      </c>
      <c r="BH121" s="499" t="e">
        <f>+VLOOKUP(MIN(BF121,BF122,BF123,BF124,BF125,BF126),Listados!$J$27:$K$32,2,TRUE)</f>
        <v>#N/A</v>
      </c>
      <c r="BI121" s="499" t="e">
        <f>IF(AND(BG121&lt;&gt;"",BH121&lt;&gt;""),VLOOKUP(BG121&amp;BH121,Listados!$M$3:$N$27,2,FALSE),"")</f>
        <v>#N/A</v>
      </c>
      <c r="BJ121" s="589" t="e">
        <f>+IF($R121="Asumir el riesgo","NA","")</f>
        <v>#N/A</v>
      </c>
      <c r="BK121" s="589" t="e">
        <f>+IF($R121="Asumir el riesgo","NA","")</f>
        <v>#N/A</v>
      </c>
      <c r="BL121" s="589" t="e">
        <f>+IF($R121="Asumir el riesgo","NA","")</f>
        <v>#N/A</v>
      </c>
      <c r="BM121" s="589" t="e">
        <f>+IF($R121="Asumir el riesgo","NA","")</f>
        <v>#N/A</v>
      </c>
    </row>
    <row r="122" spans="1:65" ht="65.099999999999994" customHeight="1" thickBot="1" x14ac:dyDescent="0.3">
      <c r="A122" s="511"/>
      <c r="B122" s="599"/>
      <c r="C122" s="517"/>
      <c r="D122" s="159"/>
      <c r="E122" s="159"/>
      <c r="F122" s="601"/>
      <c r="G122" s="523"/>
      <c r="H122" s="105"/>
      <c r="I122" s="162"/>
      <c r="J122" s="105"/>
      <c r="K122" s="161"/>
      <c r="L122" s="151"/>
      <c r="M122" s="514"/>
      <c r="N122" s="507"/>
      <c r="O122" s="597"/>
      <c r="P122" s="507"/>
      <c r="Q122" s="502"/>
      <c r="R122" s="500"/>
      <c r="S122" s="140"/>
      <c r="T122" s="181"/>
      <c r="U122" s="52" t="s">
        <v>497</v>
      </c>
      <c r="V122" s="145"/>
      <c r="W122" s="145"/>
      <c r="X122" s="145"/>
      <c r="Y122" s="99" t="str">
        <f t="shared" si="13"/>
        <v/>
      </c>
      <c r="Z122" s="145"/>
      <c r="AA122" s="99" t="str">
        <f t="shared" si="14"/>
        <v/>
      </c>
      <c r="AB122" s="140"/>
      <c r="AC122" s="99" t="str">
        <f t="shared" si="15"/>
        <v/>
      </c>
      <c r="AD122" s="140"/>
      <c r="AE122" s="99" t="str">
        <f t="shared" si="16"/>
        <v/>
      </c>
      <c r="AF122" s="140"/>
      <c r="AG122" s="99" t="str">
        <f t="shared" si="17"/>
        <v/>
      </c>
      <c r="AH122" s="140"/>
      <c r="AI122" s="99" t="str">
        <f t="shared" si="18"/>
        <v/>
      </c>
      <c r="AJ122" s="140"/>
      <c r="AK122" s="28" t="str">
        <f t="shared" si="19"/>
        <v/>
      </c>
      <c r="AL122" s="111" t="str">
        <f t="shared" si="20"/>
        <v/>
      </c>
      <c r="AM122" s="111" t="str">
        <f t="shared" si="21"/>
        <v/>
      </c>
      <c r="AN122" s="179"/>
      <c r="AO122" s="179"/>
      <c r="AP122" s="179"/>
      <c r="AQ122" s="179"/>
      <c r="AR122" s="179"/>
      <c r="AS122" s="179"/>
      <c r="AT122" s="179"/>
      <c r="AU122" s="180" t="str">
        <f>IFERROR(VLOOKUP(AT122,'Seguridad Información'!$I$61:$J$65,2,0),"")</f>
        <v/>
      </c>
      <c r="AV122" s="83"/>
      <c r="AW122" s="82" t="str">
        <f t="shared" si="12"/>
        <v/>
      </c>
      <c r="AX122" s="81" t="str">
        <f t="shared" si="22"/>
        <v/>
      </c>
      <c r="AY122" s="22" t="str">
        <f>IFERROR(VLOOKUP((CONCATENATE(AM122,AX122)),Listados!$U$3:$V$11,2,FALSE),"")</f>
        <v/>
      </c>
      <c r="AZ122" s="111">
        <f t="shared" si="23"/>
        <v>100</v>
      </c>
      <c r="BA122" s="504"/>
      <c r="BB122" s="548"/>
      <c r="BC122" s="142">
        <f>+IF(AND(W122="Preventivo",BB121="Fuerte"),2,IF(AND(W122="Preventivo",BB121="Moderado"),1,0))</f>
        <v>0</v>
      </c>
      <c r="BD122" s="68">
        <f>+IF(AND(W122="Detectivo/Correctivo",$BB121="Fuerte"),2,IF(AND(W122="Detectivo/Correctivo",$BB122="Moderado"),1,IF(AND(W122="Preventivo",$BB121="Fuerte"),1,0)))</f>
        <v>0</v>
      </c>
      <c r="BE122" s="142" t="e">
        <f>+N121-BC122</f>
        <v>#N/A</v>
      </c>
      <c r="BF122" s="142" t="e">
        <f>+P121-BD122</f>
        <v>#N/A</v>
      </c>
      <c r="BG122" s="500"/>
      <c r="BH122" s="500"/>
      <c r="BI122" s="500"/>
      <c r="BJ122" s="590"/>
      <c r="BK122" s="590"/>
      <c r="BL122" s="590"/>
      <c r="BM122" s="590"/>
    </row>
    <row r="123" spans="1:65" ht="65.099999999999994" customHeight="1" thickBot="1" x14ac:dyDescent="0.3">
      <c r="A123" s="511"/>
      <c r="B123" s="599"/>
      <c r="C123" s="517"/>
      <c r="D123" s="159"/>
      <c r="E123" s="159"/>
      <c r="F123" s="601"/>
      <c r="G123" s="523"/>
      <c r="H123" s="105"/>
      <c r="I123" s="162"/>
      <c r="J123" s="105"/>
      <c r="K123" s="161"/>
      <c r="L123" s="151"/>
      <c r="M123" s="514"/>
      <c r="N123" s="507"/>
      <c r="O123" s="597"/>
      <c r="P123" s="507"/>
      <c r="Q123" s="502"/>
      <c r="R123" s="500"/>
      <c r="S123" s="140"/>
      <c r="T123" s="100"/>
      <c r="U123" s="52" t="s">
        <v>497</v>
      </c>
      <c r="V123" s="145"/>
      <c r="W123" s="145"/>
      <c r="X123" s="145"/>
      <c r="Y123" s="99" t="str">
        <f t="shared" si="13"/>
        <v/>
      </c>
      <c r="Z123" s="145"/>
      <c r="AA123" s="99" t="str">
        <f t="shared" si="14"/>
        <v/>
      </c>
      <c r="AB123" s="140"/>
      <c r="AC123" s="99" t="str">
        <f t="shared" si="15"/>
        <v/>
      </c>
      <c r="AD123" s="140"/>
      <c r="AE123" s="99" t="str">
        <f t="shared" si="16"/>
        <v/>
      </c>
      <c r="AF123" s="140"/>
      <c r="AG123" s="99" t="str">
        <f t="shared" si="17"/>
        <v/>
      </c>
      <c r="AH123" s="140"/>
      <c r="AI123" s="99" t="str">
        <f t="shared" si="18"/>
        <v/>
      </c>
      <c r="AJ123" s="140"/>
      <c r="AK123" s="28" t="str">
        <f t="shared" si="19"/>
        <v/>
      </c>
      <c r="AL123" s="111" t="str">
        <f t="shared" si="20"/>
        <v/>
      </c>
      <c r="AM123" s="111" t="str">
        <f t="shared" si="21"/>
        <v/>
      </c>
      <c r="AN123" s="179"/>
      <c r="AO123" s="179"/>
      <c r="AP123" s="179"/>
      <c r="AQ123" s="179"/>
      <c r="AR123" s="179"/>
      <c r="AS123" s="179"/>
      <c r="AT123" s="179"/>
      <c r="AU123" s="180" t="str">
        <f>IFERROR(VLOOKUP(AT123,'Seguridad Información'!$I$61:$J$65,2,0),"")</f>
        <v/>
      </c>
      <c r="AV123" s="83"/>
      <c r="AW123" s="82" t="str">
        <f t="shared" si="12"/>
        <v/>
      </c>
      <c r="AX123" s="81" t="str">
        <f t="shared" si="22"/>
        <v/>
      </c>
      <c r="AY123" s="22" t="str">
        <f>IFERROR(VLOOKUP((CONCATENATE(AM123,AX123)),Listados!$U$3:$V$11,2,FALSE),"")</f>
        <v/>
      </c>
      <c r="AZ123" s="111">
        <f t="shared" si="23"/>
        <v>100</v>
      </c>
      <c r="BA123" s="504"/>
      <c r="BB123" s="548"/>
      <c r="BC123" s="142">
        <f>+IF(AND(W123="Preventivo",BB121="Fuerte"),2,IF(AND(W123="Preventivo",BB121="Moderado"),1,0))</f>
        <v>0</v>
      </c>
      <c r="BD123" s="68">
        <f>+IF(AND(W123="Detectivo/Correctivo",$BB121="Fuerte"),2,IF(AND(W123="Detectivo/Correctivo",$BB123="Moderado"),1,IF(AND(W123="Preventivo",$BB121="Fuerte"),1,0)))</f>
        <v>0</v>
      </c>
      <c r="BE123" s="142" t="e">
        <f>+N121-BC123</f>
        <v>#N/A</v>
      </c>
      <c r="BF123" s="142" t="e">
        <f>+P121-BD123</f>
        <v>#N/A</v>
      </c>
      <c r="BG123" s="500"/>
      <c r="BH123" s="500"/>
      <c r="BI123" s="500"/>
      <c r="BJ123" s="590"/>
      <c r="BK123" s="590"/>
      <c r="BL123" s="590"/>
      <c r="BM123" s="590"/>
    </row>
    <row r="124" spans="1:65" ht="65.099999999999994" customHeight="1" thickBot="1" x14ac:dyDescent="0.3">
      <c r="A124" s="511"/>
      <c r="B124" s="599"/>
      <c r="C124" s="517"/>
      <c r="D124" s="159"/>
      <c r="E124" s="159"/>
      <c r="F124" s="601"/>
      <c r="G124" s="523"/>
      <c r="H124" s="105"/>
      <c r="I124" s="162"/>
      <c r="J124" s="105"/>
      <c r="K124" s="161"/>
      <c r="L124" s="151"/>
      <c r="M124" s="514"/>
      <c r="N124" s="507"/>
      <c r="O124" s="597"/>
      <c r="P124" s="507"/>
      <c r="Q124" s="502"/>
      <c r="R124" s="500"/>
      <c r="S124" s="140"/>
      <c r="T124" s="101"/>
      <c r="U124" s="52" t="s">
        <v>497</v>
      </c>
      <c r="V124" s="145"/>
      <c r="W124" s="145"/>
      <c r="X124" s="145"/>
      <c r="Y124" s="99" t="str">
        <f t="shared" si="13"/>
        <v/>
      </c>
      <c r="Z124" s="145"/>
      <c r="AA124" s="99" t="str">
        <f t="shared" si="14"/>
        <v/>
      </c>
      <c r="AB124" s="140"/>
      <c r="AC124" s="99" t="str">
        <f t="shared" si="15"/>
        <v/>
      </c>
      <c r="AD124" s="140"/>
      <c r="AE124" s="99" t="str">
        <f t="shared" si="16"/>
        <v/>
      </c>
      <c r="AF124" s="140"/>
      <c r="AG124" s="99" t="str">
        <f t="shared" si="17"/>
        <v/>
      </c>
      <c r="AH124" s="140"/>
      <c r="AI124" s="99" t="str">
        <f t="shared" si="18"/>
        <v/>
      </c>
      <c r="AJ124" s="140"/>
      <c r="AK124" s="28" t="str">
        <f t="shared" si="19"/>
        <v/>
      </c>
      <c r="AL124" s="111" t="str">
        <f t="shared" si="20"/>
        <v/>
      </c>
      <c r="AM124" s="111" t="str">
        <f t="shared" si="21"/>
        <v/>
      </c>
      <c r="AN124" s="179"/>
      <c r="AO124" s="179"/>
      <c r="AP124" s="179"/>
      <c r="AQ124" s="179"/>
      <c r="AR124" s="179"/>
      <c r="AS124" s="179"/>
      <c r="AT124" s="179"/>
      <c r="AU124" s="180" t="str">
        <f>IFERROR(VLOOKUP(AT124,'Seguridad Información'!$I$61:$J$65,2,0),"")</f>
        <v/>
      </c>
      <c r="AV124" s="83"/>
      <c r="AW124" s="82" t="str">
        <f t="shared" si="12"/>
        <v/>
      </c>
      <c r="AX124" s="81" t="str">
        <f t="shared" si="22"/>
        <v/>
      </c>
      <c r="AY124" s="22" t="str">
        <f>IFERROR(VLOOKUP((CONCATENATE(AM124,AX124)),Listados!$U$3:$V$11,2,FALSE),"")</f>
        <v/>
      </c>
      <c r="AZ124" s="111">
        <f t="shared" si="23"/>
        <v>100</v>
      </c>
      <c r="BA124" s="504"/>
      <c r="BB124" s="548"/>
      <c r="BC124" s="142">
        <f>+IF(AND(W124="Preventivo",BB121="Fuerte"),2,IF(AND(W124="Preventivo",BB121="Moderado"),1,0))</f>
        <v>0</v>
      </c>
      <c r="BD124" s="68">
        <f>+IF(AND(W124="Detectivo/Correctivo",$BB121="Fuerte"),2,IF(AND(W124="Detectivo/Correctivo",$BB124="Moderado"),1,IF(AND(W124="Preventivo",$BB121="Fuerte"),1,0)))</f>
        <v>0</v>
      </c>
      <c r="BE124" s="142" t="e">
        <f>+N121-BC124</f>
        <v>#N/A</v>
      </c>
      <c r="BF124" s="142" t="e">
        <f>+P121-BD124</f>
        <v>#N/A</v>
      </c>
      <c r="BG124" s="500"/>
      <c r="BH124" s="500"/>
      <c r="BI124" s="500"/>
      <c r="BJ124" s="590"/>
      <c r="BK124" s="590"/>
      <c r="BL124" s="590"/>
      <c r="BM124" s="590"/>
    </row>
    <row r="125" spans="1:65" ht="65.099999999999994" customHeight="1" thickBot="1" x14ac:dyDescent="0.3">
      <c r="A125" s="511"/>
      <c r="B125" s="599"/>
      <c r="C125" s="517"/>
      <c r="D125" s="116"/>
      <c r="E125" s="116"/>
      <c r="F125" s="601"/>
      <c r="G125" s="523"/>
      <c r="H125" s="105"/>
      <c r="I125" s="162"/>
      <c r="J125" s="105"/>
      <c r="K125" s="29"/>
      <c r="L125" s="151"/>
      <c r="M125" s="514"/>
      <c r="N125" s="507"/>
      <c r="O125" s="597"/>
      <c r="P125" s="507"/>
      <c r="Q125" s="502"/>
      <c r="R125" s="500"/>
      <c r="S125" s="140"/>
      <c r="T125" s="181"/>
      <c r="U125" s="52" t="s">
        <v>497</v>
      </c>
      <c r="V125" s="145"/>
      <c r="W125" s="145"/>
      <c r="X125" s="145"/>
      <c r="Y125" s="99" t="str">
        <f t="shared" si="13"/>
        <v/>
      </c>
      <c r="Z125" s="145"/>
      <c r="AA125" s="99" t="str">
        <f t="shared" si="14"/>
        <v/>
      </c>
      <c r="AB125" s="140"/>
      <c r="AC125" s="99" t="str">
        <f t="shared" si="15"/>
        <v/>
      </c>
      <c r="AD125" s="140"/>
      <c r="AE125" s="99" t="str">
        <f t="shared" si="16"/>
        <v/>
      </c>
      <c r="AF125" s="140"/>
      <c r="AG125" s="99" t="str">
        <f t="shared" si="17"/>
        <v/>
      </c>
      <c r="AH125" s="140"/>
      <c r="AI125" s="99" t="str">
        <f t="shared" si="18"/>
        <v/>
      </c>
      <c r="AJ125" s="140"/>
      <c r="AK125" s="28" t="str">
        <f t="shared" si="19"/>
        <v/>
      </c>
      <c r="AL125" s="111" t="str">
        <f t="shared" si="20"/>
        <v/>
      </c>
      <c r="AM125" s="111" t="str">
        <f t="shared" si="21"/>
        <v/>
      </c>
      <c r="AN125" s="179"/>
      <c r="AO125" s="179"/>
      <c r="AP125" s="179"/>
      <c r="AQ125" s="179"/>
      <c r="AR125" s="179"/>
      <c r="AS125" s="179"/>
      <c r="AT125" s="179"/>
      <c r="AU125" s="180" t="str">
        <f>IFERROR(VLOOKUP(AT125,'Seguridad Información'!$I$61:$J$65,2,0),"")</f>
        <v/>
      </c>
      <c r="AV125" s="83"/>
      <c r="AW125" s="82" t="str">
        <f t="shared" si="12"/>
        <v/>
      </c>
      <c r="AX125" s="81" t="str">
        <f t="shared" si="22"/>
        <v/>
      </c>
      <c r="AY125" s="22" t="str">
        <f>IFERROR(VLOOKUP((CONCATENATE(AM125,AX125)),Listados!$U$3:$V$11,2,FALSE),"")</f>
        <v/>
      </c>
      <c r="AZ125" s="111">
        <f t="shared" si="23"/>
        <v>100</v>
      </c>
      <c r="BA125" s="504"/>
      <c r="BB125" s="548"/>
      <c r="BC125" s="142">
        <f>+IF(AND(W125="Preventivo",BB121="Fuerte"),2,IF(AND(W125="Preventivo",BB121="Moderado"),1,0))</f>
        <v>0</v>
      </c>
      <c r="BD125" s="68">
        <f>+IF(AND(W125="Detectivo/Correctivo",$BB121="Fuerte"),2,IF(AND(W125="Detectivo/Correctivo",$BB125="Moderado"),1,IF(AND(W125="Preventivo",$BB121="Fuerte"),1,0)))</f>
        <v>0</v>
      </c>
      <c r="BE125" s="142" t="e">
        <f>+N121-BC125</f>
        <v>#N/A</v>
      </c>
      <c r="BF125" s="142" t="e">
        <f>+P121-BD125</f>
        <v>#N/A</v>
      </c>
      <c r="BG125" s="500"/>
      <c r="BH125" s="500"/>
      <c r="BI125" s="500"/>
      <c r="BJ125" s="590"/>
      <c r="BK125" s="590"/>
      <c r="BL125" s="590"/>
      <c r="BM125" s="590"/>
    </row>
    <row r="126" spans="1:65" ht="65.099999999999994" customHeight="1" thickBot="1" x14ac:dyDescent="0.3">
      <c r="A126" s="512"/>
      <c r="B126" s="599"/>
      <c r="C126" s="518"/>
      <c r="D126" s="113"/>
      <c r="E126" s="113"/>
      <c r="F126" s="602"/>
      <c r="G126" s="568"/>
      <c r="H126" s="105"/>
      <c r="I126" s="162"/>
      <c r="J126" s="105"/>
      <c r="K126" s="30"/>
      <c r="L126" s="151"/>
      <c r="M126" s="514"/>
      <c r="N126" s="508"/>
      <c r="O126" s="597"/>
      <c r="P126" s="508"/>
      <c r="Q126" s="502"/>
      <c r="R126" s="501"/>
      <c r="S126" s="140"/>
      <c r="T126" s="102"/>
      <c r="U126" s="52" t="s">
        <v>497</v>
      </c>
      <c r="V126" s="145"/>
      <c r="W126" s="145"/>
      <c r="X126" s="145"/>
      <c r="Y126" s="99" t="str">
        <f t="shared" si="13"/>
        <v/>
      </c>
      <c r="Z126" s="145"/>
      <c r="AA126" s="99" t="str">
        <f t="shared" si="14"/>
        <v/>
      </c>
      <c r="AB126" s="140"/>
      <c r="AC126" s="99" t="str">
        <f t="shared" si="15"/>
        <v/>
      </c>
      <c r="AD126" s="140"/>
      <c r="AE126" s="99" t="str">
        <f t="shared" si="16"/>
        <v/>
      </c>
      <c r="AF126" s="140"/>
      <c r="AG126" s="99" t="str">
        <f t="shared" si="17"/>
        <v/>
      </c>
      <c r="AH126" s="140"/>
      <c r="AI126" s="99" t="str">
        <f t="shared" si="18"/>
        <v/>
      </c>
      <c r="AJ126" s="140"/>
      <c r="AK126" s="28" t="str">
        <f t="shared" si="19"/>
        <v/>
      </c>
      <c r="AL126" s="111" t="str">
        <f t="shared" si="20"/>
        <v/>
      </c>
      <c r="AM126" s="111" t="str">
        <f t="shared" si="21"/>
        <v/>
      </c>
      <c r="AN126" s="179"/>
      <c r="AO126" s="179"/>
      <c r="AP126" s="179"/>
      <c r="AQ126" s="179"/>
      <c r="AR126" s="179"/>
      <c r="AS126" s="179"/>
      <c r="AT126" s="179"/>
      <c r="AU126" s="180" t="str">
        <f>IFERROR(VLOOKUP(AT126,'Seguridad Información'!$I$61:$J$65,2,0),"")</f>
        <v/>
      </c>
      <c r="AV126" s="83"/>
      <c r="AW126" s="82" t="str">
        <f t="shared" si="12"/>
        <v/>
      </c>
      <c r="AX126" s="81" t="str">
        <f t="shared" si="22"/>
        <v/>
      </c>
      <c r="AY126" s="22" t="str">
        <f>IFERROR(VLOOKUP((CONCATENATE(AM126,AX126)),Listados!$U$3:$V$11,2,FALSE),"")</f>
        <v/>
      </c>
      <c r="AZ126" s="111">
        <f t="shared" si="23"/>
        <v>100</v>
      </c>
      <c r="BA126" s="505"/>
      <c r="BB126" s="548"/>
      <c r="BC126" s="142">
        <f>+IF(AND(W126="Preventivo",BB121="Fuerte"),2,IF(AND(W126="Preventivo",BB121="Moderado"),1,0))</f>
        <v>0</v>
      </c>
      <c r="BD126" s="68">
        <f>+IF(AND(W126="Detectivo/Correctivo",$BB121="Fuerte"),2,IF(AND(W126="Detectivo/Correctivo",$BB126="Moderado"),1,IF(AND(W126="Preventivo",$BB121="Fuerte"),1,0)))</f>
        <v>0</v>
      </c>
      <c r="BE126" s="142" t="e">
        <f>+N121-BC126</f>
        <v>#N/A</v>
      </c>
      <c r="BF126" s="142" t="e">
        <f>+P121-BD126</f>
        <v>#N/A</v>
      </c>
      <c r="BG126" s="501"/>
      <c r="BH126" s="501"/>
      <c r="BI126" s="501"/>
      <c r="BJ126" s="591"/>
      <c r="BK126" s="591"/>
      <c r="BL126" s="591"/>
      <c r="BM126" s="591"/>
    </row>
    <row r="127" spans="1:65" ht="65.099999999999994" customHeight="1" thickBot="1" x14ac:dyDescent="0.3">
      <c r="A127" s="510">
        <v>21</v>
      </c>
      <c r="B127" s="598"/>
      <c r="C127" s="516" t="str">
        <f>IFERROR(VLOOKUP(B127,Listados!B$3:C$20,2,FALSE),"")</f>
        <v/>
      </c>
      <c r="D127" s="114"/>
      <c r="E127" s="114"/>
      <c r="F127" s="600"/>
      <c r="G127" s="522"/>
      <c r="H127" s="105"/>
      <c r="I127" s="162"/>
      <c r="J127" s="105"/>
      <c r="K127" s="109"/>
      <c r="L127" s="18"/>
      <c r="M127" s="549"/>
      <c r="N127" s="506" t="e">
        <f>+VLOOKUP(M127,Listados!$K$8:$L$12,2,0)</f>
        <v>#N/A</v>
      </c>
      <c r="O127" s="596"/>
      <c r="P127" s="506" t="e">
        <f>+VLOOKUP(O127,Listados!$K$13:$L$17,2,0)</f>
        <v>#N/A</v>
      </c>
      <c r="Q127" s="501" t="str">
        <f>IF(AND(M127&lt;&gt;"",O127&lt;&gt;""),VLOOKUP(M127&amp;O127,Listados!$M$3:$N$27,2,FALSE),"")</f>
        <v/>
      </c>
      <c r="R127" s="499" t="e">
        <f>+VLOOKUP(Q127,Listados!$P$3:$Q$6,2,FALSE)</f>
        <v>#N/A</v>
      </c>
      <c r="S127" s="140"/>
      <c r="T127" s="98"/>
      <c r="U127" s="52" t="s">
        <v>497</v>
      </c>
      <c r="V127" s="145"/>
      <c r="W127" s="145"/>
      <c r="X127" s="145"/>
      <c r="Y127" s="99" t="str">
        <f t="shared" si="13"/>
        <v/>
      </c>
      <c r="Z127" s="145"/>
      <c r="AA127" s="99" t="str">
        <f t="shared" si="14"/>
        <v/>
      </c>
      <c r="AB127" s="140"/>
      <c r="AC127" s="99" t="str">
        <f t="shared" si="15"/>
        <v/>
      </c>
      <c r="AD127" s="140"/>
      <c r="AE127" s="99" t="str">
        <f t="shared" si="16"/>
        <v/>
      </c>
      <c r="AF127" s="140"/>
      <c r="AG127" s="99" t="str">
        <f t="shared" si="17"/>
        <v/>
      </c>
      <c r="AH127" s="140"/>
      <c r="AI127" s="99" t="str">
        <f t="shared" si="18"/>
        <v/>
      </c>
      <c r="AJ127" s="140"/>
      <c r="AK127" s="28" t="str">
        <f t="shared" si="19"/>
        <v/>
      </c>
      <c r="AL127" s="111" t="str">
        <f t="shared" si="20"/>
        <v/>
      </c>
      <c r="AM127" s="111" t="str">
        <f t="shared" si="21"/>
        <v/>
      </c>
      <c r="AN127" s="179"/>
      <c r="AO127" s="179"/>
      <c r="AP127" s="179"/>
      <c r="AQ127" s="179"/>
      <c r="AR127" s="179"/>
      <c r="AS127" s="179"/>
      <c r="AT127" s="179"/>
      <c r="AU127" s="180" t="str">
        <f>IFERROR(VLOOKUP(AT127,'Seguridad Información'!$I$61:$J$65,2,0),"")</f>
        <v/>
      </c>
      <c r="AV127" s="83"/>
      <c r="AW127" s="82" t="str">
        <f t="shared" si="12"/>
        <v/>
      </c>
      <c r="AX127" s="81" t="str">
        <f t="shared" si="22"/>
        <v/>
      </c>
      <c r="AY127" s="22" t="str">
        <f>IFERROR(VLOOKUP((CONCATENATE(AM127,AX127)),Listados!$U$3:$V$11,2,FALSE),"")</f>
        <v/>
      </c>
      <c r="AZ127" s="111">
        <f t="shared" si="23"/>
        <v>100</v>
      </c>
      <c r="BA127" s="503">
        <f>AVERAGE(AZ127:AZ132)</f>
        <v>100</v>
      </c>
      <c r="BB127" s="505" t="str">
        <f>IF(BA127&lt;=50, "Débil", IF(BA127&lt;=99,"Moderado","Fuerte"))</f>
        <v>Fuerte</v>
      </c>
      <c r="BC127" s="142">
        <f>+IF(AND(W127="Preventivo",BB127="Fuerte"),2,IF(AND(W127="Preventivo",BB127="Moderado"),1,0))</f>
        <v>0</v>
      </c>
      <c r="BD127" s="68">
        <f>+IF(AND(W127="Detectivo/Correctivo",$BB127="Fuerte"),2,IF(AND(W127="Detectivo/Correctivo",$BB127="Moderado"),1,IF(AND(W127="Preventivo",$BB127="Fuerte"),1,0)))</f>
        <v>0</v>
      </c>
      <c r="BE127" s="142" t="e">
        <f>+N127-BC127</f>
        <v>#N/A</v>
      </c>
      <c r="BF127" s="142" t="e">
        <f>+P127-BD127</f>
        <v>#N/A</v>
      </c>
      <c r="BG127" s="499" t="e">
        <f>+VLOOKUP(MIN(BE127,BE128,BE129,BE130,BE131,BE132),Listados!$J$18:$K$24,2,TRUE)</f>
        <v>#N/A</v>
      </c>
      <c r="BH127" s="499" t="e">
        <f>+VLOOKUP(MIN(BF127,BF128,BF129,BF130,BF131,BF132),Listados!$J$27:$K$32,2,TRUE)</f>
        <v>#N/A</v>
      </c>
      <c r="BI127" s="499" t="e">
        <f>IF(AND(BG127&lt;&gt;"",BH127&lt;&gt;""),VLOOKUP(BG127&amp;BH127,Listados!$M$3:$N$27,2,FALSE),"")</f>
        <v>#N/A</v>
      </c>
      <c r="BJ127" s="589" t="e">
        <f>+IF($R127="Asumir el riesgo","NA","")</f>
        <v>#N/A</v>
      </c>
      <c r="BK127" s="589" t="e">
        <f>+IF($R127="Asumir el riesgo","NA","")</f>
        <v>#N/A</v>
      </c>
      <c r="BL127" s="589" t="e">
        <f>+IF($R127="Asumir el riesgo","NA","")</f>
        <v>#N/A</v>
      </c>
      <c r="BM127" s="589" t="e">
        <f>+IF($R127="Asumir el riesgo","NA","")</f>
        <v>#N/A</v>
      </c>
    </row>
    <row r="128" spans="1:65" ht="65.099999999999994" customHeight="1" thickBot="1" x14ac:dyDescent="0.3">
      <c r="A128" s="511"/>
      <c r="B128" s="599"/>
      <c r="C128" s="517"/>
      <c r="D128" s="159"/>
      <c r="E128" s="159"/>
      <c r="F128" s="601"/>
      <c r="G128" s="523"/>
      <c r="H128" s="105"/>
      <c r="I128" s="162"/>
      <c r="J128" s="105"/>
      <c r="K128" s="161"/>
      <c r="L128" s="151"/>
      <c r="M128" s="514"/>
      <c r="N128" s="507"/>
      <c r="O128" s="597"/>
      <c r="P128" s="507"/>
      <c r="Q128" s="502"/>
      <c r="R128" s="500"/>
      <c r="S128" s="140"/>
      <c r="T128" s="181"/>
      <c r="U128" s="52" t="s">
        <v>497</v>
      </c>
      <c r="V128" s="145"/>
      <c r="W128" s="145"/>
      <c r="X128" s="145"/>
      <c r="Y128" s="99" t="str">
        <f t="shared" si="13"/>
        <v/>
      </c>
      <c r="Z128" s="145"/>
      <c r="AA128" s="99" t="str">
        <f t="shared" si="14"/>
        <v/>
      </c>
      <c r="AB128" s="140"/>
      <c r="AC128" s="99" t="str">
        <f t="shared" si="15"/>
        <v/>
      </c>
      <c r="AD128" s="140"/>
      <c r="AE128" s="99" t="str">
        <f t="shared" si="16"/>
        <v/>
      </c>
      <c r="AF128" s="140"/>
      <c r="AG128" s="99" t="str">
        <f t="shared" si="17"/>
        <v/>
      </c>
      <c r="AH128" s="140"/>
      <c r="AI128" s="99" t="str">
        <f t="shared" si="18"/>
        <v/>
      </c>
      <c r="AJ128" s="140"/>
      <c r="AK128" s="28" t="str">
        <f t="shared" si="19"/>
        <v/>
      </c>
      <c r="AL128" s="111" t="str">
        <f t="shared" si="20"/>
        <v/>
      </c>
      <c r="AM128" s="111" t="str">
        <f t="shared" si="21"/>
        <v/>
      </c>
      <c r="AN128" s="179"/>
      <c r="AO128" s="179"/>
      <c r="AP128" s="179"/>
      <c r="AQ128" s="179"/>
      <c r="AR128" s="179"/>
      <c r="AS128" s="179"/>
      <c r="AT128" s="179"/>
      <c r="AU128" s="180" t="str">
        <f>IFERROR(VLOOKUP(AT128,'Seguridad Información'!$I$61:$J$65,2,0),"")</f>
        <v/>
      </c>
      <c r="AV128" s="83"/>
      <c r="AW128" s="82" t="str">
        <f t="shared" si="12"/>
        <v/>
      </c>
      <c r="AX128" s="81" t="str">
        <f t="shared" si="22"/>
        <v/>
      </c>
      <c r="AY128" s="22" t="str">
        <f>IFERROR(VLOOKUP((CONCATENATE(AM128,AX128)),Listados!$U$3:$V$11,2,FALSE),"")</f>
        <v/>
      </c>
      <c r="AZ128" s="111">
        <f t="shared" si="23"/>
        <v>100</v>
      </c>
      <c r="BA128" s="504"/>
      <c r="BB128" s="548"/>
      <c r="BC128" s="142">
        <f>+IF(AND(W128="Preventivo",BB127="Fuerte"),2,IF(AND(W128="Preventivo",BB127="Moderado"),1,0))</f>
        <v>0</v>
      </c>
      <c r="BD128" s="68">
        <f>+IF(AND(W128="Detectivo/Correctivo",$BB127="Fuerte"),2,IF(AND(W128="Detectivo/Correctivo",$BB128="Moderado"),1,IF(AND(W128="Preventivo",$BB127="Fuerte"),1,0)))</f>
        <v>0</v>
      </c>
      <c r="BE128" s="142" t="e">
        <f>+N127-BC128</f>
        <v>#N/A</v>
      </c>
      <c r="BF128" s="142" t="e">
        <f>+P127-BD128</f>
        <v>#N/A</v>
      </c>
      <c r="BG128" s="500"/>
      <c r="BH128" s="500"/>
      <c r="BI128" s="500"/>
      <c r="BJ128" s="590"/>
      <c r="BK128" s="590"/>
      <c r="BL128" s="590"/>
      <c r="BM128" s="590"/>
    </row>
    <row r="129" spans="1:65" ht="65.099999999999994" customHeight="1" thickBot="1" x14ac:dyDescent="0.3">
      <c r="A129" s="511"/>
      <c r="B129" s="599"/>
      <c r="C129" s="517"/>
      <c r="D129" s="159"/>
      <c r="E129" s="159"/>
      <c r="F129" s="601"/>
      <c r="G129" s="523"/>
      <c r="H129" s="105"/>
      <c r="I129" s="162"/>
      <c r="J129" s="105"/>
      <c r="K129" s="161"/>
      <c r="L129" s="151"/>
      <c r="M129" s="514"/>
      <c r="N129" s="507"/>
      <c r="O129" s="597"/>
      <c r="P129" s="507"/>
      <c r="Q129" s="502"/>
      <c r="R129" s="500"/>
      <c r="S129" s="140"/>
      <c r="T129" s="100"/>
      <c r="U129" s="52" t="s">
        <v>497</v>
      </c>
      <c r="V129" s="145"/>
      <c r="W129" s="145"/>
      <c r="X129" s="145"/>
      <c r="Y129" s="99" t="str">
        <f t="shared" si="13"/>
        <v/>
      </c>
      <c r="Z129" s="145"/>
      <c r="AA129" s="99" t="str">
        <f t="shared" si="14"/>
        <v/>
      </c>
      <c r="AB129" s="140"/>
      <c r="AC129" s="99" t="str">
        <f t="shared" si="15"/>
        <v/>
      </c>
      <c r="AD129" s="140"/>
      <c r="AE129" s="99" t="str">
        <f t="shared" si="16"/>
        <v/>
      </c>
      <c r="AF129" s="140"/>
      <c r="AG129" s="99" t="str">
        <f t="shared" si="17"/>
        <v/>
      </c>
      <c r="AH129" s="140"/>
      <c r="AI129" s="99" t="str">
        <f t="shared" si="18"/>
        <v/>
      </c>
      <c r="AJ129" s="140"/>
      <c r="AK129" s="28" t="str">
        <f t="shared" si="19"/>
        <v/>
      </c>
      <c r="AL129" s="111" t="str">
        <f t="shared" si="20"/>
        <v/>
      </c>
      <c r="AM129" s="111" t="str">
        <f t="shared" si="21"/>
        <v/>
      </c>
      <c r="AN129" s="179"/>
      <c r="AO129" s="179"/>
      <c r="AP129" s="179"/>
      <c r="AQ129" s="179"/>
      <c r="AR129" s="179"/>
      <c r="AS129" s="179"/>
      <c r="AT129" s="179"/>
      <c r="AU129" s="180" t="str">
        <f>IFERROR(VLOOKUP(AT129,'Seguridad Información'!$I$61:$J$65,2,0),"")</f>
        <v/>
      </c>
      <c r="AV129" s="83"/>
      <c r="AW129" s="82" t="str">
        <f t="shared" si="12"/>
        <v/>
      </c>
      <c r="AX129" s="81" t="str">
        <f t="shared" si="22"/>
        <v/>
      </c>
      <c r="AY129" s="22" t="str">
        <f>IFERROR(VLOOKUP((CONCATENATE(AM129,AX129)),Listados!$U$3:$V$11,2,FALSE),"")</f>
        <v/>
      </c>
      <c r="AZ129" s="111">
        <f t="shared" si="23"/>
        <v>100</v>
      </c>
      <c r="BA129" s="504"/>
      <c r="BB129" s="548"/>
      <c r="BC129" s="142">
        <f>+IF(AND(W129="Preventivo",BB127="Fuerte"),2,IF(AND(W129="Preventivo",BB127="Moderado"),1,0))</f>
        <v>0</v>
      </c>
      <c r="BD129" s="68">
        <f>+IF(AND(W129="Detectivo/Correctivo",$BB127="Fuerte"),2,IF(AND(W129="Detectivo/Correctivo",$BB129="Moderado"),1,IF(AND(W129="Preventivo",$BB127="Fuerte"),1,0)))</f>
        <v>0</v>
      </c>
      <c r="BE129" s="142" t="e">
        <f>+N127-BC129</f>
        <v>#N/A</v>
      </c>
      <c r="BF129" s="142" t="e">
        <f>+P127-BD129</f>
        <v>#N/A</v>
      </c>
      <c r="BG129" s="500"/>
      <c r="BH129" s="500"/>
      <c r="BI129" s="500"/>
      <c r="BJ129" s="590"/>
      <c r="BK129" s="590"/>
      <c r="BL129" s="590"/>
      <c r="BM129" s="590"/>
    </row>
    <row r="130" spans="1:65" ht="65.099999999999994" customHeight="1" thickBot="1" x14ac:dyDescent="0.3">
      <c r="A130" s="511"/>
      <c r="B130" s="599"/>
      <c r="C130" s="517"/>
      <c r="D130" s="159"/>
      <c r="E130" s="159"/>
      <c r="F130" s="601"/>
      <c r="G130" s="523"/>
      <c r="H130" s="105"/>
      <c r="I130" s="162"/>
      <c r="J130" s="105"/>
      <c r="K130" s="161"/>
      <c r="L130" s="151"/>
      <c r="M130" s="514"/>
      <c r="N130" s="507"/>
      <c r="O130" s="597"/>
      <c r="P130" s="507"/>
      <c r="Q130" s="502"/>
      <c r="R130" s="500"/>
      <c r="S130" s="140"/>
      <c r="T130" s="101"/>
      <c r="U130" s="52" t="s">
        <v>497</v>
      </c>
      <c r="V130" s="145"/>
      <c r="W130" s="145"/>
      <c r="X130" s="145"/>
      <c r="Y130" s="99" t="str">
        <f t="shared" si="13"/>
        <v/>
      </c>
      <c r="Z130" s="145"/>
      <c r="AA130" s="99" t="str">
        <f t="shared" si="14"/>
        <v/>
      </c>
      <c r="AB130" s="140"/>
      <c r="AC130" s="99" t="str">
        <f t="shared" si="15"/>
        <v/>
      </c>
      <c r="AD130" s="140"/>
      <c r="AE130" s="99" t="str">
        <f t="shared" si="16"/>
        <v/>
      </c>
      <c r="AF130" s="140"/>
      <c r="AG130" s="99" t="str">
        <f t="shared" si="17"/>
        <v/>
      </c>
      <c r="AH130" s="140"/>
      <c r="AI130" s="99" t="str">
        <f t="shared" si="18"/>
        <v/>
      </c>
      <c r="AJ130" s="140"/>
      <c r="AK130" s="28" t="str">
        <f t="shared" si="19"/>
        <v/>
      </c>
      <c r="AL130" s="111" t="str">
        <f t="shared" si="20"/>
        <v/>
      </c>
      <c r="AM130" s="111" t="str">
        <f t="shared" si="21"/>
        <v/>
      </c>
      <c r="AN130" s="179"/>
      <c r="AO130" s="179"/>
      <c r="AP130" s="179"/>
      <c r="AQ130" s="179"/>
      <c r="AR130" s="179"/>
      <c r="AS130" s="179"/>
      <c r="AT130" s="179"/>
      <c r="AU130" s="180" t="str">
        <f>IFERROR(VLOOKUP(AT130,'Seguridad Información'!$I$61:$J$65,2,0),"")</f>
        <v/>
      </c>
      <c r="AV130" s="83"/>
      <c r="AW130" s="82" t="str">
        <f t="shared" si="12"/>
        <v/>
      </c>
      <c r="AX130" s="81" t="str">
        <f t="shared" si="22"/>
        <v/>
      </c>
      <c r="AY130" s="22" t="str">
        <f>IFERROR(VLOOKUP((CONCATENATE(AM130,AX130)),Listados!$U$3:$V$11,2,FALSE),"")</f>
        <v/>
      </c>
      <c r="AZ130" s="111">
        <f t="shared" si="23"/>
        <v>100</v>
      </c>
      <c r="BA130" s="504"/>
      <c r="BB130" s="548"/>
      <c r="BC130" s="142">
        <f>+IF(AND(W130="Preventivo",BB127="Fuerte"),2,IF(AND(W130="Preventivo",BB127="Moderado"),1,0))</f>
        <v>0</v>
      </c>
      <c r="BD130" s="68">
        <f>+IF(AND(W130="Detectivo/Correctivo",$BB127="Fuerte"),2,IF(AND(W130="Detectivo/Correctivo",$BB130="Moderado"),1,IF(AND(W130="Preventivo",$BB127="Fuerte"),1,0)))</f>
        <v>0</v>
      </c>
      <c r="BE130" s="142" t="e">
        <f>+N127-BC130</f>
        <v>#N/A</v>
      </c>
      <c r="BF130" s="142" t="e">
        <f>+P127-BD130</f>
        <v>#N/A</v>
      </c>
      <c r="BG130" s="500"/>
      <c r="BH130" s="500"/>
      <c r="BI130" s="500"/>
      <c r="BJ130" s="590"/>
      <c r="BK130" s="590"/>
      <c r="BL130" s="590"/>
      <c r="BM130" s="590"/>
    </row>
    <row r="131" spans="1:65" ht="65.099999999999994" customHeight="1" thickBot="1" x14ac:dyDescent="0.3">
      <c r="A131" s="511"/>
      <c r="B131" s="599"/>
      <c r="C131" s="517"/>
      <c r="D131" s="116"/>
      <c r="E131" s="116"/>
      <c r="F131" s="601"/>
      <c r="G131" s="523"/>
      <c r="H131" s="105"/>
      <c r="I131" s="162"/>
      <c r="J131" s="105"/>
      <c r="K131" s="29"/>
      <c r="L131" s="151"/>
      <c r="M131" s="514"/>
      <c r="N131" s="507"/>
      <c r="O131" s="597"/>
      <c r="P131" s="507"/>
      <c r="Q131" s="502"/>
      <c r="R131" s="500"/>
      <c r="S131" s="140"/>
      <c r="T131" s="181"/>
      <c r="U131" s="52" t="s">
        <v>497</v>
      </c>
      <c r="V131" s="145"/>
      <c r="W131" s="145"/>
      <c r="X131" s="145"/>
      <c r="Y131" s="99" t="str">
        <f t="shared" si="13"/>
        <v/>
      </c>
      <c r="Z131" s="145"/>
      <c r="AA131" s="99" t="str">
        <f t="shared" si="14"/>
        <v/>
      </c>
      <c r="AB131" s="140"/>
      <c r="AC131" s="99" t="str">
        <f t="shared" si="15"/>
        <v/>
      </c>
      <c r="AD131" s="140"/>
      <c r="AE131" s="99" t="str">
        <f t="shared" si="16"/>
        <v/>
      </c>
      <c r="AF131" s="140"/>
      <c r="AG131" s="99" t="str">
        <f t="shared" si="17"/>
        <v/>
      </c>
      <c r="AH131" s="140"/>
      <c r="AI131" s="99" t="str">
        <f t="shared" si="18"/>
        <v/>
      </c>
      <c r="AJ131" s="140"/>
      <c r="AK131" s="28" t="str">
        <f t="shared" si="19"/>
        <v/>
      </c>
      <c r="AL131" s="111" t="str">
        <f t="shared" si="20"/>
        <v/>
      </c>
      <c r="AM131" s="111" t="str">
        <f t="shared" si="21"/>
        <v/>
      </c>
      <c r="AN131" s="179"/>
      <c r="AO131" s="179"/>
      <c r="AP131" s="179"/>
      <c r="AQ131" s="179"/>
      <c r="AR131" s="179"/>
      <c r="AS131" s="179"/>
      <c r="AT131" s="179"/>
      <c r="AU131" s="180" t="str">
        <f>IFERROR(VLOOKUP(AT131,'Seguridad Información'!$I$61:$J$65,2,0),"")</f>
        <v/>
      </c>
      <c r="AV131" s="83"/>
      <c r="AW131" s="82" t="str">
        <f t="shared" si="12"/>
        <v/>
      </c>
      <c r="AX131" s="81" t="str">
        <f t="shared" si="22"/>
        <v/>
      </c>
      <c r="AY131" s="22" t="str">
        <f>IFERROR(VLOOKUP((CONCATENATE(AM131,AX131)),Listados!$U$3:$V$11,2,FALSE),"")</f>
        <v/>
      </c>
      <c r="AZ131" s="111">
        <f t="shared" si="23"/>
        <v>100</v>
      </c>
      <c r="BA131" s="504"/>
      <c r="BB131" s="548"/>
      <c r="BC131" s="142">
        <f>+IF(AND(W131="Preventivo",BB127="Fuerte"),2,IF(AND(W131="Preventivo",BB127="Moderado"),1,0))</f>
        <v>0</v>
      </c>
      <c r="BD131" s="68">
        <f>+IF(AND(W131="Detectivo/Correctivo",$BB127="Fuerte"),2,IF(AND(W131="Detectivo/Correctivo",$BB131="Moderado"),1,IF(AND(W131="Preventivo",$BB127="Fuerte"),1,0)))</f>
        <v>0</v>
      </c>
      <c r="BE131" s="142" t="e">
        <f>+N127-BC131</f>
        <v>#N/A</v>
      </c>
      <c r="BF131" s="142" t="e">
        <f>+P127-BD131</f>
        <v>#N/A</v>
      </c>
      <c r="BG131" s="500"/>
      <c r="BH131" s="500"/>
      <c r="BI131" s="500"/>
      <c r="BJ131" s="590"/>
      <c r="BK131" s="590"/>
      <c r="BL131" s="590"/>
      <c r="BM131" s="590"/>
    </row>
    <row r="132" spans="1:65" ht="65.099999999999994" customHeight="1" thickBot="1" x14ac:dyDescent="0.3">
      <c r="A132" s="512"/>
      <c r="B132" s="599"/>
      <c r="C132" s="518"/>
      <c r="D132" s="113"/>
      <c r="E132" s="113"/>
      <c r="F132" s="602"/>
      <c r="G132" s="568"/>
      <c r="H132" s="105"/>
      <c r="I132" s="162"/>
      <c r="J132" s="105"/>
      <c r="K132" s="30"/>
      <c r="L132" s="151"/>
      <c r="M132" s="514"/>
      <c r="N132" s="508"/>
      <c r="O132" s="597"/>
      <c r="P132" s="508"/>
      <c r="Q132" s="502"/>
      <c r="R132" s="501"/>
      <c r="S132" s="140"/>
      <c r="T132" s="102"/>
      <c r="U132" s="52" t="s">
        <v>497</v>
      </c>
      <c r="V132" s="145"/>
      <c r="W132" s="145"/>
      <c r="X132" s="145"/>
      <c r="Y132" s="99" t="str">
        <f t="shared" si="13"/>
        <v/>
      </c>
      <c r="Z132" s="145"/>
      <c r="AA132" s="99" t="str">
        <f t="shared" si="14"/>
        <v/>
      </c>
      <c r="AB132" s="140"/>
      <c r="AC132" s="99" t="str">
        <f t="shared" si="15"/>
        <v/>
      </c>
      <c r="AD132" s="140"/>
      <c r="AE132" s="99" t="str">
        <f t="shared" si="16"/>
        <v/>
      </c>
      <c r="AF132" s="140"/>
      <c r="AG132" s="99" t="str">
        <f t="shared" si="17"/>
        <v/>
      </c>
      <c r="AH132" s="140"/>
      <c r="AI132" s="99" t="str">
        <f t="shared" si="18"/>
        <v/>
      </c>
      <c r="AJ132" s="140"/>
      <c r="AK132" s="28" t="str">
        <f t="shared" si="19"/>
        <v/>
      </c>
      <c r="AL132" s="111" t="str">
        <f t="shared" si="20"/>
        <v/>
      </c>
      <c r="AM132" s="111" t="str">
        <f t="shared" si="21"/>
        <v/>
      </c>
      <c r="AN132" s="179"/>
      <c r="AO132" s="179"/>
      <c r="AP132" s="179"/>
      <c r="AQ132" s="179"/>
      <c r="AR132" s="179"/>
      <c r="AS132" s="179"/>
      <c r="AT132" s="179"/>
      <c r="AU132" s="180" t="str">
        <f>IFERROR(VLOOKUP(AT132,'Seguridad Información'!$I$61:$J$65,2,0),"")</f>
        <v/>
      </c>
      <c r="AV132" s="83"/>
      <c r="AW132" s="82" t="str">
        <f t="shared" si="12"/>
        <v/>
      </c>
      <c r="AX132" s="81" t="str">
        <f t="shared" si="22"/>
        <v/>
      </c>
      <c r="AY132" s="22" t="str">
        <f>IFERROR(VLOOKUP((CONCATENATE(AM132,AX132)),Listados!$U$3:$V$11,2,FALSE),"")</f>
        <v/>
      </c>
      <c r="AZ132" s="111">
        <f t="shared" si="23"/>
        <v>100</v>
      </c>
      <c r="BA132" s="505"/>
      <c r="BB132" s="548"/>
      <c r="BC132" s="142">
        <f>+IF(AND(W132="Preventivo",BB127="Fuerte"),2,IF(AND(W132="Preventivo",BB127="Moderado"),1,0))</f>
        <v>0</v>
      </c>
      <c r="BD132" s="68">
        <f>+IF(AND(W132="Detectivo/Correctivo",$BB127="Fuerte"),2,IF(AND(W132="Detectivo/Correctivo",$BB132="Moderado"),1,IF(AND(W132="Preventivo",$BB127="Fuerte"),1,0)))</f>
        <v>0</v>
      </c>
      <c r="BE132" s="142" t="e">
        <f>+N127-BC132</f>
        <v>#N/A</v>
      </c>
      <c r="BF132" s="142" t="e">
        <f>+P127-BD132</f>
        <v>#N/A</v>
      </c>
      <c r="BG132" s="501"/>
      <c r="BH132" s="501"/>
      <c r="BI132" s="501"/>
      <c r="BJ132" s="591"/>
      <c r="BK132" s="591"/>
      <c r="BL132" s="591"/>
      <c r="BM132" s="591"/>
    </row>
    <row r="133" spans="1:65" ht="65.099999999999994" customHeight="1" thickBot="1" x14ac:dyDescent="0.3">
      <c r="A133" s="510">
        <v>22</v>
      </c>
      <c r="B133" s="598"/>
      <c r="C133" s="516" t="str">
        <f>IFERROR(VLOOKUP(B133,Listados!B$3:C$20,2,FALSE),"")</f>
        <v/>
      </c>
      <c r="D133" s="114"/>
      <c r="E133" s="114"/>
      <c r="F133" s="600"/>
      <c r="G133" s="522"/>
      <c r="H133" s="105"/>
      <c r="I133" s="162"/>
      <c r="J133" s="105"/>
      <c r="K133" s="109"/>
      <c r="L133" s="18"/>
      <c r="M133" s="549"/>
      <c r="N133" s="506" t="e">
        <f>+VLOOKUP(M133,Listados!$K$8:$L$12,2,0)</f>
        <v>#N/A</v>
      </c>
      <c r="O133" s="596"/>
      <c r="P133" s="506" t="e">
        <f>+VLOOKUP(O133,Listados!$K$13:$L$17,2,0)</f>
        <v>#N/A</v>
      </c>
      <c r="Q133" s="501" t="str">
        <f>IF(AND(M133&lt;&gt;"",O133&lt;&gt;""),VLOOKUP(M133&amp;O133,Listados!$M$3:$N$27,2,FALSE),"")</f>
        <v/>
      </c>
      <c r="R133" s="499" t="e">
        <f>+VLOOKUP(Q133,Listados!$P$3:$Q$6,2,FALSE)</f>
        <v>#N/A</v>
      </c>
      <c r="S133" s="140"/>
      <c r="T133" s="98"/>
      <c r="U133" s="52" t="s">
        <v>497</v>
      </c>
      <c r="V133" s="145"/>
      <c r="W133" s="145"/>
      <c r="X133" s="145"/>
      <c r="Y133" s="99" t="str">
        <f t="shared" si="13"/>
        <v/>
      </c>
      <c r="Z133" s="145"/>
      <c r="AA133" s="99" t="str">
        <f t="shared" si="14"/>
        <v/>
      </c>
      <c r="AB133" s="140"/>
      <c r="AC133" s="99" t="str">
        <f t="shared" si="15"/>
        <v/>
      </c>
      <c r="AD133" s="140"/>
      <c r="AE133" s="99" t="str">
        <f t="shared" si="16"/>
        <v/>
      </c>
      <c r="AF133" s="140"/>
      <c r="AG133" s="99" t="str">
        <f t="shared" si="17"/>
        <v/>
      </c>
      <c r="AH133" s="140"/>
      <c r="AI133" s="99" t="str">
        <f t="shared" si="18"/>
        <v/>
      </c>
      <c r="AJ133" s="140"/>
      <c r="AK133" s="28" t="str">
        <f t="shared" si="19"/>
        <v/>
      </c>
      <c r="AL133" s="111" t="str">
        <f t="shared" si="20"/>
        <v/>
      </c>
      <c r="AM133" s="111" t="str">
        <f t="shared" si="21"/>
        <v/>
      </c>
      <c r="AN133" s="179"/>
      <c r="AO133" s="179"/>
      <c r="AP133" s="179"/>
      <c r="AQ133" s="179"/>
      <c r="AR133" s="179"/>
      <c r="AS133" s="179"/>
      <c r="AT133" s="179"/>
      <c r="AU133" s="180" t="str">
        <f>IFERROR(VLOOKUP(AT133,'Seguridad Información'!$I$61:$J$65,2,0),"")</f>
        <v/>
      </c>
      <c r="AV133" s="83"/>
      <c r="AW133" s="82" t="str">
        <f t="shared" si="12"/>
        <v/>
      </c>
      <c r="AX133" s="81" t="str">
        <f t="shared" si="22"/>
        <v/>
      </c>
      <c r="AY133" s="22" t="str">
        <f>IFERROR(VLOOKUP((CONCATENATE(AM133,AX133)),Listados!$U$3:$V$11,2,FALSE),"")</f>
        <v/>
      </c>
      <c r="AZ133" s="111">
        <f t="shared" si="23"/>
        <v>100</v>
      </c>
      <c r="BA133" s="503">
        <f>AVERAGE(AZ133:AZ138)</f>
        <v>100</v>
      </c>
      <c r="BB133" s="505" t="str">
        <f>IF(BA133&lt;=50, "Débil", IF(BA133&lt;=99,"Moderado","Fuerte"))</f>
        <v>Fuerte</v>
      </c>
      <c r="BC133" s="142">
        <f>+IF(AND(W133="Preventivo",BB133="Fuerte"),2,IF(AND(W133="Preventivo",BB133="Moderado"),1,0))</f>
        <v>0</v>
      </c>
      <c r="BD133" s="68">
        <f>+IF(AND(W133="Detectivo/Correctivo",$BB133="Fuerte"),2,IF(AND(W133="Detectivo/Correctivo",$BB133="Moderado"),1,IF(AND(W133="Preventivo",$BB133="Fuerte"),1,0)))</f>
        <v>0</v>
      </c>
      <c r="BE133" s="142" t="e">
        <f>+N133-BC133</f>
        <v>#N/A</v>
      </c>
      <c r="BF133" s="142" t="e">
        <f>+P133-BD133</f>
        <v>#N/A</v>
      </c>
      <c r="BG133" s="499" t="e">
        <f>+VLOOKUP(MIN(BE133,BE134,BE135,BE136,BE137,BE138),Listados!$J$18:$K$24,2,TRUE)</f>
        <v>#N/A</v>
      </c>
      <c r="BH133" s="499" t="e">
        <f>+VLOOKUP(MIN(BF133,BF134,BF135,BF136,BF137,BF138),Listados!$J$27:$K$32,2,TRUE)</f>
        <v>#N/A</v>
      </c>
      <c r="BI133" s="499" t="e">
        <f>IF(AND(BG133&lt;&gt;"",BH133&lt;&gt;""),VLOOKUP(BG133&amp;BH133,Listados!$M$3:$N$27,2,FALSE),"")</f>
        <v>#N/A</v>
      </c>
      <c r="BJ133" s="589" t="e">
        <f>+IF($R133="Asumir el riesgo","NA","")</f>
        <v>#N/A</v>
      </c>
      <c r="BK133" s="589" t="e">
        <f>+IF($R133="Asumir el riesgo","NA","")</f>
        <v>#N/A</v>
      </c>
      <c r="BL133" s="589" t="e">
        <f>+IF($R133="Asumir el riesgo","NA","")</f>
        <v>#N/A</v>
      </c>
      <c r="BM133" s="589" t="e">
        <f>+IF($R133="Asumir el riesgo","NA","")</f>
        <v>#N/A</v>
      </c>
    </row>
    <row r="134" spans="1:65" ht="65.099999999999994" customHeight="1" thickBot="1" x14ac:dyDescent="0.3">
      <c r="A134" s="511"/>
      <c r="B134" s="599"/>
      <c r="C134" s="517"/>
      <c r="D134" s="159"/>
      <c r="E134" s="159"/>
      <c r="F134" s="601"/>
      <c r="G134" s="523"/>
      <c r="H134" s="105"/>
      <c r="I134" s="162"/>
      <c r="J134" s="105"/>
      <c r="K134" s="161"/>
      <c r="L134" s="151"/>
      <c r="M134" s="514"/>
      <c r="N134" s="507"/>
      <c r="O134" s="597"/>
      <c r="P134" s="507"/>
      <c r="Q134" s="502"/>
      <c r="R134" s="500"/>
      <c r="S134" s="140"/>
      <c r="T134" s="181"/>
      <c r="U134" s="52" t="s">
        <v>497</v>
      </c>
      <c r="V134" s="145"/>
      <c r="W134" s="145"/>
      <c r="X134" s="145"/>
      <c r="Y134" s="99" t="str">
        <f t="shared" si="13"/>
        <v/>
      </c>
      <c r="Z134" s="145"/>
      <c r="AA134" s="99" t="str">
        <f t="shared" si="14"/>
        <v/>
      </c>
      <c r="AB134" s="140"/>
      <c r="AC134" s="99" t="str">
        <f t="shared" si="15"/>
        <v/>
      </c>
      <c r="AD134" s="140"/>
      <c r="AE134" s="99" t="str">
        <f t="shared" si="16"/>
        <v/>
      </c>
      <c r="AF134" s="140"/>
      <c r="AG134" s="99" t="str">
        <f t="shared" si="17"/>
        <v/>
      </c>
      <c r="AH134" s="140"/>
      <c r="AI134" s="99" t="str">
        <f t="shared" si="18"/>
        <v/>
      </c>
      <c r="AJ134" s="140"/>
      <c r="AK134" s="28" t="str">
        <f t="shared" si="19"/>
        <v/>
      </c>
      <c r="AL134" s="111" t="str">
        <f t="shared" si="20"/>
        <v/>
      </c>
      <c r="AM134" s="111" t="str">
        <f t="shared" si="21"/>
        <v/>
      </c>
      <c r="AN134" s="179"/>
      <c r="AO134" s="179"/>
      <c r="AP134" s="179"/>
      <c r="AQ134" s="179"/>
      <c r="AR134" s="179"/>
      <c r="AS134" s="179"/>
      <c r="AT134" s="179"/>
      <c r="AU134" s="180" t="str">
        <f>IFERROR(VLOOKUP(AT134,'Seguridad Información'!$I$61:$J$65,2,0),"")</f>
        <v/>
      </c>
      <c r="AV134" s="83"/>
      <c r="AW134" s="82" t="str">
        <f t="shared" si="12"/>
        <v/>
      </c>
      <c r="AX134" s="81" t="str">
        <f t="shared" si="22"/>
        <v/>
      </c>
      <c r="AY134" s="22" t="str">
        <f>IFERROR(VLOOKUP((CONCATENATE(AM134,AX134)),Listados!$U$3:$V$11,2,FALSE),"")</f>
        <v/>
      </c>
      <c r="AZ134" s="111">
        <f t="shared" si="23"/>
        <v>100</v>
      </c>
      <c r="BA134" s="504"/>
      <c r="BB134" s="548"/>
      <c r="BC134" s="142">
        <f>+IF(AND(W134="Preventivo",BB133="Fuerte"),2,IF(AND(W134="Preventivo",BB133="Moderado"),1,0))</f>
        <v>0</v>
      </c>
      <c r="BD134" s="68">
        <f>+IF(AND(W134="Detectivo/Correctivo",$BB133="Fuerte"),2,IF(AND(W134="Detectivo/Correctivo",$BB134="Moderado"),1,IF(AND(W134="Preventivo",$BB133="Fuerte"),1,0)))</f>
        <v>0</v>
      </c>
      <c r="BE134" s="142" t="e">
        <f>+N133-BC134</f>
        <v>#N/A</v>
      </c>
      <c r="BF134" s="142" t="e">
        <f>+P133-BD134</f>
        <v>#N/A</v>
      </c>
      <c r="BG134" s="500"/>
      <c r="BH134" s="500"/>
      <c r="BI134" s="500"/>
      <c r="BJ134" s="590"/>
      <c r="BK134" s="590"/>
      <c r="BL134" s="590"/>
      <c r="BM134" s="590"/>
    </row>
    <row r="135" spans="1:65" ht="65.099999999999994" customHeight="1" thickBot="1" x14ac:dyDescent="0.3">
      <c r="A135" s="511"/>
      <c r="B135" s="599"/>
      <c r="C135" s="517"/>
      <c r="D135" s="159"/>
      <c r="E135" s="159"/>
      <c r="F135" s="601"/>
      <c r="G135" s="523"/>
      <c r="H135" s="105"/>
      <c r="I135" s="162"/>
      <c r="J135" s="105"/>
      <c r="K135" s="161"/>
      <c r="L135" s="151"/>
      <c r="M135" s="514"/>
      <c r="N135" s="507"/>
      <c r="O135" s="597"/>
      <c r="P135" s="507"/>
      <c r="Q135" s="502"/>
      <c r="R135" s="500"/>
      <c r="S135" s="140"/>
      <c r="T135" s="100"/>
      <c r="U135" s="52" t="s">
        <v>497</v>
      </c>
      <c r="V135" s="145"/>
      <c r="W135" s="145"/>
      <c r="X135" s="145"/>
      <c r="Y135" s="99" t="str">
        <f t="shared" si="13"/>
        <v/>
      </c>
      <c r="Z135" s="145"/>
      <c r="AA135" s="99" t="str">
        <f t="shared" si="14"/>
        <v/>
      </c>
      <c r="AB135" s="140"/>
      <c r="AC135" s="99" t="str">
        <f t="shared" si="15"/>
        <v/>
      </c>
      <c r="AD135" s="140"/>
      <c r="AE135" s="99" t="str">
        <f t="shared" si="16"/>
        <v/>
      </c>
      <c r="AF135" s="140"/>
      <c r="AG135" s="99" t="str">
        <f t="shared" si="17"/>
        <v/>
      </c>
      <c r="AH135" s="140"/>
      <c r="AI135" s="99" t="str">
        <f t="shared" si="18"/>
        <v/>
      </c>
      <c r="AJ135" s="140"/>
      <c r="AK135" s="28" t="str">
        <f t="shared" si="19"/>
        <v/>
      </c>
      <c r="AL135" s="111" t="str">
        <f t="shared" si="20"/>
        <v/>
      </c>
      <c r="AM135" s="111" t="str">
        <f t="shared" si="21"/>
        <v/>
      </c>
      <c r="AN135" s="179"/>
      <c r="AO135" s="179"/>
      <c r="AP135" s="179"/>
      <c r="AQ135" s="179"/>
      <c r="AR135" s="179"/>
      <c r="AS135" s="179"/>
      <c r="AT135" s="179"/>
      <c r="AU135" s="180" t="str">
        <f>IFERROR(VLOOKUP(AT135,'Seguridad Información'!$I$61:$J$65,2,0),"")</f>
        <v/>
      </c>
      <c r="AV135" s="83"/>
      <c r="AW135" s="82" t="str">
        <f t="shared" ref="AW135:AW198" si="24">IFERROR(AVERAGE(AO135,AQ135,AS135,AU135),"")</f>
        <v/>
      </c>
      <c r="AX135" s="81" t="str">
        <f t="shared" si="22"/>
        <v/>
      </c>
      <c r="AY135" s="22" t="str">
        <f>IFERROR(VLOOKUP((CONCATENATE(AM135,AX135)),Listados!$U$3:$V$11,2,FALSE),"")</f>
        <v/>
      </c>
      <c r="AZ135" s="111">
        <f t="shared" si="23"/>
        <v>100</v>
      </c>
      <c r="BA135" s="504"/>
      <c r="BB135" s="548"/>
      <c r="BC135" s="142">
        <f>+IF(AND(W135="Preventivo",BB133="Fuerte"),2,IF(AND(W135="Preventivo",BB133="Moderado"),1,0))</f>
        <v>0</v>
      </c>
      <c r="BD135" s="68">
        <f>+IF(AND(W135="Detectivo/Correctivo",$BB133="Fuerte"),2,IF(AND(W135="Detectivo/Correctivo",$BB135="Moderado"),1,IF(AND(W135="Preventivo",$BB133="Fuerte"),1,0)))</f>
        <v>0</v>
      </c>
      <c r="BE135" s="142" t="e">
        <f>+N133-BC135</f>
        <v>#N/A</v>
      </c>
      <c r="BF135" s="142" t="e">
        <f>+P133-BD135</f>
        <v>#N/A</v>
      </c>
      <c r="BG135" s="500"/>
      <c r="BH135" s="500"/>
      <c r="BI135" s="500"/>
      <c r="BJ135" s="590"/>
      <c r="BK135" s="590"/>
      <c r="BL135" s="590"/>
      <c r="BM135" s="590"/>
    </row>
    <row r="136" spans="1:65" ht="65.099999999999994" customHeight="1" thickBot="1" x14ac:dyDescent="0.3">
      <c r="A136" s="511"/>
      <c r="B136" s="599"/>
      <c r="C136" s="517"/>
      <c r="D136" s="159"/>
      <c r="E136" s="159"/>
      <c r="F136" s="601"/>
      <c r="G136" s="523"/>
      <c r="H136" s="105"/>
      <c r="I136" s="162"/>
      <c r="J136" s="105"/>
      <c r="K136" s="161"/>
      <c r="L136" s="151"/>
      <c r="M136" s="514"/>
      <c r="N136" s="507"/>
      <c r="O136" s="597"/>
      <c r="P136" s="507"/>
      <c r="Q136" s="502"/>
      <c r="R136" s="500"/>
      <c r="S136" s="140"/>
      <c r="T136" s="101"/>
      <c r="U136" s="52" t="s">
        <v>497</v>
      </c>
      <c r="V136" s="145"/>
      <c r="W136" s="145"/>
      <c r="X136" s="145"/>
      <c r="Y136" s="99" t="str">
        <f t="shared" ref="Y136:Y199" si="25">+IF(X136="si",15,"")</f>
        <v/>
      </c>
      <c r="Z136" s="145"/>
      <c r="AA136" s="99" t="str">
        <f t="shared" ref="AA136:AA199" si="26">+IF(Z136="si",15,"")</f>
        <v/>
      </c>
      <c r="AB136" s="140"/>
      <c r="AC136" s="99" t="str">
        <f t="shared" ref="AC136:AC199" si="27">+IF(AB136="si",15,"")</f>
        <v/>
      </c>
      <c r="AD136" s="140"/>
      <c r="AE136" s="99" t="str">
        <f t="shared" ref="AE136:AE199" si="28">+IF(AD136="si",15,"")</f>
        <v/>
      </c>
      <c r="AF136" s="140"/>
      <c r="AG136" s="99" t="str">
        <f t="shared" ref="AG136:AG199" si="29">+IF(AF136="si",15,"")</f>
        <v/>
      </c>
      <c r="AH136" s="140"/>
      <c r="AI136" s="99" t="str">
        <f t="shared" ref="AI136:AI199" si="30">+IF(AH136="si",15,"")</f>
        <v/>
      </c>
      <c r="AJ136" s="140"/>
      <c r="AK136" s="28" t="str">
        <f t="shared" ref="AK136:AK199" si="31">+IF(AJ136="Completa",10,IF(AJ136="Incompleta",5,""))</f>
        <v/>
      </c>
      <c r="AL136" s="111" t="str">
        <f t="shared" ref="AL136:AL199" si="32">IF((SUM(Y136,AA136,AC136,AE136,AG136,AI136,AK136)=0),"",(SUM(Y136,AA136,AC136,AE136,AG136,AI136,AK136)))</f>
        <v/>
      </c>
      <c r="AM136" s="111" t="str">
        <f t="shared" ref="AM136:AM199" si="33">IF(AL136&lt;=85,"Débil",IF(AL136&lt;=95,"Moderado",IF(AL136=100,"Fuerte","")))</f>
        <v/>
      </c>
      <c r="AN136" s="179"/>
      <c r="AO136" s="179"/>
      <c r="AP136" s="179"/>
      <c r="AQ136" s="179"/>
      <c r="AR136" s="179"/>
      <c r="AS136" s="179"/>
      <c r="AT136" s="179"/>
      <c r="AU136" s="180" t="str">
        <f>IFERROR(VLOOKUP(AT136,'Seguridad Información'!$I$61:$J$65,2,0),"")</f>
        <v/>
      </c>
      <c r="AV136" s="83"/>
      <c r="AW136" s="82" t="str">
        <f t="shared" si="24"/>
        <v/>
      </c>
      <c r="AX136" s="81" t="str">
        <f t="shared" ref="AX136:AX199" si="34">IF(AW136&lt;=80,"Débil",IF(AW136&lt;=90,"Moderado",IF(AW136=100,"Fuerte","")))</f>
        <v/>
      </c>
      <c r="AY136" s="22" t="str">
        <f>IFERROR(VLOOKUP((CONCATENATE(AM136,AX136)),Listados!$U$3:$V$11,2,FALSE),"")</f>
        <v/>
      </c>
      <c r="AZ136" s="111">
        <f t="shared" si="23"/>
        <v>100</v>
      </c>
      <c r="BA136" s="504"/>
      <c r="BB136" s="548"/>
      <c r="BC136" s="142">
        <f>+IF(AND(W136="Preventivo",BB133="Fuerte"),2,IF(AND(W136="Preventivo",BB133="Moderado"),1,0))</f>
        <v>0</v>
      </c>
      <c r="BD136" s="68">
        <f>+IF(AND(W136="Detectivo/Correctivo",$BB133="Fuerte"),2,IF(AND(W136="Detectivo/Correctivo",$BB136="Moderado"),1,IF(AND(W136="Preventivo",$BB133="Fuerte"),1,0)))</f>
        <v>0</v>
      </c>
      <c r="BE136" s="142" t="e">
        <f>+N133-BC136</f>
        <v>#N/A</v>
      </c>
      <c r="BF136" s="142" t="e">
        <f>+P133-BD136</f>
        <v>#N/A</v>
      </c>
      <c r="BG136" s="500"/>
      <c r="BH136" s="500"/>
      <c r="BI136" s="500"/>
      <c r="BJ136" s="590"/>
      <c r="BK136" s="590"/>
      <c r="BL136" s="590"/>
      <c r="BM136" s="590"/>
    </row>
    <row r="137" spans="1:65" ht="65.099999999999994" customHeight="1" thickBot="1" x14ac:dyDescent="0.3">
      <c r="A137" s="511"/>
      <c r="B137" s="599"/>
      <c r="C137" s="517"/>
      <c r="D137" s="116"/>
      <c r="E137" s="116"/>
      <c r="F137" s="601"/>
      <c r="G137" s="523"/>
      <c r="H137" s="105"/>
      <c r="I137" s="162"/>
      <c r="J137" s="105"/>
      <c r="K137" s="29"/>
      <c r="L137" s="151"/>
      <c r="M137" s="514"/>
      <c r="N137" s="507"/>
      <c r="O137" s="597"/>
      <c r="P137" s="507"/>
      <c r="Q137" s="502"/>
      <c r="R137" s="500"/>
      <c r="S137" s="140"/>
      <c r="T137" s="181"/>
      <c r="U137" s="52" t="s">
        <v>497</v>
      </c>
      <c r="V137" s="145"/>
      <c r="W137" s="145"/>
      <c r="X137" s="145"/>
      <c r="Y137" s="99" t="str">
        <f t="shared" si="25"/>
        <v/>
      </c>
      <c r="Z137" s="145"/>
      <c r="AA137" s="99" t="str">
        <f t="shared" si="26"/>
        <v/>
      </c>
      <c r="AB137" s="140"/>
      <c r="AC137" s="99" t="str">
        <f t="shared" si="27"/>
        <v/>
      </c>
      <c r="AD137" s="140"/>
      <c r="AE137" s="99" t="str">
        <f t="shared" si="28"/>
        <v/>
      </c>
      <c r="AF137" s="140"/>
      <c r="AG137" s="99" t="str">
        <f t="shared" si="29"/>
        <v/>
      </c>
      <c r="AH137" s="140"/>
      <c r="AI137" s="99" t="str">
        <f t="shared" si="30"/>
        <v/>
      </c>
      <c r="AJ137" s="140"/>
      <c r="AK137" s="28" t="str">
        <f t="shared" si="31"/>
        <v/>
      </c>
      <c r="AL137" s="111" t="str">
        <f t="shared" si="32"/>
        <v/>
      </c>
      <c r="AM137" s="111" t="str">
        <f t="shared" si="33"/>
        <v/>
      </c>
      <c r="AN137" s="179"/>
      <c r="AO137" s="179"/>
      <c r="AP137" s="179"/>
      <c r="AQ137" s="179"/>
      <c r="AR137" s="179"/>
      <c r="AS137" s="179"/>
      <c r="AT137" s="179"/>
      <c r="AU137" s="180" t="str">
        <f>IFERROR(VLOOKUP(AT137,'Seguridad Información'!$I$61:$J$65,2,0),"")</f>
        <v/>
      </c>
      <c r="AV137" s="83"/>
      <c r="AW137" s="82" t="str">
        <f t="shared" si="24"/>
        <v/>
      </c>
      <c r="AX137" s="81" t="str">
        <f t="shared" si="34"/>
        <v/>
      </c>
      <c r="AY137" s="22" t="str">
        <f>IFERROR(VLOOKUP((CONCATENATE(AM137,AX137)),Listados!$U$3:$V$11,2,FALSE),"")</f>
        <v/>
      </c>
      <c r="AZ137" s="111">
        <f t="shared" ref="AZ137:AZ200" si="35">IF(ISBLANK(AY137),"",IF(AY137="Débil", 0, IF(AY137="Moderado",50,100)))</f>
        <v>100</v>
      </c>
      <c r="BA137" s="504"/>
      <c r="BB137" s="548"/>
      <c r="BC137" s="142">
        <f>+IF(AND(W137="Preventivo",BB133="Fuerte"),2,IF(AND(W137="Preventivo",BB133="Moderado"),1,0))</f>
        <v>0</v>
      </c>
      <c r="BD137" s="68">
        <f>+IF(AND(W137="Detectivo/Correctivo",$BB133="Fuerte"),2,IF(AND(W137="Detectivo/Correctivo",$BB137="Moderado"),1,IF(AND(W137="Preventivo",$BB133="Fuerte"),1,0)))</f>
        <v>0</v>
      </c>
      <c r="BE137" s="142" t="e">
        <f>+N133-BC137</f>
        <v>#N/A</v>
      </c>
      <c r="BF137" s="142" t="e">
        <f>+P133-BD137</f>
        <v>#N/A</v>
      </c>
      <c r="BG137" s="500"/>
      <c r="BH137" s="500"/>
      <c r="BI137" s="500"/>
      <c r="BJ137" s="590"/>
      <c r="BK137" s="590"/>
      <c r="BL137" s="590"/>
      <c r="BM137" s="590"/>
    </row>
    <row r="138" spans="1:65" ht="65.099999999999994" customHeight="1" thickBot="1" x14ac:dyDescent="0.3">
      <c r="A138" s="512"/>
      <c r="B138" s="599"/>
      <c r="C138" s="518"/>
      <c r="D138" s="113"/>
      <c r="E138" s="113"/>
      <c r="F138" s="602"/>
      <c r="G138" s="568"/>
      <c r="H138" s="105"/>
      <c r="I138" s="162"/>
      <c r="J138" s="105"/>
      <c r="K138" s="30"/>
      <c r="L138" s="151"/>
      <c r="M138" s="514"/>
      <c r="N138" s="508"/>
      <c r="O138" s="597"/>
      <c r="P138" s="508"/>
      <c r="Q138" s="502"/>
      <c r="R138" s="501"/>
      <c r="S138" s="140"/>
      <c r="T138" s="102"/>
      <c r="U138" s="52" t="s">
        <v>497</v>
      </c>
      <c r="V138" s="145"/>
      <c r="W138" s="145"/>
      <c r="X138" s="145"/>
      <c r="Y138" s="99" t="str">
        <f t="shared" si="25"/>
        <v/>
      </c>
      <c r="Z138" s="145"/>
      <c r="AA138" s="99" t="str">
        <f t="shared" si="26"/>
        <v/>
      </c>
      <c r="AB138" s="140"/>
      <c r="AC138" s="99" t="str">
        <f t="shared" si="27"/>
        <v/>
      </c>
      <c r="AD138" s="140"/>
      <c r="AE138" s="99" t="str">
        <f t="shared" si="28"/>
        <v/>
      </c>
      <c r="AF138" s="140"/>
      <c r="AG138" s="99" t="str">
        <f t="shared" si="29"/>
        <v/>
      </c>
      <c r="AH138" s="140"/>
      <c r="AI138" s="99" t="str">
        <f t="shared" si="30"/>
        <v/>
      </c>
      <c r="AJ138" s="140"/>
      <c r="AK138" s="28" t="str">
        <f t="shared" si="31"/>
        <v/>
      </c>
      <c r="AL138" s="111" t="str">
        <f t="shared" si="32"/>
        <v/>
      </c>
      <c r="AM138" s="111" t="str">
        <f t="shared" si="33"/>
        <v/>
      </c>
      <c r="AN138" s="179"/>
      <c r="AO138" s="179"/>
      <c r="AP138" s="179"/>
      <c r="AQ138" s="179"/>
      <c r="AR138" s="179"/>
      <c r="AS138" s="179"/>
      <c r="AT138" s="179"/>
      <c r="AU138" s="180" t="str">
        <f>IFERROR(VLOOKUP(AT138,'Seguridad Información'!$I$61:$J$65,2,0),"")</f>
        <v/>
      </c>
      <c r="AV138" s="83"/>
      <c r="AW138" s="82" t="str">
        <f t="shared" si="24"/>
        <v/>
      </c>
      <c r="AX138" s="81" t="str">
        <f t="shared" si="34"/>
        <v/>
      </c>
      <c r="AY138" s="22" t="str">
        <f>IFERROR(VLOOKUP((CONCATENATE(AM138,AX138)),Listados!$U$3:$V$11,2,FALSE),"")</f>
        <v/>
      </c>
      <c r="AZ138" s="111">
        <f t="shared" si="35"/>
        <v>100</v>
      </c>
      <c r="BA138" s="505"/>
      <c r="BB138" s="548"/>
      <c r="BC138" s="142">
        <f>+IF(AND(W138="Preventivo",BB133="Fuerte"),2,IF(AND(W138="Preventivo",BB133="Moderado"),1,0))</f>
        <v>0</v>
      </c>
      <c r="BD138" s="68">
        <f>+IF(AND(W138="Detectivo/Correctivo",$BB133="Fuerte"),2,IF(AND(W138="Detectivo/Correctivo",$BB138="Moderado"),1,IF(AND(W138="Preventivo",$BB133="Fuerte"),1,0)))</f>
        <v>0</v>
      </c>
      <c r="BE138" s="142" t="e">
        <f>+N133-BC138</f>
        <v>#N/A</v>
      </c>
      <c r="BF138" s="142" t="e">
        <f>+P133-BD138</f>
        <v>#N/A</v>
      </c>
      <c r="BG138" s="501"/>
      <c r="BH138" s="501"/>
      <c r="BI138" s="501"/>
      <c r="BJ138" s="591"/>
      <c r="BK138" s="591"/>
      <c r="BL138" s="591"/>
      <c r="BM138" s="591"/>
    </row>
    <row r="139" spans="1:65" ht="65.099999999999994" customHeight="1" thickBot="1" x14ac:dyDescent="0.3">
      <c r="A139" s="510">
        <v>23</v>
      </c>
      <c r="B139" s="598"/>
      <c r="C139" s="516" t="str">
        <f>IFERROR(VLOOKUP(B139,Listados!B$3:C$20,2,FALSE),"")</f>
        <v/>
      </c>
      <c r="D139" s="114"/>
      <c r="E139" s="114"/>
      <c r="F139" s="600"/>
      <c r="G139" s="522"/>
      <c r="H139" s="105"/>
      <c r="I139" s="162"/>
      <c r="J139" s="105"/>
      <c r="K139" s="109"/>
      <c r="L139" s="18"/>
      <c r="M139" s="549"/>
      <c r="N139" s="506" t="e">
        <f>+VLOOKUP(M139,Listados!$K$8:$L$12,2,0)</f>
        <v>#N/A</v>
      </c>
      <c r="O139" s="596"/>
      <c r="P139" s="506" t="e">
        <f>+VLOOKUP(O139,Listados!$K$13:$L$17,2,0)</f>
        <v>#N/A</v>
      </c>
      <c r="Q139" s="501" t="str">
        <f>IF(AND(M139&lt;&gt;"",O139&lt;&gt;""),VLOOKUP(M139&amp;O139,Listados!$M$3:$N$27,2,FALSE),"")</f>
        <v/>
      </c>
      <c r="R139" s="499" t="e">
        <f>+VLOOKUP(Q139,Listados!$P$3:$Q$6,2,FALSE)</f>
        <v>#N/A</v>
      </c>
      <c r="S139" s="140"/>
      <c r="T139" s="98"/>
      <c r="U139" s="52" t="s">
        <v>497</v>
      </c>
      <c r="V139" s="145"/>
      <c r="W139" s="145"/>
      <c r="X139" s="145"/>
      <c r="Y139" s="99" t="str">
        <f t="shared" si="25"/>
        <v/>
      </c>
      <c r="Z139" s="145"/>
      <c r="AA139" s="99" t="str">
        <f t="shared" si="26"/>
        <v/>
      </c>
      <c r="AB139" s="140"/>
      <c r="AC139" s="99" t="str">
        <f t="shared" si="27"/>
        <v/>
      </c>
      <c r="AD139" s="140"/>
      <c r="AE139" s="99" t="str">
        <f t="shared" si="28"/>
        <v/>
      </c>
      <c r="AF139" s="140"/>
      <c r="AG139" s="99" t="str">
        <f t="shared" si="29"/>
        <v/>
      </c>
      <c r="AH139" s="140"/>
      <c r="AI139" s="99" t="str">
        <f t="shared" si="30"/>
        <v/>
      </c>
      <c r="AJ139" s="140"/>
      <c r="AK139" s="28" t="str">
        <f t="shared" si="31"/>
        <v/>
      </c>
      <c r="AL139" s="111" t="str">
        <f t="shared" si="32"/>
        <v/>
      </c>
      <c r="AM139" s="111" t="str">
        <f t="shared" si="33"/>
        <v/>
      </c>
      <c r="AN139" s="179"/>
      <c r="AO139" s="179"/>
      <c r="AP139" s="179"/>
      <c r="AQ139" s="179"/>
      <c r="AR139" s="179"/>
      <c r="AS139" s="179"/>
      <c r="AT139" s="179"/>
      <c r="AU139" s="180" t="str">
        <f>IFERROR(VLOOKUP(AT139,'Seguridad Información'!$I$61:$J$65,2,0),"")</f>
        <v/>
      </c>
      <c r="AV139" s="83"/>
      <c r="AW139" s="82" t="str">
        <f t="shared" si="24"/>
        <v/>
      </c>
      <c r="AX139" s="81" t="str">
        <f t="shared" si="34"/>
        <v/>
      </c>
      <c r="AY139" s="22" t="str">
        <f>IFERROR(VLOOKUP((CONCATENATE(AM139,AX139)),Listados!$U$3:$V$11,2,FALSE),"")</f>
        <v/>
      </c>
      <c r="AZ139" s="111">
        <f t="shared" si="35"/>
        <v>100</v>
      </c>
      <c r="BA139" s="503">
        <f>AVERAGE(AZ139:AZ144)</f>
        <v>100</v>
      </c>
      <c r="BB139" s="505" t="str">
        <f>IF(BA139&lt;=50, "Débil", IF(BA139&lt;=99,"Moderado","Fuerte"))</f>
        <v>Fuerte</v>
      </c>
      <c r="BC139" s="142">
        <f>+IF(AND(W139="Preventivo",BB139="Fuerte"),2,IF(AND(W139="Preventivo",BB139="Moderado"),1,0))</f>
        <v>0</v>
      </c>
      <c r="BD139" s="68">
        <f>+IF(AND(W139="Detectivo/Correctivo",$BB139="Fuerte"),2,IF(AND(W139="Detectivo/Correctivo",$BB139="Moderado"),1,IF(AND(W139="Preventivo",$BB139="Fuerte"),1,0)))</f>
        <v>0</v>
      </c>
      <c r="BE139" s="142" t="e">
        <f>+N139-BC139</f>
        <v>#N/A</v>
      </c>
      <c r="BF139" s="142" t="e">
        <f>+P139-BD139</f>
        <v>#N/A</v>
      </c>
      <c r="BG139" s="499" t="e">
        <f>+VLOOKUP(MIN(BE139,BE140,BE141,BE142,BE143,BE144),Listados!$J$18:$K$24,2,TRUE)</f>
        <v>#N/A</v>
      </c>
      <c r="BH139" s="499" t="e">
        <f>+VLOOKUP(MIN(BF139,BF140,BF141,BF142,BF143,BF144),Listados!$J$27:$K$32,2,TRUE)</f>
        <v>#N/A</v>
      </c>
      <c r="BI139" s="499" t="e">
        <f>IF(AND(BG139&lt;&gt;"",BH139&lt;&gt;""),VLOOKUP(BG139&amp;BH139,Listados!$M$3:$N$27,2,FALSE),"")</f>
        <v>#N/A</v>
      </c>
      <c r="BJ139" s="589" t="e">
        <f>+IF($R139="Asumir el riesgo","NA","")</f>
        <v>#N/A</v>
      </c>
      <c r="BK139" s="589" t="e">
        <f>+IF($R139="Asumir el riesgo","NA","")</f>
        <v>#N/A</v>
      </c>
      <c r="BL139" s="589" t="e">
        <f>+IF($R139="Asumir el riesgo","NA","")</f>
        <v>#N/A</v>
      </c>
      <c r="BM139" s="589" t="e">
        <f>+IF($R139="Asumir el riesgo","NA","")</f>
        <v>#N/A</v>
      </c>
    </row>
    <row r="140" spans="1:65" ht="65.099999999999994" customHeight="1" thickBot="1" x14ac:dyDescent="0.3">
      <c r="A140" s="511"/>
      <c r="B140" s="599"/>
      <c r="C140" s="517"/>
      <c r="D140" s="159"/>
      <c r="E140" s="159"/>
      <c r="F140" s="601"/>
      <c r="G140" s="523"/>
      <c r="H140" s="105"/>
      <c r="I140" s="162"/>
      <c r="J140" s="105"/>
      <c r="K140" s="161"/>
      <c r="L140" s="151"/>
      <c r="M140" s="514"/>
      <c r="N140" s="507"/>
      <c r="O140" s="597"/>
      <c r="P140" s="507"/>
      <c r="Q140" s="502"/>
      <c r="R140" s="500"/>
      <c r="S140" s="140"/>
      <c r="T140" s="181"/>
      <c r="U140" s="52" t="s">
        <v>497</v>
      </c>
      <c r="V140" s="145"/>
      <c r="W140" s="145"/>
      <c r="X140" s="145"/>
      <c r="Y140" s="99" t="str">
        <f t="shared" si="25"/>
        <v/>
      </c>
      <c r="Z140" s="145"/>
      <c r="AA140" s="99" t="str">
        <f t="shared" si="26"/>
        <v/>
      </c>
      <c r="AB140" s="140"/>
      <c r="AC140" s="99" t="str">
        <f t="shared" si="27"/>
        <v/>
      </c>
      <c r="AD140" s="140"/>
      <c r="AE140" s="99" t="str">
        <f t="shared" si="28"/>
        <v/>
      </c>
      <c r="AF140" s="140"/>
      <c r="AG140" s="99" t="str">
        <f t="shared" si="29"/>
        <v/>
      </c>
      <c r="AH140" s="140"/>
      <c r="AI140" s="99" t="str">
        <f t="shared" si="30"/>
        <v/>
      </c>
      <c r="AJ140" s="140"/>
      <c r="AK140" s="28" t="str">
        <f t="shared" si="31"/>
        <v/>
      </c>
      <c r="AL140" s="111" t="str">
        <f t="shared" si="32"/>
        <v/>
      </c>
      <c r="AM140" s="111" t="str">
        <f t="shared" si="33"/>
        <v/>
      </c>
      <c r="AN140" s="179"/>
      <c r="AO140" s="179"/>
      <c r="AP140" s="179"/>
      <c r="AQ140" s="179"/>
      <c r="AR140" s="179"/>
      <c r="AS140" s="179"/>
      <c r="AT140" s="179"/>
      <c r="AU140" s="180" t="str">
        <f>IFERROR(VLOOKUP(AT140,'Seguridad Información'!$I$61:$J$65,2,0),"")</f>
        <v/>
      </c>
      <c r="AV140" s="83"/>
      <c r="AW140" s="82" t="str">
        <f t="shared" si="24"/>
        <v/>
      </c>
      <c r="AX140" s="81" t="str">
        <f t="shared" si="34"/>
        <v/>
      </c>
      <c r="AY140" s="22" t="str">
        <f>IFERROR(VLOOKUP((CONCATENATE(AM140,AX140)),Listados!$U$3:$V$11,2,FALSE),"")</f>
        <v/>
      </c>
      <c r="AZ140" s="111">
        <f t="shared" si="35"/>
        <v>100</v>
      </c>
      <c r="BA140" s="504"/>
      <c r="BB140" s="548"/>
      <c r="BC140" s="142">
        <f>+IF(AND(W140="Preventivo",BB139="Fuerte"),2,IF(AND(W140="Preventivo",BB139="Moderado"),1,0))</f>
        <v>0</v>
      </c>
      <c r="BD140" s="68">
        <f>+IF(AND(W140="Detectivo/Correctivo",$BB139="Fuerte"),2,IF(AND(W140="Detectivo/Correctivo",$BB140="Moderado"),1,IF(AND(W140="Preventivo",$BB139="Fuerte"),1,0)))</f>
        <v>0</v>
      </c>
      <c r="BE140" s="142" t="e">
        <f>+N139-BC140</f>
        <v>#N/A</v>
      </c>
      <c r="BF140" s="142" t="e">
        <f>+P139-BD140</f>
        <v>#N/A</v>
      </c>
      <c r="BG140" s="500"/>
      <c r="BH140" s="500"/>
      <c r="BI140" s="500"/>
      <c r="BJ140" s="590"/>
      <c r="BK140" s="590"/>
      <c r="BL140" s="590"/>
      <c r="BM140" s="590"/>
    </row>
    <row r="141" spans="1:65" ht="65.099999999999994" customHeight="1" thickBot="1" x14ac:dyDescent="0.3">
      <c r="A141" s="511"/>
      <c r="B141" s="599"/>
      <c r="C141" s="517"/>
      <c r="D141" s="159"/>
      <c r="E141" s="159"/>
      <c r="F141" s="601"/>
      <c r="G141" s="523"/>
      <c r="H141" s="105"/>
      <c r="I141" s="162"/>
      <c r="J141" s="105"/>
      <c r="K141" s="161"/>
      <c r="L141" s="151"/>
      <c r="M141" s="514"/>
      <c r="N141" s="507"/>
      <c r="O141" s="597"/>
      <c r="P141" s="507"/>
      <c r="Q141" s="502"/>
      <c r="R141" s="500"/>
      <c r="S141" s="140"/>
      <c r="T141" s="100"/>
      <c r="U141" s="52" t="s">
        <v>497</v>
      </c>
      <c r="V141" s="145"/>
      <c r="W141" s="145"/>
      <c r="X141" s="145"/>
      <c r="Y141" s="99" t="str">
        <f t="shared" si="25"/>
        <v/>
      </c>
      <c r="Z141" s="145"/>
      <c r="AA141" s="99" t="str">
        <f t="shared" si="26"/>
        <v/>
      </c>
      <c r="AB141" s="140"/>
      <c r="AC141" s="99" t="str">
        <f t="shared" si="27"/>
        <v/>
      </c>
      <c r="AD141" s="140"/>
      <c r="AE141" s="99" t="str">
        <f t="shared" si="28"/>
        <v/>
      </c>
      <c r="AF141" s="140"/>
      <c r="AG141" s="99" t="str">
        <f t="shared" si="29"/>
        <v/>
      </c>
      <c r="AH141" s="140"/>
      <c r="AI141" s="99" t="str">
        <f t="shared" si="30"/>
        <v/>
      </c>
      <c r="AJ141" s="140"/>
      <c r="AK141" s="28" t="str">
        <f t="shared" si="31"/>
        <v/>
      </c>
      <c r="AL141" s="111" t="str">
        <f t="shared" si="32"/>
        <v/>
      </c>
      <c r="AM141" s="111" t="str">
        <f t="shared" si="33"/>
        <v/>
      </c>
      <c r="AN141" s="179"/>
      <c r="AO141" s="179"/>
      <c r="AP141" s="179"/>
      <c r="AQ141" s="179"/>
      <c r="AR141" s="179"/>
      <c r="AS141" s="179"/>
      <c r="AT141" s="179"/>
      <c r="AU141" s="180" t="str">
        <f>IFERROR(VLOOKUP(AT141,'Seguridad Información'!$I$61:$J$65,2,0),"")</f>
        <v/>
      </c>
      <c r="AV141" s="83"/>
      <c r="AW141" s="82" t="str">
        <f t="shared" si="24"/>
        <v/>
      </c>
      <c r="AX141" s="81" t="str">
        <f t="shared" si="34"/>
        <v/>
      </c>
      <c r="AY141" s="22" t="str">
        <f>IFERROR(VLOOKUP((CONCATENATE(AM141,AX141)),Listados!$U$3:$V$11,2,FALSE),"")</f>
        <v/>
      </c>
      <c r="AZ141" s="111">
        <f t="shared" si="35"/>
        <v>100</v>
      </c>
      <c r="BA141" s="504"/>
      <c r="BB141" s="548"/>
      <c r="BC141" s="142">
        <f>+IF(AND(W141="Preventivo",BB139="Fuerte"),2,IF(AND(W141="Preventivo",BB139="Moderado"),1,0))</f>
        <v>0</v>
      </c>
      <c r="BD141" s="68">
        <f>+IF(AND(W141="Detectivo/Correctivo",$BB139="Fuerte"),2,IF(AND(W141="Detectivo/Correctivo",$BB141="Moderado"),1,IF(AND(W141="Preventivo",$BB139="Fuerte"),1,0)))</f>
        <v>0</v>
      </c>
      <c r="BE141" s="142" t="e">
        <f>+N139-BC141</f>
        <v>#N/A</v>
      </c>
      <c r="BF141" s="142" t="e">
        <f>+P139-BD141</f>
        <v>#N/A</v>
      </c>
      <c r="BG141" s="500"/>
      <c r="BH141" s="500"/>
      <c r="BI141" s="500"/>
      <c r="BJ141" s="590"/>
      <c r="BK141" s="590"/>
      <c r="BL141" s="590"/>
      <c r="BM141" s="590"/>
    </row>
    <row r="142" spans="1:65" ht="65.099999999999994" customHeight="1" thickBot="1" x14ac:dyDescent="0.3">
      <c r="A142" s="511"/>
      <c r="B142" s="599"/>
      <c r="C142" s="517"/>
      <c r="D142" s="159"/>
      <c r="E142" s="159"/>
      <c r="F142" s="601"/>
      <c r="G142" s="523"/>
      <c r="H142" s="105"/>
      <c r="I142" s="162"/>
      <c r="J142" s="105"/>
      <c r="K142" s="161"/>
      <c r="L142" s="151"/>
      <c r="M142" s="514"/>
      <c r="N142" s="507"/>
      <c r="O142" s="597"/>
      <c r="P142" s="507"/>
      <c r="Q142" s="502"/>
      <c r="R142" s="500"/>
      <c r="S142" s="140"/>
      <c r="T142" s="101"/>
      <c r="U142" s="52" t="s">
        <v>497</v>
      </c>
      <c r="V142" s="145"/>
      <c r="W142" s="145"/>
      <c r="X142" s="145"/>
      <c r="Y142" s="99" t="str">
        <f t="shared" si="25"/>
        <v/>
      </c>
      <c r="Z142" s="145"/>
      <c r="AA142" s="99" t="str">
        <f t="shared" si="26"/>
        <v/>
      </c>
      <c r="AB142" s="140"/>
      <c r="AC142" s="99" t="str">
        <f t="shared" si="27"/>
        <v/>
      </c>
      <c r="AD142" s="140"/>
      <c r="AE142" s="99" t="str">
        <f t="shared" si="28"/>
        <v/>
      </c>
      <c r="AF142" s="140"/>
      <c r="AG142" s="99" t="str">
        <f t="shared" si="29"/>
        <v/>
      </c>
      <c r="AH142" s="140"/>
      <c r="AI142" s="99" t="str">
        <f t="shared" si="30"/>
        <v/>
      </c>
      <c r="AJ142" s="140"/>
      <c r="AK142" s="28" t="str">
        <f t="shared" si="31"/>
        <v/>
      </c>
      <c r="AL142" s="111" t="str">
        <f t="shared" si="32"/>
        <v/>
      </c>
      <c r="AM142" s="111" t="str">
        <f t="shared" si="33"/>
        <v/>
      </c>
      <c r="AN142" s="179"/>
      <c r="AO142" s="179"/>
      <c r="AP142" s="179"/>
      <c r="AQ142" s="179"/>
      <c r="AR142" s="179"/>
      <c r="AS142" s="179"/>
      <c r="AT142" s="179"/>
      <c r="AU142" s="180" t="str">
        <f>IFERROR(VLOOKUP(AT142,'Seguridad Información'!$I$61:$J$65,2,0),"")</f>
        <v/>
      </c>
      <c r="AV142" s="83"/>
      <c r="AW142" s="82" t="str">
        <f t="shared" si="24"/>
        <v/>
      </c>
      <c r="AX142" s="81" t="str">
        <f t="shared" si="34"/>
        <v/>
      </c>
      <c r="AY142" s="22" t="str">
        <f>IFERROR(VLOOKUP((CONCATENATE(AM142,AX142)),Listados!$U$3:$V$11,2,FALSE),"")</f>
        <v/>
      </c>
      <c r="AZ142" s="111">
        <f t="shared" si="35"/>
        <v>100</v>
      </c>
      <c r="BA142" s="504"/>
      <c r="BB142" s="548"/>
      <c r="BC142" s="142">
        <f>+IF(AND(W142="Preventivo",BB139="Fuerte"),2,IF(AND(W142="Preventivo",BB139="Moderado"),1,0))</f>
        <v>0</v>
      </c>
      <c r="BD142" s="68">
        <f>+IF(AND(W142="Detectivo/Correctivo",$BB139="Fuerte"),2,IF(AND(W142="Detectivo/Correctivo",$BB142="Moderado"),1,IF(AND(W142="Preventivo",$BB139="Fuerte"),1,0)))</f>
        <v>0</v>
      </c>
      <c r="BE142" s="142" t="e">
        <f>+N139-BC142</f>
        <v>#N/A</v>
      </c>
      <c r="BF142" s="142" t="e">
        <f>+P139-BD142</f>
        <v>#N/A</v>
      </c>
      <c r="BG142" s="500"/>
      <c r="BH142" s="500"/>
      <c r="BI142" s="500"/>
      <c r="BJ142" s="590"/>
      <c r="BK142" s="590"/>
      <c r="BL142" s="590"/>
      <c r="BM142" s="590"/>
    </row>
    <row r="143" spans="1:65" ht="65.099999999999994" customHeight="1" thickBot="1" x14ac:dyDescent="0.3">
      <c r="A143" s="511"/>
      <c r="B143" s="599"/>
      <c r="C143" s="517"/>
      <c r="D143" s="116"/>
      <c r="E143" s="116"/>
      <c r="F143" s="601"/>
      <c r="G143" s="523"/>
      <c r="H143" s="105"/>
      <c r="I143" s="162"/>
      <c r="J143" s="105"/>
      <c r="K143" s="29"/>
      <c r="L143" s="151"/>
      <c r="M143" s="514"/>
      <c r="N143" s="507"/>
      <c r="O143" s="597"/>
      <c r="P143" s="507"/>
      <c r="Q143" s="502"/>
      <c r="R143" s="500"/>
      <c r="S143" s="140"/>
      <c r="T143" s="181"/>
      <c r="U143" s="52" t="s">
        <v>497</v>
      </c>
      <c r="V143" s="145"/>
      <c r="W143" s="145"/>
      <c r="X143" s="145"/>
      <c r="Y143" s="99" t="str">
        <f t="shared" si="25"/>
        <v/>
      </c>
      <c r="Z143" s="145"/>
      <c r="AA143" s="99" t="str">
        <f t="shared" si="26"/>
        <v/>
      </c>
      <c r="AB143" s="140"/>
      <c r="AC143" s="99" t="str">
        <f t="shared" si="27"/>
        <v/>
      </c>
      <c r="AD143" s="140"/>
      <c r="AE143" s="99" t="str">
        <f t="shared" si="28"/>
        <v/>
      </c>
      <c r="AF143" s="140"/>
      <c r="AG143" s="99" t="str">
        <f t="shared" si="29"/>
        <v/>
      </c>
      <c r="AH143" s="140"/>
      <c r="AI143" s="99" t="str">
        <f t="shared" si="30"/>
        <v/>
      </c>
      <c r="AJ143" s="140"/>
      <c r="AK143" s="28" t="str">
        <f t="shared" si="31"/>
        <v/>
      </c>
      <c r="AL143" s="111" t="str">
        <f t="shared" si="32"/>
        <v/>
      </c>
      <c r="AM143" s="111" t="str">
        <f t="shared" si="33"/>
        <v/>
      </c>
      <c r="AN143" s="179"/>
      <c r="AO143" s="179"/>
      <c r="AP143" s="179"/>
      <c r="AQ143" s="179"/>
      <c r="AR143" s="179"/>
      <c r="AS143" s="179"/>
      <c r="AT143" s="179"/>
      <c r="AU143" s="180" t="str">
        <f>IFERROR(VLOOKUP(AT143,'Seguridad Información'!$I$61:$J$65,2,0),"")</f>
        <v/>
      </c>
      <c r="AV143" s="83"/>
      <c r="AW143" s="82" t="str">
        <f t="shared" si="24"/>
        <v/>
      </c>
      <c r="AX143" s="81" t="str">
        <f t="shared" si="34"/>
        <v/>
      </c>
      <c r="AY143" s="22" t="str">
        <f>IFERROR(VLOOKUP((CONCATENATE(AM143,AX143)),Listados!$U$3:$V$11,2,FALSE),"")</f>
        <v/>
      </c>
      <c r="AZ143" s="111">
        <f t="shared" si="35"/>
        <v>100</v>
      </c>
      <c r="BA143" s="504"/>
      <c r="BB143" s="548"/>
      <c r="BC143" s="142">
        <f>+IF(AND(W143="Preventivo",BB139="Fuerte"),2,IF(AND(W143="Preventivo",BB139="Moderado"),1,0))</f>
        <v>0</v>
      </c>
      <c r="BD143" s="68">
        <f>+IF(AND(W143="Detectivo/Correctivo",$BB139="Fuerte"),2,IF(AND(W143="Detectivo/Correctivo",$BB143="Moderado"),1,IF(AND(W143="Preventivo",$BB139="Fuerte"),1,0)))</f>
        <v>0</v>
      </c>
      <c r="BE143" s="142" t="e">
        <f>+N139-BC143</f>
        <v>#N/A</v>
      </c>
      <c r="BF143" s="142" t="e">
        <f>+P139-BD143</f>
        <v>#N/A</v>
      </c>
      <c r="BG143" s="500"/>
      <c r="BH143" s="500"/>
      <c r="BI143" s="500"/>
      <c r="BJ143" s="590"/>
      <c r="BK143" s="590"/>
      <c r="BL143" s="590"/>
      <c r="BM143" s="590"/>
    </row>
    <row r="144" spans="1:65" ht="65.099999999999994" customHeight="1" thickBot="1" x14ac:dyDescent="0.3">
      <c r="A144" s="512"/>
      <c r="B144" s="599"/>
      <c r="C144" s="518"/>
      <c r="D144" s="113"/>
      <c r="E144" s="113"/>
      <c r="F144" s="602"/>
      <c r="G144" s="568"/>
      <c r="H144" s="105"/>
      <c r="I144" s="162"/>
      <c r="J144" s="105"/>
      <c r="K144" s="30"/>
      <c r="L144" s="151"/>
      <c r="M144" s="514"/>
      <c r="N144" s="508"/>
      <c r="O144" s="597"/>
      <c r="P144" s="508"/>
      <c r="Q144" s="502"/>
      <c r="R144" s="501"/>
      <c r="S144" s="140"/>
      <c r="T144" s="102"/>
      <c r="U144" s="52" t="s">
        <v>497</v>
      </c>
      <c r="V144" s="145"/>
      <c r="W144" s="145"/>
      <c r="X144" s="145"/>
      <c r="Y144" s="99" t="str">
        <f t="shared" si="25"/>
        <v/>
      </c>
      <c r="Z144" s="145"/>
      <c r="AA144" s="99" t="str">
        <f t="shared" si="26"/>
        <v/>
      </c>
      <c r="AB144" s="140"/>
      <c r="AC144" s="99" t="str">
        <f t="shared" si="27"/>
        <v/>
      </c>
      <c r="AD144" s="140"/>
      <c r="AE144" s="99" t="str">
        <f t="shared" si="28"/>
        <v/>
      </c>
      <c r="AF144" s="140"/>
      <c r="AG144" s="99" t="str">
        <f t="shared" si="29"/>
        <v/>
      </c>
      <c r="AH144" s="140"/>
      <c r="AI144" s="99" t="str">
        <f t="shared" si="30"/>
        <v/>
      </c>
      <c r="AJ144" s="140"/>
      <c r="AK144" s="28" t="str">
        <f t="shared" si="31"/>
        <v/>
      </c>
      <c r="AL144" s="111" t="str">
        <f t="shared" si="32"/>
        <v/>
      </c>
      <c r="AM144" s="111" t="str">
        <f t="shared" si="33"/>
        <v/>
      </c>
      <c r="AN144" s="179"/>
      <c r="AO144" s="179"/>
      <c r="AP144" s="179"/>
      <c r="AQ144" s="179"/>
      <c r="AR144" s="179"/>
      <c r="AS144" s="179"/>
      <c r="AT144" s="179"/>
      <c r="AU144" s="180" t="str">
        <f>IFERROR(VLOOKUP(AT144,'Seguridad Información'!$I$61:$J$65,2,0),"")</f>
        <v/>
      </c>
      <c r="AV144" s="83"/>
      <c r="AW144" s="82" t="str">
        <f t="shared" si="24"/>
        <v/>
      </c>
      <c r="AX144" s="81" t="str">
        <f t="shared" si="34"/>
        <v/>
      </c>
      <c r="AY144" s="22" t="str">
        <f>IFERROR(VLOOKUP((CONCATENATE(AM144,AX144)),Listados!$U$3:$V$11,2,FALSE),"")</f>
        <v/>
      </c>
      <c r="AZ144" s="111">
        <f t="shared" si="35"/>
        <v>100</v>
      </c>
      <c r="BA144" s="505"/>
      <c r="BB144" s="548"/>
      <c r="BC144" s="142">
        <f>+IF(AND(W144="Preventivo",BB139="Fuerte"),2,IF(AND(W144="Preventivo",BB139="Moderado"),1,0))</f>
        <v>0</v>
      </c>
      <c r="BD144" s="68">
        <f>+IF(AND(W144="Detectivo/Correctivo",$BB139="Fuerte"),2,IF(AND(W144="Detectivo/Correctivo",$BB144="Moderado"),1,IF(AND(W144="Preventivo",$BB139="Fuerte"),1,0)))</f>
        <v>0</v>
      </c>
      <c r="BE144" s="142" t="e">
        <f>+N139-BC144</f>
        <v>#N/A</v>
      </c>
      <c r="BF144" s="142" t="e">
        <f>+P139-BD144</f>
        <v>#N/A</v>
      </c>
      <c r="BG144" s="501"/>
      <c r="BH144" s="501"/>
      <c r="BI144" s="501"/>
      <c r="BJ144" s="591"/>
      <c r="BK144" s="591"/>
      <c r="BL144" s="591"/>
      <c r="BM144" s="591"/>
    </row>
    <row r="145" spans="1:65" ht="65.099999999999994" customHeight="1" thickBot="1" x14ac:dyDescent="0.3">
      <c r="A145" s="510">
        <v>24</v>
      </c>
      <c r="B145" s="598"/>
      <c r="C145" s="516" t="str">
        <f>IFERROR(VLOOKUP(B145,Listados!B$3:C$20,2,FALSE),"")</f>
        <v/>
      </c>
      <c r="D145" s="114"/>
      <c r="E145" s="114"/>
      <c r="F145" s="600"/>
      <c r="G145" s="522"/>
      <c r="H145" s="105"/>
      <c r="I145" s="162"/>
      <c r="J145" s="105"/>
      <c r="K145" s="109"/>
      <c r="L145" s="18"/>
      <c r="M145" s="549"/>
      <c r="N145" s="506" t="e">
        <f>+VLOOKUP(M145,Listados!$K$8:$L$12,2,0)</f>
        <v>#N/A</v>
      </c>
      <c r="O145" s="596"/>
      <c r="P145" s="506" t="e">
        <f>+VLOOKUP(O145,Listados!$K$13:$L$17,2,0)</f>
        <v>#N/A</v>
      </c>
      <c r="Q145" s="501" t="str">
        <f>IF(AND(M145&lt;&gt;"",O145&lt;&gt;""),VLOOKUP(M145&amp;O145,Listados!$M$3:$N$27,2,FALSE),"")</f>
        <v/>
      </c>
      <c r="R145" s="499" t="e">
        <f>+VLOOKUP(Q145,Listados!$P$3:$Q$6,2,FALSE)</f>
        <v>#N/A</v>
      </c>
      <c r="S145" s="140"/>
      <c r="T145" s="98"/>
      <c r="U145" s="52" t="s">
        <v>497</v>
      </c>
      <c r="V145" s="145"/>
      <c r="W145" s="145"/>
      <c r="X145" s="145"/>
      <c r="Y145" s="99" t="str">
        <f t="shared" si="25"/>
        <v/>
      </c>
      <c r="Z145" s="145"/>
      <c r="AA145" s="99" t="str">
        <f t="shared" si="26"/>
        <v/>
      </c>
      <c r="AB145" s="140"/>
      <c r="AC145" s="99" t="str">
        <f t="shared" si="27"/>
        <v/>
      </c>
      <c r="AD145" s="140"/>
      <c r="AE145" s="99" t="str">
        <f t="shared" si="28"/>
        <v/>
      </c>
      <c r="AF145" s="140"/>
      <c r="AG145" s="99" t="str">
        <f t="shared" si="29"/>
        <v/>
      </c>
      <c r="AH145" s="140"/>
      <c r="AI145" s="99" t="str">
        <f t="shared" si="30"/>
        <v/>
      </c>
      <c r="AJ145" s="140"/>
      <c r="AK145" s="28" t="str">
        <f t="shared" si="31"/>
        <v/>
      </c>
      <c r="AL145" s="111" t="str">
        <f t="shared" si="32"/>
        <v/>
      </c>
      <c r="AM145" s="111" t="str">
        <f t="shared" si="33"/>
        <v/>
      </c>
      <c r="AN145" s="179"/>
      <c r="AO145" s="179"/>
      <c r="AP145" s="179"/>
      <c r="AQ145" s="179"/>
      <c r="AR145" s="179"/>
      <c r="AS145" s="179"/>
      <c r="AT145" s="179"/>
      <c r="AU145" s="180" t="str">
        <f>IFERROR(VLOOKUP(AT145,'Seguridad Información'!$I$61:$J$65,2,0),"")</f>
        <v/>
      </c>
      <c r="AV145" s="83"/>
      <c r="AW145" s="82" t="str">
        <f t="shared" si="24"/>
        <v/>
      </c>
      <c r="AX145" s="81" t="str">
        <f t="shared" si="34"/>
        <v/>
      </c>
      <c r="AY145" s="22" t="str">
        <f>IFERROR(VLOOKUP((CONCATENATE(AM145,AX145)),Listados!$U$3:$V$11,2,FALSE),"")</f>
        <v/>
      </c>
      <c r="AZ145" s="111">
        <f t="shared" si="35"/>
        <v>100</v>
      </c>
      <c r="BA145" s="503">
        <f>AVERAGE(AZ145:AZ150)</f>
        <v>100</v>
      </c>
      <c r="BB145" s="505" t="str">
        <f>IF(BA145&lt;=50, "Débil", IF(BA145&lt;=99,"Moderado","Fuerte"))</f>
        <v>Fuerte</v>
      </c>
      <c r="BC145" s="142">
        <f>+IF(AND(W145="Preventivo",BB145="Fuerte"),2,IF(AND(W145="Preventivo",BB145="Moderado"),1,0))</f>
        <v>0</v>
      </c>
      <c r="BD145" s="68">
        <f>+IF(AND(W145="Detectivo/Correctivo",$BB145="Fuerte"),2,IF(AND(W145="Detectivo/Correctivo",$BB145="Moderado"),1,IF(AND(W145="Preventivo",$BB145="Fuerte"),1,0)))</f>
        <v>0</v>
      </c>
      <c r="BE145" s="142" t="e">
        <f>+N145-BC145</f>
        <v>#N/A</v>
      </c>
      <c r="BF145" s="142" t="e">
        <f>+P145-BD145</f>
        <v>#N/A</v>
      </c>
      <c r="BG145" s="499" t="e">
        <f>+VLOOKUP(MIN(BE145,BE146,BE147,BE148,BE149,BE150),Listados!$J$18:$K$24,2,TRUE)</f>
        <v>#N/A</v>
      </c>
      <c r="BH145" s="499" t="e">
        <f>+VLOOKUP(MIN(BF145,BF146,BF147,BF148,BF149,BF150),Listados!$J$27:$K$32,2,TRUE)</f>
        <v>#N/A</v>
      </c>
      <c r="BI145" s="499" t="e">
        <f>IF(AND(BG145&lt;&gt;"",BH145&lt;&gt;""),VLOOKUP(BG145&amp;BH145,Listados!$M$3:$N$27,2,FALSE),"")</f>
        <v>#N/A</v>
      </c>
      <c r="BJ145" s="589" t="e">
        <f>+IF($R145="Asumir el riesgo","NA","")</f>
        <v>#N/A</v>
      </c>
      <c r="BK145" s="589" t="e">
        <f>+IF($R145="Asumir el riesgo","NA","")</f>
        <v>#N/A</v>
      </c>
      <c r="BL145" s="589" t="e">
        <f>+IF($R145="Asumir el riesgo","NA","")</f>
        <v>#N/A</v>
      </c>
      <c r="BM145" s="589" t="e">
        <f>+IF($R145="Asumir el riesgo","NA","")</f>
        <v>#N/A</v>
      </c>
    </row>
    <row r="146" spans="1:65" ht="65.099999999999994" customHeight="1" thickBot="1" x14ac:dyDescent="0.3">
      <c r="A146" s="511"/>
      <c r="B146" s="599"/>
      <c r="C146" s="517"/>
      <c r="D146" s="159"/>
      <c r="E146" s="159"/>
      <c r="F146" s="601"/>
      <c r="G146" s="523"/>
      <c r="H146" s="105"/>
      <c r="I146" s="162"/>
      <c r="J146" s="105"/>
      <c r="K146" s="161"/>
      <c r="L146" s="151"/>
      <c r="M146" s="514"/>
      <c r="N146" s="507"/>
      <c r="O146" s="597"/>
      <c r="P146" s="507"/>
      <c r="Q146" s="502"/>
      <c r="R146" s="500"/>
      <c r="S146" s="140"/>
      <c r="T146" s="181"/>
      <c r="U146" s="52" t="s">
        <v>497</v>
      </c>
      <c r="V146" s="145"/>
      <c r="W146" s="145"/>
      <c r="X146" s="145"/>
      <c r="Y146" s="99" t="str">
        <f t="shared" si="25"/>
        <v/>
      </c>
      <c r="Z146" s="145"/>
      <c r="AA146" s="99" t="str">
        <f t="shared" si="26"/>
        <v/>
      </c>
      <c r="AB146" s="140"/>
      <c r="AC146" s="99" t="str">
        <f t="shared" si="27"/>
        <v/>
      </c>
      <c r="AD146" s="140"/>
      <c r="AE146" s="99" t="str">
        <f t="shared" si="28"/>
        <v/>
      </c>
      <c r="AF146" s="140"/>
      <c r="AG146" s="99" t="str">
        <f t="shared" si="29"/>
        <v/>
      </c>
      <c r="AH146" s="140"/>
      <c r="AI146" s="99" t="str">
        <f t="shared" si="30"/>
        <v/>
      </c>
      <c r="AJ146" s="140"/>
      <c r="AK146" s="28" t="str">
        <f t="shared" si="31"/>
        <v/>
      </c>
      <c r="AL146" s="111" t="str">
        <f t="shared" si="32"/>
        <v/>
      </c>
      <c r="AM146" s="111" t="str">
        <f t="shared" si="33"/>
        <v/>
      </c>
      <c r="AN146" s="179"/>
      <c r="AO146" s="179"/>
      <c r="AP146" s="179"/>
      <c r="AQ146" s="179"/>
      <c r="AR146" s="179"/>
      <c r="AS146" s="179"/>
      <c r="AT146" s="179"/>
      <c r="AU146" s="180" t="str">
        <f>IFERROR(VLOOKUP(AT146,'Seguridad Información'!$I$61:$J$65,2,0),"")</f>
        <v/>
      </c>
      <c r="AV146" s="83"/>
      <c r="AW146" s="82" t="str">
        <f t="shared" si="24"/>
        <v/>
      </c>
      <c r="AX146" s="81" t="str">
        <f t="shared" si="34"/>
        <v/>
      </c>
      <c r="AY146" s="22" t="str">
        <f>IFERROR(VLOOKUP((CONCATENATE(AM146,AX146)),Listados!$U$3:$V$11,2,FALSE),"")</f>
        <v/>
      </c>
      <c r="AZ146" s="111">
        <f t="shared" si="35"/>
        <v>100</v>
      </c>
      <c r="BA146" s="504"/>
      <c r="BB146" s="548"/>
      <c r="BC146" s="142">
        <f>+IF(AND(W146="Preventivo",BB145="Fuerte"),2,IF(AND(W146="Preventivo",BB145="Moderado"),1,0))</f>
        <v>0</v>
      </c>
      <c r="BD146" s="68">
        <f>+IF(AND(W146="Detectivo/Correctivo",$BB145="Fuerte"),2,IF(AND(W146="Detectivo/Correctivo",$BB146="Moderado"),1,IF(AND(W146="Preventivo",$BB145="Fuerte"),1,0)))</f>
        <v>0</v>
      </c>
      <c r="BE146" s="142" t="e">
        <f>+N145-BC146</f>
        <v>#N/A</v>
      </c>
      <c r="BF146" s="142" t="e">
        <f>+P145-BD146</f>
        <v>#N/A</v>
      </c>
      <c r="BG146" s="500"/>
      <c r="BH146" s="500"/>
      <c r="BI146" s="500"/>
      <c r="BJ146" s="590"/>
      <c r="BK146" s="590"/>
      <c r="BL146" s="590"/>
      <c r="BM146" s="590"/>
    </row>
    <row r="147" spans="1:65" ht="65.099999999999994" customHeight="1" thickBot="1" x14ac:dyDescent="0.3">
      <c r="A147" s="511"/>
      <c r="B147" s="599"/>
      <c r="C147" s="517"/>
      <c r="D147" s="159"/>
      <c r="E147" s="159"/>
      <c r="F147" s="601"/>
      <c r="G147" s="523"/>
      <c r="H147" s="105"/>
      <c r="I147" s="162"/>
      <c r="J147" s="105"/>
      <c r="K147" s="161"/>
      <c r="L147" s="151"/>
      <c r="M147" s="514"/>
      <c r="N147" s="507"/>
      <c r="O147" s="597"/>
      <c r="P147" s="507"/>
      <c r="Q147" s="502"/>
      <c r="R147" s="500"/>
      <c r="S147" s="140"/>
      <c r="T147" s="100"/>
      <c r="U147" s="52" t="s">
        <v>497</v>
      </c>
      <c r="V147" s="145"/>
      <c r="W147" s="145"/>
      <c r="X147" s="145"/>
      <c r="Y147" s="99" t="str">
        <f t="shared" si="25"/>
        <v/>
      </c>
      <c r="Z147" s="145"/>
      <c r="AA147" s="99" t="str">
        <f t="shared" si="26"/>
        <v/>
      </c>
      <c r="AB147" s="140"/>
      <c r="AC147" s="99" t="str">
        <f t="shared" si="27"/>
        <v/>
      </c>
      <c r="AD147" s="140"/>
      <c r="AE147" s="99" t="str">
        <f t="shared" si="28"/>
        <v/>
      </c>
      <c r="AF147" s="140"/>
      <c r="AG147" s="99" t="str">
        <f t="shared" si="29"/>
        <v/>
      </c>
      <c r="AH147" s="140"/>
      <c r="AI147" s="99" t="str">
        <f t="shared" si="30"/>
        <v/>
      </c>
      <c r="AJ147" s="140"/>
      <c r="AK147" s="28" t="str">
        <f t="shared" si="31"/>
        <v/>
      </c>
      <c r="AL147" s="111" t="str">
        <f t="shared" si="32"/>
        <v/>
      </c>
      <c r="AM147" s="111" t="str">
        <f t="shared" si="33"/>
        <v/>
      </c>
      <c r="AN147" s="179"/>
      <c r="AO147" s="179"/>
      <c r="AP147" s="179"/>
      <c r="AQ147" s="179"/>
      <c r="AR147" s="179"/>
      <c r="AS147" s="179"/>
      <c r="AT147" s="179"/>
      <c r="AU147" s="180" t="str">
        <f>IFERROR(VLOOKUP(AT147,'Seguridad Información'!$I$61:$J$65,2,0),"")</f>
        <v/>
      </c>
      <c r="AV147" s="83"/>
      <c r="AW147" s="82" t="str">
        <f t="shared" si="24"/>
        <v/>
      </c>
      <c r="AX147" s="81" t="str">
        <f t="shared" si="34"/>
        <v/>
      </c>
      <c r="AY147" s="22" t="str">
        <f>IFERROR(VLOOKUP((CONCATENATE(AM147,AX147)),Listados!$U$3:$V$11,2,FALSE),"")</f>
        <v/>
      </c>
      <c r="AZ147" s="111">
        <f t="shared" si="35"/>
        <v>100</v>
      </c>
      <c r="BA147" s="504"/>
      <c r="BB147" s="548"/>
      <c r="BC147" s="142">
        <f>+IF(AND(W147="Preventivo",BB145="Fuerte"),2,IF(AND(W147="Preventivo",BB145="Moderado"),1,0))</f>
        <v>0</v>
      </c>
      <c r="BD147" s="68">
        <f>+IF(AND(W147="Detectivo/Correctivo",$BB145="Fuerte"),2,IF(AND(W147="Detectivo/Correctivo",$BB147="Moderado"),1,IF(AND(W147="Preventivo",$BB145="Fuerte"),1,0)))</f>
        <v>0</v>
      </c>
      <c r="BE147" s="142" t="e">
        <f>+N145-BC147</f>
        <v>#N/A</v>
      </c>
      <c r="BF147" s="142" t="e">
        <f>+P145-BD147</f>
        <v>#N/A</v>
      </c>
      <c r="BG147" s="500"/>
      <c r="BH147" s="500"/>
      <c r="BI147" s="500"/>
      <c r="BJ147" s="590"/>
      <c r="BK147" s="590"/>
      <c r="BL147" s="590"/>
      <c r="BM147" s="590"/>
    </row>
    <row r="148" spans="1:65" ht="65.099999999999994" customHeight="1" thickBot="1" x14ac:dyDescent="0.3">
      <c r="A148" s="511"/>
      <c r="B148" s="599"/>
      <c r="C148" s="517"/>
      <c r="D148" s="159"/>
      <c r="E148" s="159"/>
      <c r="F148" s="601"/>
      <c r="G148" s="523"/>
      <c r="H148" s="105"/>
      <c r="I148" s="162"/>
      <c r="J148" s="105"/>
      <c r="K148" s="161"/>
      <c r="L148" s="151"/>
      <c r="M148" s="514"/>
      <c r="N148" s="507"/>
      <c r="O148" s="597"/>
      <c r="P148" s="507"/>
      <c r="Q148" s="502"/>
      <c r="R148" s="500"/>
      <c r="S148" s="140"/>
      <c r="T148" s="101"/>
      <c r="U148" s="52" t="s">
        <v>497</v>
      </c>
      <c r="V148" s="145"/>
      <c r="W148" s="145"/>
      <c r="X148" s="145"/>
      <c r="Y148" s="99" t="str">
        <f t="shared" si="25"/>
        <v/>
      </c>
      <c r="Z148" s="145"/>
      <c r="AA148" s="99" t="str">
        <f t="shared" si="26"/>
        <v/>
      </c>
      <c r="AB148" s="140"/>
      <c r="AC148" s="99" t="str">
        <f t="shared" si="27"/>
        <v/>
      </c>
      <c r="AD148" s="140"/>
      <c r="AE148" s="99" t="str">
        <f t="shared" si="28"/>
        <v/>
      </c>
      <c r="AF148" s="140"/>
      <c r="AG148" s="99" t="str">
        <f t="shared" si="29"/>
        <v/>
      </c>
      <c r="AH148" s="140"/>
      <c r="AI148" s="99" t="str">
        <f t="shared" si="30"/>
        <v/>
      </c>
      <c r="AJ148" s="140"/>
      <c r="AK148" s="28" t="str">
        <f t="shared" si="31"/>
        <v/>
      </c>
      <c r="AL148" s="111" t="str">
        <f t="shared" si="32"/>
        <v/>
      </c>
      <c r="AM148" s="111" t="str">
        <f t="shared" si="33"/>
        <v/>
      </c>
      <c r="AN148" s="179"/>
      <c r="AO148" s="179"/>
      <c r="AP148" s="179"/>
      <c r="AQ148" s="179"/>
      <c r="AR148" s="179"/>
      <c r="AS148" s="179"/>
      <c r="AT148" s="179"/>
      <c r="AU148" s="180" t="str">
        <f>IFERROR(VLOOKUP(AT148,'Seguridad Información'!$I$61:$J$65,2,0),"")</f>
        <v/>
      </c>
      <c r="AV148" s="83"/>
      <c r="AW148" s="82" t="str">
        <f t="shared" si="24"/>
        <v/>
      </c>
      <c r="AX148" s="81" t="str">
        <f t="shared" si="34"/>
        <v/>
      </c>
      <c r="AY148" s="22" t="str">
        <f>IFERROR(VLOOKUP((CONCATENATE(AM148,AX148)),Listados!$U$3:$V$11,2,FALSE),"")</f>
        <v/>
      </c>
      <c r="AZ148" s="111">
        <f t="shared" si="35"/>
        <v>100</v>
      </c>
      <c r="BA148" s="504"/>
      <c r="BB148" s="548"/>
      <c r="BC148" s="142">
        <f>+IF(AND(W148="Preventivo",BB145="Fuerte"),2,IF(AND(W148="Preventivo",BB145="Moderado"),1,0))</f>
        <v>0</v>
      </c>
      <c r="BD148" s="68">
        <f>+IF(AND(W148="Detectivo/Correctivo",$BB145="Fuerte"),2,IF(AND(W148="Detectivo/Correctivo",$BB148="Moderado"),1,IF(AND(W148="Preventivo",$BB145="Fuerte"),1,0)))</f>
        <v>0</v>
      </c>
      <c r="BE148" s="142" t="e">
        <f>+N145-BC148</f>
        <v>#N/A</v>
      </c>
      <c r="BF148" s="142" t="e">
        <f>+P145-BD148</f>
        <v>#N/A</v>
      </c>
      <c r="BG148" s="500"/>
      <c r="BH148" s="500"/>
      <c r="BI148" s="500"/>
      <c r="BJ148" s="590"/>
      <c r="BK148" s="590"/>
      <c r="BL148" s="590"/>
      <c r="BM148" s="590"/>
    </row>
    <row r="149" spans="1:65" ht="65.099999999999994" customHeight="1" thickBot="1" x14ac:dyDescent="0.3">
      <c r="A149" s="511"/>
      <c r="B149" s="599"/>
      <c r="C149" s="517"/>
      <c r="D149" s="116"/>
      <c r="E149" s="116"/>
      <c r="F149" s="601"/>
      <c r="G149" s="523"/>
      <c r="H149" s="105"/>
      <c r="I149" s="162"/>
      <c r="J149" s="105"/>
      <c r="K149" s="29"/>
      <c r="L149" s="151"/>
      <c r="M149" s="514"/>
      <c r="N149" s="507"/>
      <c r="O149" s="597"/>
      <c r="P149" s="507"/>
      <c r="Q149" s="502"/>
      <c r="R149" s="500"/>
      <c r="S149" s="140"/>
      <c r="T149" s="181"/>
      <c r="U149" s="52" t="s">
        <v>497</v>
      </c>
      <c r="V149" s="145"/>
      <c r="W149" s="145"/>
      <c r="X149" s="145"/>
      <c r="Y149" s="99" t="str">
        <f t="shared" si="25"/>
        <v/>
      </c>
      <c r="Z149" s="145"/>
      <c r="AA149" s="99" t="str">
        <f t="shared" si="26"/>
        <v/>
      </c>
      <c r="AB149" s="140"/>
      <c r="AC149" s="99" t="str">
        <f t="shared" si="27"/>
        <v/>
      </c>
      <c r="AD149" s="140"/>
      <c r="AE149" s="99" t="str">
        <f t="shared" si="28"/>
        <v/>
      </c>
      <c r="AF149" s="140"/>
      <c r="AG149" s="99" t="str">
        <f t="shared" si="29"/>
        <v/>
      </c>
      <c r="AH149" s="140"/>
      <c r="AI149" s="99" t="str">
        <f t="shared" si="30"/>
        <v/>
      </c>
      <c r="AJ149" s="140"/>
      <c r="AK149" s="28" t="str">
        <f t="shared" si="31"/>
        <v/>
      </c>
      <c r="AL149" s="111" t="str">
        <f t="shared" si="32"/>
        <v/>
      </c>
      <c r="AM149" s="111" t="str">
        <f t="shared" si="33"/>
        <v/>
      </c>
      <c r="AN149" s="179"/>
      <c r="AO149" s="179"/>
      <c r="AP149" s="179"/>
      <c r="AQ149" s="179"/>
      <c r="AR149" s="179"/>
      <c r="AS149" s="179"/>
      <c r="AT149" s="179"/>
      <c r="AU149" s="180" t="str">
        <f>IFERROR(VLOOKUP(AT149,'Seguridad Información'!$I$61:$J$65,2,0),"")</f>
        <v/>
      </c>
      <c r="AV149" s="83"/>
      <c r="AW149" s="82" t="str">
        <f t="shared" si="24"/>
        <v/>
      </c>
      <c r="AX149" s="81" t="str">
        <f t="shared" si="34"/>
        <v/>
      </c>
      <c r="AY149" s="22" t="str">
        <f>IFERROR(VLOOKUP((CONCATENATE(AM149,AX149)),Listados!$U$3:$V$11,2,FALSE),"")</f>
        <v/>
      </c>
      <c r="AZ149" s="111">
        <f t="shared" si="35"/>
        <v>100</v>
      </c>
      <c r="BA149" s="504"/>
      <c r="BB149" s="548"/>
      <c r="BC149" s="142">
        <f>+IF(AND(W149="Preventivo",BB145="Fuerte"),2,IF(AND(W149="Preventivo",BB145="Moderado"),1,0))</f>
        <v>0</v>
      </c>
      <c r="BD149" s="68">
        <f>+IF(AND(W149="Detectivo/Correctivo",$BB145="Fuerte"),2,IF(AND(W149="Detectivo/Correctivo",$BB149="Moderado"),1,IF(AND(W149="Preventivo",$BB145="Fuerte"),1,0)))</f>
        <v>0</v>
      </c>
      <c r="BE149" s="142" t="e">
        <f>+N145-BC149</f>
        <v>#N/A</v>
      </c>
      <c r="BF149" s="142" t="e">
        <f>+P145-BD149</f>
        <v>#N/A</v>
      </c>
      <c r="BG149" s="500"/>
      <c r="BH149" s="500"/>
      <c r="BI149" s="500"/>
      <c r="BJ149" s="590"/>
      <c r="BK149" s="590"/>
      <c r="BL149" s="590"/>
      <c r="BM149" s="590"/>
    </row>
    <row r="150" spans="1:65" ht="65.099999999999994" customHeight="1" thickBot="1" x14ac:dyDescent="0.3">
      <c r="A150" s="512"/>
      <c r="B150" s="599"/>
      <c r="C150" s="518"/>
      <c r="D150" s="113"/>
      <c r="E150" s="113"/>
      <c r="F150" s="602"/>
      <c r="G150" s="568"/>
      <c r="H150" s="105"/>
      <c r="I150" s="162"/>
      <c r="J150" s="105"/>
      <c r="K150" s="30"/>
      <c r="L150" s="151"/>
      <c r="M150" s="514"/>
      <c r="N150" s="508"/>
      <c r="O150" s="597"/>
      <c r="P150" s="508"/>
      <c r="Q150" s="502"/>
      <c r="R150" s="501"/>
      <c r="S150" s="140"/>
      <c r="T150" s="102"/>
      <c r="U150" s="52" t="s">
        <v>497</v>
      </c>
      <c r="V150" s="145"/>
      <c r="W150" s="145"/>
      <c r="X150" s="145"/>
      <c r="Y150" s="99" t="str">
        <f t="shared" si="25"/>
        <v/>
      </c>
      <c r="Z150" s="145"/>
      <c r="AA150" s="99" t="str">
        <f t="shared" si="26"/>
        <v/>
      </c>
      <c r="AB150" s="140"/>
      <c r="AC150" s="99" t="str">
        <f t="shared" si="27"/>
        <v/>
      </c>
      <c r="AD150" s="140"/>
      <c r="AE150" s="99" t="str">
        <f t="shared" si="28"/>
        <v/>
      </c>
      <c r="AF150" s="140"/>
      <c r="AG150" s="99" t="str">
        <f t="shared" si="29"/>
        <v/>
      </c>
      <c r="AH150" s="140"/>
      <c r="AI150" s="99" t="str">
        <f t="shared" si="30"/>
        <v/>
      </c>
      <c r="AJ150" s="140"/>
      <c r="AK150" s="28" t="str">
        <f t="shared" si="31"/>
        <v/>
      </c>
      <c r="AL150" s="111" t="str">
        <f t="shared" si="32"/>
        <v/>
      </c>
      <c r="AM150" s="111" t="str">
        <f t="shared" si="33"/>
        <v/>
      </c>
      <c r="AN150" s="179"/>
      <c r="AO150" s="179"/>
      <c r="AP150" s="179"/>
      <c r="AQ150" s="179"/>
      <c r="AR150" s="179"/>
      <c r="AS150" s="179"/>
      <c r="AT150" s="179"/>
      <c r="AU150" s="180" t="str">
        <f>IFERROR(VLOOKUP(AT150,'Seguridad Información'!$I$61:$J$65,2,0),"")</f>
        <v/>
      </c>
      <c r="AV150" s="83"/>
      <c r="AW150" s="82" t="str">
        <f t="shared" si="24"/>
        <v/>
      </c>
      <c r="AX150" s="81" t="str">
        <f t="shared" si="34"/>
        <v/>
      </c>
      <c r="AY150" s="22" t="str">
        <f>IFERROR(VLOOKUP((CONCATENATE(AM150,AX150)),Listados!$U$3:$V$11,2,FALSE),"")</f>
        <v/>
      </c>
      <c r="AZ150" s="111">
        <f t="shared" si="35"/>
        <v>100</v>
      </c>
      <c r="BA150" s="505"/>
      <c r="BB150" s="548"/>
      <c r="BC150" s="142">
        <f>+IF(AND(W150="Preventivo",BB145="Fuerte"),2,IF(AND(W150="Preventivo",BB145="Moderado"),1,0))</f>
        <v>0</v>
      </c>
      <c r="BD150" s="68">
        <f>+IF(AND(W150="Detectivo/Correctivo",$BB145="Fuerte"),2,IF(AND(W150="Detectivo/Correctivo",$BB150="Moderado"),1,IF(AND(W150="Preventivo",$BB145="Fuerte"),1,0)))</f>
        <v>0</v>
      </c>
      <c r="BE150" s="142" t="e">
        <f>+N145-BC150</f>
        <v>#N/A</v>
      </c>
      <c r="BF150" s="142" t="e">
        <f>+P145-BD150</f>
        <v>#N/A</v>
      </c>
      <c r="BG150" s="501"/>
      <c r="BH150" s="501"/>
      <c r="BI150" s="501"/>
      <c r="BJ150" s="591"/>
      <c r="BK150" s="591"/>
      <c r="BL150" s="591"/>
      <c r="BM150" s="591"/>
    </row>
    <row r="151" spans="1:65" ht="65.099999999999994" customHeight="1" thickBot="1" x14ac:dyDescent="0.3">
      <c r="A151" s="510">
        <v>25</v>
      </c>
      <c r="B151" s="598"/>
      <c r="C151" s="516" t="str">
        <f>IFERROR(VLOOKUP(B151,Listados!B$3:C$20,2,FALSE),"")</f>
        <v/>
      </c>
      <c r="D151" s="114"/>
      <c r="E151" s="114"/>
      <c r="F151" s="600"/>
      <c r="G151" s="522"/>
      <c r="H151" s="105"/>
      <c r="I151" s="162"/>
      <c r="J151" s="105"/>
      <c r="K151" s="109"/>
      <c r="L151" s="18"/>
      <c r="M151" s="549"/>
      <c r="N151" s="506" t="e">
        <f>+VLOOKUP(M151,Listados!$K$8:$L$12,2,0)</f>
        <v>#N/A</v>
      </c>
      <c r="O151" s="596"/>
      <c r="P151" s="506" t="e">
        <f>+VLOOKUP(O151,Listados!$K$13:$L$17,2,0)</f>
        <v>#N/A</v>
      </c>
      <c r="Q151" s="501" t="str">
        <f>IF(AND(M151&lt;&gt;"",O151&lt;&gt;""),VLOOKUP(M151&amp;O151,Listados!$M$3:$N$27,2,FALSE),"")</f>
        <v/>
      </c>
      <c r="R151" s="499" t="e">
        <f>+VLOOKUP(Q151,Listados!$P$3:$Q$6,2,FALSE)</f>
        <v>#N/A</v>
      </c>
      <c r="S151" s="140"/>
      <c r="T151" s="98"/>
      <c r="U151" s="52" t="s">
        <v>497</v>
      </c>
      <c r="V151" s="145"/>
      <c r="W151" s="145"/>
      <c r="X151" s="145"/>
      <c r="Y151" s="99" t="str">
        <f t="shared" si="25"/>
        <v/>
      </c>
      <c r="Z151" s="145"/>
      <c r="AA151" s="99" t="str">
        <f t="shared" si="26"/>
        <v/>
      </c>
      <c r="AB151" s="140"/>
      <c r="AC151" s="99" t="str">
        <f t="shared" si="27"/>
        <v/>
      </c>
      <c r="AD151" s="140"/>
      <c r="AE151" s="99" t="str">
        <f t="shared" si="28"/>
        <v/>
      </c>
      <c r="AF151" s="140"/>
      <c r="AG151" s="99" t="str">
        <f t="shared" si="29"/>
        <v/>
      </c>
      <c r="AH151" s="140"/>
      <c r="AI151" s="99" t="str">
        <f t="shared" si="30"/>
        <v/>
      </c>
      <c r="AJ151" s="140"/>
      <c r="AK151" s="28" t="str">
        <f t="shared" si="31"/>
        <v/>
      </c>
      <c r="AL151" s="111" t="str">
        <f t="shared" si="32"/>
        <v/>
      </c>
      <c r="AM151" s="111" t="str">
        <f t="shared" si="33"/>
        <v/>
      </c>
      <c r="AN151" s="179"/>
      <c r="AO151" s="179"/>
      <c r="AP151" s="179"/>
      <c r="AQ151" s="179"/>
      <c r="AR151" s="179"/>
      <c r="AS151" s="179"/>
      <c r="AT151" s="179"/>
      <c r="AU151" s="180" t="str">
        <f>IFERROR(VLOOKUP(AT151,'Seguridad Información'!$I$61:$J$65,2,0),"")</f>
        <v/>
      </c>
      <c r="AV151" s="83"/>
      <c r="AW151" s="82" t="str">
        <f t="shared" si="24"/>
        <v/>
      </c>
      <c r="AX151" s="81" t="str">
        <f t="shared" si="34"/>
        <v/>
      </c>
      <c r="AY151" s="22" t="str">
        <f>IFERROR(VLOOKUP((CONCATENATE(AM151,AX151)),Listados!$U$3:$V$11,2,FALSE),"")</f>
        <v/>
      </c>
      <c r="AZ151" s="111">
        <f t="shared" si="35"/>
        <v>100</v>
      </c>
      <c r="BA151" s="503">
        <f>AVERAGE(AZ151:AZ156)</f>
        <v>100</v>
      </c>
      <c r="BB151" s="505" t="str">
        <f>IF(BA151&lt;=50, "Débil", IF(BA151&lt;=99,"Moderado","Fuerte"))</f>
        <v>Fuerte</v>
      </c>
      <c r="BC151" s="142">
        <f>+IF(AND(W151="Preventivo",BB151="Fuerte"),2,IF(AND(W151="Preventivo",BB151="Moderado"),1,0))</f>
        <v>0</v>
      </c>
      <c r="BD151" s="68">
        <f>+IF(AND(W151="Detectivo/Correctivo",$BB151="Fuerte"),2,IF(AND(W151="Detectivo/Correctivo",$BB151="Moderado"),1,IF(AND(W151="Preventivo",$BB151="Fuerte"),1,0)))</f>
        <v>0</v>
      </c>
      <c r="BE151" s="142" t="e">
        <f>+N151-BC151</f>
        <v>#N/A</v>
      </c>
      <c r="BF151" s="142" t="e">
        <f>+P151-BD151</f>
        <v>#N/A</v>
      </c>
      <c r="BG151" s="499" t="e">
        <f>+VLOOKUP(MIN(BE151,BE152,BE153,BE154,BE155,BE156),Listados!$J$18:$K$24,2,TRUE)</f>
        <v>#N/A</v>
      </c>
      <c r="BH151" s="499" t="e">
        <f>+VLOOKUP(MIN(BF151,BF152,BF153,BF154,BF155,BF156),Listados!$J$27:$K$32,2,TRUE)</f>
        <v>#N/A</v>
      </c>
      <c r="BI151" s="499" t="e">
        <f>IF(AND(BG151&lt;&gt;"",BH151&lt;&gt;""),VLOOKUP(BG151&amp;BH151,Listados!$M$3:$N$27,2,FALSE),"")</f>
        <v>#N/A</v>
      </c>
      <c r="BJ151" s="589" t="e">
        <f>+IF($R151="Asumir el riesgo","NA","")</f>
        <v>#N/A</v>
      </c>
      <c r="BK151" s="589" t="e">
        <f>+IF($R151="Asumir el riesgo","NA","")</f>
        <v>#N/A</v>
      </c>
      <c r="BL151" s="589" t="e">
        <f>+IF($R151="Asumir el riesgo","NA","")</f>
        <v>#N/A</v>
      </c>
      <c r="BM151" s="589" t="e">
        <f>+IF($R151="Asumir el riesgo","NA","")</f>
        <v>#N/A</v>
      </c>
    </row>
    <row r="152" spans="1:65" ht="65.099999999999994" customHeight="1" thickBot="1" x14ac:dyDescent="0.3">
      <c r="A152" s="511"/>
      <c r="B152" s="599"/>
      <c r="C152" s="517"/>
      <c r="D152" s="159"/>
      <c r="E152" s="159"/>
      <c r="F152" s="601"/>
      <c r="G152" s="523"/>
      <c r="H152" s="105"/>
      <c r="I152" s="162"/>
      <c r="J152" s="105"/>
      <c r="K152" s="161"/>
      <c r="L152" s="151"/>
      <c r="M152" s="514"/>
      <c r="N152" s="507"/>
      <c r="O152" s="597"/>
      <c r="P152" s="507"/>
      <c r="Q152" s="502"/>
      <c r="R152" s="500"/>
      <c r="S152" s="140"/>
      <c r="T152" s="181"/>
      <c r="U152" s="52" t="s">
        <v>497</v>
      </c>
      <c r="V152" s="145"/>
      <c r="W152" s="145"/>
      <c r="X152" s="145"/>
      <c r="Y152" s="99" t="str">
        <f t="shared" si="25"/>
        <v/>
      </c>
      <c r="Z152" s="145"/>
      <c r="AA152" s="99" t="str">
        <f t="shared" si="26"/>
        <v/>
      </c>
      <c r="AB152" s="140"/>
      <c r="AC152" s="99" t="str">
        <f t="shared" si="27"/>
        <v/>
      </c>
      <c r="AD152" s="140"/>
      <c r="AE152" s="99" t="str">
        <f t="shared" si="28"/>
        <v/>
      </c>
      <c r="AF152" s="140"/>
      <c r="AG152" s="99" t="str">
        <f t="shared" si="29"/>
        <v/>
      </c>
      <c r="AH152" s="140"/>
      <c r="AI152" s="99" t="str">
        <f t="shared" si="30"/>
        <v/>
      </c>
      <c r="AJ152" s="140"/>
      <c r="AK152" s="28" t="str">
        <f t="shared" si="31"/>
        <v/>
      </c>
      <c r="AL152" s="111" t="str">
        <f t="shared" si="32"/>
        <v/>
      </c>
      <c r="AM152" s="111" t="str">
        <f t="shared" si="33"/>
        <v/>
      </c>
      <c r="AN152" s="179"/>
      <c r="AO152" s="179"/>
      <c r="AP152" s="179"/>
      <c r="AQ152" s="179"/>
      <c r="AR152" s="179"/>
      <c r="AS152" s="179"/>
      <c r="AT152" s="179"/>
      <c r="AU152" s="180" t="str">
        <f>IFERROR(VLOOKUP(AT152,'Seguridad Información'!$I$61:$J$65,2,0),"")</f>
        <v/>
      </c>
      <c r="AV152" s="83"/>
      <c r="AW152" s="82" t="str">
        <f t="shared" si="24"/>
        <v/>
      </c>
      <c r="AX152" s="81" t="str">
        <f t="shared" si="34"/>
        <v/>
      </c>
      <c r="AY152" s="22" t="str">
        <f>IFERROR(VLOOKUP((CONCATENATE(AM152,AX152)),Listados!$U$3:$V$11,2,FALSE),"")</f>
        <v/>
      </c>
      <c r="AZ152" s="111">
        <f t="shared" si="35"/>
        <v>100</v>
      </c>
      <c r="BA152" s="504"/>
      <c r="BB152" s="548"/>
      <c r="BC152" s="142">
        <f>+IF(AND(W152="Preventivo",BB151="Fuerte"),2,IF(AND(W152="Preventivo",BB151="Moderado"),1,0))</f>
        <v>0</v>
      </c>
      <c r="BD152" s="68">
        <f>+IF(AND(W152="Detectivo/Correctivo",$BB151="Fuerte"),2,IF(AND(W152="Detectivo/Correctivo",$BB152="Moderado"),1,IF(AND(W152="Preventivo",$BB151="Fuerte"),1,0)))</f>
        <v>0</v>
      </c>
      <c r="BE152" s="142" t="e">
        <f>+N151-BC152</f>
        <v>#N/A</v>
      </c>
      <c r="BF152" s="142" t="e">
        <f>+P151-BD152</f>
        <v>#N/A</v>
      </c>
      <c r="BG152" s="500"/>
      <c r="BH152" s="500"/>
      <c r="BI152" s="500"/>
      <c r="BJ152" s="590"/>
      <c r="BK152" s="590"/>
      <c r="BL152" s="590"/>
      <c r="BM152" s="590"/>
    </row>
    <row r="153" spans="1:65" ht="65.099999999999994" customHeight="1" thickBot="1" x14ac:dyDescent="0.3">
      <c r="A153" s="511"/>
      <c r="B153" s="599"/>
      <c r="C153" s="517"/>
      <c r="D153" s="159"/>
      <c r="E153" s="159"/>
      <c r="F153" s="601"/>
      <c r="G153" s="523"/>
      <c r="H153" s="105"/>
      <c r="I153" s="162"/>
      <c r="J153" s="105"/>
      <c r="K153" s="161"/>
      <c r="L153" s="151"/>
      <c r="M153" s="514"/>
      <c r="N153" s="507"/>
      <c r="O153" s="597"/>
      <c r="P153" s="507"/>
      <c r="Q153" s="502"/>
      <c r="R153" s="500"/>
      <c r="S153" s="140"/>
      <c r="T153" s="100"/>
      <c r="U153" s="52" t="s">
        <v>497</v>
      </c>
      <c r="V153" s="145"/>
      <c r="W153" s="145"/>
      <c r="X153" s="145"/>
      <c r="Y153" s="99" t="str">
        <f t="shared" si="25"/>
        <v/>
      </c>
      <c r="Z153" s="145"/>
      <c r="AA153" s="99" t="str">
        <f t="shared" si="26"/>
        <v/>
      </c>
      <c r="AB153" s="140"/>
      <c r="AC153" s="99" t="str">
        <f t="shared" si="27"/>
        <v/>
      </c>
      <c r="AD153" s="140"/>
      <c r="AE153" s="99" t="str">
        <f t="shared" si="28"/>
        <v/>
      </c>
      <c r="AF153" s="140"/>
      <c r="AG153" s="99" t="str">
        <f t="shared" si="29"/>
        <v/>
      </c>
      <c r="AH153" s="140"/>
      <c r="AI153" s="99" t="str">
        <f t="shared" si="30"/>
        <v/>
      </c>
      <c r="AJ153" s="140"/>
      <c r="AK153" s="28" t="str">
        <f t="shared" si="31"/>
        <v/>
      </c>
      <c r="AL153" s="111" t="str">
        <f t="shared" si="32"/>
        <v/>
      </c>
      <c r="AM153" s="111" t="str">
        <f t="shared" si="33"/>
        <v/>
      </c>
      <c r="AN153" s="179"/>
      <c r="AO153" s="179"/>
      <c r="AP153" s="179"/>
      <c r="AQ153" s="179"/>
      <c r="AR153" s="179"/>
      <c r="AS153" s="179"/>
      <c r="AT153" s="179"/>
      <c r="AU153" s="180" t="str">
        <f>IFERROR(VLOOKUP(AT153,'Seguridad Información'!$I$61:$J$65,2,0),"")</f>
        <v/>
      </c>
      <c r="AV153" s="83"/>
      <c r="AW153" s="82" t="str">
        <f t="shared" si="24"/>
        <v/>
      </c>
      <c r="AX153" s="81" t="str">
        <f t="shared" si="34"/>
        <v/>
      </c>
      <c r="AY153" s="22" t="str">
        <f>IFERROR(VLOOKUP((CONCATENATE(AM153,AX153)),Listados!$U$3:$V$11,2,FALSE),"")</f>
        <v/>
      </c>
      <c r="AZ153" s="111">
        <f t="shared" si="35"/>
        <v>100</v>
      </c>
      <c r="BA153" s="504"/>
      <c r="BB153" s="548"/>
      <c r="BC153" s="142">
        <f>+IF(AND(W153="Preventivo",BB151="Fuerte"),2,IF(AND(W153="Preventivo",BB151="Moderado"),1,0))</f>
        <v>0</v>
      </c>
      <c r="BD153" s="68">
        <f>+IF(AND(W153="Detectivo/Correctivo",$BB151="Fuerte"),2,IF(AND(W153="Detectivo/Correctivo",$BB153="Moderado"),1,IF(AND(W153="Preventivo",$BB151="Fuerte"),1,0)))</f>
        <v>0</v>
      </c>
      <c r="BE153" s="142" t="e">
        <f>+N151-BC153</f>
        <v>#N/A</v>
      </c>
      <c r="BF153" s="142" t="e">
        <f>+P151-BD153</f>
        <v>#N/A</v>
      </c>
      <c r="BG153" s="500"/>
      <c r="BH153" s="500"/>
      <c r="BI153" s="500"/>
      <c r="BJ153" s="590"/>
      <c r="BK153" s="590"/>
      <c r="BL153" s="590"/>
      <c r="BM153" s="590"/>
    </row>
    <row r="154" spans="1:65" ht="65.099999999999994" customHeight="1" thickBot="1" x14ac:dyDescent="0.3">
      <c r="A154" s="511"/>
      <c r="B154" s="599"/>
      <c r="C154" s="517"/>
      <c r="D154" s="159"/>
      <c r="E154" s="159"/>
      <c r="F154" s="601"/>
      <c r="G154" s="523"/>
      <c r="H154" s="105"/>
      <c r="I154" s="162"/>
      <c r="J154" s="105"/>
      <c r="K154" s="161"/>
      <c r="L154" s="151"/>
      <c r="M154" s="514"/>
      <c r="N154" s="507"/>
      <c r="O154" s="597"/>
      <c r="P154" s="507"/>
      <c r="Q154" s="502"/>
      <c r="R154" s="500"/>
      <c r="S154" s="140"/>
      <c r="T154" s="101"/>
      <c r="U154" s="52" t="s">
        <v>497</v>
      </c>
      <c r="V154" s="145"/>
      <c r="W154" s="145"/>
      <c r="X154" s="145"/>
      <c r="Y154" s="99" t="str">
        <f t="shared" si="25"/>
        <v/>
      </c>
      <c r="Z154" s="145"/>
      <c r="AA154" s="99" t="str">
        <f t="shared" si="26"/>
        <v/>
      </c>
      <c r="AB154" s="140"/>
      <c r="AC154" s="99" t="str">
        <f t="shared" si="27"/>
        <v/>
      </c>
      <c r="AD154" s="140"/>
      <c r="AE154" s="99" t="str">
        <f t="shared" si="28"/>
        <v/>
      </c>
      <c r="AF154" s="140"/>
      <c r="AG154" s="99" t="str">
        <f t="shared" si="29"/>
        <v/>
      </c>
      <c r="AH154" s="140"/>
      <c r="AI154" s="99" t="str">
        <f t="shared" si="30"/>
        <v/>
      </c>
      <c r="AJ154" s="140"/>
      <c r="AK154" s="28" t="str">
        <f t="shared" si="31"/>
        <v/>
      </c>
      <c r="AL154" s="111" t="str">
        <f t="shared" si="32"/>
        <v/>
      </c>
      <c r="AM154" s="111" t="str">
        <f t="shared" si="33"/>
        <v/>
      </c>
      <c r="AN154" s="179"/>
      <c r="AO154" s="179"/>
      <c r="AP154" s="179"/>
      <c r="AQ154" s="179"/>
      <c r="AR154" s="179"/>
      <c r="AS154" s="179"/>
      <c r="AT154" s="179"/>
      <c r="AU154" s="180" t="str">
        <f>IFERROR(VLOOKUP(AT154,'Seguridad Información'!$I$61:$J$65,2,0),"")</f>
        <v/>
      </c>
      <c r="AV154" s="83"/>
      <c r="AW154" s="82" t="str">
        <f t="shared" si="24"/>
        <v/>
      </c>
      <c r="AX154" s="81" t="str">
        <f t="shared" si="34"/>
        <v/>
      </c>
      <c r="AY154" s="22" t="str">
        <f>IFERROR(VLOOKUP((CONCATENATE(AM154,AX154)),Listados!$U$3:$V$11,2,FALSE),"")</f>
        <v/>
      </c>
      <c r="AZ154" s="111">
        <f t="shared" si="35"/>
        <v>100</v>
      </c>
      <c r="BA154" s="504"/>
      <c r="BB154" s="548"/>
      <c r="BC154" s="142">
        <f>+IF(AND(W154="Preventivo",BB151="Fuerte"),2,IF(AND(W154="Preventivo",BB151="Moderado"),1,0))</f>
        <v>0</v>
      </c>
      <c r="BD154" s="68">
        <f>+IF(AND(W154="Detectivo/Correctivo",$BB151="Fuerte"),2,IF(AND(W154="Detectivo/Correctivo",$BB154="Moderado"),1,IF(AND(W154="Preventivo",$BB151="Fuerte"),1,0)))</f>
        <v>0</v>
      </c>
      <c r="BE154" s="142" t="e">
        <f>+N151-BC154</f>
        <v>#N/A</v>
      </c>
      <c r="BF154" s="142" t="e">
        <f>+P151-BD154</f>
        <v>#N/A</v>
      </c>
      <c r="BG154" s="500"/>
      <c r="BH154" s="500"/>
      <c r="BI154" s="500"/>
      <c r="BJ154" s="590"/>
      <c r="BK154" s="590"/>
      <c r="BL154" s="590"/>
      <c r="BM154" s="590"/>
    </row>
    <row r="155" spans="1:65" ht="65.099999999999994" customHeight="1" thickBot="1" x14ac:dyDescent="0.3">
      <c r="A155" s="511"/>
      <c r="B155" s="599"/>
      <c r="C155" s="517"/>
      <c r="D155" s="116"/>
      <c r="E155" s="116"/>
      <c r="F155" s="601"/>
      <c r="G155" s="523"/>
      <c r="H155" s="105"/>
      <c r="I155" s="162"/>
      <c r="J155" s="105"/>
      <c r="K155" s="29"/>
      <c r="L155" s="151"/>
      <c r="M155" s="514"/>
      <c r="N155" s="507"/>
      <c r="O155" s="597"/>
      <c r="P155" s="507"/>
      <c r="Q155" s="502"/>
      <c r="R155" s="500"/>
      <c r="S155" s="140"/>
      <c r="T155" s="181"/>
      <c r="U155" s="52" t="s">
        <v>497</v>
      </c>
      <c r="V155" s="145"/>
      <c r="W155" s="145"/>
      <c r="X155" s="145"/>
      <c r="Y155" s="99" t="str">
        <f t="shared" si="25"/>
        <v/>
      </c>
      <c r="Z155" s="145"/>
      <c r="AA155" s="99" t="str">
        <f t="shared" si="26"/>
        <v/>
      </c>
      <c r="AB155" s="140"/>
      <c r="AC155" s="99" t="str">
        <f t="shared" si="27"/>
        <v/>
      </c>
      <c r="AD155" s="140"/>
      <c r="AE155" s="99" t="str">
        <f t="shared" si="28"/>
        <v/>
      </c>
      <c r="AF155" s="140"/>
      <c r="AG155" s="99" t="str">
        <f t="shared" si="29"/>
        <v/>
      </c>
      <c r="AH155" s="140"/>
      <c r="AI155" s="99" t="str">
        <f t="shared" si="30"/>
        <v/>
      </c>
      <c r="AJ155" s="140"/>
      <c r="AK155" s="28" t="str">
        <f t="shared" si="31"/>
        <v/>
      </c>
      <c r="AL155" s="111" t="str">
        <f t="shared" si="32"/>
        <v/>
      </c>
      <c r="AM155" s="111" t="str">
        <f t="shared" si="33"/>
        <v/>
      </c>
      <c r="AN155" s="179"/>
      <c r="AO155" s="179"/>
      <c r="AP155" s="179"/>
      <c r="AQ155" s="179"/>
      <c r="AR155" s="179"/>
      <c r="AS155" s="179"/>
      <c r="AT155" s="179"/>
      <c r="AU155" s="180" t="str">
        <f>IFERROR(VLOOKUP(AT155,'Seguridad Información'!$I$61:$J$65,2,0),"")</f>
        <v/>
      </c>
      <c r="AV155" s="83"/>
      <c r="AW155" s="82" t="str">
        <f t="shared" si="24"/>
        <v/>
      </c>
      <c r="AX155" s="81" t="str">
        <f t="shared" si="34"/>
        <v/>
      </c>
      <c r="AY155" s="22" t="str">
        <f>IFERROR(VLOOKUP((CONCATENATE(AM155,AX155)),Listados!$U$3:$V$11,2,FALSE),"")</f>
        <v/>
      </c>
      <c r="AZ155" s="111">
        <f t="shared" si="35"/>
        <v>100</v>
      </c>
      <c r="BA155" s="504"/>
      <c r="BB155" s="548"/>
      <c r="BC155" s="142">
        <f>+IF(AND(W155="Preventivo",BB151="Fuerte"),2,IF(AND(W155="Preventivo",BB151="Moderado"),1,0))</f>
        <v>0</v>
      </c>
      <c r="BD155" s="68">
        <f>+IF(AND(W155="Detectivo/Correctivo",$BB151="Fuerte"),2,IF(AND(W155="Detectivo/Correctivo",$BB155="Moderado"),1,IF(AND(W155="Preventivo",$BB151="Fuerte"),1,0)))</f>
        <v>0</v>
      </c>
      <c r="BE155" s="142" t="e">
        <f>+N151-BC155</f>
        <v>#N/A</v>
      </c>
      <c r="BF155" s="142" t="e">
        <f>+P151-BD155</f>
        <v>#N/A</v>
      </c>
      <c r="BG155" s="500"/>
      <c r="BH155" s="500"/>
      <c r="BI155" s="500"/>
      <c r="BJ155" s="590"/>
      <c r="BK155" s="590"/>
      <c r="BL155" s="590"/>
      <c r="BM155" s="590"/>
    </row>
    <row r="156" spans="1:65" ht="65.099999999999994" customHeight="1" thickBot="1" x14ac:dyDescent="0.3">
      <c r="A156" s="512"/>
      <c r="B156" s="599"/>
      <c r="C156" s="518"/>
      <c r="D156" s="113"/>
      <c r="E156" s="113"/>
      <c r="F156" s="602"/>
      <c r="G156" s="568"/>
      <c r="H156" s="105"/>
      <c r="I156" s="162"/>
      <c r="J156" s="105"/>
      <c r="K156" s="30"/>
      <c r="L156" s="151"/>
      <c r="M156" s="514"/>
      <c r="N156" s="508"/>
      <c r="O156" s="597"/>
      <c r="P156" s="508"/>
      <c r="Q156" s="502"/>
      <c r="R156" s="501"/>
      <c r="S156" s="140"/>
      <c r="T156" s="102"/>
      <c r="U156" s="52" t="s">
        <v>497</v>
      </c>
      <c r="V156" s="145"/>
      <c r="W156" s="145"/>
      <c r="X156" s="145"/>
      <c r="Y156" s="99" t="str">
        <f t="shared" si="25"/>
        <v/>
      </c>
      <c r="Z156" s="145"/>
      <c r="AA156" s="99" t="str">
        <f t="shared" si="26"/>
        <v/>
      </c>
      <c r="AB156" s="140"/>
      <c r="AC156" s="99" t="str">
        <f t="shared" si="27"/>
        <v/>
      </c>
      <c r="AD156" s="140"/>
      <c r="AE156" s="99" t="str">
        <f t="shared" si="28"/>
        <v/>
      </c>
      <c r="AF156" s="140"/>
      <c r="AG156" s="99" t="str">
        <f t="shared" si="29"/>
        <v/>
      </c>
      <c r="AH156" s="140"/>
      <c r="AI156" s="99" t="str">
        <f t="shared" si="30"/>
        <v/>
      </c>
      <c r="AJ156" s="140"/>
      <c r="AK156" s="28" t="str">
        <f t="shared" si="31"/>
        <v/>
      </c>
      <c r="AL156" s="111" t="str">
        <f t="shared" si="32"/>
        <v/>
      </c>
      <c r="AM156" s="111" t="str">
        <f t="shared" si="33"/>
        <v/>
      </c>
      <c r="AN156" s="179"/>
      <c r="AO156" s="179"/>
      <c r="AP156" s="179"/>
      <c r="AQ156" s="179"/>
      <c r="AR156" s="179"/>
      <c r="AS156" s="179"/>
      <c r="AT156" s="179"/>
      <c r="AU156" s="180" t="str">
        <f>IFERROR(VLOOKUP(AT156,'Seguridad Información'!$I$61:$J$65,2,0),"")</f>
        <v/>
      </c>
      <c r="AV156" s="83"/>
      <c r="AW156" s="82" t="str">
        <f t="shared" si="24"/>
        <v/>
      </c>
      <c r="AX156" s="81" t="str">
        <f t="shared" si="34"/>
        <v/>
      </c>
      <c r="AY156" s="22" t="str">
        <f>IFERROR(VLOOKUP((CONCATENATE(AM156,AX156)),Listados!$U$3:$V$11,2,FALSE),"")</f>
        <v/>
      </c>
      <c r="AZ156" s="111">
        <f t="shared" si="35"/>
        <v>100</v>
      </c>
      <c r="BA156" s="505"/>
      <c r="BB156" s="548"/>
      <c r="BC156" s="142">
        <f>+IF(AND(W156="Preventivo",BB151="Fuerte"),2,IF(AND(W156="Preventivo",BB151="Moderado"),1,0))</f>
        <v>0</v>
      </c>
      <c r="BD156" s="68">
        <f>+IF(AND(W156="Detectivo/Correctivo",$BB151="Fuerte"),2,IF(AND(W156="Detectivo/Correctivo",$BB156="Moderado"),1,IF(AND(W156="Preventivo",$BB151="Fuerte"),1,0)))</f>
        <v>0</v>
      </c>
      <c r="BE156" s="142" t="e">
        <f>+N151-BC156</f>
        <v>#N/A</v>
      </c>
      <c r="BF156" s="142" t="e">
        <f>+P151-BD156</f>
        <v>#N/A</v>
      </c>
      <c r="BG156" s="501"/>
      <c r="BH156" s="501"/>
      <c r="BI156" s="501"/>
      <c r="BJ156" s="591"/>
      <c r="BK156" s="591"/>
      <c r="BL156" s="591"/>
      <c r="BM156" s="591"/>
    </row>
    <row r="157" spans="1:65" ht="65.099999999999994" customHeight="1" thickBot="1" x14ac:dyDescent="0.3">
      <c r="A157" s="510">
        <v>26</v>
      </c>
      <c r="B157" s="598"/>
      <c r="C157" s="516" t="str">
        <f>IFERROR(VLOOKUP(B157,Listados!B$3:C$20,2,FALSE),"")</f>
        <v/>
      </c>
      <c r="D157" s="114"/>
      <c r="E157" s="114"/>
      <c r="F157" s="600"/>
      <c r="G157" s="522"/>
      <c r="H157" s="105"/>
      <c r="I157" s="162"/>
      <c r="J157" s="105"/>
      <c r="K157" s="109"/>
      <c r="L157" s="18"/>
      <c r="M157" s="549"/>
      <c r="N157" s="506" t="e">
        <f>+VLOOKUP(M157,Listados!$K$8:$L$12,2,0)</f>
        <v>#N/A</v>
      </c>
      <c r="O157" s="596"/>
      <c r="P157" s="506" t="e">
        <f>+VLOOKUP(O157,Listados!$K$13:$L$17,2,0)</f>
        <v>#N/A</v>
      </c>
      <c r="Q157" s="501" t="str">
        <f>IF(AND(M157&lt;&gt;"",O157&lt;&gt;""),VLOOKUP(M157&amp;O157,Listados!$M$3:$N$27,2,FALSE),"")</f>
        <v/>
      </c>
      <c r="R157" s="499" t="e">
        <f>+VLOOKUP(Q157,Listados!$P$3:$Q$6,2,FALSE)</f>
        <v>#N/A</v>
      </c>
      <c r="S157" s="140"/>
      <c r="T157" s="98"/>
      <c r="U157" s="52" t="s">
        <v>497</v>
      </c>
      <c r="V157" s="145"/>
      <c r="W157" s="145"/>
      <c r="X157" s="145"/>
      <c r="Y157" s="99" t="str">
        <f t="shared" si="25"/>
        <v/>
      </c>
      <c r="Z157" s="145"/>
      <c r="AA157" s="99" t="str">
        <f t="shared" si="26"/>
        <v/>
      </c>
      <c r="AB157" s="140"/>
      <c r="AC157" s="99" t="str">
        <f t="shared" si="27"/>
        <v/>
      </c>
      <c r="AD157" s="140"/>
      <c r="AE157" s="99" t="str">
        <f t="shared" si="28"/>
        <v/>
      </c>
      <c r="AF157" s="140"/>
      <c r="AG157" s="99" t="str">
        <f t="shared" si="29"/>
        <v/>
      </c>
      <c r="AH157" s="140"/>
      <c r="AI157" s="99" t="str">
        <f t="shared" si="30"/>
        <v/>
      </c>
      <c r="AJ157" s="140"/>
      <c r="AK157" s="28" t="str">
        <f t="shared" si="31"/>
        <v/>
      </c>
      <c r="AL157" s="111" t="str">
        <f t="shared" si="32"/>
        <v/>
      </c>
      <c r="AM157" s="111" t="str">
        <f t="shared" si="33"/>
        <v/>
      </c>
      <c r="AN157" s="179"/>
      <c r="AO157" s="179"/>
      <c r="AP157" s="179"/>
      <c r="AQ157" s="179"/>
      <c r="AR157" s="179"/>
      <c r="AS157" s="179"/>
      <c r="AT157" s="179"/>
      <c r="AU157" s="180" t="str">
        <f>IFERROR(VLOOKUP(AT157,'Seguridad Información'!$I$61:$J$65,2,0),"")</f>
        <v/>
      </c>
      <c r="AV157" s="83"/>
      <c r="AW157" s="82" t="str">
        <f t="shared" si="24"/>
        <v/>
      </c>
      <c r="AX157" s="81" t="str">
        <f t="shared" si="34"/>
        <v/>
      </c>
      <c r="AY157" s="22" t="str">
        <f>IFERROR(VLOOKUP((CONCATENATE(AM157,AX157)),Listados!$U$3:$V$11,2,FALSE),"")</f>
        <v/>
      </c>
      <c r="AZ157" s="111">
        <f t="shared" si="35"/>
        <v>100</v>
      </c>
      <c r="BA157" s="503">
        <f>AVERAGE(AZ157:AZ162)</f>
        <v>100</v>
      </c>
      <c r="BB157" s="505" t="str">
        <f>IF(BA157&lt;=50, "Débil", IF(BA157&lt;=99,"Moderado","Fuerte"))</f>
        <v>Fuerte</v>
      </c>
      <c r="BC157" s="142">
        <f>+IF(AND(W157="Preventivo",BB157="Fuerte"),2,IF(AND(W157="Preventivo",BB157="Moderado"),1,0))</f>
        <v>0</v>
      </c>
      <c r="BD157" s="68">
        <f>+IF(AND(W157="Detectivo/Correctivo",$BB157="Fuerte"),2,IF(AND(W157="Detectivo/Correctivo",$BB157="Moderado"),1,IF(AND(W157="Preventivo",$BB157="Fuerte"),1,0)))</f>
        <v>0</v>
      </c>
      <c r="BE157" s="142" t="e">
        <f>+N157-BC157</f>
        <v>#N/A</v>
      </c>
      <c r="BF157" s="142" t="e">
        <f>+P157-BD157</f>
        <v>#N/A</v>
      </c>
      <c r="BG157" s="499" t="e">
        <f>+VLOOKUP(MIN(BE157,BE158,BE159,BE160,BE161,BE162),Listados!$J$18:$K$24,2,TRUE)</f>
        <v>#N/A</v>
      </c>
      <c r="BH157" s="499" t="e">
        <f>+VLOOKUP(MIN(BF157,BF158,BF159,BF160,BF161,BF162),Listados!$J$27:$K$32,2,TRUE)</f>
        <v>#N/A</v>
      </c>
      <c r="BI157" s="499" t="e">
        <f>IF(AND(BG157&lt;&gt;"",BH157&lt;&gt;""),VLOOKUP(BG157&amp;BH157,Listados!$M$3:$N$27,2,FALSE),"")</f>
        <v>#N/A</v>
      </c>
      <c r="BJ157" s="589" t="e">
        <f>+IF($R157="Asumir el riesgo","NA","")</f>
        <v>#N/A</v>
      </c>
      <c r="BK157" s="589" t="e">
        <f>+IF($R157="Asumir el riesgo","NA","")</f>
        <v>#N/A</v>
      </c>
      <c r="BL157" s="589" t="e">
        <f>+IF($R157="Asumir el riesgo","NA","")</f>
        <v>#N/A</v>
      </c>
      <c r="BM157" s="589" t="e">
        <f>+IF($R157="Asumir el riesgo","NA","")</f>
        <v>#N/A</v>
      </c>
    </row>
    <row r="158" spans="1:65" ht="65.099999999999994" customHeight="1" thickBot="1" x14ac:dyDescent="0.3">
      <c r="A158" s="511"/>
      <c r="B158" s="599"/>
      <c r="C158" s="517"/>
      <c r="D158" s="159"/>
      <c r="E158" s="159"/>
      <c r="F158" s="601"/>
      <c r="G158" s="523"/>
      <c r="H158" s="105"/>
      <c r="I158" s="162"/>
      <c r="J158" s="105"/>
      <c r="K158" s="161"/>
      <c r="L158" s="151"/>
      <c r="M158" s="514"/>
      <c r="N158" s="507"/>
      <c r="O158" s="597"/>
      <c r="P158" s="507"/>
      <c r="Q158" s="502"/>
      <c r="R158" s="500"/>
      <c r="S158" s="140"/>
      <c r="T158" s="181"/>
      <c r="U158" s="52" t="s">
        <v>497</v>
      </c>
      <c r="V158" s="145"/>
      <c r="W158" s="145"/>
      <c r="X158" s="145"/>
      <c r="Y158" s="99" t="str">
        <f t="shared" si="25"/>
        <v/>
      </c>
      <c r="Z158" s="145"/>
      <c r="AA158" s="99" t="str">
        <f t="shared" si="26"/>
        <v/>
      </c>
      <c r="AB158" s="140"/>
      <c r="AC158" s="99" t="str">
        <f t="shared" si="27"/>
        <v/>
      </c>
      <c r="AD158" s="140"/>
      <c r="AE158" s="99" t="str">
        <f t="shared" si="28"/>
        <v/>
      </c>
      <c r="AF158" s="140"/>
      <c r="AG158" s="99" t="str">
        <f t="shared" si="29"/>
        <v/>
      </c>
      <c r="AH158" s="140"/>
      <c r="AI158" s="99" t="str">
        <f t="shared" si="30"/>
        <v/>
      </c>
      <c r="AJ158" s="140"/>
      <c r="AK158" s="28" t="str">
        <f t="shared" si="31"/>
        <v/>
      </c>
      <c r="AL158" s="111" t="str">
        <f t="shared" si="32"/>
        <v/>
      </c>
      <c r="AM158" s="111" t="str">
        <f t="shared" si="33"/>
        <v/>
      </c>
      <c r="AN158" s="179"/>
      <c r="AO158" s="179"/>
      <c r="AP158" s="179"/>
      <c r="AQ158" s="179"/>
      <c r="AR158" s="179"/>
      <c r="AS158" s="179"/>
      <c r="AT158" s="179"/>
      <c r="AU158" s="180" t="str">
        <f>IFERROR(VLOOKUP(AT158,'Seguridad Información'!$I$61:$J$65,2,0),"")</f>
        <v/>
      </c>
      <c r="AV158" s="83"/>
      <c r="AW158" s="82" t="str">
        <f t="shared" si="24"/>
        <v/>
      </c>
      <c r="AX158" s="81" t="str">
        <f t="shared" si="34"/>
        <v/>
      </c>
      <c r="AY158" s="22" t="str">
        <f>IFERROR(VLOOKUP((CONCATENATE(AM158,AX158)),Listados!$U$3:$V$11,2,FALSE),"")</f>
        <v/>
      </c>
      <c r="AZ158" s="111">
        <f t="shared" si="35"/>
        <v>100</v>
      </c>
      <c r="BA158" s="504"/>
      <c r="BB158" s="548"/>
      <c r="BC158" s="142">
        <f>+IF(AND(W158="Preventivo",BB157="Fuerte"),2,IF(AND(W158="Preventivo",BB157="Moderado"),1,0))</f>
        <v>0</v>
      </c>
      <c r="BD158" s="68">
        <f>+IF(AND(W158="Detectivo/Correctivo",$BB157="Fuerte"),2,IF(AND(W158="Detectivo/Correctivo",$BB158="Moderado"),1,IF(AND(W158="Preventivo",$BB157="Fuerte"),1,0)))</f>
        <v>0</v>
      </c>
      <c r="BE158" s="142" t="e">
        <f>+N157-BC158</f>
        <v>#N/A</v>
      </c>
      <c r="BF158" s="142" t="e">
        <f>+P157-BD158</f>
        <v>#N/A</v>
      </c>
      <c r="BG158" s="500"/>
      <c r="BH158" s="500"/>
      <c r="BI158" s="500"/>
      <c r="BJ158" s="590"/>
      <c r="BK158" s="590"/>
      <c r="BL158" s="590"/>
      <c r="BM158" s="590"/>
    </row>
    <row r="159" spans="1:65" ht="65.099999999999994" customHeight="1" thickBot="1" x14ac:dyDescent="0.3">
      <c r="A159" s="511"/>
      <c r="B159" s="599"/>
      <c r="C159" s="517"/>
      <c r="D159" s="159"/>
      <c r="E159" s="159"/>
      <c r="F159" s="601"/>
      <c r="G159" s="523"/>
      <c r="H159" s="105"/>
      <c r="I159" s="162"/>
      <c r="J159" s="105"/>
      <c r="K159" s="161"/>
      <c r="L159" s="151"/>
      <c r="M159" s="514"/>
      <c r="N159" s="507"/>
      <c r="O159" s="597"/>
      <c r="P159" s="507"/>
      <c r="Q159" s="502"/>
      <c r="R159" s="500"/>
      <c r="S159" s="140"/>
      <c r="T159" s="100"/>
      <c r="U159" s="52" t="s">
        <v>497</v>
      </c>
      <c r="V159" s="145"/>
      <c r="W159" s="145"/>
      <c r="X159" s="145"/>
      <c r="Y159" s="99" t="str">
        <f t="shared" si="25"/>
        <v/>
      </c>
      <c r="Z159" s="145"/>
      <c r="AA159" s="99" t="str">
        <f t="shared" si="26"/>
        <v/>
      </c>
      <c r="AB159" s="140"/>
      <c r="AC159" s="99" t="str">
        <f t="shared" si="27"/>
        <v/>
      </c>
      <c r="AD159" s="140"/>
      <c r="AE159" s="99" t="str">
        <f t="shared" si="28"/>
        <v/>
      </c>
      <c r="AF159" s="140"/>
      <c r="AG159" s="99" t="str">
        <f t="shared" si="29"/>
        <v/>
      </c>
      <c r="AH159" s="140"/>
      <c r="AI159" s="99" t="str">
        <f t="shared" si="30"/>
        <v/>
      </c>
      <c r="AJ159" s="140"/>
      <c r="AK159" s="28" t="str">
        <f t="shared" si="31"/>
        <v/>
      </c>
      <c r="AL159" s="111" t="str">
        <f t="shared" si="32"/>
        <v/>
      </c>
      <c r="AM159" s="111" t="str">
        <f t="shared" si="33"/>
        <v/>
      </c>
      <c r="AN159" s="179"/>
      <c r="AO159" s="179"/>
      <c r="AP159" s="179"/>
      <c r="AQ159" s="179"/>
      <c r="AR159" s="179"/>
      <c r="AS159" s="179"/>
      <c r="AT159" s="179"/>
      <c r="AU159" s="180" t="str">
        <f>IFERROR(VLOOKUP(AT159,'Seguridad Información'!$I$61:$J$65,2,0),"")</f>
        <v/>
      </c>
      <c r="AV159" s="83"/>
      <c r="AW159" s="82" t="str">
        <f t="shared" si="24"/>
        <v/>
      </c>
      <c r="AX159" s="81" t="str">
        <f t="shared" si="34"/>
        <v/>
      </c>
      <c r="AY159" s="22" t="str">
        <f>IFERROR(VLOOKUP((CONCATENATE(AM159,AX159)),Listados!$U$3:$V$11,2,FALSE),"")</f>
        <v/>
      </c>
      <c r="AZ159" s="111">
        <f t="shared" si="35"/>
        <v>100</v>
      </c>
      <c r="BA159" s="504"/>
      <c r="BB159" s="548"/>
      <c r="BC159" s="142">
        <f>+IF(AND(W159="Preventivo",BB157="Fuerte"),2,IF(AND(W159="Preventivo",BB157="Moderado"),1,0))</f>
        <v>0</v>
      </c>
      <c r="BD159" s="68">
        <f>+IF(AND(W159="Detectivo/Correctivo",$BB157="Fuerte"),2,IF(AND(W159="Detectivo/Correctivo",$BB159="Moderado"),1,IF(AND(W159="Preventivo",$BB157="Fuerte"),1,0)))</f>
        <v>0</v>
      </c>
      <c r="BE159" s="142" t="e">
        <f>+N157-BC159</f>
        <v>#N/A</v>
      </c>
      <c r="BF159" s="142" t="e">
        <f>+P157-BD159</f>
        <v>#N/A</v>
      </c>
      <c r="BG159" s="500"/>
      <c r="BH159" s="500"/>
      <c r="BI159" s="500"/>
      <c r="BJ159" s="590"/>
      <c r="BK159" s="590"/>
      <c r="BL159" s="590"/>
      <c r="BM159" s="590"/>
    </row>
    <row r="160" spans="1:65" ht="65.099999999999994" customHeight="1" thickBot="1" x14ac:dyDescent="0.3">
      <c r="A160" s="511"/>
      <c r="B160" s="599"/>
      <c r="C160" s="517"/>
      <c r="D160" s="159"/>
      <c r="E160" s="159"/>
      <c r="F160" s="601"/>
      <c r="G160" s="523"/>
      <c r="H160" s="105"/>
      <c r="I160" s="162"/>
      <c r="J160" s="105"/>
      <c r="K160" s="161"/>
      <c r="L160" s="151"/>
      <c r="M160" s="514"/>
      <c r="N160" s="507"/>
      <c r="O160" s="597"/>
      <c r="P160" s="507"/>
      <c r="Q160" s="502"/>
      <c r="R160" s="500"/>
      <c r="S160" s="140"/>
      <c r="T160" s="101"/>
      <c r="U160" s="52" t="s">
        <v>497</v>
      </c>
      <c r="V160" s="145"/>
      <c r="W160" s="145"/>
      <c r="X160" s="145"/>
      <c r="Y160" s="99" t="str">
        <f t="shared" si="25"/>
        <v/>
      </c>
      <c r="Z160" s="145"/>
      <c r="AA160" s="99" t="str">
        <f t="shared" si="26"/>
        <v/>
      </c>
      <c r="AB160" s="140"/>
      <c r="AC160" s="99" t="str">
        <f t="shared" si="27"/>
        <v/>
      </c>
      <c r="AD160" s="140"/>
      <c r="AE160" s="99" t="str">
        <f t="shared" si="28"/>
        <v/>
      </c>
      <c r="AF160" s="140"/>
      <c r="AG160" s="99" t="str">
        <f t="shared" si="29"/>
        <v/>
      </c>
      <c r="AH160" s="140"/>
      <c r="AI160" s="99" t="str">
        <f t="shared" si="30"/>
        <v/>
      </c>
      <c r="AJ160" s="140"/>
      <c r="AK160" s="28" t="str">
        <f t="shared" si="31"/>
        <v/>
      </c>
      <c r="AL160" s="111" t="str">
        <f t="shared" si="32"/>
        <v/>
      </c>
      <c r="AM160" s="111" t="str">
        <f t="shared" si="33"/>
        <v/>
      </c>
      <c r="AN160" s="179"/>
      <c r="AO160" s="179"/>
      <c r="AP160" s="179"/>
      <c r="AQ160" s="179"/>
      <c r="AR160" s="179"/>
      <c r="AS160" s="179"/>
      <c r="AT160" s="179"/>
      <c r="AU160" s="180" t="str">
        <f>IFERROR(VLOOKUP(AT160,'Seguridad Información'!$I$61:$J$65,2,0),"")</f>
        <v/>
      </c>
      <c r="AV160" s="83"/>
      <c r="AW160" s="82" t="str">
        <f t="shared" si="24"/>
        <v/>
      </c>
      <c r="AX160" s="81" t="str">
        <f t="shared" si="34"/>
        <v/>
      </c>
      <c r="AY160" s="22" t="str">
        <f>IFERROR(VLOOKUP((CONCATENATE(AM160,AX160)),Listados!$U$3:$V$11,2,FALSE),"")</f>
        <v/>
      </c>
      <c r="AZ160" s="111">
        <f t="shared" si="35"/>
        <v>100</v>
      </c>
      <c r="BA160" s="504"/>
      <c r="BB160" s="548"/>
      <c r="BC160" s="142">
        <f>+IF(AND(W160="Preventivo",BB157="Fuerte"),2,IF(AND(W160="Preventivo",BB157="Moderado"),1,0))</f>
        <v>0</v>
      </c>
      <c r="BD160" s="68">
        <f>+IF(AND(W160="Detectivo/Correctivo",$BB157="Fuerte"),2,IF(AND(W160="Detectivo/Correctivo",$BB160="Moderado"),1,IF(AND(W160="Preventivo",$BB157="Fuerte"),1,0)))</f>
        <v>0</v>
      </c>
      <c r="BE160" s="142" t="e">
        <f>+N157-BC160</f>
        <v>#N/A</v>
      </c>
      <c r="BF160" s="142" t="e">
        <f>+P157-BD160</f>
        <v>#N/A</v>
      </c>
      <c r="BG160" s="500"/>
      <c r="BH160" s="500"/>
      <c r="BI160" s="500"/>
      <c r="BJ160" s="590"/>
      <c r="BK160" s="590"/>
      <c r="BL160" s="590"/>
      <c r="BM160" s="590"/>
    </row>
    <row r="161" spans="1:65" ht="65.099999999999994" customHeight="1" thickBot="1" x14ac:dyDescent="0.3">
      <c r="A161" s="511"/>
      <c r="B161" s="599"/>
      <c r="C161" s="517"/>
      <c r="D161" s="116"/>
      <c r="E161" s="116"/>
      <c r="F161" s="601"/>
      <c r="G161" s="523"/>
      <c r="H161" s="105"/>
      <c r="I161" s="162"/>
      <c r="J161" s="105"/>
      <c r="K161" s="29"/>
      <c r="L161" s="151"/>
      <c r="M161" s="514"/>
      <c r="N161" s="507"/>
      <c r="O161" s="597"/>
      <c r="P161" s="507"/>
      <c r="Q161" s="502"/>
      <c r="R161" s="500"/>
      <c r="S161" s="140"/>
      <c r="T161" s="181"/>
      <c r="U161" s="52" t="s">
        <v>497</v>
      </c>
      <c r="V161" s="145"/>
      <c r="W161" s="145"/>
      <c r="X161" s="145"/>
      <c r="Y161" s="99" t="str">
        <f t="shared" si="25"/>
        <v/>
      </c>
      <c r="Z161" s="145"/>
      <c r="AA161" s="99" t="str">
        <f t="shared" si="26"/>
        <v/>
      </c>
      <c r="AB161" s="140"/>
      <c r="AC161" s="99" t="str">
        <f t="shared" si="27"/>
        <v/>
      </c>
      <c r="AD161" s="140"/>
      <c r="AE161" s="99" t="str">
        <f t="shared" si="28"/>
        <v/>
      </c>
      <c r="AF161" s="140"/>
      <c r="AG161" s="99" t="str">
        <f t="shared" si="29"/>
        <v/>
      </c>
      <c r="AH161" s="140"/>
      <c r="AI161" s="99" t="str">
        <f t="shared" si="30"/>
        <v/>
      </c>
      <c r="AJ161" s="140"/>
      <c r="AK161" s="28" t="str">
        <f t="shared" si="31"/>
        <v/>
      </c>
      <c r="AL161" s="111" t="str">
        <f t="shared" si="32"/>
        <v/>
      </c>
      <c r="AM161" s="111" t="str">
        <f t="shared" si="33"/>
        <v/>
      </c>
      <c r="AN161" s="179"/>
      <c r="AO161" s="179"/>
      <c r="AP161" s="179"/>
      <c r="AQ161" s="179"/>
      <c r="AR161" s="179"/>
      <c r="AS161" s="179"/>
      <c r="AT161" s="179"/>
      <c r="AU161" s="180" t="str">
        <f>IFERROR(VLOOKUP(AT161,'Seguridad Información'!$I$61:$J$65,2,0),"")</f>
        <v/>
      </c>
      <c r="AV161" s="83"/>
      <c r="AW161" s="82" t="str">
        <f t="shared" si="24"/>
        <v/>
      </c>
      <c r="AX161" s="81" t="str">
        <f t="shared" si="34"/>
        <v/>
      </c>
      <c r="AY161" s="22" t="str">
        <f>IFERROR(VLOOKUP((CONCATENATE(AM161,AX161)),Listados!$U$3:$V$11,2,FALSE),"")</f>
        <v/>
      </c>
      <c r="AZ161" s="111">
        <f t="shared" si="35"/>
        <v>100</v>
      </c>
      <c r="BA161" s="504"/>
      <c r="BB161" s="548"/>
      <c r="BC161" s="142">
        <f>+IF(AND(W161="Preventivo",BB157="Fuerte"),2,IF(AND(W161="Preventivo",BB157="Moderado"),1,0))</f>
        <v>0</v>
      </c>
      <c r="BD161" s="68">
        <f>+IF(AND(W161="Detectivo/Correctivo",$BB157="Fuerte"),2,IF(AND(W161="Detectivo/Correctivo",$BB161="Moderado"),1,IF(AND(W161="Preventivo",$BB157="Fuerte"),1,0)))</f>
        <v>0</v>
      </c>
      <c r="BE161" s="142" t="e">
        <f>+N157-BC161</f>
        <v>#N/A</v>
      </c>
      <c r="BF161" s="142" t="e">
        <f>+P157-BD161</f>
        <v>#N/A</v>
      </c>
      <c r="BG161" s="500"/>
      <c r="BH161" s="500"/>
      <c r="BI161" s="500"/>
      <c r="BJ161" s="590"/>
      <c r="BK161" s="590"/>
      <c r="BL161" s="590"/>
      <c r="BM161" s="590"/>
    </row>
    <row r="162" spans="1:65" ht="65.099999999999994" customHeight="1" thickBot="1" x14ac:dyDescent="0.3">
      <c r="A162" s="512"/>
      <c r="B162" s="599"/>
      <c r="C162" s="518"/>
      <c r="D162" s="113"/>
      <c r="E162" s="113"/>
      <c r="F162" s="602"/>
      <c r="G162" s="568"/>
      <c r="H162" s="105"/>
      <c r="I162" s="162"/>
      <c r="J162" s="105"/>
      <c r="K162" s="30"/>
      <c r="L162" s="151"/>
      <c r="M162" s="514"/>
      <c r="N162" s="508"/>
      <c r="O162" s="597"/>
      <c r="P162" s="508"/>
      <c r="Q162" s="502"/>
      <c r="R162" s="501"/>
      <c r="S162" s="140"/>
      <c r="T162" s="102"/>
      <c r="U162" s="52" t="s">
        <v>497</v>
      </c>
      <c r="V162" s="145"/>
      <c r="W162" s="145"/>
      <c r="X162" s="145"/>
      <c r="Y162" s="99" t="str">
        <f t="shared" si="25"/>
        <v/>
      </c>
      <c r="Z162" s="145"/>
      <c r="AA162" s="99" t="str">
        <f t="shared" si="26"/>
        <v/>
      </c>
      <c r="AB162" s="140"/>
      <c r="AC162" s="99" t="str">
        <f t="shared" si="27"/>
        <v/>
      </c>
      <c r="AD162" s="140"/>
      <c r="AE162" s="99" t="str">
        <f t="shared" si="28"/>
        <v/>
      </c>
      <c r="AF162" s="140"/>
      <c r="AG162" s="99" t="str">
        <f t="shared" si="29"/>
        <v/>
      </c>
      <c r="AH162" s="140"/>
      <c r="AI162" s="99" t="str">
        <f t="shared" si="30"/>
        <v/>
      </c>
      <c r="AJ162" s="140"/>
      <c r="AK162" s="28" t="str">
        <f t="shared" si="31"/>
        <v/>
      </c>
      <c r="AL162" s="111" t="str">
        <f t="shared" si="32"/>
        <v/>
      </c>
      <c r="AM162" s="111" t="str">
        <f t="shared" si="33"/>
        <v/>
      </c>
      <c r="AN162" s="179"/>
      <c r="AO162" s="179"/>
      <c r="AP162" s="179"/>
      <c r="AQ162" s="179"/>
      <c r="AR162" s="179"/>
      <c r="AS162" s="179"/>
      <c r="AT162" s="179"/>
      <c r="AU162" s="180" t="str">
        <f>IFERROR(VLOOKUP(AT162,'Seguridad Información'!$I$61:$J$65,2,0),"")</f>
        <v/>
      </c>
      <c r="AV162" s="83"/>
      <c r="AW162" s="82" t="str">
        <f t="shared" si="24"/>
        <v/>
      </c>
      <c r="AX162" s="81" t="str">
        <f t="shared" si="34"/>
        <v/>
      </c>
      <c r="AY162" s="22" t="str">
        <f>IFERROR(VLOOKUP((CONCATENATE(AM162,AX162)),Listados!$U$3:$V$11,2,FALSE),"")</f>
        <v/>
      </c>
      <c r="AZ162" s="111">
        <f t="shared" si="35"/>
        <v>100</v>
      </c>
      <c r="BA162" s="505"/>
      <c r="BB162" s="548"/>
      <c r="BC162" s="142">
        <f>+IF(AND(W162="Preventivo",BB157="Fuerte"),2,IF(AND(W162="Preventivo",BB157="Moderado"),1,0))</f>
        <v>0</v>
      </c>
      <c r="BD162" s="68">
        <f>+IF(AND(W162="Detectivo/Correctivo",$BB157="Fuerte"),2,IF(AND(W162="Detectivo/Correctivo",$BB162="Moderado"),1,IF(AND(W162="Preventivo",$BB157="Fuerte"),1,0)))</f>
        <v>0</v>
      </c>
      <c r="BE162" s="142" t="e">
        <f>+N157-BC162</f>
        <v>#N/A</v>
      </c>
      <c r="BF162" s="142" t="e">
        <f>+P157-BD162</f>
        <v>#N/A</v>
      </c>
      <c r="BG162" s="501"/>
      <c r="BH162" s="501"/>
      <c r="BI162" s="501"/>
      <c r="BJ162" s="591"/>
      <c r="BK162" s="591"/>
      <c r="BL162" s="591"/>
      <c r="BM162" s="591"/>
    </row>
    <row r="163" spans="1:65" ht="65.099999999999994" customHeight="1" thickBot="1" x14ac:dyDescent="0.3">
      <c r="A163" s="510">
        <v>27</v>
      </c>
      <c r="B163" s="598"/>
      <c r="C163" s="516" t="str">
        <f>IFERROR(VLOOKUP(B163,Listados!B$3:C$20,2,FALSE),"")</f>
        <v/>
      </c>
      <c r="D163" s="114"/>
      <c r="E163" s="114"/>
      <c r="F163" s="600"/>
      <c r="G163" s="522"/>
      <c r="H163" s="105"/>
      <c r="I163" s="162"/>
      <c r="J163" s="105"/>
      <c r="K163" s="109"/>
      <c r="L163" s="18"/>
      <c r="M163" s="549"/>
      <c r="N163" s="506" t="e">
        <f>+VLOOKUP(M163,Listados!$K$8:$L$12,2,0)</f>
        <v>#N/A</v>
      </c>
      <c r="O163" s="596"/>
      <c r="P163" s="506" t="e">
        <f>+VLOOKUP(O163,Listados!$K$13:$L$17,2,0)</f>
        <v>#N/A</v>
      </c>
      <c r="Q163" s="501" t="str">
        <f>IF(AND(M163&lt;&gt;"",O163&lt;&gt;""),VLOOKUP(M163&amp;O163,Listados!$M$3:$N$27,2,FALSE),"")</f>
        <v/>
      </c>
      <c r="R163" s="499" t="e">
        <f>+VLOOKUP(Q163,Listados!$P$3:$Q$6,2,FALSE)</f>
        <v>#N/A</v>
      </c>
      <c r="S163" s="140"/>
      <c r="T163" s="98"/>
      <c r="U163" s="52" t="s">
        <v>497</v>
      </c>
      <c r="V163" s="145"/>
      <c r="W163" s="145"/>
      <c r="X163" s="145"/>
      <c r="Y163" s="99" t="str">
        <f t="shared" si="25"/>
        <v/>
      </c>
      <c r="Z163" s="145"/>
      <c r="AA163" s="99" t="str">
        <f t="shared" si="26"/>
        <v/>
      </c>
      <c r="AB163" s="140"/>
      <c r="AC163" s="99" t="str">
        <f t="shared" si="27"/>
        <v/>
      </c>
      <c r="AD163" s="140"/>
      <c r="AE163" s="99" t="str">
        <f t="shared" si="28"/>
        <v/>
      </c>
      <c r="AF163" s="140"/>
      <c r="AG163" s="99" t="str">
        <f t="shared" si="29"/>
        <v/>
      </c>
      <c r="AH163" s="140"/>
      <c r="AI163" s="99" t="str">
        <f t="shared" si="30"/>
        <v/>
      </c>
      <c r="AJ163" s="140"/>
      <c r="AK163" s="28" t="str">
        <f t="shared" si="31"/>
        <v/>
      </c>
      <c r="AL163" s="111" t="str">
        <f t="shared" si="32"/>
        <v/>
      </c>
      <c r="AM163" s="111" t="str">
        <f t="shared" si="33"/>
        <v/>
      </c>
      <c r="AN163" s="179"/>
      <c r="AO163" s="179"/>
      <c r="AP163" s="179"/>
      <c r="AQ163" s="179"/>
      <c r="AR163" s="179"/>
      <c r="AS163" s="179"/>
      <c r="AT163" s="179"/>
      <c r="AU163" s="180" t="str">
        <f>IFERROR(VLOOKUP(AT163,'Seguridad Información'!$I$61:$J$65,2,0),"")</f>
        <v/>
      </c>
      <c r="AV163" s="83"/>
      <c r="AW163" s="82" t="str">
        <f t="shared" si="24"/>
        <v/>
      </c>
      <c r="AX163" s="81" t="str">
        <f t="shared" si="34"/>
        <v/>
      </c>
      <c r="AY163" s="22" t="str">
        <f>IFERROR(VLOOKUP((CONCATENATE(AM163,AX163)),Listados!$U$3:$V$11,2,FALSE),"")</f>
        <v/>
      </c>
      <c r="AZ163" s="111">
        <f t="shared" si="35"/>
        <v>100</v>
      </c>
      <c r="BA163" s="503">
        <f>AVERAGE(AZ163:AZ168)</f>
        <v>100</v>
      </c>
      <c r="BB163" s="505" t="str">
        <f>IF(BA163&lt;=50, "Débil", IF(BA163&lt;=99,"Moderado","Fuerte"))</f>
        <v>Fuerte</v>
      </c>
      <c r="BC163" s="142">
        <f>+IF(AND(W163="Preventivo",BB163="Fuerte"),2,IF(AND(W163="Preventivo",BB163="Moderado"),1,0))</f>
        <v>0</v>
      </c>
      <c r="BD163" s="68">
        <f>+IF(AND(W163="Detectivo/Correctivo",$BB163="Fuerte"),2,IF(AND(W163="Detectivo/Correctivo",$BB163="Moderado"),1,IF(AND(W163="Preventivo",$BB163="Fuerte"),1,0)))</f>
        <v>0</v>
      </c>
      <c r="BE163" s="142" t="e">
        <f>+N163-BC163</f>
        <v>#N/A</v>
      </c>
      <c r="BF163" s="142" t="e">
        <f>+P163-BD163</f>
        <v>#N/A</v>
      </c>
      <c r="BG163" s="499" t="e">
        <f>+VLOOKUP(MIN(BE163,BE164,BE165,BE166,BE167,BE168),Listados!$J$18:$K$24,2,TRUE)</f>
        <v>#N/A</v>
      </c>
      <c r="BH163" s="499" t="e">
        <f>+VLOOKUP(MIN(BF163,BF164,BF165,BF166,BF167,BF168),Listados!$J$27:$K$32,2,TRUE)</f>
        <v>#N/A</v>
      </c>
      <c r="BI163" s="499" t="e">
        <f>IF(AND(BG163&lt;&gt;"",BH163&lt;&gt;""),VLOOKUP(BG163&amp;BH163,Listados!$M$3:$N$27,2,FALSE),"")</f>
        <v>#N/A</v>
      </c>
      <c r="BJ163" s="589" t="e">
        <f>+IF($R163="Asumir el riesgo","NA","")</f>
        <v>#N/A</v>
      </c>
      <c r="BK163" s="589" t="e">
        <f>+IF($R163="Asumir el riesgo","NA","")</f>
        <v>#N/A</v>
      </c>
      <c r="BL163" s="589" t="e">
        <f>+IF($R163="Asumir el riesgo","NA","")</f>
        <v>#N/A</v>
      </c>
      <c r="BM163" s="589" t="e">
        <f>+IF($R163="Asumir el riesgo","NA","")</f>
        <v>#N/A</v>
      </c>
    </row>
    <row r="164" spans="1:65" ht="65.099999999999994" customHeight="1" thickBot="1" x14ac:dyDescent="0.3">
      <c r="A164" s="511"/>
      <c r="B164" s="599"/>
      <c r="C164" s="517"/>
      <c r="D164" s="159"/>
      <c r="E164" s="159"/>
      <c r="F164" s="601"/>
      <c r="G164" s="523"/>
      <c r="H164" s="105"/>
      <c r="I164" s="162"/>
      <c r="J164" s="105"/>
      <c r="K164" s="161"/>
      <c r="L164" s="151"/>
      <c r="M164" s="514"/>
      <c r="N164" s="507"/>
      <c r="O164" s="597"/>
      <c r="P164" s="507"/>
      <c r="Q164" s="502"/>
      <c r="R164" s="500"/>
      <c r="S164" s="140"/>
      <c r="T164" s="181"/>
      <c r="U164" s="52" t="s">
        <v>497</v>
      </c>
      <c r="V164" s="145"/>
      <c r="W164" s="145"/>
      <c r="X164" s="145"/>
      <c r="Y164" s="99" t="str">
        <f t="shared" si="25"/>
        <v/>
      </c>
      <c r="Z164" s="145"/>
      <c r="AA164" s="99" t="str">
        <f t="shared" si="26"/>
        <v/>
      </c>
      <c r="AB164" s="140"/>
      <c r="AC164" s="99" t="str">
        <f t="shared" si="27"/>
        <v/>
      </c>
      <c r="AD164" s="140"/>
      <c r="AE164" s="99" t="str">
        <f t="shared" si="28"/>
        <v/>
      </c>
      <c r="AF164" s="140"/>
      <c r="AG164" s="99" t="str">
        <f t="shared" si="29"/>
        <v/>
      </c>
      <c r="AH164" s="140"/>
      <c r="AI164" s="99" t="str">
        <f t="shared" si="30"/>
        <v/>
      </c>
      <c r="AJ164" s="140"/>
      <c r="AK164" s="28" t="str">
        <f t="shared" si="31"/>
        <v/>
      </c>
      <c r="AL164" s="111" t="str">
        <f t="shared" si="32"/>
        <v/>
      </c>
      <c r="AM164" s="111" t="str">
        <f t="shared" si="33"/>
        <v/>
      </c>
      <c r="AN164" s="179"/>
      <c r="AO164" s="179"/>
      <c r="AP164" s="179"/>
      <c r="AQ164" s="179"/>
      <c r="AR164" s="179"/>
      <c r="AS164" s="179"/>
      <c r="AT164" s="179"/>
      <c r="AU164" s="180" t="str">
        <f>IFERROR(VLOOKUP(AT164,'Seguridad Información'!$I$61:$J$65,2,0),"")</f>
        <v/>
      </c>
      <c r="AV164" s="83"/>
      <c r="AW164" s="82" t="str">
        <f t="shared" si="24"/>
        <v/>
      </c>
      <c r="AX164" s="81" t="str">
        <f t="shared" si="34"/>
        <v/>
      </c>
      <c r="AY164" s="22" t="str">
        <f>IFERROR(VLOOKUP((CONCATENATE(AM164,AX164)),Listados!$U$3:$V$11,2,FALSE),"")</f>
        <v/>
      </c>
      <c r="AZ164" s="111">
        <f t="shared" si="35"/>
        <v>100</v>
      </c>
      <c r="BA164" s="504"/>
      <c r="BB164" s="548"/>
      <c r="BC164" s="142">
        <f>+IF(AND(W164="Preventivo",BB163="Fuerte"),2,IF(AND(W164="Preventivo",BB163="Moderado"),1,0))</f>
        <v>0</v>
      </c>
      <c r="BD164" s="68">
        <f>+IF(AND(W164="Detectivo/Correctivo",$BB163="Fuerte"),2,IF(AND(W164="Detectivo/Correctivo",$BB164="Moderado"),1,IF(AND(W164="Preventivo",$BB163="Fuerte"),1,0)))</f>
        <v>0</v>
      </c>
      <c r="BE164" s="142" t="e">
        <f>+N163-BC164</f>
        <v>#N/A</v>
      </c>
      <c r="BF164" s="142" t="e">
        <f>+P163-BD164</f>
        <v>#N/A</v>
      </c>
      <c r="BG164" s="500"/>
      <c r="BH164" s="500"/>
      <c r="BI164" s="500"/>
      <c r="BJ164" s="590"/>
      <c r="BK164" s="590"/>
      <c r="BL164" s="590"/>
      <c r="BM164" s="590"/>
    </row>
    <row r="165" spans="1:65" ht="65.099999999999994" customHeight="1" thickBot="1" x14ac:dyDescent="0.3">
      <c r="A165" s="511"/>
      <c r="B165" s="599"/>
      <c r="C165" s="517"/>
      <c r="D165" s="159"/>
      <c r="E165" s="159"/>
      <c r="F165" s="601"/>
      <c r="G165" s="523"/>
      <c r="H165" s="105"/>
      <c r="I165" s="162"/>
      <c r="J165" s="105"/>
      <c r="K165" s="161"/>
      <c r="L165" s="151"/>
      <c r="M165" s="514"/>
      <c r="N165" s="507"/>
      <c r="O165" s="597"/>
      <c r="P165" s="507"/>
      <c r="Q165" s="502"/>
      <c r="R165" s="500"/>
      <c r="S165" s="140"/>
      <c r="T165" s="100"/>
      <c r="U165" s="52" t="s">
        <v>497</v>
      </c>
      <c r="V165" s="145"/>
      <c r="W165" s="145"/>
      <c r="X165" s="145"/>
      <c r="Y165" s="99" t="str">
        <f t="shared" si="25"/>
        <v/>
      </c>
      <c r="Z165" s="145"/>
      <c r="AA165" s="99" t="str">
        <f t="shared" si="26"/>
        <v/>
      </c>
      <c r="AB165" s="140"/>
      <c r="AC165" s="99" t="str">
        <f t="shared" si="27"/>
        <v/>
      </c>
      <c r="AD165" s="140"/>
      <c r="AE165" s="99" t="str">
        <f t="shared" si="28"/>
        <v/>
      </c>
      <c r="AF165" s="140"/>
      <c r="AG165" s="99" t="str">
        <f t="shared" si="29"/>
        <v/>
      </c>
      <c r="AH165" s="140"/>
      <c r="AI165" s="99" t="str">
        <f t="shared" si="30"/>
        <v/>
      </c>
      <c r="AJ165" s="140"/>
      <c r="AK165" s="28" t="str">
        <f t="shared" si="31"/>
        <v/>
      </c>
      <c r="AL165" s="111" t="str">
        <f t="shared" si="32"/>
        <v/>
      </c>
      <c r="AM165" s="111" t="str">
        <f t="shared" si="33"/>
        <v/>
      </c>
      <c r="AN165" s="179"/>
      <c r="AO165" s="179"/>
      <c r="AP165" s="179"/>
      <c r="AQ165" s="179"/>
      <c r="AR165" s="179"/>
      <c r="AS165" s="179"/>
      <c r="AT165" s="179"/>
      <c r="AU165" s="180" t="str">
        <f>IFERROR(VLOOKUP(AT165,'Seguridad Información'!$I$61:$J$65,2,0),"")</f>
        <v/>
      </c>
      <c r="AV165" s="83"/>
      <c r="AW165" s="82" t="str">
        <f t="shared" si="24"/>
        <v/>
      </c>
      <c r="AX165" s="81" t="str">
        <f t="shared" si="34"/>
        <v/>
      </c>
      <c r="AY165" s="22" t="str">
        <f>IFERROR(VLOOKUP((CONCATENATE(AM165,AX165)),Listados!$U$3:$V$11,2,FALSE),"")</f>
        <v/>
      </c>
      <c r="AZ165" s="111">
        <f t="shared" si="35"/>
        <v>100</v>
      </c>
      <c r="BA165" s="504"/>
      <c r="BB165" s="548"/>
      <c r="BC165" s="142">
        <f>+IF(AND(W165="Preventivo",BB163="Fuerte"),2,IF(AND(W165="Preventivo",BB163="Moderado"),1,0))</f>
        <v>0</v>
      </c>
      <c r="BD165" s="68">
        <f>+IF(AND(W165="Detectivo/Correctivo",$BB163="Fuerte"),2,IF(AND(W165="Detectivo/Correctivo",$BB165="Moderado"),1,IF(AND(W165="Preventivo",$BB163="Fuerte"),1,0)))</f>
        <v>0</v>
      </c>
      <c r="BE165" s="142" t="e">
        <f>+N163-BC165</f>
        <v>#N/A</v>
      </c>
      <c r="BF165" s="142" t="e">
        <f>+P163-BD165</f>
        <v>#N/A</v>
      </c>
      <c r="BG165" s="500"/>
      <c r="BH165" s="500"/>
      <c r="BI165" s="500"/>
      <c r="BJ165" s="590"/>
      <c r="BK165" s="590"/>
      <c r="BL165" s="590"/>
      <c r="BM165" s="590"/>
    </row>
    <row r="166" spans="1:65" ht="65.099999999999994" customHeight="1" thickBot="1" x14ac:dyDescent="0.3">
      <c r="A166" s="511"/>
      <c r="B166" s="599"/>
      <c r="C166" s="517"/>
      <c r="D166" s="159"/>
      <c r="E166" s="159"/>
      <c r="F166" s="601"/>
      <c r="G166" s="523"/>
      <c r="H166" s="105"/>
      <c r="I166" s="162"/>
      <c r="J166" s="105"/>
      <c r="K166" s="161"/>
      <c r="L166" s="151"/>
      <c r="M166" s="514"/>
      <c r="N166" s="507"/>
      <c r="O166" s="597"/>
      <c r="P166" s="507"/>
      <c r="Q166" s="502"/>
      <c r="R166" s="500"/>
      <c r="S166" s="140"/>
      <c r="T166" s="101"/>
      <c r="U166" s="52" t="s">
        <v>497</v>
      </c>
      <c r="V166" s="145"/>
      <c r="W166" s="145"/>
      <c r="X166" s="145"/>
      <c r="Y166" s="99" t="str">
        <f t="shared" si="25"/>
        <v/>
      </c>
      <c r="Z166" s="145"/>
      <c r="AA166" s="99" t="str">
        <f t="shared" si="26"/>
        <v/>
      </c>
      <c r="AB166" s="140"/>
      <c r="AC166" s="99" t="str">
        <f t="shared" si="27"/>
        <v/>
      </c>
      <c r="AD166" s="140"/>
      <c r="AE166" s="99" t="str">
        <f t="shared" si="28"/>
        <v/>
      </c>
      <c r="AF166" s="140"/>
      <c r="AG166" s="99" t="str">
        <f t="shared" si="29"/>
        <v/>
      </c>
      <c r="AH166" s="140"/>
      <c r="AI166" s="99" t="str">
        <f t="shared" si="30"/>
        <v/>
      </c>
      <c r="AJ166" s="140"/>
      <c r="AK166" s="28" t="str">
        <f t="shared" si="31"/>
        <v/>
      </c>
      <c r="AL166" s="111" t="str">
        <f t="shared" si="32"/>
        <v/>
      </c>
      <c r="AM166" s="111" t="str">
        <f t="shared" si="33"/>
        <v/>
      </c>
      <c r="AN166" s="179"/>
      <c r="AO166" s="179"/>
      <c r="AP166" s="179"/>
      <c r="AQ166" s="179"/>
      <c r="AR166" s="179"/>
      <c r="AS166" s="179"/>
      <c r="AT166" s="179"/>
      <c r="AU166" s="180" t="str">
        <f>IFERROR(VLOOKUP(AT166,'Seguridad Información'!$I$61:$J$65,2,0),"")</f>
        <v/>
      </c>
      <c r="AV166" s="83"/>
      <c r="AW166" s="82" t="str">
        <f t="shared" si="24"/>
        <v/>
      </c>
      <c r="AX166" s="81" t="str">
        <f t="shared" si="34"/>
        <v/>
      </c>
      <c r="AY166" s="22" t="str">
        <f>IFERROR(VLOOKUP((CONCATENATE(AM166,AX166)),Listados!$U$3:$V$11,2,FALSE),"")</f>
        <v/>
      </c>
      <c r="AZ166" s="111">
        <f t="shared" si="35"/>
        <v>100</v>
      </c>
      <c r="BA166" s="504"/>
      <c r="BB166" s="548"/>
      <c r="BC166" s="142">
        <f>+IF(AND(W166="Preventivo",BB163="Fuerte"),2,IF(AND(W166="Preventivo",BB163="Moderado"),1,0))</f>
        <v>0</v>
      </c>
      <c r="BD166" s="68">
        <f>+IF(AND(W166="Detectivo/Correctivo",$BB163="Fuerte"),2,IF(AND(W166="Detectivo/Correctivo",$BB166="Moderado"),1,IF(AND(W166="Preventivo",$BB163="Fuerte"),1,0)))</f>
        <v>0</v>
      </c>
      <c r="BE166" s="142" t="e">
        <f>+N163-BC166</f>
        <v>#N/A</v>
      </c>
      <c r="BF166" s="142" t="e">
        <f>+P163-BD166</f>
        <v>#N/A</v>
      </c>
      <c r="BG166" s="500"/>
      <c r="BH166" s="500"/>
      <c r="BI166" s="500"/>
      <c r="BJ166" s="590"/>
      <c r="BK166" s="590"/>
      <c r="BL166" s="590"/>
      <c r="BM166" s="590"/>
    </row>
    <row r="167" spans="1:65" ht="65.099999999999994" customHeight="1" thickBot="1" x14ac:dyDescent="0.3">
      <c r="A167" s="511"/>
      <c r="B167" s="599"/>
      <c r="C167" s="517"/>
      <c r="D167" s="116"/>
      <c r="E167" s="116"/>
      <c r="F167" s="601"/>
      <c r="G167" s="523"/>
      <c r="H167" s="105"/>
      <c r="I167" s="162"/>
      <c r="J167" s="105"/>
      <c r="K167" s="29"/>
      <c r="L167" s="151"/>
      <c r="M167" s="514"/>
      <c r="N167" s="507"/>
      <c r="O167" s="597"/>
      <c r="P167" s="507"/>
      <c r="Q167" s="502"/>
      <c r="R167" s="500"/>
      <c r="S167" s="140"/>
      <c r="T167" s="181"/>
      <c r="U167" s="52" t="s">
        <v>497</v>
      </c>
      <c r="V167" s="145"/>
      <c r="W167" s="145"/>
      <c r="X167" s="145"/>
      <c r="Y167" s="99" t="str">
        <f t="shared" si="25"/>
        <v/>
      </c>
      <c r="Z167" s="145"/>
      <c r="AA167" s="99" t="str">
        <f t="shared" si="26"/>
        <v/>
      </c>
      <c r="AB167" s="140"/>
      <c r="AC167" s="99" t="str">
        <f t="shared" si="27"/>
        <v/>
      </c>
      <c r="AD167" s="140"/>
      <c r="AE167" s="99" t="str">
        <f t="shared" si="28"/>
        <v/>
      </c>
      <c r="AF167" s="140"/>
      <c r="AG167" s="99" t="str">
        <f t="shared" si="29"/>
        <v/>
      </c>
      <c r="AH167" s="140"/>
      <c r="AI167" s="99" t="str">
        <f t="shared" si="30"/>
        <v/>
      </c>
      <c r="AJ167" s="140"/>
      <c r="AK167" s="28" t="str">
        <f t="shared" si="31"/>
        <v/>
      </c>
      <c r="AL167" s="111" t="str">
        <f t="shared" si="32"/>
        <v/>
      </c>
      <c r="AM167" s="111" t="str">
        <f t="shared" si="33"/>
        <v/>
      </c>
      <c r="AN167" s="179"/>
      <c r="AO167" s="179"/>
      <c r="AP167" s="179"/>
      <c r="AQ167" s="179"/>
      <c r="AR167" s="179"/>
      <c r="AS167" s="179"/>
      <c r="AT167" s="179"/>
      <c r="AU167" s="180" t="str">
        <f>IFERROR(VLOOKUP(AT167,'Seguridad Información'!$I$61:$J$65,2,0),"")</f>
        <v/>
      </c>
      <c r="AV167" s="83"/>
      <c r="AW167" s="82" t="str">
        <f t="shared" si="24"/>
        <v/>
      </c>
      <c r="AX167" s="81" t="str">
        <f t="shared" si="34"/>
        <v/>
      </c>
      <c r="AY167" s="22" t="str">
        <f>IFERROR(VLOOKUP((CONCATENATE(AM167,AX167)),Listados!$U$3:$V$11,2,FALSE),"")</f>
        <v/>
      </c>
      <c r="AZ167" s="111">
        <f t="shared" si="35"/>
        <v>100</v>
      </c>
      <c r="BA167" s="504"/>
      <c r="BB167" s="548"/>
      <c r="BC167" s="142">
        <f>+IF(AND(W167="Preventivo",BB163="Fuerte"),2,IF(AND(W167="Preventivo",BB163="Moderado"),1,0))</f>
        <v>0</v>
      </c>
      <c r="BD167" s="68">
        <f>+IF(AND(W167="Detectivo/Correctivo",$BB163="Fuerte"),2,IF(AND(W167="Detectivo/Correctivo",$BB167="Moderado"),1,IF(AND(W167="Preventivo",$BB163="Fuerte"),1,0)))</f>
        <v>0</v>
      </c>
      <c r="BE167" s="142" t="e">
        <f>+N163-BC167</f>
        <v>#N/A</v>
      </c>
      <c r="BF167" s="142" t="e">
        <f>+P163-BD167</f>
        <v>#N/A</v>
      </c>
      <c r="BG167" s="500"/>
      <c r="BH167" s="500"/>
      <c r="BI167" s="500"/>
      <c r="BJ167" s="590"/>
      <c r="BK167" s="590"/>
      <c r="BL167" s="590"/>
      <c r="BM167" s="590"/>
    </row>
    <row r="168" spans="1:65" ht="65.099999999999994" customHeight="1" thickBot="1" x14ac:dyDescent="0.3">
      <c r="A168" s="512"/>
      <c r="B168" s="599"/>
      <c r="C168" s="518"/>
      <c r="D168" s="113"/>
      <c r="E168" s="113"/>
      <c r="F168" s="602"/>
      <c r="G168" s="568"/>
      <c r="H168" s="105"/>
      <c r="I168" s="162"/>
      <c r="J168" s="105"/>
      <c r="K168" s="30"/>
      <c r="L168" s="151"/>
      <c r="M168" s="514"/>
      <c r="N168" s="508"/>
      <c r="O168" s="597"/>
      <c r="P168" s="508"/>
      <c r="Q168" s="502"/>
      <c r="R168" s="501"/>
      <c r="S168" s="140"/>
      <c r="T168" s="102"/>
      <c r="U168" s="52" t="s">
        <v>497</v>
      </c>
      <c r="V168" s="145"/>
      <c r="W168" s="145"/>
      <c r="X168" s="145"/>
      <c r="Y168" s="99" t="str">
        <f t="shared" si="25"/>
        <v/>
      </c>
      <c r="Z168" s="145"/>
      <c r="AA168" s="99" t="str">
        <f t="shared" si="26"/>
        <v/>
      </c>
      <c r="AB168" s="140"/>
      <c r="AC168" s="99" t="str">
        <f t="shared" si="27"/>
        <v/>
      </c>
      <c r="AD168" s="140"/>
      <c r="AE168" s="99" t="str">
        <f t="shared" si="28"/>
        <v/>
      </c>
      <c r="AF168" s="140"/>
      <c r="AG168" s="99" t="str">
        <f t="shared" si="29"/>
        <v/>
      </c>
      <c r="AH168" s="140"/>
      <c r="AI168" s="99" t="str">
        <f t="shared" si="30"/>
        <v/>
      </c>
      <c r="AJ168" s="140"/>
      <c r="AK168" s="28" t="str">
        <f t="shared" si="31"/>
        <v/>
      </c>
      <c r="AL168" s="111" t="str">
        <f t="shared" si="32"/>
        <v/>
      </c>
      <c r="AM168" s="111" t="str">
        <f t="shared" si="33"/>
        <v/>
      </c>
      <c r="AN168" s="179"/>
      <c r="AO168" s="179"/>
      <c r="AP168" s="179"/>
      <c r="AQ168" s="179"/>
      <c r="AR168" s="179"/>
      <c r="AS168" s="179"/>
      <c r="AT168" s="179"/>
      <c r="AU168" s="180" t="str">
        <f>IFERROR(VLOOKUP(AT168,'Seguridad Información'!$I$61:$J$65,2,0),"")</f>
        <v/>
      </c>
      <c r="AV168" s="83"/>
      <c r="AW168" s="82" t="str">
        <f t="shared" si="24"/>
        <v/>
      </c>
      <c r="AX168" s="81" t="str">
        <f t="shared" si="34"/>
        <v/>
      </c>
      <c r="AY168" s="22" t="str">
        <f>IFERROR(VLOOKUP((CONCATENATE(AM168,AX168)),Listados!$U$3:$V$11,2,FALSE),"")</f>
        <v/>
      </c>
      <c r="AZ168" s="111">
        <f t="shared" si="35"/>
        <v>100</v>
      </c>
      <c r="BA168" s="505"/>
      <c r="BB168" s="548"/>
      <c r="BC168" s="142">
        <f>+IF(AND(W168="Preventivo",BB163="Fuerte"),2,IF(AND(W168="Preventivo",BB163="Moderado"),1,0))</f>
        <v>0</v>
      </c>
      <c r="BD168" s="68">
        <f>+IF(AND(W168="Detectivo/Correctivo",$BB163="Fuerte"),2,IF(AND(W168="Detectivo/Correctivo",$BB168="Moderado"),1,IF(AND(W168="Preventivo",$BB163="Fuerte"),1,0)))</f>
        <v>0</v>
      </c>
      <c r="BE168" s="142" t="e">
        <f>+N163-BC168</f>
        <v>#N/A</v>
      </c>
      <c r="BF168" s="142" t="e">
        <f>+P163-BD168</f>
        <v>#N/A</v>
      </c>
      <c r="BG168" s="501"/>
      <c r="BH168" s="501"/>
      <c r="BI168" s="501"/>
      <c r="BJ168" s="591"/>
      <c r="BK168" s="591"/>
      <c r="BL168" s="591"/>
      <c r="BM168" s="591"/>
    </row>
    <row r="169" spans="1:65" ht="65.099999999999994" customHeight="1" thickBot="1" x14ac:dyDescent="0.3">
      <c r="A169" s="510">
        <v>28</v>
      </c>
      <c r="B169" s="598"/>
      <c r="C169" s="516" t="str">
        <f>IFERROR(VLOOKUP(B169,Listados!B$3:C$20,2,FALSE),"")</f>
        <v/>
      </c>
      <c r="D169" s="114"/>
      <c r="E169" s="114"/>
      <c r="F169" s="600"/>
      <c r="G169" s="522"/>
      <c r="H169" s="105"/>
      <c r="I169" s="162"/>
      <c r="J169" s="105"/>
      <c r="K169" s="109"/>
      <c r="L169" s="18"/>
      <c r="M169" s="549"/>
      <c r="N169" s="506" t="e">
        <f>+VLOOKUP(M169,Listados!$K$8:$L$12,2,0)</f>
        <v>#N/A</v>
      </c>
      <c r="O169" s="596"/>
      <c r="P169" s="506" t="e">
        <f>+VLOOKUP(O169,Listados!$K$13:$L$17,2,0)</f>
        <v>#N/A</v>
      </c>
      <c r="Q169" s="501" t="str">
        <f>IF(AND(M169&lt;&gt;"",O169&lt;&gt;""),VLOOKUP(M169&amp;O169,Listados!$M$3:$N$27,2,FALSE),"")</f>
        <v/>
      </c>
      <c r="R169" s="499" t="e">
        <f>+VLOOKUP(Q169,Listados!$P$3:$Q$6,2,FALSE)</f>
        <v>#N/A</v>
      </c>
      <c r="S169" s="140"/>
      <c r="T169" s="98"/>
      <c r="U169" s="52" t="s">
        <v>497</v>
      </c>
      <c r="V169" s="145"/>
      <c r="W169" s="145"/>
      <c r="X169" s="145"/>
      <c r="Y169" s="99" t="str">
        <f t="shared" si="25"/>
        <v/>
      </c>
      <c r="Z169" s="145"/>
      <c r="AA169" s="99" t="str">
        <f t="shared" si="26"/>
        <v/>
      </c>
      <c r="AB169" s="140"/>
      <c r="AC169" s="99" t="str">
        <f t="shared" si="27"/>
        <v/>
      </c>
      <c r="AD169" s="140"/>
      <c r="AE169" s="99" t="str">
        <f t="shared" si="28"/>
        <v/>
      </c>
      <c r="AF169" s="140"/>
      <c r="AG169" s="99" t="str">
        <f t="shared" si="29"/>
        <v/>
      </c>
      <c r="AH169" s="140"/>
      <c r="AI169" s="99" t="str">
        <f t="shared" si="30"/>
        <v/>
      </c>
      <c r="AJ169" s="140"/>
      <c r="AK169" s="28" t="str">
        <f t="shared" si="31"/>
        <v/>
      </c>
      <c r="AL169" s="111" t="str">
        <f t="shared" si="32"/>
        <v/>
      </c>
      <c r="AM169" s="111" t="str">
        <f t="shared" si="33"/>
        <v/>
      </c>
      <c r="AN169" s="179"/>
      <c r="AO169" s="179"/>
      <c r="AP169" s="179"/>
      <c r="AQ169" s="179"/>
      <c r="AR169" s="179"/>
      <c r="AS169" s="179"/>
      <c r="AT169" s="179"/>
      <c r="AU169" s="180" t="str">
        <f>IFERROR(VLOOKUP(AT169,'Seguridad Información'!$I$61:$J$65,2,0),"")</f>
        <v/>
      </c>
      <c r="AV169" s="83"/>
      <c r="AW169" s="82" t="str">
        <f t="shared" si="24"/>
        <v/>
      </c>
      <c r="AX169" s="81" t="str">
        <f t="shared" si="34"/>
        <v/>
      </c>
      <c r="AY169" s="22" t="str">
        <f>IFERROR(VLOOKUP((CONCATENATE(AM169,AX169)),Listados!$U$3:$V$11,2,FALSE),"")</f>
        <v/>
      </c>
      <c r="AZ169" s="111">
        <f t="shared" si="35"/>
        <v>100</v>
      </c>
      <c r="BA169" s="503">
        <f>AVERAGE(AZ169:AZ174)</f>
        <v>100</v>
      </c>
      <c r="BB169" s="505" t="str">
        <f>IF(BA169&lt;=50, "Débil", IF(BA169&lt;=99,"Moderado","Fuerte"))</f>
        <v>Fuerte</v>
      </c>
      <c r="BC169" s="142">
        <f>+IF(AND(W169="Preventivo",BB169="Fuerte"),2,IF(AND(W169="Preventivo",BB169="Moderado"),1,0))</f>
        <v>0</v>
      </c>
      <c r="BD169" s="68">
        <f>+IF(AND(W169="Detectivo/Correctivo",$BB169="Fuerte"),2,IF(AND(W169="Detectivo/Correctivo",$BB169="Moderado"),1,IF(AND(W169="Preventivo",$BB169="Fuerte"),1,0)))</f>
        <v>0</v>
      </c>
      <c r="BE169" s="142" t="e">
        <f>+N169-BC169</f>
        <v>#N/A</v>
      </c>
      <c r="BF169" s="142" t="e">
        <f>+P169-BD169</f>
        <v>#N/A</v>
      </c>
      <c r="BG169" s="499" t="e">
        <f>+VLOOKUP(MIN(BE169,BE170,BE171,BE172,BE173,BE174),Listados!$J$18:$K$24,2,TRUE)</f>
        <v>#N/A</v>
      </c>
      <c r="BH169" s="499" t="e">
        <f>+VLOOKUP(MIN(BF169,BF170,BF171,BF172,BF173,BF174),Listados!$J$27:$K$32,2,TRUE)</f>
        <v>#N/A</v>
      </c>
      <c r="BI169" s="499" t="e">
        <f>IF(AND(BG169&lt;&gt;"",BH169&lt;&gt;""),VLOOKUP(BG169&amp;BH169,Listados!$M$3:$N$27,2,FALSE),"")</f>
        <v>#N/A</v>
      </c>
      <c r="BJ169" s="589" t="e">
        <f>+IF($R169="Asumir el riesgo","NA","")</f>
        <v>#N/A</v>
      </c>
      <c r="BK169" s="589" t="e">
        <f>+IF($R169="Asumir el riesgo","NA","")</f>
        <v>#N/A</v>
      </c>
      <c r="BL169" s="589" t="e">
        <f>+IF($R169="Asumir el riesgo","NA","")</f>
        <v>#N/A</v>
      </c>
      <c r="BM169" s="589" t="e">
        <f>+IF($R169="Asumir el riesgo","NA","")</f>
        <v>#N/A</v>
      </c>
    </row>
    <row r="170" spans="1:65" ht="65.099999999999994" customHeight="1" thickBot="1" x14ac:dyDescent="0.3">
      <c r="A170" s="511"/>
      <c r="B170" s="599"/>
      <c r="C170" s="517"/>
      <c r="D170" s="159"/>
      <c r="E170" s="159"/>
      <c r="F170" s="601"/>
      <c r="G170" s="523"/>
      <c r="H170" s="105"/>
      <c r="I170" s="162"/>
      <c r="J170" s="105"/>
      <c r="K170" s="161"/>
      <c r="L170" s="151"/>
      <c r="M170" s="514"/>
      <c r="N170" s="507"/>
      <c r="O170" s="597"/>
      <c r="P170" s="507"/>
      <c r="Q170" s="502"/>
      <c r="R170" s="500"/>
      <c r="S170" s="140"/>
      <c r="T170" s="181"/>
      <c r="U170" s="52" t="s">
        <v>497</v>
      </c>
      <c r="V170" s="145"/>
      <c r="W170" s="145"/>
      <c r="X170" s="145"/>
      <c r="Y170" s="99" t="str">
        <f t="shared" si="25"/>
        <v/>
      </c>
      <c r="Z170" s="145"/>
      <c r="AA170" s="99" t="str">
        <f t="shared" si="26"/>
        <v/>
      </c>
      <c r="AB170" s="140"/>
      <c r="AC170" s="99" t="str">
        <f t="shared" si="27"/>
        <v/>
      </c>
      <c r="AD170" s="140"/>
      <c r="AE170" s="99" t="str">
        <f t="shared" si="28"/>
        <v/>
      </c>
      <c r="AF170" s="140"/>
      <c r="AG170" s="99" t="str">
        <f t="shared" si="29"/>
        <v/>
      </c>
      <c r="AH170" s="140"/>
      <c r="AI170" s="99" t="str">
        <f t="shared" si="30"/>
        <v/>
      </c>
      <c r="AJ170" s="140"/>
      <c r="AK170" s="28" t="str">
        <f t="shared" si="31"/>
        <v/>
      </c>
      <c r="AL170" s="111" t="str">
        <f t="shared" si="32"/>
        <v/>
      </c>
      <c r="AM170" s="111" t="str">
        <f t="shared" si="33"/>
        <v/>
      </c>
      <c r="AN170" s="179"/>
      <c r="AO170" s="179"/>
      <c r="AP170" s="179"/>
      <c r="AQ170" s="179"/>
      <c r="AR170" s="179"/>
      <c r="AS170" s="179"/>
      <c r="AT170" s="179"/>
      <c r="AU170" s="180" t="str">
        <f>IFERROR(VLOOKUP(AT170,'Seguridad Información'!$I$61:$J$65,2,0),"")</f>
        <v/>
      </c>
      <c r="AV170" s="83"/>
      <c r="AW170" s="82" t="str">
        <f t="shared" si="24"/>
        <v/>
      </c>
      <c r="AX170" s="81" t="str">
        <f t="shared" si="34"/>
        <v/>
      </c>
      <c r="AY170" s="22" t="str">
        <f>IFERROR(VLOOKUP((CONCATENATE(AM170,AX170)),Listados!$U$3:$V$11,2,FALSE),"")</f>
        <v/>
      </c>
      <c r="AZ170" s="111">
        <f t="shared" si="35"/>
        <v>100</v>
      </c>
      <c r="BA170" s="504"/>
      <c r="BB170" s="548"/>
      <c r="BC170" s="142">
        <f>+IF(AND(W170="Preventivo",BB169="Fuerte"),2,IF(AND(W170="Preventivo",BB169="Moderado"),1,0))</f>
        <v>0</v>
      </c>
      <c r="BD170" s="68">
        <f>+IF(AND(W170="Detectivo/Correctivo",$BB169="Fuerte"),2,IF(AND(W170="Detectivo/Correctivo",$BB170="Moderado"),1,IF(AND(W170="Preventivo",$BB169="Fuerte"),1,0)))</f>
        <v>0</v>
      </c>
      <c r="BE170" s="142" t="e">
        <f>+N169-BC170</f>
        <v>#N/A</v>
      </c>
      <c r="BF170" s="142" t="e">
        <f>+P169-BD170</f>
        <v>#N/A</v>
      </c>
      <c r="BG170" s="500"/>
      <c r="BH170" s="500"/>
      <c r="BI170" s="500"/>
      <c r="BJ170" s="590"/>
      <c r="BK170" s="590"/>
      <c r="BL170" s="590"/>
      <c r="BM170" s="590"/>
    </row>
    <row r="171" spans="1:65" ht="65.099999999999994" customHeight="1" thickBot="1" x14ac:dyDescent="0.3">
      <c r="A171" s="511"/>
      <c r="B171" s="599"/>
      <c r="C171" s="517"/>
      <c r="D171" s="159"/>
      <c r="E171" s="159"/>
      <c r="F171" s="601"/>
      <c r="G171" s="523"/>
      <c r="H171" s="105"/>
      <c r="I171" s="162"/>
      <c r="J171" s="105"/>
      <c r="K171" s="161"/>
      <c r="L171" s="151"/>
      <c r="M171" s="514"/>
      <c r="N171" s="507"/>
      <c r="O171" s="597"/>
      <c r="P171" s="507"/>
      <c r="Q171" s="502"/>
      <c r="R171" s="500"/>
      <c r="S171" s="140"/>
      <c r="T171" s="100"/>
      <c r="U171" s="52" t="s">
        <v>497</v>
      </c>
      <c r="V171" s="145"/>
      <c r="W171" s="145"/>
      <c r="X171" s="145"/>
      <c r="Y171" s="99" t="str">
        <f t="shared" si="25"/>
        <v/>
      </c>
      <c r="Z171" s="145"/>
      <c r="AA171" s="99" t="str">
        <f t="shared" si="26"/>
        <v/>
      </c>
      <c r="AB171" s="140"/>
      <c r="AC171" s="99" t="str">
        <f t="shared" si="27"/>
        <v/>
      </c>
      <c r="AD171" s="140"/>
      <c r="AE171" s="99" t="str">
        <f t="shared" si="28"/>
        <v/>
      </c>
      <c r="AF171" s="140"/>
      <c r="AG171" s="99" t="str">
        <f t="shared" si="29"/>
        <v/>
      </c>
      <c r="AH171" s="140"/>
      <c r="AI171" s="99" t="str">
        <f t="shared" si="30"/>
        <v/>
      </c>
      <c r="AJ171" s="140"/>
      <c r="AK171" s="28" t="str">
        <f t="shared" si="31"/>
        <v/>
      </c>
      <c r="AL171" s="111" t="str">
        <f t="shared" si="32"/>
        <v/>
      </c>
      <c r="AM171" s="111" t="str">
        <f t="shared" si="33"/>
        <v/>
      </c>
      <c r="AN171" s="179"/>
      <c r="AO171" s="179"/>
      <c r="AP171" s="179"/>
      <c r="AQ171" s="179"/>
      <c r="AR171" s="179"/>
      <c r="AS171" s="179"/>
      <c r="AT171" s="179"/>
      <c r="AU171" s="180" t="str">
        <f>IFERROR(VLOOKUP(AT171,'Seguridad Información'!$I$61:$J$65,2,0),"")</f>
        <v/>
      </c>
      <c r="AV171" s="83"/>
      <c r="AW171" s="82" t="str">
        <f t="shared" si="24"/>
        <v/>
      </c>
      <c r="AX171" s="81" t="str">
        <f t="shared" si="34"/>
        <v/>
      </c>
      <c r="AY171" s="22" t="str">
        <f>IFERROR(VLOOKUP((CONCATENATE(AM171,AX171)),Listados!$U$3:$V$11,2,FALSE),"")</f>
        <v/>
      </c>
      <c r="AZ171" s="111">
        <f t="shared" si="35"/>
        <v>100</v>
      </c>
      <c r="BA171" s="504"/>
      <c r="BB171" s="548"/>
      <c r="BC171" s="142">
        <f>+IF(AND(W171="Preventivo",BB169="Fuerte"),2,IF(AND(W171="Preventivo",BB169="Moderado"),1,0))</f>
        <v>0</v>
      </c>
      <c r="BD171" s="68">
        <f>+IF(AND(W171="Detectivo/Correctivo",$BB169="Fuerte"),2,IF(AND(W171="Detectivo/Correctivo",$BB171="Moderado"),1,IF(AND(W171="Preventivo",$BB169="Fuerte"),1,0)))</f>
        <v>0</v>
      </c>
      <c r="BE171" s="142" t="e">
        <f>+N169-BC171</f>
        <v>#N/A</v>
      </c>
      <c r="BF171" s="142" t="e">
        <f>+P169-BD171</f>
        <v>#N/A</v>
      </c>
      <c r="BG171" s="500"/>
      <c r="BH171" s="500"/>
      <c r="BI171" s="500"/>
      <c r="BJ171" s="590"/>
      <c r="BK171" s="590"/>
      <c r="BL171" s="590"/>
      <c r="BM171" s="590"/>
    </row>
    <row r="172" spans="1:65" ht="65.099999999999994" customHeight="1" thickBot="1" x14ac:dyDescent="0.3">
      <c r="A172" s="511"/>
      <c r="B172" s="599"/>
      <c r="C172" s="517"/>
      <c r="D172" s="159"/>
      <c r="E172" s="159"/>
      <c r="F172" s="601"/>
      <c r="G172" s="523"/>
      <c r="H172" s="105"/>
      <c r="I172" s="162"/>
      <c r="J172" s="105"/>
      <c r="K172" s="161"/>
      <c r="L172" s="151"/>
      <c r="M172" s="514"/>
      <c r="N172" s="507"/>
      <c r="O172" s="597"/>
      <c r="P172" s="507"/>
      <c r="Q172" s="502"/>
      <c r="R172" s="500"/>
      <c r="S172" s="140"/>
      <c r="T172" s="101"/>
      <c r="U172" s="52" t="s">
        <v>497</v>
      </c>
      <c r="V172" s="145"/>
      <c r="W172" s="145"/>
      <c r="X172" s="145"/>
      <c r="Y172" s="99" t="str">
        <f t="shared" si="25"/>
        <v/>
      </c>
      <c r="Z172" s="145"/>
      <c r="AA172" s="99" t="str">
        <f t="shared" si="26"/>
        <v/>
      </c>
      <c r="AB172" s="140"/>
      <c r="AC172" s="99" t="str">
        <f t="shared" si="27"/>
        <v/>
      </c>
      <c r="AD172" s="140"/>
      <c r="AE172" s="99" t="str">
        <f t="shared" si="28"/>
        <v/>
      </c>
      <c r="AF172" s="140"/>
      <c r="AG172" s="99" t="str">
        <f t="shared" si="29"/>
        <v/>
      </c>
      <c r="AH172" s="140"/>
      <c r="AI172" s="99" t="str">
        <f t="shared" si="30"/>
        <v/>
      </c>
      <c r="AJ172" s="140"/>
      <c r="AK172" s="28" t="str">
        <f t="shared" si="31"/>
        <v/>
      </c>
      <c r="AL172" s="111" t="str">
        <f t="shared" si="32"/>
        <v/>
      </c>
      <c r="AM172" s="111" t="str">
        <f t="shared" si="33"/>
        <v/>
      </c>
      <c r="AN172" s="179"/>
      <c r="AO172" s="179"/>
      <c r="AP172" s="179"/>
      <c r="AQ172" s="179"/>
      <c r="AR172" s="179"/>
      <c r="AS172" s="179"/>
      <c r="AT172" s="179"/>
      <c r="AU172" s="180" t="str">
        <f>IFERROR(VLOOKUP(AT172,'Seguridad Información'!$I$61:$J$65,2,0),"")</f>
        <v/>
      </c>
      <c r="AV172" s="83"/>
      <c r="AW172" s="82" t="str">
        <f t="shared" si="24"/>
        <v/>
      </c>
      <c r="AX172" s="81" t="str">
        <f t="shared" si="34"/>
        <v/>
      </c>
      <c r="AY172" s="22" t="str">
        <f>IFERROR(VLOOKUP((CONCATENATE(AM172,AX172)),Listados!$U$3:$V$11,2,FALSE),"")</f>
        <v/>
      </c>
      <c r="AZ172" s="111">
        <f t="shared" si="35"/>
        <v>100</v>
      </c>
      <c r="BA172" s="504"/>
      <c r="BB172" s="548"/>
      <c r="BC172" s="142">
        <f>+IF(AND(W172="Preventivo",BB169="Fuerte"),2,IF(AND(W172="Preventivo",BB169="Moderado"),1,0))</f>
        <v>0</v>
      </c>
      <c r="BD172" s="68">
        <f>+IF(AND(W172="Detectivo/Correctivo",$BB169="Fuerte"),2,IF(AND(W172="Detectivo/Correctivo",$BB172="Moderado"),1,IF(AND(W172="Preventivo",$BB169="Fuerte"),1,0)))</f>
        <v>0</v>
      </c>
      <c r="BE172" s="142" t="e">
        <f>+N169-BC172</f>
        <v>#N/A</v>
      </c>
      <c r="BF172" s="142" t="e">
        <f>+P169-BD172</f>
        <v>#N/A</v>
      </c>
      <c r="BG172" s="500"/>
      <c r="BH172" s="500"/>
      <c r="BI172" s="500"/>
      <c r="BJ172" s="590"/>
      <c r="BK172" s="590"/>
      <c r="BL172" s="590"/>
      <c r="BM172" s="590"/>
    </row>
    <row r="173" spans="1:65" ht="65.099999999999994" customHeight="1" thickBot="1" x14ac:dyDescent="0.3">
      <c r="A173" s="511"/>
      <c r="B173" s="599"/>
      <c r="C173" s="517"/>
      <c r="D173" s="116"/>
      <c r="E173" s="116"/>
      <c r="F173" s="601"/>
      <c r="G173" s="523"/>
      <c r="H173" s="105"/>
      <c r="I173" s="162"/>
      <c r="J173" s="105"/>
      <c r="K173" s="29"/>
      <c r="L173" s="151"/>
      <c r="M173" s="514"/>
      <c r="N173" s="507"/>
      <c r="O173" s="597"/>
      <c r="P173" s="507"/>
      <c r="Q173" s="502"/>
      <c r="R173" s="500"/>
      <c r="S173" s="140"/>
      <c r="T173" s="181"/>
      <c r="U173" s="52" t="s">
        <v>497</v>
      </c>
      <c r="V173" s="145"/>
      <c r="W173" s="145"/>
      <c r="X173" s="145"/>
      <c r="Y173" s="99" t="str">
        <f t="shared" si="25"/>
        <v/>
      </c>
      <c r="Z173" s="145"/>
      <c r="AA173" s="99" t="str">
        <f t="shared" si="26"/>
        <v/>
      </c>
      <c r="AB173" s="140"/>
      <c r="AC173" s="99" t="str">
        <f t="shared" si="27"/>
        <v/>
      </c>
      <c r="AD173" s="140"/>
      <c r="AE173" s="99" t="str">
        <f t="shared" si="28"/>
        <v/>
      </c>
      <c r="AF173" s="140"/>
      <c r="AG173" s="99" t="str">
        <f t="shared" si="29"/>
        <v/>
      </c>
      <c r="AH173" s="140"/>
      <c r="AI173" s="99" t="str">
        <f t="shared" si="30"/>
        <v/>
      </c>
      <c r="AJ173" s="140"/>
      <c r="AK173" s="28" t="str">
        <f t="shared" si="31"/>
        <v/>
      </c>
      <c r="AL173" s="111" t="str">
        <f t="shared" si="32"/>
        <v/>
      </c>
      <c r="AM173" s="111" t="str">
        <f t="shared" si="33"/>
        <v/>
      </c>
      <c r="AN173" s="179"/>
      <c r="AO173" s="179"/>
      <c r="AP173" s="179"/>
      <c r="AQ173" s="179"/>
      <c r="AR173" s="179"/>
      <c r="AS173" s="179"/>
      <c r="AT173" s="179"/>
      <c r="AU173" s="180" t="str">
        <f>IFERROR(VLOOKUP(AT173,'Seguridad Información'!$I$61:$J$65,2,0),"")</f>
        <v/>
      </c>
      <c r="AV173" s="83"/>
      <c r="AW173" s="82" t="str">
        <f t="shared" si="24"/>
        <v/>
      </c>
      <c r="AX173" s="81" t="str">
        <f t="shared" si="34"/>
        <v/>
      </c>
      <c r="AY173" s="22" t="str">
        <f>IFERROR(VLOOKUP((CONCATENATE(AM173,AX173)),Listados!$U$3:$V$11,2,FALSE),"")</f>
        <v/>
      </c>
      <c r="AZ173" s="111">
        <f t="shared" si="35"/>
        <v>100</v>
      </c>
      <c r="BA173" s="504"/>
      <c r="BB173" s="548"/>
      <c r="BC173" s="142">
        <f>+IF(AND(W173="Preventivo",BB169="Fuerte"),2,IF(AND(W173="Preventivo",BB169="Moderado"),1,0))</f>
        <v>0</v>
      </c>
      <c r="BD173" s="68">
        <f>+IF(AND(W173="Detectivo/Correctivo",$BB169="Fuerte"),2,IF(AND(W173="Detectivo/Correctivo",$BB173="Moderado"),1,IF(AND(W173="Preventivo",$BB169="Fuerte"),1,0)))</f>
        <v>0</v>
      </c>
      <c r="BE173" s="142" t="e">
        <f>+N169-BC173</f>
        <v>#N/A</v>
      </c>
      <c r="BF173" s="142" t="e">
        <f>+P169-BD173</f>
        <v>#N/A</v>
      </c>
      <c r="BG173" s="500"/>
      <c r="BH173" s="500"/>
      <c r="BI173" s="500"/>
      <c r="BJ173" s="590"/>
      <c r="BK173" s="590"/>
      <c r="BL173" s="590"/>
      <c r="BM173" s="590"/>
    </row>
    <row r="174" spans="1:65" ht="65.099999999999994" customHeight="1" thickBot="1" x14ac:dyDescent="0.3">
      <c r="A174" s="512"/>
      <c r="B174" s="599"/>
      <c r="C174" s="518"/>
      <c r="D174" s="113"/>
      <c r="E174" s="113"/>
      <c r="F174" s="602"/>
      <c r="G174" s="568"/>
      <c r="H174" s="105"/>
      <c r="I174" s="162"/>
      <c r="J174" s="105"/>
      <c r="K174" s="30"/>
      <c r="L174" s="151"/>
      <c r="M174" s="514"/>
      <c r="N174" s="508"/>
      <c r="O174" s="597"/>
      <c r="P174" s="508"/>
      <c r="Q174" s="502"/>
      <c r="R174" s="501"/>
      <c r="S174" s="140"/>
      <c r="T174" s="102"/>
      <c r="U174" s="52" t="s">
        <v>497</v>
      </c>
      <c r="V174" s="145"/>
      <c r="W174" s="145"/>
      <c r="X174" s="145"/>
      <c r="Y174" s="99" t="str">
        <f t="shared" si="25"/>
        <v/>
      </c>
      <c r="Z174" s="145"/>
      <c r="AA174" s="99" t="str">
        <f t="shared" si="26"/>
        <v/>
      </c>
      <c r="AB174" s="140"/>
      <c r="AC174" s="99" t="str">
        <f t="shared" si="27"/>
        <v/>
      </c>
      <c r="AD174" s="140"/>
      <c r="AE174" s="99" t="str">
        <f t="shared" si="28"/>
        <v/>
      </c>
      <c r="AF174" s="140"/>
      <c r="AG174" s="99" t="str">
        <f t="shared" si="29"/>
        <v/>
      </c>
      <c r="AH174" s="140"/>
      <c r="AI174" s="99" t="str">
        <f t="shared" si="30"/>
        <v/>
      </c>
      <c r="AJ174" s="140"/>
      <c r="AK174" s="28" t="str">
        <f t="shared" si="31"/>
        <v/>
      </c>
      <c r="AL174" s="111" t="str">
        <f t="shared" si="32"/>
        <v/>
      </c>
      <c r="AM174" s="111" t="str">
        <f t="shared" si="33"/>
        <v/>
      </c>
      <c r="AN174" s="179"/>
      <c r="AO174" s="179"/>
      <c r="AP174" s="179"/>
      <c r="AQ174" s="179"/>
      <c r="AR174" s="179"/>
      <c r="AS174" s="179"/>
      <c r="AT174" s="179"/>
      <c r="AU174" s="180" t="str">
        <f>IFERROR(VLOOKUP(AT174,'Seguridad Información'!$I$61:$J$65,2,0),"")</f>
        <v/>
      </c>
      <c r="AV174" s="83"/>
      <c r="AW174" s="82" t="str">
        <f t="shared" si="24"/>
        <v/>
      </c>
      <c r="AX174" s="81" t="str">
        <f t="shared" si="34"/>
        <v/>
      </c>
      <c r="AY174" s="22" t="str">
        <f>IFERROR(VLOOKUP((CONCATENATE(AM174,AX174)),Listados!$U$3:$V$11,2,FALSE),"")</f>
        <v/>
      </c>
      <c r="AZ174" s="111">
        <f t="shared" si="35"/>
        <v>100</v>
      </c>
      <c r="BA174" s="505"/>
      <c r="BB174" s="548"/>
      <c r="BC174" s="142">
        <f>+IF(AND(W174="Preventivo",BB169="Fuerte"),2,IF(AND(W174="Preventivo",BB169="Moderado"),1,0))</f>
        <v>0</v>
      </c>
      <c r="BD174" s="68">
        <f>+IF(AND(W174="Detectivo/Correctivo",$BB169="Fuerte"),2,IF(AND(W174="Detectivo/Correctivo",$BB174="Moderado"),1,IF(AND(W174="Preventivo",$BB169="Fuerte"),1,0)))</f>
        <v>0</v>
      </c>
      <c r="BE174" s="142" t="e">
        <f>+N169-BC174</f>
        <v>#N/A</v>
      </c>
      <c r="BF174" s="142" t="e">
        <f>+P169-BD174</f>
        <v>#N/A</v>
      </c>
      <c r="BG174" s="501"/>
      <c r="BH174" s="501"/>
      <c r="BI174" s="501"/>
      <c r="BJ174" s="591"/>
      <c r="BK174" s="591"/>
      <c r="BL174" s="591"/>
      <c r="BM174" s="591"/>
    </row>
    <row r="175" spans="1:65" ht="65.099999999999994" customHeight="1" thickBot="1" x14ac:dyDescent="0.3">
      <c r="A175" s="510">
        <v>29</v>
      </c>
      <c r="B175" s="598"/>
      <c r="C175" s="516" t="str">
        <f>IFERROR(VLOOKUP(B175,Listados!B$3:C$20,2,FALSE),"")</f>
        <v/>
      </c>
      <c r="D175" s="114"/>
      <c r="E175" s="114"/>
      <c r="F175" s="600"/>
      <c r="G175" s="522"/>
      <c r="H175" s="105"/>
      <c r="I175" s="162"/>
      <c r="J175" s="105"/>
      <c r="K175" s="109"/>
      <c r="L175" s="18"/>
      <c r="M175" s="549"/>
      <c r="N175" s="506" t="e">
        <f>+VLOOKUP(M175,Listados!$K$8:$L$12,2,0)</f>
        <v>#N/A</v>
      </c>
      <c r="O175" s="596"/>
      <c r="P175" s="506" t="e">
        <f>+VLOOKUP(O175,Listados!$K$13:$L$17,2,0)</f>
        <v>#N/A</v>
      </c>
      <c r="Q175" s="501" t="str">
        <f>IF(AND(M175&lt;&gt;"",O175&lt;&gt;""),VLOOKUP(M175&amp;O175,Listados!$M$3:$N$27,2,FALSE),"")</f>
        <v/>
      </c>
      <c r="R175" s="499" t="e">
        <f>+VLOOKUP(Q175,Listados!$P$3:$Q$6,2,FALSE)</f>
        <v>#N/A</v>
      </c>
      <c r="S175" s="140"/>
      <c r="T175" s="98"/>
      <c r="U175" s="52" t="s">
        <v>497</v>
      </c>
      <c r="V175" s="145"/>
      <c r="W175" s="145"/>
      <c r="X175" s="145"/>
      <c r="Y175" s="99" t="str">
        <f t="shared" si="25"/>
        <v/>
      </c>
      <c r="Z175" s="145"/>
      <c r="AA175" s="99" t="str">
        <f t="shared" si="26"/>
        <v/>
      </c>
      <c r="AB175" s="140"/>
      <c r="AC175" s="99" t="str">
        <f t="shared" si="27"/>
        <v/>
      </c>
      <c r="AD175" s="140"/>
      <c r="AE175" s="99" t="str">
        <f t="shared" si="28"/>
        <v/>
      </c>
      <c r="AF175" s="140"/>
      <c r="AG175" s="99" t="str">
        <f t="shared" si="29"/>
        <v/>
      </c>
      <c r="AH175" s="140"/>
      <c r="AI175" s="99" t="str">
        <f t="shared" si="30"/>
        <v/>
      </c>
      <c r="AJ175" s="140"/>
      <c r="AK175" s="28" t="str">
        <f t="shared" si="31"/>
        <v/>
      </c>
      <c r="AL175" s="111" t="str">
        <f t="shared" si="32"/>
        <v/>
      </c>
      <c r="AM175" s="111" t="str">
        <f t="shared" si="33"/>
        <v/>
      </c>
      <c r="AN175" s="179"/>
      <c r="AO175" s="179"/>
      <c r="AP175" s="179"/>
      <c r="AQ175" s="179"/>
      <c r="AR175" s="179"/>
      <c r="AS175" s="179"/>
      <c r="AT175" s="179"/>
      <c r="AU175" s="180" t="str">
        <f>IFERROR(VLOOKUP(AT175,'Seguridad Información'!$I$61:$J$65,2,0),"")</f>
        <v/>
      </c>
      <c r="AV175" s="83"/>
      <c r="AW175" s="82" t="str">
        <f t="shared" si="24"/>
        <v/>
      </c>
      <c r="AX175" s="81" t="str">
        <f t="shared" si="34"/>
        <v/>
      </c>
      <c r="AY175" s="22" t="str">
        <f>IFERROR(VLOOKUP((CONCATENATE(AM175,AX175)),Listados!$U$3:$V$11,2,FALSE),"")</f>
        <v/>
      </c>
      <c r="AZ175" s="111">
        <f t="shared" si="35"/>
        <v>100</v>
      </c>
      <c r="BA175" s="503">
        <f>AVERAGE(AZ175:AZ180)</f>
        <v>100</v>
      </c>
      <c r="BB175" s="505" t="str">
        <f>IF(BA175&lt;=50, "Débil", IF(BA175&lt;=99,"Moderado","Fuerte"))</f>
        <v>Fuerte</v>
      </c>
      <c r="BC175" s="142">
        <f>+IF(AND(W175="Preventivo",BB175="Fuerte"),2,IF(AND(W175="Preventivo",BB175="Moderado"),1,0))</f>
        <v>0</v>
      </c>
      <c r="BD175" s="68">
        <f>+IF(AND(W175="Detectivo/Correctivo",$BB175="Fuerte"),2,IF(AND(W175="Detectivo/Correctivo",$BB175="Moderado"),1,IF(AND(W175="Preventivo",$BB175="Fuerte"),1,0)))</f>
        <v>0</v>
      </c>
      <c r="BE175" s="142" t="e">
        <f>+N175-BC175</f>
        <v>#N/A</v>
      </c>
      <c r="BF175" s="142" t="e">
        <f>+P175-BD175</f>
        <v>#N/A</v>
      </c>
      <c r="BG175" s="499" t="e">
        <f>+VLOOKUP(MIN(BE175,BE176,BE177,BE178,BE179,BE180),Listados!$J$18:$K$24,2,TRUE)</f>
        <v>#N/A</v>
      </c>
      <c r="BH175" s="499" t="e">
        <f>+VLOOKUP(MIN(BF175,BF176,BF177,BF178,BF179,BF180),Listados!$J$27:$K$32,2,TRUE)</f>
        <v>#N/A</v>
      </c>
      <c r="BI175" s="499" t="e">
        <f>IF(AND(BG175&lt;&gt;"",BH175&lt;&gt;""),VLOOKUP(BG175&amp;BH175,Listados!$M$3:$N$27,2,FALSE),"")</f>
        <v>#N/A</v>
      </c>
      <c r="BJ175" s="589" t="e">
        <f>+IF($R175="Asumir el riesgo","NA","")</f>
        <v>#N/A</v>
      </c>
      <c r="BK175" s="589" t="e">
        <f>+IF($R175="Asumir el riesgo","NA","")</f>
        <v>#N/A</v>
      </c>
      <c r="BL175" s="589" t="e">
        <f>+IF($R175="Asumir el riesgo","NA","")</f>
        <v>#N/A</v>
      </c>
      <c r="BM175" s="589" t="e">
        <f>+IF($R175="Asumir el riesgo","NA","")</f>
        <v>#N/A</v>
      </c>
    </row>
    <row r="176" spans="1:65" ht="65.099999999999994" customHeight="1" thickBot="1" x14ac:dyDescent="0.3">
      <c r="A176" s="511"/>
      <c r="B176" s="599"/>
      <c r="C176" s="517"/>
      <c r="D176" s="159"/>
      <c r="E176" s="159"/>
      <c r="F176" s="601"/>
      <c r="G176" s="523"/>
      <c r="H176" s="105"/>
      <c r="I176" s="162"/>
      <c r="J176" s="105"/>
      <c r="K176" s="161"/>
      <c r="L176" s="151"/>
      <c r="M176" s="514"/>
      <c r="N176" s="507"/>
      <c r="O176" s="597"/>
      <c r="P176" s="507"/>
      <c r="Q176" s="502"/>
      <c r="R176" s="500"/>
      <c r="S176" s="140"/>
      <c r="T176" s="181"/>
      <c r="U176" s="52" t="s">
        <v>497</v>
      </c>
      <c r="V176" s="145"/>
      <c r="W176" s="145"/>
      <c r="X176" s="145"/>
      <c r="Y176" s="99" t="str">
        <f t="shared" si="25"/>
        <v/>
      </c>
      <c r="Z176" s="145"/>
      <c r="AA176" s="99" t="str">
        <f t="shared" si="26"/>
        <v/>
      </c>
      <c r="AB176" s="140"/>
      <c r="AC176" s="99" t="str">
        <f t="shared" si="27"/>
        <v/>
      </c>
      <c r="AD176" s="140"/>
      <c r="AE176" s="99" t="str">
        <f t="shared" si="28"/>
        <v/>
      </c>
      <c r="AF176" s="140"/>
      <c r="AG176" s="99" t="str">
        <f t="shared" si="29"/>
        <v/>
      </c>
      <c r="AH176" s="140"/>
      <c r="AI176" s="99" t="str">
        <f t="shared" si="30"/>
        <v/>
      </c>
      <c r="AJ176" s="140"/>
      <c r="AK176" s="28" t="str">
        <f t="shared" si="31"/>
        <v/>
      </c>
      <c r="AL176" s="111" t="str">
        <f t="shared" si="32"/>
        <v/>
      </c>
      <c r="AM176" s="111" t="str">
        <f t="shared" si="33"/>
        <v/>
      </c>
      <c r="AN176" s="179"/>
      <c r="AO176" s="179"/>
      <c r="AP176" s="179"/>
      <c r="AQ176" s="179"/>
      <c r="AR176" s="179"/>
      <c r="AS176" s="179"/>
      <c r="AT176" s="179"/>
      <c r="AU176" s="180" t="str">
        <f>IFERROR(VLOOKUP(AT176,'Seguridad Información'!$I$61:$J$65,2,0),"")</f>
        <v/>
      </c>
      <c r="AV176" s="83"/>
      <c r="AW176" s="82" t="str">
        <f t="shared" si="24"/>
        <v/>
      </c>
      <c r="AX176" s="81" t="str">
        <f t="shared" si="34"/>
        <v/>
      </c>
      <c r="AY176" s="22" t="str">
        <f>IFERROR(VLOOKUP((CONCATENATE(AM176,AX176)),Listados!$U$3:$V$11,2,FALSE),"")</f>
        <v/>
      </c>
      <c r="AZ176" s="111">
        <f t="shared" si="35"/>
        <v>100</v>
      </c>
      <c r="BA176" s="504"/>
      <c r="BB176" s="548"/>
      <c r="BC176" s="142">
        <f>+IF(AND(W176="Preventivo",BB175="Fuerte"),2,IF(AND(W176="Preventivo",BB175="Moderado"),1,0))</f>
        <v>0</v>
      </c>
      <c r="BD176" s="68">
        <f>+IF(AND(W176="Detectivo/Correctivo",$BB175="Fuerte"),2,IF(AND(W176="Detectivo/Correctivo",$BB176="Moderado"),1,IF(AND(W176="Preventivo",$BB175="Fuerte"),1,0)))</f>
        <v>0</v>
      </c>
      <c r="BE176" s="142" t="e">
        <f>+N175-BC176</f>
        <v>#N/A</v>
      </c>
      <c r="BF176" s="142" t="e">
        <f>+P175-BD176</f>
        <v>#N/A</v>
      </c>
      <c r="BG176" s="500"/>
      <c r="BH176" s="500"/>
      <c r="BI176" s="500"/>
      <c r="BJ176" s="590"/>
      <c r="BK176" s="590"/>
      <c r="BL176" s="590"/>
      <c r="BM176" s="590"/>
    </row>
    <row r="177" spans="1:65" ht="65.099999999999994" customHeight="1" thickBot="1" x14ac:dyDescent="0.3">
      <c r="A177" s="511"/>
      <c r="B177" s="599"/>
      <c r="C177" s="517"/>
      <c r="D177" s="159"/>
      <c r="E177" s="159"/>
      <c r="F177" s="601"/>
      <c r="G177" s="523"/>
      <c r="H177" s="105"/>
      <c r="I177" s="162"/>
      <c r="J177" s="105"/>
      <c r="K177" s="161"/>
      <c r="L177" s="151"/>
      <c r="M177" s="514"/>
      <c r="N177" s="507"/>
      <c r="O177" s="597"/>
      <c r="P177" s="507"/>
      <c r="Q177" s="502"/>
      <c r="R177" s="500"/>
      <c r="S177" s="140"/>
      <c r="T177" s="100"/>
      <c r="U177" s="52" t="s">
        <v>497</v>
      </c>
      <c r="V177" s="145"/>
      <c r="W177" s="145"/>
      <c r="X177" s="145"/>
      <c r="Y177" s="99" t="str">
        <f t="shared" si="25"/>
        <v/>
      </c>
      <c r="Z177" s="145"/>
      <c r="AA177" s="99" t="str">
        <f t="shared" si="26"/>
        <v/>
      </c>
      <c r="AB177" s="140"/>
      <c r="AC177" s="99" t="str">
        <f t="shared" si="27"/>
        <v/>
      </c>
      <c r="AD177" s="140"/>
      <c r="AE177" s="99" t="str">
        <f t="shared" si="28"/>
        <v/>
      </c>
      <c r="AF177" s="140"/>
      <c r="AG177" s="99" t="str">
        <f t="shared" si="29"/>
        <v/>
      </c>
      <c r="AH177" s="140"/>
      <c r="AI177" s="99" t="str">
        <f t="shared" si="30"/>
        <v/>
      </c>
      <c r="AJ177" s="140"/>
      <c r="AK177" s="28" t="str">
        <f t="shared" si="31"/>
        <v/>
      </c>
      <c r="AL177" s="111" t="str">
        <f t="shared" si="32"/>
        <v/>
      </c>
      <c r="AM177" s="111" t="str">
        <f t="shared" si="33"/>
        <v/>
      </c>
      <c r="AN177" s="179"/>
      <c r="AO177" s="179"/>
      <c r="AP177" s="179"/>
      <c r="AQ177" s="179"/>
      <c r="AR177" s="179"/>
      <c r="AS177" s="179"/>
      <c r="AT177" s="179"/>
      <c r="AU177" s="180" t="str">
        <f>IFERROR(VLOOKUP(AT177,'Seguridad Información'!$I$61:$J$65,2,0),"")</f>
        <v/>
      </c>
      <c r="AV177" s="83"/>
      <c r="AW177" s="82" t="str">
        <f t="shared" si="24"/>
        <v/>
      </c>
      <c r="AX177" s="81" t="str">
        <f t="shared" si="34"/>
        <v/>
      </c>
      <c r="AY177" s="22" t="str">
        <f>IFERROR(VLOOKUP((CONCATENATE(AM177,AX177)),Listados!$U$3:$V$11,2,FALSE),"")</f>
        <v/>
      </c>
      <c r="AZ177" s="111">
        <f t="shared" si="35"/>
        <v>100</v>
      </c>
      <c r="BA177" s="504"/>
      <c r="BB177" s="548"/>
      <c r="BC177" s="142">
        <f>+IF(AND(W177="Preventivo",BB175="Fuerte"),2,IF(AND(W177="Preventivo",BB175="Moderado"),1,0))</f>
        <v>0</v>
      </c>
      <c r="BD177" s="68">
        <f>+IF(AND(W177="Detectivo/Correctivo",$BB175="Fuerte"),2,IF(AND(W177="Detectivo/Correctivo",$BB177="Moderado"),1,IF(AND(W177="Preventivo",$BB175="Fuerte"),1,0)))</f>
        <v>0</v>
      </c>
      <c r="BE177" s="142" t="e">
        <f>+N175-BC177</f>
        <v>#N/A</v>
      </c>
      <c r="BF177" s="142" t="e">
        <f>+P175-BD177</f>
        <v>#N/A</v>
      </c>
      <c r="BG177" s="500"/>
      <c r="BH177" s="500"/>
      <c r="BI177" s="500"/>
      <c r="BJ177" s="590"/>
      <c r="BK177" s="590"/>
      <c r="BL177" s="590"/>
      <c r="BM177" s="590"/>
    </row>
    <row r="178" spans="1:65" ht="65.099999999999994" customHeight="1" thickBot="1" x14ac:dyDescent="0.3">
      <c r="A178" s="511"/>
      <c r="B178" s="599"/>
      <c r="C178" s="517"/>
      <c r="D178" s="159"/>
      <c r="E178" s="159"/>
      <c r="F178" s="601"/>
      <c r="G178" s="523"/>
      <c r="H178" s="105"/>
      <c r="I178" s="162"/>
      <c r="J178" s="105"/>
      <c r="K178" s="161"/>
      <c r="L178" s="151"/>
      <c r="M178" s="514"/>
      <c r="N178" s="507"/>
      <c r="O178" s="597"/>
      <c r="P178" s="507"/>
      <c r="Q178" s="502"/>
      <c r="R178" s="500"/>
      <c r="S178" s="140"/>
      <c r="T178" s="101"/>
      <c r="U178" s="52" t="s">
        <v>497</v>
      </c>
      <c r="V178" s="145"/>
      <c r="W178" s="145"/>
      <c r="X178" s="145"/>
      <c r="Y178" s="99" t="str">
        <f t="shared" si="25"/>
        <v/>
      </c>
      <c r="Z178" s="145"/>
      <c r="AA178" s="99" t="str">
        <f t="shared" si="26"/>
        <v/>
      </c>
      <c r="AB178" s="140"/>
      <c r="AC178" s="99" t="str">
        <f t="shared" si="27"/>
        <v/>
      </c>
      <c r="AD178" s="140"/>
      <c r="AE178" s="99" t="str">
        <f t="shared" si="28"/>
        <v/>
      </c>
      <c r="AF178" s="140"/>
      <c r="AG178" s="99" t="str">
        <f t="shared" si="29"/>
        <v/>
      </c>
      <c r="AH178" s="140"/>
      <c r="AI178" s="99" t="str">
        <f t="shared" si="30"/>
        <v/>
      </c>
      <c r="AJ178" s="140"/>
      <c r="AK178" s="28" t="str">
        <f t="shared" si="31"/>
        <v/>
      </c>
      <c r="AL178" s="111" t="str">
        <f t="shared" si="32"/>
        <v/>
      </c>
      <c r="AM178" s="111" t="str">
        <f t="shared" si="33"/>
        <v/>
      </c>
      <c r="AN178" s="179"/>
      <c r="AO178" s="179"/>
      <c r="AP178" s="179"/>
      <c r="AQ178" s="179"/>
      <c r="AR178" s="179"/>
      <c r="AS178" s="179"/>
      <c r="AT178" s="179"/>
      <c r="AU178" s="180" t="str">
        <f>IFERROR(VLOOKUP(AT178,'Seguridad Información'!$I$61:$J$65,2,0),"")</f>
        <v/>
      </c>
      <c r="AV178" s="83"/>
      <c r="AW178" s="82" t="str">
        <f t="shared" si="24"/>
        <v/>
      </c>
      <c r="AX178" s="81" t="str">
        <f t="shared" si="34"/>
        <v/>
      </c>
      <c r="AY178" s="22" t="str">
        <f>IFERROR(VLOOKUP((CONCATENATE(AM178,AX178)),Listados!$U$3:$V$11,2,FALSE),"")</f>
        <v/>
      </c>
      <c r="AZ178" s="111">
        <f t="shared" si="35"/>
        <v>100</v>
      </c>
      <c r="BA178" s="504"/>
      <c r="BB178" s="548"/>
      <c r="BC178" s="142">
        <f>+IF(AND(W178="Preventivo",BB175="Fuerte"),2,IF(AND(W178="Preventivo",BB175="Moderado"),1,0))</f>
        <v>0</v>
      </c>
      <c r="BD178" s="68">
        <f>+IF(AND(W178="Detectivo/Correctivo",$BB175="Fuerte"),2,IF(AND(W178="Detectivo/Correctivo",$BB178="Moderado"),1,IF(AND(W178="Preventivo",$BB175="Fuerte"),1,0)))</f>
        <v>0</v>
      </c>
      <c r="BE178" s="142" t="e">
        <f>+N175-BC178</f>
        <v>#N/A</v>
      </c>
      <c r="BF178" s="142" t="e">
        <f>+P175-BD178</f>
        <v>#N/A</v>
      </c>
      <c r="BG178" s="500"/>
      <c r="BH178" s="500"/>
      <c r="BI178" s="500"/>
      <c r="BJ178" s="590"/>
      <c r="BK178" s="590"/>
      <c r="BL178" s="590"/>
      <c r="BM178" s="590"/>
    </row>
    <row r="179" spans="1:65" ht="65.099999999999994" customHeight="1" thickBot="1" x14ac:dyDescent="0.3">
      <c r="A179" s="511"/>
      <c r="B179" s="599"/>
      <c r="C179" s="517"/>
      <c r="D179" s="116"/>
      <c r="E179" s="116"/>
      <c r="F179" s="601"/>
      <c r="G179" s="523"/>
      <c r="H179" s="105"/>
      <c r="I179" s="162"/>
      <c r="J179" s="105"/>
      <c r="K179" s="29"/>
      <c r="L179" s="151"/>
      <c r="M179" s="514"/>
      <c r="N179" s="507"/>
      <c r="O179" s="597"/>
      <c r="P179" s="507"/>
      <c r="Q179" s="502"/>
      <c r="R179" s="500"/>
      <c r="S179" s="140"/>
      <c r="T179" s="181"/>
      <c r="U179" s="52" t="s">
        <v>497</v>
      </c>
      <c r="V179" s="145"/>
      <c r="W179" s="145"/>
      <c r="X179" s="145"/>
      <c r="Y179" s="99" t="str">
        <f t="shared" si="25"/>
        <v/>
      </c>
      <c r="Z179" s="145"/>
      <c r="AA179" s="99" t="str">
        <f t="shared" si="26"/>
        <v/>
      </c>
      <c r="AB179" s="140"/>
      <c r="AC179" s="99" t="str">
        <f t="shared" si="27"/>
        <v/>
      </c>
      <c r="AD179" s="140"/>
      <c r="AE179" s="99" t="str">
        <f t="shared" si="28"/>
        <v/>
      </c>
      <c r="AF179" s="140"/>
      <c r="AG179" s="99" t="str">
        <f t="shared" si="29"/>
        <v/>
      </c>
      <c r="AH179" s="140"/>
      <c r="AI179" s="99" t="str">
        <f t="shared" si="30"/>
        <v/>
      </c>
      <c r="AJ179" s="140"/>
      <c r="AK179" s="28" t="str">
        <f t="shared" si="31"/>
        <v/>
      </c>
      <c r="AL179" s="111" t="str">
        <f t="shared" si="32"/>
        <v/>
      </c>
      <c r="AM179" s="111" t="str">
        <f t="shared" si="33"/>
        <v/>
      </c>
      <c r="AN179" s="179"/>
      <c r="AO179" s="179"/>
      <c r="AP179" s="179"/>
      <c r="AQ179" s="179"/>
      <c r="AR179" s="179"/>
      <c r="AS179" s="179"/>
      <c r="AT179" s="179"/>
      <c r="AU179" s="180" t="str">
        <f>IFERROR(VLOOKUP(AT179,'Seguridad Información'!$I$61:$J$65,2,0),"")</f>
        <v/>
      </c>
      <c r="AV179" s="83"/>
      <c r="AW179" s="82" t="str">
        <f t="shared" si="24"/>
        <v/>
      </c>
      <c r="AX179" s="81" t="str">
        <f t="shared" si="34"/>
        <v/>
      </c>
      <c r="AY179" s="22" t="str">
        <f>IFERROR(VLOOKUP((CONCATENATE(AM179,AX179)),Listados!$U$3:$V$11,2,FALSE),"")</f>
        <v/>
      </c>
      <c r="AZ179" s="111">
        <f t="shared" si="35"/>
        <v>100</v>
      </c>
      <c r="BA179" s="504"/>
      <c r="BB179" s="548"/>
      <c r="BC179" s="142">
        <f>+IF(AND(W179="Preventivo",BB175="Fuerte"),2,IF(AND(W179="Preventivo",BB175="Moderado"),1,0))</f>
        <v>0</v>
      </c>
      <c r="BD179" s="68">
        <f>+IF(AND(W179="Detectivo/Correctivo",$BB175="Fuerte"),2,IF(AND(W179="Detectivo/Correctivo",$BB179="Moderado"),1,IF(AND(W179="Preventivo",$BB175="Fuerte"),1,0)))</f>
        <v>0</v>
      </c>
      <c r="BE179" s="142" t="e">
        <f>+N175-BC179</f>
        <v>#N/A</v>
      </c>
      <c r="BF179" s="142" t="e">
        <f>+P175-BD179</f>
        <v>#N/A</v>
      </c>
      <c r="BG179" s="500"/>
      <c r="BH179" s="500"/>
      <c r="BI179" s="500"/>
      <c r="BJ179" s="590"/>
      <c r="BK179" s="590"/>
      <c r="BL179" s="590"/>
      <c r="BM179" s="590"/>
    </row>
    <row r="180" spans="1:65" ht="65.099999999999994" customHeight="1" thickBot="1" x14ac:dyDescent="0.3">
      <c r="A180" s="512"/>
      <c r="B180" s="599"/>
      <c r="C180" s="518"/>
      <c r="D180" s="113"/>
      <c r="E180" s="113"/>
      <c r="F180" s="602"/>
      <c r="G180" s="568"/>
      <c r="H180" s="105"/>
      <c r="I180" s="162"/>
      <c r="J180" s="105"/>
      <c r="K180" s="30"/>
      <c r="L180" s="151"/>
      <c r="M180" s="514"/>
      <c r="N180" s="508"/>
      <c r="O180" s="597"/>
      <c r="P180" s="508"/>
      <c r="Q180" s="502"/>
      <c r="R180" s="501"/>
      <c r="S180" s="140"/>
      <c r="T180" s="102"/>
      <c r="U180" s="52" t="s">
        <v>497</v>
      </c>
      <c r="V180" s="145"/>
      <c r="W180" s="145"/>
      <c r="X180" s="145"/>
      <c r="Y180" s="99" t="str">
        <f t="shared" si="25"/>
        <v/>
      </c>
      <c r="Z180" s="145"/>
      <c r="AA180" s="99" t="str">
        <f t="shared" si="26"/>
        <v/>
      </c>
      <c r="AB180" s="140"/>
      <c r="AC180" s="99" t="str">
        <f t="shared" si="27"/>
        <v/>
      </c>
      <c r="AD180" s="140"/>
      <c r="AE180" s="99" t="str">
        <f t="shared" si="28"/>
        <v/>
      </c>
      <c r="AF180" s="140"/>
      <c r="AG180" s="99" t="str">
        <f t="shared" si="29"/>
        <v/>
      </c>
      <c r="AH180" s="140"/>
      <c r="AI180" s="99" t="str">
        <f t="shared" si="30"/>
        <v/>
      </c>
      <c r="AJ180" s="140"/>
      <c r="AK180" s="28" t="str">
        <f t="shared" si="31"/>
        <v/>
      </c>
      <c r="AL180" s="111" t="str">
        <f t="shared" si="32"/>
        <v/>
      </c>
      <c r="AM180" s="111" t="str">
        <f t="shared" si="33"/>
        <v/>
      </c>
      <c r="AN180" s="179"/>
      <c r="AO180" s="179"/>
      <c r="AP180" s="179"/>
      <c r="AQ180" s="179"/>
      <c r="AR180" s="179"/>
      <c r="AS180" s="179"/>
      <c r="AT180" s="179"/>
      <c r="AU180" s="180" t="str">
        <f>IFERROR(VLOOKUP(AT180,'Seguridad Información'!$I$61:$J$65,2,0),"")</f>
        <v/>
      </c>
      <c r="AV180" s="83"/>
      <c r="AW180" s="82" t="str">
        <f t="shared" si="24"/>
        <v/>
      </c>
      <c r="AX180" s="81" t="str">
        <f t="shared" si="34"/>
        <v/>
      </c>
      <c r="AY180" s="22" t="str">
        <f>IFERROR(VLOOKUP((CONCATENATE(AM180,AX180)),Listados!$U$3:$V$11,2,FALSE),"")</f>
        <v/>
      </c>
      <c r="AZ180" s="111">
        <f t="shared" si="35"/>
        <v>100</v>
      </c>
      <c r="BA180" s="505"/>
      <c r="BB180" s="548"/>
      <c r="BC180" s="142">
        <f>+IF(AND(W180="Preventivo",BB175="Fuerte"),2,IF(AND(W180="Preventivo",BB175="Moderado"),1,0))</f>
        <v>0</v>
      </c>
      <c r="BD180" s="68">
        <f>+IF(AND(W180="Detectivo/Correctivo",$BB175="Fuerte"),2,IF(AND(W180="Detectivo/Correctivo",$BB180="Moderado"),1,IF(AND(W180="Preventivo",$BB175="Fuerte"),1,0)))</f>
        <v>0</v>
      </c>
      <c r="BE180" s="142" t="e">
        <f>+N175-BC180</f>
        <v>#N/A</v>
      </c>
      <c r="BF180" s="142" t="e">
        <f>+P175-BD180</f>
        <v>#N/A</v>
      </c>
      <c r="BG180" s="501"/>
      <c r="BH180" s="501"/>
      <c r="BI180" s="501"/>
      <c r="BJ180" s="591"/>
      <c r="BK180" s="591"/>
      <c r="BL180" s="591"/>
      <c r="BM180" s="591"/>
    </row>
    <row r="181" spans="1:65" ht="65.099999999999994" customHeight="1" thickBot="1" x14ac:dyDescent="0.3">
      <c r="A181" s="510">
        <v>30</v>
      </c>
      <c r="B181" s="598"/>
      <c r="C181" s="516" t="str">
        <f>IFERROR(VLOOKUP(B181,Listados!B$3:C$20,2,FALSE),"")</f>
        <v/>
      </c>
      <c r="D181" s="114"/>
      <c r="E181" s="114"/>
      <c r="F181" s="600"/>
      <c r="G181" s="522"/>
      <c r="H181" s="105"/>
      <c r="I181" s="162"/>
      <c r="J181" s="105"/>
      <c r="K181" s="109"/>
      <c r="L181" s="18"/>
      <c r="M181" s="549"/>
      <c r="N181" s="506" t="e">
        <f>+VLOOKUP(M181,Listados!$K$8:$L$12,2,0)</f>
        <v>#N/A</v>
      </c>
      <c r="O181" s="596"/>
      <c r="P181" s="506" t="e">
        <f>+VLOOKUP(O181,Listados!$K$13:$L$17,2,0)</f>
        <v>#N/A</v>
      </c>
      <c r="Q181" s="501" t="str">
        <f>IF(AND(M181&lt;&gt;"",O181&lt;&gt;""),VLOOKUP(M181&amp;O181,Listados!$M$3:$N$27,2,FALSE),"")</f>
        <v/>
      </c>
      <c r="R181" s="499" t="e">
        <f>+VLOOKUP(Q181,Listados!$P$3:$Q$6,2,FALSE)</f>
        <v>#N/A</v>
      </c>
      <c r="S181" s="140"/>
      <c r="T181" s="98"/>
      <c r="U181" s="52" t="s">
        <v>497</v>
      </c>
      <c r="V181" s="145"/>
      <c r="W181" s="145"/>
      <c r="X181" s="145"/>
      <c r="Y181" s="99" t="str">
        <f t="shared" si="25"/>
        <v/>
      </c>
      <c r="Z181" s="145"/>
      <c r="AA181" s="99" t="str">
        <f t="shared" si="26"/>
        <v/>
      </c>
      <c r="AB181" s="140"/>
      <c r="AC181" s="99" t="str">
        <f t="shared" si="27"/>
        <v/>
      </c>
      <c r="AD181" s="140"/>
      <c r="AE181" s="99" t="str">
        <f t="shared" si="28"/>
        <v/>
      </c>
      <c r="AF181" s="140"/>
      <c r="AG181" s="99" t="str">
        <f t="shared" si="29"/>
        <v/>
      </c>
      <c r="AH181" s="140"/>
      <c r="AI181" s="99" t="str">
        <f t="shared" si="30"/>
        <v/>
      </c>
      <c r="AJ181" s="140"/>
      <c r="AK181" s="28" t="str">
        <f t="shared" si="31"/>
        <v/>
      </c>
      <c r="AL181" s="111" t="str">
        <f t="shared" si="32"/>
        <v/>
      </c>
      <c r="AM181" s="111" t="str">
        <f t="shared" si="33"/>
        <v/>
      </c>
      <c r="AN181" s="179"/>
      <c r="AO181" s="179"/>
      <c r="AP181" s="179"/>
      <c r="AQ181" s="179"/>
      <c r="AR181" s="179"/>
      <c r="AS181" s="179"/>
      <c r="AT181" s="179"/>
      <c r="AU181" s="180" t="str">
        <f>IFERROR(VLOOKUP(AT181,'Seguridad Información'!$I$61:$J$65,2,0),"")</f>
        <v/>
      </c>
      <c r="AV181" s="83"/>
      <c r="AW181" s="82" t="str">
        <f t="shared" si="24"/>
        <v/>
      </c>
      <c r="AX181" s="81" t="str">
        <f t="shared" si="34"/>
        <v/>
      </c>
      <c r="AY181" s="22" t="str">
        <f>IFERROR(VLOOKUP((CONCATENATE(AM181,AX181)),Listados!$U$3:$V$11,2,FALSE),"")</f>
        <v/>
      </c>
      <c r="AZ181" s="111">
        <f t="shared" si="35"/>
        <v>100</v>
      </c>
      <c r="BA181" s="503">
        <f>AVERAGE(AZ181:AZ186)</f>
        <v>100</v>
      </c>
      <c r="BB181" s="505" t="str">
        <f>IF(BA181&lt;=50, "Débil", IF(BA181&lt;=99,"Moderado","Fuerte"))</f>
        <v>Fuerte</v>
      </c>
      <c r="BC181" s="142">
        <f>+IF(AND(W181="Preventivo",BB181="Fuerte"),2,IF(AND(W181="Preventivo",BB181="Moderado"),1,0))</f>
        <v>0</v>
      </c>
      <c r="BD181" s="68">
        <f>+IF(AND(W181="Detectivo/Correctivo",$BB181="Fuerte"),2,IF(AND(W181="Detectivo/Correctivo",$BB181="Moderado"),1,IF(AND(W181="Preventivo",$BB181="Fuerte"),1,0)))</f>
        <v>0</v>
      </c>
      <c r="BE181" s="142" t="e">
        <f>+N181-BC181</f>
        <v>#N/A</v>
      </c>
      <c r="BF181" s="142" t="e">
        <f>+P181-BD181</f>
        <v>#N/A</v>
      </c>
      <c r="BG181" s="499" t="e">
        <f>+VLOOKUP(MIN(BE181,BE182,BE183,BE184,BE185,BE186),Listados!$J$18:$K$24,2,TRUE)</f>
        <v>#N/A</v>
      </c>
      <c r="BH181" s="499" t="e">
        <f>+VLOOKUP(MIN(BF181,BF182,BF183,BF184,BF185,BF186),Listados!$J$27:$K$32,2,TRUE)</f>
        <v>#N/A</v>
      </c>
      <c r="BI181" s="499" t="e">
        <f>IF(AND(BG181&lt;&gt;"",BH181&lt;&gt;""),VLOOKUP(BG181&amp;BH181,Listados!$M$3:$N$27,2,FALSE),"")</f>
        <v>#N/A</v>
      </c>
      <c r="BJ181" s="589" t="e">
        <f>+IF($R181="Asumir el riesgo","NA","")</f>
        <v>#N/A</v>
      </c>
      <c r="BK181" s="589" t="e">
        <f>+IF($R181="Asumir el riesgo","NA","")</f>
        <v>#N/A</v>
      </c>
      <c r="BL181" s="589" t="e">
        <f>+IF($R181="Asumir el riesgo","NA","")</f>
        <v>#N/A</v>
      </c>
      <c r="BM181" s="589" t="e">
        <f>+IF($R181="Asumir el riesgo","NA","")</f>
        <v>#N/A</v>
      </c>
    </row>
    <row r="182" spans="1:65" ht="65.099999999999994" customHeight="1" thickBot="1" x14ac:dyDescent="0.3">
      <c r="A182" s="511"/>
      <c r="B182" s="599"/>
      <c r="C182" s="517"/>
      <c r="D182" s="159"/>
      <c r="E182" s="159"/>
      <c r="F182" s="601"/>
      <c r="G182" s="523"/>
      <c r="H182" s="105"/>
      <c r="I182" s="162"/>
      <c r="J182" s="105"/>
      <c r="K182" s="161"/>
      <c r="L182" s="151"/>
      <c r="M182" s="514"/>
      <c r="N182" s="507"/>
      <c r="O182" s="597"/>
      <c r="P182" s="507"/>
      <c r="Q182" s="502"/>
      <c r="R182" s="500"/>
      <c r="S182" s="140"/>
      <c r="T182" s="181"/>
      <c r="U182" s="52" t="s">
        <v>497</v>
      </c>
      <c r="V182" s="145"/>
      <c r="W182" s="145"/>
      <c r="X182" s="145"/>
      <c r="Y182" s="99" t="str">
        <f t="shared" si="25"/>
        <v/>
      </c>
      <c r="Z182" s="145"/>
      <c r="AA182" s="99" t="str">
        <f t="shared" si="26"/>
        <v/>
      </c>
      <c r="AB182" s="140"/>
      <c r="AC182" s="99" t="str">
        <f t="shared" si="27"/>
        <v/>
      </c>
      <c r="AD182" s="140"/>
      <c r="AE182" s="99" t="str">
        <f t="shared" si="28"/>
        <v/>
      </c>
      <c r="AF182" s="140"/>
      <c r="AG182" s="99" t="str">
        <f t="shared" si="29"/>
        <v/>
      </c>
      <c r="AH182" s="140"/>
      <c r="AI182" s="99" t="str">
        <f t="shared" si="30"/>
        <v/>
      </c>
      <c r="AJ182" s="140"/>
      <c r="AK182" s="28" t="str">
        <f t="shared" si="31"/>
        <v/>
      </c>
      <c r="AL182" s="111" t="str">
        <f t="shared" si="32"/>
        <v/>
      </c>
      <c r="AM182" s="111" t="str">
        <f t="shared" si="33"/>
        <v/>
      </c>
      <c r="AN182" s="179"/>
      <c r="AO182" s="179"/>
      <c r="AP182" s="179"/>
      <c r="AQ182" s="179"/>
      <c r="AR182" s="179"/>
      <c r="AS182" s="179"/>
      <c r="AT182" s="179"/>
      <c r="AU182" s="180" t="str">
        <f>IFERROR(VLOOKUP(AT182,'Seguridad Información'!$I$61:$J$65,2,0),"")</f>
        <v/>
      </c>
      <c r="AV182" s="83"/>
      <c r="AW182" s="82" t="str">
        <f t="shared" si="24"/>
        <v/>
      </c>
      <c r="AX182" s="81" t="str">
        <f t="shared" si="34"/>
        <v/>
      </c>
      <c r="AY182" s="22" t="str">
        <f>IFERROR(VLOOKUP((CONCATENATE(AM182,AX182)),Listados!$U$3:$V$11,2,FALSE),"")</f>
        <v/>
      </c>
      <c r="AZ182" s="111">
        <f t="shared" si="35"/>
        <v>100</v>
      </c>
      <c r="BA182" s="504"/>
      <c r="BB182" s="548"/>
      <c r="BC182" s="142">
        <f>+IF(AND(W182="Preventivo",BB181="Fuerte"),2,IF(AND(W182="Preventivo",BB181="Moderado"),1,0))</f>
        <v>0</v>
      </c>
      <c r="BD182" s="68">
        <f>+IF(AND(W182="Detectivo/Correctivo",$BB181="Fuerte"),2,IF(AND(W182="Detectivo/Correctivo",$BB182="Moderado"),1,IF(AND(W182="Preventivo",$BB181="Fuerte"),1,0)))</f>
        <v>0</v>
      </c>
      <c r="BE182" s="142" t="e">
        <f>+N181-BC182</f>
        <v>#N/A</v>
      </c>
      <c r="BF182" s="142" t="e">
        <f>+P181-BD182</f>
        <v>#N/A</v>
      </c>
      <c r="BG182" s="500"/>
      <c r="BH182" s="500"/>
      <c r="BI182" s="500"/>
      <c r="BJ182" s="590"/>
      <c r="BK182" s="590"/>
      <c r="BL182" s="590"/>
      <c r="BM182" s="590"/>
    </row>
    <row r="183" spans="1:65" ht="65.099999999999994" customHeight="1" thickBot="1" x14ac:dyDescent="0.3">
      <c r="A183" s="511"/>
      <c r="B183" s="599"/>
      <c r="C183" s="517"/>
      <c r="D183" s="159"/>
      <c r="E183" s="159"/>
      <c r="F183" s="601"/>
      <c r="G183" s="523"/>
      <c r="H183" s="105"/>
      <c r="I183" s="162"/>
      <c r="J183" s="105"/>
      <c r="K183" s="161"/>
      <c r="L183" s="151"/>
      <c r="M183" s="514"/>
      <c r="N183" s="507"/>
      <c r="O183" s="597"/>
      <c r="P183" s="507"/>
      <c r="Q183" s="502"/>
      <c r="R183" s="500"/>
      <c r="S183" s="140"/>
      <c r="T183" s="100"/>
      <c r="U183" s="52" t="s">
        <v>497</v>
      </c>
      <c r="V183" s="145"/>
      <c r="W183" s="145"/>
      <c r="X183" s="145"/>
      <c r="Y183" s="99" t="str">
        <f t="shared" si="25"/>
        <v/>
      </c>
      <c r="Z183" s="145"/>
      <c r="AA183" s="99" t="str">
        <f t="shared" si="26"/>
        <v/>
      </c>
      <c r="AB183" s="140"/>
      <c r="AC183" s="99" t="str">
        <f t="shared" si="27"/>
        <v/>
      </c>
      <c r="AD183" s="140"/>
      <c r="AE183" s="99" t="str">
        <f t="shared" si="28"/>
        <v/>
      </c>
      <c r="AF183" s="140"/>
      <c r="AG183" s="99" t="str">
        <f t="shared" si="29"/>
        <v/>
      </c>
      <c r="AH183" s="140"/>
      <c r="AI183" s="99" t="str">
        <f t="shared" si="30"/>
        <v/>
      </c>
      <c r="AJ183" s="140"/>
      <c r="AK183" s="28" t="str">
        <f t="shared" si="31"/>
        <v/>
      </c>
      <c r="AL183" s="111" t="str">
        <f t="shared" si="32"/>
        <v/>
      </c>
      <c r="AM183" s="111" t="str">
        <f t="shared" si="33"/>
        <v/>
      </c>
      <c r="AN183" s="179"/>
      <c r="AO183" s="179"/>
      <c r="AP183" s="179"/>
      <c r="AQ183" s="179"/>
      <c r="AR183" s="179"/>
      <c r="AS183" s="179"/>
      <c r="AT183" s="179"/>
      <c r="AU183" s="180" t="str">
        <f>IFERROR(VLOOKUP(AT183,'Seguridad Información'!$I$61:$J$65,2,0),"")</f>
        <v/>
      </c>
      <c r="AV183" s="83"/>
      <c r="AW183" s="82" t="str">
        <f t="shared" si="24"/>
        <v/>
      </c>
      <c r="AX183" s="81" t="str">
        <f t="shared" si="34"/>
        <v/>
      </c>
      <c r="AY183" s="22" t="str">
        <f>IFERROR(VLOOKUP((CONCATENATE(AM183,AX183)),Listados!$U$3:$V$11,2,FALSE),"")</f>
        <v/>
      </c>
      <c r="AZ183" s="111">
        <f t="shared" si="35"/>
        <v>100</v>
      </c>
      <c r="BA183" s="504"/>
      <c r="BB183" s="548"/>
      <c r="BC183" s="142">
        <f>+IF(AND(W183="Preventivo",BB181="Fuerte"),2,IF(AND(W183="Preventivo",BB181="Moderado"),1,0))</f>
        <v>0</v>
      </c>
      <c r="BD183" s="68">
        <f>+IF(AND(W183="Detectivo/Correctivo",$BB181="Fuerte"),2,IF(AND(W183="Detectivo/Correctivo",$BB183="Moderado"),1,IF(AND(W183="Preventivo",$BB181="Fuerte"),1,0)))</f>
        <v>0</v>
      </c>
      <c r="BE183" s="142" t="e">
        <f>+N181-BC183</f>
        <v>#N/A</v>
      </c>
      <c r="BF183" s="142" t="e">
        <f>+P181-BD183</f>
        <v>#N/A</v>
      </c>
      <c r="BG183" s="500"/>
      <c r="BH183" s="500"/>
      <c r="BI183" s="500"/>
      <c r="BJ183" s="590"/>
      <c r="BK183" s="590"/>
      <c r="BL183" s="590"/>
      <c r="BM183" s="590"/>
    </row>
    <row r="184" spans="1:65" ht="65.099999999999994" customHeight="1" thickBot="1" x14ac:dyDescent="0.3">
      <c r="A184" s="511"/>
      <c r="B184" s="599"/>
      <c r="C184" s="517"/>
      <c r="D184" s="159"/>
      <c r="E184" s="159"/>
      <c r="F184" s="601"/>
      <c r="G184" s="523"/>
      <c r="H184" s="105"/>
      <c r="I184" s="162"/>
      <c r="J184" s="105"/>
      <c r="K184" s="161"/>
      <c r="L184" s="151"/>
      <c r="M184" s="514"/>
      <c r="N184" s="507"/>
      <c r="O184" s="597"/>
      <c r="P184" s="507"/>
      <c r="Q184" s="502"/>
      <c r="R184" s="500"/>
      <c r="S184" s="140"/>
      <c r="T184" s="101"/>
      <c r="U184" s="52" t="s">
        <v>497</v>
      </c>
      <c r="V184" s="145"/>
      <c r="W184" s="145"/>
      <c r="X184" s="145"/>
      <c r="Y184" s="99" t="str">
        <f t="shared" si="25"/>
        <v/>
      </c>
      <c r="Z184" s="145"/>
      <c r="AA184" s="99" t="str">
        <f t="shared" si="26"/>
        <v/>
      </c>
      <c r="AB184" s="140"/>
      <c r="AC184" s="99" t="str">
        <f t="shared" si="27"/>
        <v/>
      </c>
      <c r="AD184" s="140"/>
      <c r="AE184" s="99" t="str">
        <f t="shared" si="28"/>
        <v/>
      </c>
      <c r="AF184" s="140"/>
      <c r="AG184" s="99" t="str">
        <f t="shared" si="29"/>
        <v/>
      </c>
      <c r="AH184" s="140"/>
      <c r="AI184" s="99" t="str">
        <f t="shared" si="30"/>
        <v/>
      </c>
      <c r="AJ184" s="140"/>
      <c r="AK184" s="28" t="str">
        <f t="shared" si="31"/>
        <v/>
      </c>
      <c r="AL184" s="111" t="str">
        <f t="shared" si="32"/>
        <v/>
      </c>
      <c r="AM184" s="111" t="str">
        <f t="shared" si="33"/>
        <v/>
      </c>
      <c r="AN184" s="179"/>
      <c r="AO184" s="179"/>
      <c r="AP184" s="179"/>
      <c r="AQ184" s="179"/>
      <c r="AR184" s="179"/>
      <c r="AS184" s="179"/>
      <c r="AT184" s="179"/>
      <c r="AU184" s="180" t="str">
        <f>IFERROR(VLOOKUP(AT184,'Seguridad Información'!$I$61:$J$65,2,0),"")</f>
        <v/>
      </c>
      <c r="AV184" s="83"/>
      <c r="AW184" s="82" t="str">
        <f t="shared" si="24"/>
        <v/>
      </c>
      <c r="AX184" s="81" t="str">
        <f t="shared" si="34"/>
        <v/>
      </c>
      <c r="AY184" s="22" t="str">
        <f>IFERROR(VLOOKUP((CONCATENATE(AM184,AX184)),Listados!$U$3:$V$11,2,FALSE),"")</f>
        <v/>
      </c>
      <c r="AZ184" s="111">
        <f t="shared" si="35"/>
        <v>100</v>
      </c>
      <c r="BA184" s="504"/>
      <c r="BB184" s="548"/>
      <c r="BC184" s="142">
        <f>+IF(AND(W184="Preventivo",BB181="Fuerte"),2,IF(AND(W184="Preventivo",BB181="Moderado"),1,0))</f>
        <v>0</v>
      </c>
      <c r="BD184" s="68">
        <f>+IF(AND(W184="Detectivo/Correctivo",$BB181="Fuerte"),2,IF(AND(W184="Detectivo/Correctivo",$BB184="Moderado"),1,IF(AND(W184="Preventivo",$BB181="Fuerte"),1,0)))</f>
        <v>0</v>
      </c>
      <c r="BE184" s="142" t="e">
        <f>+N181-BC184</f>
        <v>#N/A</v>
      </c>
      <c r="BF184" s="142" t="e">
        <f>+P181-BD184</f>
        <v>#N/A</v>
      </c>
      <c r="BG184" s="500"/>
      <c r="BH184" s="500"/>
      <c r="BI184" s="500"/>
      <c r="BJ184" s="590"/>
      <c r="BK184" s="590"/>
      <c r="BL184" s="590"/>
      <c r="BM184" s="590"/>
    </row>
    <row r="185" spans="1:65" ht="65.099999999999994" customHeight="1" thickBot="1" x14ac:dyDescent="0.3">
      <c r="A185" s="511"/>
      <c r="B185" s="599"/>
      <c r="C185" s="517"/>
      <c r="D185" s="116"/>
      <c r="E185" s="116"/>
      <c r="F185" s="601"/>
      <c r="G185" s="523"/>
      <c r="H185" s="105"/>
      <c r="I185" s="162"/>
      <c r="J185" s="105"/>
      <c r="K185" s="29"/>
      <c r="L185" s="151"/>
      <c r="M185" s="514"/>
      <c r="N185" s="507"/>
      <c r="O185" s="597"/>
      <c r="P185" s="507"/>
      <c r="Q185" s="502"/>
      <c r="R185" s="500"/>
      <c r="S185" s="140"/>
      <c r="T185" s="181"/>
      <c r="U185" s="52" t="s">
        <v>497</v>
      </c>
      <c r="V185" s="145"/>
      <c r="W185" s="145"/>
      <c r="X185" s="145"/>
      <c r="Y185" s="99" t="str">
        <f t="shared" si="25"/>
        <v/>
      </c>
      <c r="Z185" s="145"/>
      <c r="AA185" s="99" t="str">
        <f t="shared" si="26"/>
        <v/>
      </c>
      <c r="AB185" s="140"/>
      <c r="AC185" s="99" t="str">
        <f t="shared" si="27"/>
        <v/>
      </c>
      <c r="AD185" s="140"/>
      <c r="AE185" s="99" t="str">
        <f t="shared" si="28"/>
        <v/>
      </c>
      <c r="AF185" s="140"/>
      <c r="AG185" s="99" t="str">
        <f t="shared" si="29"/>
        <v/>
      </c>
      <c r="AH185" s="140"/>
      <c r="AI185" s="99" t="str">
        <f t="shared" si="30"/>
        <v/>
      </c>
      <c r="AJ185" s="140"/>
      <c r="AK185" s="28" t="str">
        <f t="shared" si="31"/>
        <v/>
      </c>
      <c r="AL185" s="111" t="str">
        <f t="shared" si="32"/>
        <v/>
      </c>
      <c r="AM185" s="111" t="str">
        <f t="shared" si="33"/>
        <v/>
      </c>
      <c r="AN185" s="179"/>
      <c r="AO185" s="179"/>
      <c r="AP185" s="179"/>
      <c r="AQ185" s="179"/>
      <c r="AR185" s="179"/>
      <c r="AS185" s="179"/>
      <c r="AT185" s="179"/>
      <c r="AU185" s="180" t="str">
        <f>IFERROR(VLOOKUP(AT185,'Seguridad Información'!$I$61:$J$65,2,0),"")</f>
        <v/>
      </c>
      <c r="AV185" s="83"/>
      <c r="AW185" s="82" t="str">
        <f t="shared" si="24"/>
        <v/>
      </c>
      <c r="AX185" s="81" t="str">
        <f t="shared" si="34"/>
        <v/>
      </c>
      <c r="AY185" s="22" t="str">
        <f>IFERROR(VLOOKUP((CONCATENATE(AM185,AX185)),Listados!$U$3:$V$11,2,FALSE),"")</f>
        <v/>
      </c>
      <c r="AZ185" s="111">
        <f t="shared" si="35"/>
        <v>100</v>
      </c>
      <c r="BA185" s="504"/>
      <c r="BB185" s="548"/>
      <c r="BC185" s="142">
        <f>+IF(AND(W185="Preventivo",BB181="Fuerte"),2,IF(AND(W185="Preventivo",BB181="Moderado"),1,0))</f>
        <v>0</v>
      </c>
      <c r="BD185" s="68">
        <f>+IF(AND(W185="Detectivo/Correctivo",$BB181="Fuerte"),2,IF(AND(W185="Detectivo/Correctivo",$BB185="Moderado"),1,IF(AND(W185="Preventivo",$BB181="Fuerte"),1,0)))</f>
        <v>0</v>
      </c>
      <c r="BE185" s="142" t="e">
        <f>+N181-BC185</f>
        <v>#N/A</v>
      </c>
      <c r="BF185" s="142" t="e">
        <f>+P181-BD185</f>
        <v>#N/A</v>
      </c>
      <c r="BG185" s="500"/>
      <c r="BH185" s="500"/>
      <c r="BI185" s="500"/>
      <c r="BJ185" s="590"/>
      <c r="BK185" s="590"/>
      <c r="BL185" s="590"/>
      <c r="BM185" s="590"/>
    </row>
    <row r="186" spans="1:65" ht="65.099999999999994" customHeight="1" thickBot="1" x14ac:dyDescent="0.3">
      <c r="A186" s="512"/>
      <c r="B186" s="599"/>
      <c r="C186" s="518"/>
      <c r="D186" s="113"/>
      <c r="E186" s="113"/>
      <c r="F186" s="602"/>
      <c r="G186" s="568"/>
      <c r="H186" s="105"/>
      <c r="I186" s="162"/>
      <c r="J186" s="105"/>
      <c r="K186" s="30"/>
      <c r="L186" s="151"/>
      <c r="M186" s="514"/>
      <c r="N186" s="508"/>
      <c r="O186" s="597"/>
      <c r="P186" s="508"/>
      <c r="Q186" s="502"/>
      <c r="R186" s="501"/>
      <c r="S186" s="140"/>
      <c r="T186" s="102"/>
      <c r="U186" s="52" t="s">
        <v>497</v>
      </c>
      <c r="V186" s="145"/>
      <c r="W186" s="145"/>
      <c r="X186" s="145"/>
      <c r="Y186" s="99" t="str">
        <f t="shared" si="25"/>
        <v/>
      </c>
      <c r="Z186" s="145"/>
      <c r="AA186" s="99" t="str">
        <f t="shared" si="26"/>
        <v/>
      </c>
      <c r="AB186" s="140"/>
      <c r="AC186" s="99" t="str">
        <f t="shared" si="27"/>
        <v/>
      </c>
      <c r="AD186" s="140"/>
      <c r="AE186" s="99" t="str">
        <f t="shared" si="28"/>
        <v/>
      </c>
      <c r="AF186" s="140"/>
      <c r="AG186" s="99" t="str">
        <f t="shared" si="29"/>
        <v/>
      </c>
      <c r="AH186" s="140"/>
      <c r="AI186" s="99" t="str">
        <f t="shared" si="30"/>
        <v/>
      </c>
      <c r="AJ186" s="140"/>
      <c r="AK186" s="28" t="str">
        <f t="shared" si="31"/>
        <v/>
      </c>
      <c r="AL186" s="111" t="str">
        <f t="shared" si="32"/>
        <v/>
      </c>
      <c r="AM186" s="111" t="str">
        <f t="shared" si="33"/>
        <v/>
      </c>
      <c r="AN186" s="179"/>
      <c r="AO186" s="179"/>
      <c r="AP186" s="179"/>
      <c r="AQ186" s="179"/>
      <c r="AR186" s="179"/>
      <c r="AS186" s="179"/>
      <c r="AT186" s="179"/>
      <c r="AU186" s="180" t="str">
        <f>IFERROR(VLOOKUP(AT186,'Seguridad Información'!$I$61:$J$65,2,0),"")</f>
        <v/>
      </c>
      <c r="AV186" s="83"/>
      <c r="AW186" s="82" t="str">
        <f t="shared" si="24"/>
        <v/>
      </c>
      <c r="AX186" s="81" t="str">
        <f t="shared" si="34"/>
        <v/>
      </c>
      <c r="AY186" s="22" t="str">
        <f>IFERROR(VLOOKUP((CONCATENATE(AM186,AX186)),Listados!$U$3:$V$11,2,FALSE),"")</f>
        <v/>
      </c>
      <c r="AZ186" s="111">
        <f t="shared" si="35"/>
        <v>100</v>
      </c>
      <c r="BA186" s="505"/>
      <c r="BB186" s="548"/>
      <c r="BC186" s="142">
        <f>+IF(AND(W186="Preventivo",BB181="Fuerte"),2,IF(AND(W186="Preventivo",BB181="Moderado"),1,0))</f>
        <v>0</v>
      </c>
      <c r="BD186" s="68">
        <f>+IF(AND(W186="Detectivo/Correctivo",$BB181="Fuerte"),2,IF(AND(W186="Detectivo/Correctivo",$BB186="Moderado"),1,IF(AND(W186="Preventivo",$BB181="Fuerte"),1,0)))</f>
        <v>0</v>
      </c>
      <c r="BE186" s="142" t="e">
        <f>+N181-BC186</f>
        <v>#N/A</v>
      </c>
      <c r="BF186" s="142" t="e">
        <f>+P181-BD186</f>
        <v>#N/A</v>
      </c>
      <c r="BG186" s="501"/>
      <c r="BH186" s="501"/>
      <c r="BI186" s="501"/>
      <c r="BJ186" s="591"/>
      <c r="BK186" s="591"/>
      <c r="BL186" s="591"/>
      <c r="BM186" s="591"/>
    </row>
    <row r="187" spans="1:65" ht="65.099999999999994" customHeight="1" thickBot="1" x14ac:dyDescent="0.3">
      <c r="A187" s="510">
        <v>31</v>
      </c>
      <c r="B187" s="598"/>
      <c r="C187" s="516" t="str">
        <f>IFERROR(VLOOKUP(B187,Listados!B$3:C$20,2,FALSE),"")</f>
        <v/>
      </c>
      <c r="D187" s="114"/>
      <c r="E187" s="114"/>
      <c r="F187" s="600"/>
      <c r="G187" s="522"/>
      <c r="H187" s="105"/>
      <c r="I187" s="162"/>
      <c r="J187" s="105"/>
      <c r="K187" s="109"/>
      <c r="L187" s="18"/>
      <c r="M187" s="549"/>
      <c r="N187" s="506" t="e">
        <f>+VLOOKUP(M187,Listados!$K$8:$L$12,2,0)</f>
        <v>#N/A</v>
      </c>
      <c r="O187" s="596"/>
      <c r="P187" s="506" t="e">
        <f>+VLOOKUP(O187,Listados!$K$13:$L$17,2,0)</f>
        <v>#N/A</v>
      </c>
      <c r="Q187" s="501" t="str">
        <f>IF(AND(M187&lt;&gt;"",O187&lt;&gt;""),VLOOKUP(M187&amp;O187,Listados!$M$3:$N$27,2,FALSE),"")</f>
        <v/>
      </c>
      <c r="R187" s="499" t="e">
        <f>+VLOOKUP(Q187,Listados!$P$3:$Q$6,2,FALSE)</f>
        <v>#N/A</v>
      </c>
      <c r="S187" s="140"/>
      <c r="T187" s="98"/>
      <c r="U187" s="52" t="s">
        <v>497</v>
      </c>
      <c r="V187" s="145"/>
      <c r="W187" s="145"/>
      <c r="X187" s="145"/>
      <c r="Y187" s="99" t="str">
        <f t="shared" si="25"/>
        <v/>
      </c>
      <c r="Z187" s="145"/>
      <c r="AA187" s="99" t="str">
        <f t="shared" si="26"/>
        <v/>
      </c>
      <c r="AB187" s="140"/>
      <c r="AC187" s="99" t="str">
        <f t="shared" si="27"/>
        <v/>
      </c>
      <c r="AD187" s="140"/>
      <c r="AE187" s="99" t="str">
        <f t="shared" si="28"/>
        <v/>
      </c>
      <c r="AF187" s="140"/>
      <c r="AG187" s="99" t="str">
        <f t="shared" si="29"/>
        <v/>
      </c>
      <c r="AH187" s="140"/>
      <c r="AI187" s="99" t="str">
        <f t="shared" si="30"/>
        <v/>
      </c>
      <c r="AJ187" s="140"/>
      <c r="AK187" s="28" t="str">
        <f t="shared" si="31"/>
        <v/>
      </c>
      <c r="AL187" s="111" t="str">
        <f t="shared" si="32"/>
        <v/>
      </c>
      <c r="AM187" s="111" t="str">
        <f t="shared" si="33"/>
        <v/>
      </c>
      <c r="AN187" s="179"/>
      <c r="AO187" s="179"/>
      <c r="AP187" s="179"/>
      <c r="AQ187" s="179"/>
      <c r="AR187" s="179"/>
      <c r="AS187" s="179"/>
      <c r="AT187" s="179"/>
      <c r="AU187" s="180" t="str">
        <f>IFERROR(VLOOKUP(AT187,'Seguridad Información'!$I$61:$J$65,2,0),"")</f>
        <v/>
      </c>
      <c r="AV187" s="83"/>
      <c r="AW187" s="82" t="str">
        <f t="shared" si="24"/>
        <v/>
      </c>
      <c r="AX187" s="81" t="str">
        <f t="shared" si="34"/>
        <v/>
      </c>
      <c r="AY187" s="22" t="str">
        <f>IFERROR(VLOOKUP((CONCATENATE(AM187,AX187)),Listados!$U$3:$V$11,2,FALSE),"")</f>
        <v/>
      </c>
      <c r="AZ187" s="111">
        <f t="shared" si="35"/>
        <v>100</v>
      </c>
      <c r="BA187" s="503">
        <f>AVERAGE(AZ187:AZ192)</f>
        <v>100</v>
      </c>
      <c r="BB187" s="505" t="str">
        <f>IF(BA187&lt;=50, "Débil", IF(BA187&lt;=99,"Moderado","Fuerte"))</f>
        <v>Fuerte</v>
      </c>
      <c r="BC187" s="142">
        <f>+IF(AND(W187="Preventivo",BB187="Fuerte"),2,IF(AND(W187="Preventivo",BB187="Moderado"),1,0))</f>
        <v>0</v>
      </c>
      <c r="BD187" s="68">
        <f>+IF(AND(W187="Detectivo/Correctivo",$BB187="Fuerte"),2,IF(AND(W187="Detectivo/Correctivo",$BB187="Moderado"),1,IF(AND(W187="Preventivo",$BB187="Fuerte"),1,0)))</f>
        <v>0</v>
      </c>
      <c r="BE187" s="142" t="e">
        <f>+N187-BC187</f>
        <v>#N/A</v>
      </c>
      <c r="BF187" s="142" t="e">
        <f>+P187-BD187</f>
        <v>#N/A</v>
      </c>
      <c r="BG187" s="499" t="e">
        <f>+VLOOKUP(MIN(BE187,BE188,BE189,BE190,BE191,BE192),Listados!$J$18:$K$24,2,TRUE)</f>
        <v>#N/A</v>
      </c>
      <c r="BH187" s="499" t="e">
        <f>+VLOOKUP(MIN(BF187,BF188,BF189,BF190,BF191,BF192),Listados!$J$27:$K$32,2,TRUE)</f>
        <v>#N/A</v>
      </c>
      <c r="BI187" s="499" t="e">
        <f>IF(AND(BG187&lt;&gt;"",BH187&lt;&gt;""),VLOOKUP(BG187&amp;BH187,Listados!$M$3:$N$27,2,FALSE),"")</f>
        <v>#N/A</v>
      </c>
      <c r="BJ187" s="589" t="e">
        <f>+IF($R187="Asumir el riesgo","NA","")</f>
        <v>#N/A</v>
      </c>
      <c r="BK187" s="589" t="e">
        <f>+IF($R187="Asumir el riesgo","NA","")</f>
        <v>#N/A</v>
      </c>
      <c r="BL187" s="589" t="e">
        <f>+IF($R187="Asumir el riesgo","NA","")</f>
        <v>#N/A</v>
      </c>
      <c r="BM187" s="589" t="e">
        <f>+IF($R187="Asumir el riesgo","NA","")</f>
        <v>#N/A</v>
      </c>
    </row>
    <row r="188" spans="1:65" ht="65.099999999999994" customHeight="1" thickBot="1" x14ac:dyDescent="0.3">
      <c r="A188" s="511"/>
      <c r="B188" s="599"/>
      <c r="C188" s="517"/>
      <c r="D188" s="159"/>
      <c r="E188" s="159"/>
      <c r="F188" s="601"/>
      <c r="G188" s="523"/>
      <c r="H188" s="105"/>
      <c r="I188" s="162"/>
      <c r="J188" s="105"/>
      <c r="K188" s="161"/>
      <c r="L188" s="151"/>
      <c r="M188" s="514"/>
      <c r="N188" s="507"/>
      <c r="O188" s="597"/>
      <c r="P188" s="507"/>
      <c r="Q188" s="502"/>
      <c r="R188" s="500"/>
      <c r="S188" s="140"/>
      <c r="T188" s="181"/>
      <c r="U188" s="52" t="s">
        <v>497</v>
      </c>
      <c r="V188" s="145"/>
      <c r="W188" s="145"/>
      <c r="X188" s="145"/>
      <c r="Y188" s="99" t="str">
        <f t="shared" si="25"/>
        <v/>
      </c>
      <c r="Z188" s="145"/>
      <c r="AA188" s="99" t="str">
        <f t="shared" si="26"/>
        <v/>
      </c>
      <c r="AB188" s="140"/>
      <c r="AC188" s="99" t="str">
        <f t="shared" si="27"/>
        <v/>
      </c>
      <c r="AD188" s="140"/>
      <c r="AE188" s="99" t="str">
        <f t="shared" si="28"/>
        <v/>
      </c>
      <c r="AF188" s="140"/>
      <c r="AG188" s="99" t="str">
        <f t="shared" si="29"/>
        <v/>
      </c>
      <c r="AH188" s="140"/>
      <c r="AI188" s="99" t="str">
        <f t="shared" si="30"/>
        <v/>
      </c>
      <c r="AJ188" s="140"/>
      <c r="AK188" s="28" t="str">
        <f t="shared" si="31"/>
        <v/>
      </c>
      <c r="AL188" s="111" t="str">
        <f t="shared" si="32"/>
        <v/>
      </c>
      <c r="AM188" s="111" t="str">
        <f t="shared" si="33"/>
        <v/>
      </c>
      <c r="AN188" s="179"/>
      <c r="AO188" s="179"/>
      <c r="AP188" s="179"/>
      <c r="AQ188" s="179"/>
      <c r="AR188" s="179"/>
      <c r="AS188" s="179"/>
      <c r="AT188" s="179"/>
      <c r="AU188" s="180" t="str">
        <f>IFERROR(VLOOKUP(AT188,'Seguridad Información'!$I$61:$J$65,2,0),"")</f>
        <v/>
      </c>
      <c r="AV188" s="83"/>
      <c r="AW188" s="82" t="str">
        <f t="shared" si="24"/>
        <v/>
      </c>
      <c r="AX188" s="81" t="str">
        <f t="shared" si="34"/>
        <v/>
      </c>
      <c r="AY188" s="22" t="str">
        <f>IFERROR(VLOOKUP((CONCATENATE(AM188,AX188)),Listados!$U$3:$V$11,2,FALSE),"")</f>
        <v/>
      </c>
      <c r="AZ188" s="111">
        <f t="shared" si="35"/>
        <v>100</v>
      </c>
      <c r="BA188" s="504"/>
      <c r="BB188" s="548"/>
      <c r="BC188" s="142">
        <f>+IF(AND(W188="Preventivo",BB187="Fuerte"),2,IF(AND(W188="Preventivo",BB187="Moderado"),1,0))</f>
        <v>0</v>
      </c>
      <c r="BD188" s="68">
        <f>+IF(AND(W188="Detectivo/Correctivo",$BB187="Fuerte"),2,IF(AND(W188="Detectivo/Correctivo",$BB188="Moderado"),1,IF(AND(W188="Preventivo",$BB187="Fuerte"),1,0)))</f>
        <v>0</v>
      </c>
      <c r="BE188" s="142" t="e">
        <f>+N187-BC188</f>
        <v>#N/A</v>
      </c>
      <c r="BF188" s="142" t="e">
        <f>+P187-BD188</f>
        <v>#N/A</v>
      </c>
      <c r="BG188" s="500"/>
      <c r="BH188" s="500"/>
      <c r="BI188" s="500"/>
      <c r="BJ188" s="590"/>
      <c r="BK188" s="590"/>
      <c r="BL188" s="590"/>
      <c r="BM188" s="590"/>
    </row>
    <row r="189" spans="1:65" ht="65.099999999999994" customHeight="1" thickBot="1" x14ac:dyDescent="0.3">
      <c r="A189" s="511"/>
      <c r="B189" s="599"/>
      <c r="C189" s="517"/>
      <c r="D189" s="159"/>
      <c r="E189" s="159"/>
      <c r="F189" s="601"/>
      <c r="G189" s="523"/>
      <c r="H189" s="105"/>
      <c r="I189" s="162"/>
      <c r="J189" s="105"/>
      <c r="K189" s="161"/>
      <c r="L189" s="151"/>
      <c r="M189" s="514"/>
      <c r="N189" s="507"/>
      <c r="O189" s="597"/>
      <c r="P189" s="507"/>
      <c r="Q189" s="502"/>
      <c r="R189" s="500"/>
      <c r="S189" s="140"/>
      <c r="T189" s="100"/>
      <c r="U189" s="52" t="s">
        <v>497</v>
      </c>
      <c r="V189" s="145"/>
      <c r="W189" s="145"/>
      <c r="X189" s="145"/>
      <c r="Y189" s="99" t="str">
        <f t="shared" si="25"/>
        <v/>
      </c>
      <c r="Z189" s="145"/>
      <c r="AA189" s="99" t="str">
        <f t="shared" si="26"/>
        <v/>
      </c>
      <c r="AB189" s="140"/>
      <c r="AC189" s="99" t="str">
        <f t="shared" si="27"/>
        <v/>
      </c>
      <c r="AD189" s="140"/>
      <c r="AE189" s="99" t="str">
        <f t="shared" si="28"/>
        <v/>
      </c>
      <c r="AF189" s="140"/>
      <c r="AG189" s="99" t="str">
        <f t="shared" si="29"/>
        <v/>
      </c>
      <c r="AH189" s="140"/>
      <c r="AI189" s="99" t="str">
        <f t="shared" si="30"/>
        <v/>
      </c>
      <c r="AJ189" s="140"/>
      <c r="AK189" s="28" t="str">
        <f t="shared" si="31"/>
        <v/>
      </c>
      <c r="AL189" s="111" t="str">
        <f t="shared" si="32"/>
        <v/>
      </c>
      <c r="AM189" s="111" t="str">
        <f t="shared" si="33"/>
        <v/>
      </c>
      <c r="AN189" s="179"/>
      <c r="AO189" s="179"/>
      <c r="AP189" s="179"/>
      <c r="AQ189" s="179"/>
      <c r="AR189" s="179"/>
      <c r="AS189" s="179"/>
      <c r="AT189" s="179"/>
      <c r="AU189" s="180" t="str">
        <f>IFERROR(VLOOKUP(AT189,'Seguridad Información'!$I$61:$J$65,2,0),"")</f>
        <v/>
      </c>
      <c r="AV189" s="83"/>
      <c r="AW189" s="82" t="str">
        <f t="shared" si="24"/>
        <v/>
      </c>
      <c r="AX189" s="81" t="str">
        <f t="shared" si="34"/>
        <v/>
      </c>
      <c r="AY189" s="22" t="str">
        <f>IFERROR(VLOOKUP((CONCATENATE(AM189,AX189)),Listados!$U$3:$V$11,2,FALSE),"")</f>
        <v/>
      </c>
      <c r="AZ189" s="111">
        <f t="shared" si="35"/>
        <v>100</v>
      </c>
      <c r="BA189" s="504"/>
      <c r="BB189" s="548"/>
      <c r="BC189" s="142">
        <f>+IF(AND(W189="Preventivo",BB187="Fuerte"),2,IF(AND(W189="Preventivo",BB187="Moderado"),1,0))</f>
        <v>0</v>
      </c>
      <c r="BD189" s="68">
        <f>+IF(AND(W189="Detectivo/Correctivo",$BB187="Fuerte"),2,IF(AND(W189="Detectivo/Correctivo",$BB189="Moderado"),1,IF(AND(W189="Preventivo",$BB187="Fuerte"),1,0)))</f>
        <v>0</v>
      </c>
      <c r="BE189" s="142" t="e">
        <f>+N187-BC189</f>
        <v>#N/A</v>
      </c>
      <c r="BF189" s="142" t="e">
        <f>+P187-BD189</f>
        <v>#N/A</v>
      </c>
      <c r="BG189" s="500"/>
      <c r="BH189" s="500"/>
      <c r="BI189" s="500"/>
      <c r="BJ189" s="590"/>
      <c r="BK189" s="590"/>
      <c r="BL189" s="590"/>
      <c r="BM189" s="590"/>
    </row>
    <row r="190" spans="1:65" ht="65.099999999999994" customHeight="1" thickBot="1" x14ac:dyDescent="0.3">
      <c r="A190" s="511"/>
      <c r="B190" s="599"/>
      <c r="C190" s="517"/>
      <c r="D190" s="159"/>
      <c r="E190" s="159"/>
      <c r="F190" s="601"/>
      <c r="G190" s="523"/>
      <c r="H190" s="105"/>
      <c r="I190" s="162"/>
      <c r="J190" s="105"/>
      <c r="K190" s="161"/>
      <c r="L190" s="151"/>
      <c r="M190" s="514"/>
      <c r="N190" s="507"/>
      <c r="O190" s="597"/>
      <c r="P190" s="507"/>
      <c r="Q190" s="502"/>
      <c r="R190" s="500"/>
      <c r="S190" s="140"/>
      <c r="T190" s="101"/>
      <c r="U190" s="52" t="s">
        <v>497</v>
      </c>
      <c r="V190" s="145"/>
      <c r="W190" s="145"/>
      <c r="X190" s="145"/>
      <c r="Y190" s="99" t="str">
        <f t="shared" si="25"/>
        <v/>
      </c>
      <c r="Z190" s="145"/>
      <c r="AA190" s="99" t="str">
        <f t="shared" si="26"/>
        <v/>
      </c>
      <c r="AB190" s="140"/>
      <c r="AC190" s="99" t="str">
        <f t="shared" si="27"/>
        <v/>
      </c>
      <c r="AD190" s="140"/>
      <c r="AE190" s="99" t="str">
        <f t="shared" si="28"/>
        <v/>
      </c>
      <c r="AF190" s="140"/>
      <c r="AG190" s="99" t="str">
        <f t="shared" si="29"/>
        <v/>
      </c>
      <c r="AH190" s="140"/>
      <c r="AI190" s="99" t="str">
        <f t="shared" si="30"/>
        <v/>
      </c>
      <c r="AJ190" s="140"/>
      <c r="AK190" s="28" t="str">
        <f t="shared" si="31"/>
        <v/>
      </c>
      <c r="AL190" s="111" t="str">
        <f t="shared" si="32"/>
        <v/>
      </c>
      <c r="AM190" s="111" t="str">
        <f t="shared" si="33"/>
        <v/>
      </c>
      <c r="AN190" s="179"/>
      <c r="AO190" s="179"/>
      <c r="AP190" s="179"/>
      <c r="AQ190" s="179"/>
      <c r="AR190" s="179"/>
      <c r="AS190" s="179"/>
      <c r="AT190" s="179"/>
      <c r="AU190" s="180" t="str">
        <f>IFERROR(VLOOKUP(AT190,'Seguridad Información'!$I$61:$J$65,2,0),"")</f>
        <v/>
      </c>
      <c r="AV190" s="83"/>
      <c r="AW190" s="82" t="str">
        <f t="shared" si="24"/>
        <v/>
      </c>
      <c r="AX190" s="81" t="str">
        <f t="shared" si="34"/>
        <v/>
      </c>
      <c r="AY190" s="22" t="str">
        <f>IFERROR(VLOOKUP((CONCATENATE(AM190,AX190)),Listados!$U$3:$V$11,2,FALSE),"")</f>
        <v/>
      </c>
      <c r="AZ190" s="111">
        <f t="shared" si="35"/>
        <v>100</v>
      </c>
      <c r="BA190" s="504"/>
      <c r="BB190" s="548"/>
      <c r="BC190" s="142">
        <f>+IF(AND(W190="Preventivo",BB187="Fuerte"),2,IF(AND(W190="Preventivo",BB187="Moderado"),1,0))</f>
        <v>0</v>
      </c>
      <c r="BD190" s="68">
        <f>+IF(AND(W190="Detectivo/Correctivo",$BB187="Fuerte"),2,IF(AND(W190="Detectivo/Correctivo",$BB190="Moderado"),1,IF(AND(W190="Preventivo",$BB187="Fuerte"),1,0)))</f>
        <v>0</v>
      </c>
      <c r="BE190" s="142" t="e">
        <f>+N187-BC190</f>
        <v>#N/A</v>
      </c>
      <c r="BF190" s="142" t="e">
        <f>+P187-BD190</f>
        <v>#N/A</v>
      </c>
      <c r="BG190" s="500"/>
      <c r="BH190" s="500"/>
      <c r="BI190" s="500"/>
      <c r="BJ190" s="590"/>
      <c r="BK190" s="590"/>
      <c r="BL190" s="590"/>
      <c r="BM190" s="590"/>
    </row>
    <row r="191" spans="1:65" ht="65.099999999999994" customHeight="1" thickBot="1" x14ac:dyDescent="0.3">
      <c r="A191" s="511"/>
      <c r="B191" s="599"/>
      <c r="C191" s="517"/>
      <c r="D191" s="116"/>
      <c r="E191" s="116"/>
      <c r="F191" s="601"/>
      <c r="G191" s="523"/>
      <c r="H191" s="105"/>
      <c r="I191" s="162"/>
      <c r="J191" s="105"/>
      <c r="K191" s="29"/>
      <c r="L191" s="151"/>
      <c r="M191" s="514"/>
      <c r="N191" s="507"/>
      <c r="O191" s="597"/>
      <c r="P191" s="507"/>
      <c r="Q191" s="502"/>
      <c r="R191" s="500"/>
      <c r="S191" s="140"/>
      <c r="T191" s="181"/>
      <c r="U191" s="52" t="s">
        <v>497</v>
      </c>
      <c r="V191" s="145"/>
      <c r="W191" s="145"/>
      <c r="X191" s="145"/>
      <c r="Y191" s="99" t="str">
        <f t="shared" si="25"/>
        <v/>
      </c>
      <c r="Z191" s="145"/>
      <c r="AA191" s="99" t="str">
        <f t="shared" si="26"/>
        <v/>
      </c>
      <c r="AB191" s="140"/>
      <c r="AC191" s="99" t="str">
        <f t="shared" si="27"/>
        <v/>
      </c>
      <c r="AD191" s="140"/>
      <c r="AE191" s="99" t="str">
        <f t="shared" si="28"/>
        <v/>
      </c>
      <c r="AF191" s="140"/>
      <c r="AG191" s="99" t="str">
        <f t="shared" si="29"/>
        <v/>
      </c>
      <c r="AH191" s="140"/>
      <c r="AI191" s="99" t="str">
        <f t="shared" si="30"/>
        <v/>
      </c>
      <c r="AJ191" s="140"/>
      <c r="AK191" s="28" t="str">
        <f t="shared" si="31"/>
        <v/>
      </c>
      <c r="AL191" s="111" t="str">
        <f t="shared" si="32"/>
        <v/>
      </c>
      <c r="AM191" s="111" t="str">
        <f t="shared" si="33"/>
        <v/>
      </c>
      <c r="AN191" s="179"/>
      <c r="AO191" s="179"/>
      <c r="AP191" s="179"/>
      <c r="AQ191" s="179"/>
      <c r="AR191" s="179"/>
      <c r="AS191" s="179"/>
      <c r="AT191" s="179"/>
      <c r="AU191" s="180" t="str">
        <f>IFERROR(VLOOKUP(AT191,'Seguridad Información'!$I$61:$J$65,2,0),"")</f>
        <v/>
      </c>
      <c r="AV191" s="83"/>
      <c r="AW191" s="82" t="str">
        <f t="shared" si="24"/>
        <v/>
      </c>
      <c r="AX191" s="81" t="str">
        <f t="shared" si="34"/>
        <v/>
      </c>
      <c r="AY191" s="22" t="str">
        <f>IFERROR(VLOOKUP((CONCATENATE(AM191,AX191)),Listados!$U$3:$V$11,2,FALSE),"")</f>
        <v/>
      </c>
      <c r="AZ191" s="111">
        <f t="shared" si="35"/>
        <v>100</v>
      </c>
      <c r="BA191" s="504"/>
      <c r="BB191" s="548"/>
      <c r="BC191" s="142">
        <f>+IF(AND(W191="Preventivo",BB187="Fuerte"),2,IF(AND(W191="Preventivo",BB187="Moderado"),1,0))</f>
        <v>0</v>
      </c>
      <c r="BD191" s="68">
        <f>+IF(AND(W191="Detectivo/Correctivo",$BB187="Fuerte"),2,IF(AND(W191="Detectivo/Correctivo",$BB191="Moderado"),1,IF(AND(W191="Preventivo",$BB187="Fuerte"),1,0)))</f>
        <v>0</v>
      </c>
      <c r="BE191" s="142" t="e">
        <f>+N187-BC191</f>
        <v>#N/A</v>
      </c>
      <c r="BF191" s="142" t="e">
        <f>+P187-BD191</f>
        <v>#N/A</v>
      </c>
      <c r="BG191" s="500"/>
      <c r="BH191" s="500"/>
      <c r="BI191" s="500"/>
      <c r="BJ191" s="590"/>
      <c r="BK191" s="590"/>
      <c r="BL191" s="590"/>
      <c r="BM191" s="590"/>
    </row>
    <row r="192" spans="1:65" ht="65.099999999999994" customHeight="1" thickBot="1" x14ac:dyDescent="0.3">
      <c r="A192" s="512"/>
      <c r="B192" s="599"/>
      <c r="C192" s="518"/>
      <c r="D192" s="113"/>
      <c r="E192" s="113"/>
      <c r="F192" s="602"/>
      <c r="G192" s="568"/>
      <c r="H192" s="105"/>
      <c r="I192" s="162"/>
      <c r="J192" s="105"/>
      <c r="K192" s="30"/>
      <c r="L192" s="151"/>
      <c r="M192" s="514"/>
      <c r="N192" s="508"/>
      <c r="O192" s="597"/>
      <c r="P192" s="508"/>
      <c r="Q192" s="502"/>
      <c r="R192" s="501"/>
      <c r="S192" s="140"/>
      <c r="T192" s="102"/>
      <c r="U192" s="52" t="s">
        <v>497</v>
      </c>
      <c r="V192" s="145"/>
      <c r="W192" s="145"/>
      <c r="X192" s="145"/>
      <c r="Y192" s="99" t="str">
        <f t="shared" si="25"/>
        <v/>
      </c>
      <c r="Z192" s="145"/>
      <c r="AA192" s="99" t="str">
        <f t="shared" si="26"/>
        <v/>
      </c>
      <c r="AB192" s="140"/>
      <c r="AC192" s="99" t="str">
        <f t="shared" si="27"/>
        <v/>
      </c>
      <c r="AD192" s="140"/>
      <c r="AE192" s="99" t="str">
        <f t="shared" si="28"/>
        <v/>
      </c>
      <c r="AF192" s="140"/>
      <c r="AG192" s="99" t="str">
        <f t="shared" si="29"/>
        <v/>
      </c>
      <c r="AH192" s="140"/>
      <c r="AI192" s="99" t="str">
        <f t="shared" si="30"/>
        <v/>
      </c>
      <c r="AJ192" s="140"/>
      <c r="AK192" s="28" t="str">
        <f t="shared" si="31"/>
        <v/>
      </c>
      <c r="AL192" s="111" t="str">
        <f t="shared" si="32"/>
        <v/>
      </c>
      <c r="AM192" s="111" t="str">
        <f t="shared" si="33"/>
        <v/>
      </c>
      <c r="AN192" s="179"/>
      <c r="AO192" s="179"/>
      <c r="AP192" s="179"/>
      <c r="AQ192" s="179"/>
      <c r="AR192" s="179"/>
      <c r="AS192" s="179"/>
      <c r="AT192" s="179"/>
      <c r="AU192" s="180" t="str">
        <f>IFERROR(VLOOKUP(AT192,'Seguridad Información'!$I$61:$J$65,2,0),"")</f>
        <v/>
      </c>
      <c r="AV192" s="83"/>
      <c r="AW192" s="82" t="str">
        <f t="shared" si="24"/>
        <v/>
      </c>
      <c r="AX192" s="81" t="str">
        <f t="shared" si="34"/>
        <v/>
      </c>
      <c r="AY192" s="22" t="str">
        <f>IFERROR(VLOOKUP((CONCATENATE(AM192,AX192)),Listados!$U$3:$V$11,2,FALSE),"")</f>
        <v/>
      </c>
      <c r="AZ192" s="111">
        <f t="shared" si="35"/>
        <v>100</v>
      </c>
      <c r="BA192" s="505"/>
      <c r="BB192" s="548"/>
      <c r="BC192" s="142">
        <f>+IF(AND(W192="Preventivo",BB187="Fuerte"),2,IF(AND(W192="Preventivo",BB187="Moderado"),1,0))</f>
        <v>0</v>
      </c>
      <c r="BD192" s="68">
        <f>+IF(AND(W192="Detectivo/Correctivo",$BB187="Fuerte"),2,IF(AND(W192="Detectivo/Correctivo",$BB192="Moderado"),1,IF(AND(W192="Preventivo",$BB187="Fuerte"),1,0)))</f>
        <v>0</v>
      </c>
      <c r="BE192" s="142" t="e">
        <f>+N187-BC192</f>
        <v>#N/A</v>
      </c>
      <c r="BF192" s="142" t="e">
        <f>+P187-BD192</f>
        <v>#N/A</v>
      </c>
      <c r="BG192" s="501"/>
      <c r="BH192" s="501"/>
      <c r="BI192" s="501"/>
      <c r="BJ192" s="591"/>
      <c r="BK192" s="591"/>
      <c r="BL192" s="591"/>
      <c r="BM192" s="591"/>
    </row>
    <row r="193" spans="1:65" ht="65.099999999999994" customHeight="1" thickBot="1" x14ac:dyDescent="0.3">
      <c r="A193" s="510">
        <v>32</v>
      </c>
      <c r="B193" s="598"/>
      <c r="C193" s="516" t="str">
        <f>IFERROR(VLOOKUP(B193,Listados!B$3:C$20,2,FALSE),"")</f>
        <v/>
      </c>
      <c r="D193" s="114"/>
      <c r="E193" s="114"/>
      <c r="F193" s="600"/>
      <c r="G193" s="522"/>
      <c r="H193" s="105"/>
      <c r="I193" s="162"/>
      <c r="J193" s="105"/>
      <c r="K193" s="109"/>
      <c r="L193" s="18"/>
      <c r="M193" s="549"/>
      <c r="N193" s="506" t="e">
        <f>+VLOOKUP(M193,Listados!$K$8:$L$12,2,0)</f>
        <v>#N/A</v>
      </c>
      <c r="O193" s="596"/>
      <c r="P193" s="506" t="e">
        <f>+VLOOKUP(O193,Listados!$K$13:$L$17,2,0)</f>
        <v>#N/A</v>
      </c>
      <c r="Q193" s="501" t="str">
        <f>IF(AND(M193&lt;&gt;"",O193&lt;&gt;""),VLOOKUP(M193&amp;O193,Listados!$M$3:$N$27,2,FALSE),"")</f>
        <v/>
      </c>
      <c r="R193" s="499" t="e">
        <f>+VLOOKUP(Q193,Listados!$P$3:$Q$6,2,FALSE)</f>
        <v>#N/A</v>
      </c>
      <c r="S193" s="140"/>
      <c r="T193" s="98"/>
      <c r="U193" s="52" t="s">
        <v>497</v>
      </c>
      <c r="V193" s="145"/>
      <c r="W193" s="145"/>
      <c r="X193" s="145"/>
      <c r="Y193" s="99" t="str">
        <f t="shared" si="25"/>
        <v/>
      </c>
      <c r="Z193" s="145"/>
      <c r="AA193" s="99" t="str">
        <f t="shared" si="26"/>
        <v/>
      </c>
      <c r="AB193" s="140"/>
      <c r="AC193" s="99" t="str">
        <f t="shared" si="27"/>
        <v/>
      </c>
      <c r="AD193" s="140"/>
      <c r="AE193" s="99" t="str">
        <f t="shared" si="28"/>
        <v/>
      </c>
      <c r="AF193" s="140"/>
      <c r="AG193" s="99" t="str">
        <f t="shared" si="29"/>
        <v/>
      </c>
      <c r="AH193" s="140"/>
      <c r="AI193" s="99" t="str">
        <f t="shared" si="30"/>
        <v/>
      </c>
      <c r="AJ193" s="140"/>
      <c r="AK193" s="28" t="str">
        <f t="shared" si="31"/>
        <v/>
      </c>
      <c r="AL193" s="111" t="str">
        <f t="shared" si="32"/>
        <v/>
      </c>
      <c r="AM193" s="111" t="str">
        <f t="shared" si="33"/>
        <v/>
      </c>
      <c r="AN193" s="179"/>
      <c r="AO193" s="179"/>
      <c r="AP193" s="179"/>
      <c r="AQ193" s="179"/>
      <c r="AR193" s="179"/>
      <c r="AS193" s="179"/>
      <c r="AT193" s="179"/>
      <c r="AU193" s="180" t="str">
        <f>IFERROR(VLOOKUP(AT193,'Seguridad Información'!$I$61:$J$65,2,0),"")</f>
        <v/>
      </c>
      <c r="AV193" s="83"/>
      <c r="AW193" s="82" t="str">
        <f t="shared" si="24"/>
        <v/>
      </c>
      <c r="AX193" s="81" t="str">
        <f t="shared" si="34"/>
        <v/>
      </c>
      <c r="AY193" s="22" t="str">
        <f>IFERROR(VLOOKUP((CONCATENATE(AM193,AX193)),Listados!$U$3:$V$11,2,FALSE),"")</f>
        <v/>
      </c>
      <c r="AZ193" s="111">
        <f t="shared" si="35"/>
        <v>100</v>
      </c>
      <c r="BA193" s="503">
        <f>AVERAGE(AZ193:AZ198)</f>
        <v>100</v>
      </c>
      <c r="BB193" s="505" t="str">
        <f>IF(BA193&lt;=50, "Débil", IF(BA193&lt;=99,"Moderado","Fuerte"))</f>
        <v>Fuerte</v>
      </c>
      <c r="BC193" s="142">
        <f>+IF(AND(W193="Preventivo",BB193="Fuerte"),2,IF(AND(W193="Preventivo",BB193="Moderado"),1,0))</f>
        <v>0</v>
      </c>
      <c r="BD193" s="68">
        <f>+IF(AND(W193="Detectivo/Correctivo",$BB193="Fuerte"),2,IF(AND(W193="Detectivo/Correctivo",$BB193="Moderado"),1,IF(AND(W193="Preventivo",$BB193="Fuerte"),1,0)))</f>
        <v>0</v>
      </c>
      <c r="BE193" s="142" t="e">
        <f>+N193-BC193</f>
        <v>#N/A</v>
      </c>
      <c r="BF193" s="142" t="e">
        <f>+P193-BD193</f>
        <v>#N/A</v>
      </c>
      <c r="BG193" s="499" t="e">
        <f>+VLOOKUP(MIN(BE193,BE194,BE195,BE196,BE197,BE198),Listados!$J$18:$K$24,2,TRUE)</f>
        <v>#N/A</v>
      </c>
      <c r="BH193" s="499" t="e">
        <f>+VLOOKUP(MIN(BF193,BF194,BF195,BF196,BF197,BF198),Listados!$J$27:$K$32,2,TRUE)</f>
        <v>#N/A</v>
      </c>
      <c r="BI193" s="499" t="e">
        <f>IF(AND(BG193&lt;&gt;"",BH193&lt;&gt;""),VLOOKUP(BG193&amp;BH193,Listados!$M$3:$N$27,2,FALSE),"")</f>
        <v>#N/A</v>
      </c>
      <c r="BJ193" s="589" t="e">
        <f>+IF($R193="Asumir el riesgo","NA","")</f>
        <v>#N/A</v>
      </c>
      <c r="BK193" s="589" t="e">
        <f>+IF($R193="Asumir el riesgo","NA","")</f>
        <v>#N/A</v>
      </c>
      <c r="BL193" s="589" t="e">
        <f>+IF($R193="Asumir el riesgo","NA","")</f>
        <v>#N/A</v>
      </c>
      <c r="BM193" s="589" t="e">
        <f>+IF($R193="Asumir el riesgo","NA","")</f>
        <v>#N/A</v>
      </c>
    </row>
    <row r="194" spans="1:65" ht="65.099999999999994" customHeight="1" thickBot="1" x14ac:dyDescent="0.3">
      <c r="A194" s="511"/>
      <c r="B194" s="599"/>
      <c r="C194" s="517"/>
      <c r="D194" s="159"/>
      <c r="E194" s="159"/>
      <c r="F194" s="601"/>
      <c r="G194" s="523"/>
      <c r="H194" s="105"/>
      <c r="I194" s="162"/>
      <c r="J194" s="105"/>
      <c r="K194" s="161"/>
      <c r="L194" s="151"/>
      <c r="M194" s="514"/>
      <c r="N194" s="507"/>
      <c r="O194" s="597"/>
      <c r="P194" s="507"/>
      <c r="Q194" s="502"/>
      <c r="R194" s="500"/>
      <c r="S194" s="140"/>
      <c r="T194" s="181"/>
      <c r="U194" s="52" t="s">
        <v>497</v>
      </c>
      <c r="V194" s="145"/>
      <c r="W194" s="145"/>
      <c r="X194" s="145"/>
      <c r="Y194" s="99" t="str">
        <f t="shared" si="25"/>
        <v/>
      </c>
      <c r="Z194" s="145"/>
      <c r="AA194" s="99" t="str">
        <f t="shared" si="26"/>
        <v/>
      </c>
      <c r="AB194" s="140"/>
      <c r="AC194" s="99" t="str">
        <f t="shared" si="27"/>
        <v/>
      </c>
      <c r="AD194" s="140"/>
      <c r="AE194" s="99" t="str">
        <f t="shared" si="28"/>
        <v/>
      </c>
      <c r="AF194" s="140"/>
      <c r="AG194" s="99" t="str">
        <f t="shared" si="29"/>
        <v/>
      </c>
      <c r="AH194" s="140"/>
      <c r="AI194" s="99" t="str">
        <f t="shared" si="30"/>
        <v/>
      </c>
      <c r="AJ194" s="140"/>
      <c r="AK194" s="28" t="str">
        <f t="shared" si="31"/>
        <v/>
      </c>
      <c r="AL194" s="111" t="str">
        <f t="shared" si="32"/>
        <v/>
      </c>
      <c r="AM194" s="111" t="str">
        <f t="shared" si="33"/>
        <v/>
      </c>
      <c r="AN194" s="179"/>
      <c r="AO194" s="179"/>
      <c r="AP194" s="179"/>
      <c r="AQ194" s="179"/>
      <c r="AR194" s="179"/>
      <c r="AS194" s="179"/>
      <c r="AT194" s="179"/>
      <c r="AU194" s="180" t="str">
        <f>IFERROR(VLOOKUP(AT194,'Seguridad Información'!$I$61:$J$65,2,0),"")</f>
        <v/>
      </c>
      <c r="AV194" s="83"/>
      <c r="AW194" s="82" t="str">
        <f t="shared" si="24"/>
        <v/>
      </c>
      <c r="AX194" s="81" t="str">
        <f t="shared" si="34"/>
        <v/>
      </c>
      <c r="AY194" s="22" t="str">
        <f>IFERROR(VLOOKUP((CONCATENATE(AM194,AX194)),Listados!$U$3:$V$11,2,FALSE),"")</f>
        <v/>
      </c>
      <c r="AZ194" s="111">
        <f t="shared" si="35"/>
        <v>100</v>
      </c>
      <c r="BA194" s="504"/>
      <c r="BB194" s="548"/>
      <c r="BC194" s="142">
        <f>+IF(AND(W194="Preventivo",BB193="Fuerte"),2,IF(AND(W194="Preventivo",BB193="Moderado"),1,0))</f>
        <v>0</v>
      </c>
      <c r="BD194" s="68">
        <f>+IF(AND(W194="Detectivo/Correctivo",$BB193="Fuerte"),2,IF(AND(W194="Detectivo/Correctivo",$BB194="Moderado"),1,IF(AND(W194="Preventivo",$BB193="Fuerte"),1,0)))</f>
        <v>0</v>
      </c>
      <c r="BE194" s="142" t="e">
        <f>+N193-BC194</f>
        <v>#N/A</v>
      </c>
      <c r="BF194" s="142" t="e">
        <f>+P193-BD194</f>
        <v>#N/A</v>
      </c>
      <c r="BG194" s="500"/>
      <c r="BH194" s="500"/>
      <c r="BI194" s="500"/>
      <c r="BJ194" s="590"/>
      <c r="BK194" s="590"/>
      <c r="BL194" s="590"/>
      <c r="BM194" s="590"/>
    </row>
    <row r="195" spans="1:65" ht="65.099999999999994" customHeight="1" thickBot="1" x14ac:dyDescent="0.3">
      <c r="A195" s="511"/>
      <c r="B195" s="599"/>
      <c r="C195" s="517"/>
      <c r="D195" s="159"/>
      <c r="E195" s="159"/>
      <c r="F195" s="601"/>
      <c r="G195" s="523"/>
      <c r="H195" s="105"/>
      <c r="I195" s="162"/>
      <c r="J195" s="105"/>
      <c r="K195" s="161"/>
      <c r="L195" s="151"/>
      <c r="M195" s="514"/>
      <c r="N195" s="507"/>
      <c r="O195" s="597"/>
      <c r="P195" s="507"/>
      <c r="Q195" s="502"/>
      <c r="R195" s="500"/>
      <c r="S195" s="140"/>
      <c r="T195" s="100"/>
      <c r="U195" s="52" t="s">
        <v>497</v>
      </c>
      <c r="V195" s="145"/>
      <c r="W195" s="145"/>
      <c r="X195" s="145"/>
      <c r="Y195" s="99" t="str">
        <f t="shared" si="25"/>
        <v/>
      </c>
      <c r="Z195" s="145"/>
      <c r="AA195" s="99" t="str">
        <f t="shared" si="26"/>
        <v/>
      </c>
      <c r="AB195" s="140"/>
      <c r="AC195" s="99" t="str">
        <f t="shared" si="27"/>
        <v/>
      </c>
      <c r="AD195" s="140"/>
      <c r="AE195" s="99" t="str">
        <f t="shared" si="28"/>
        <v/>
      </c>
      <c r="AF195" s="140"/>
      <c r="AG195" s="99" t="str">
        <f t="shared" si="29"/>
        <v/>
      </c>
      <c r="AH195" s="140"/>
      <c r="AI195" s="99" t="str">
        <f t="shared" si="30"/>
        <v/>
      </c>
      <c r="AJ195" s="140"/>
      <c r="AK195" s="28" t="str">
        <f t="shared" si="31"/>
        <v/>
      </c>
      <c r="AL195" s="111" t="str">
        <f t="shared" si="32"/>
        <v/>
      </c>
      <c r="AM195" s="111" t="str">
        <f t="shared" si="33"/>
        <v/>
      </c>
      <c r="AN195" s="179"/>
      <c r="AO195" s="179"/>
      <c r="AP195" s="179"/>
      <c r="AQ195" s="179"/>
      <c r="AR195" s="179"/>
      <c r="AS195" s="179"/>
      <c r="AT195" s="179"/>
      <c r="AU195" s="180" t="str">
        <f>IFERROR(VLOOKUP(AT195,'Seguridad Información'!$I$61:$J$65,2,0),"")</f>
        <v/>
      </c>
      <c r="AV195" s="83"/>
      <c r="AW195" s="82" t="str">
        <f t="shared" si="24"/>
        <v/>
      </c>
      <c r="AX195" s="81" t="str">
        <f t="shared" si="34"/>
        <v/>
      </c>
      <c r="AY195" s="22" t="str">
        <f>IFERROR(VLOOKUP((CONCATENATE(AM195,AX195)),Listados!$U$3:$V$11,2,FALSE),"")</f>
        <v/>
      </c>
      <c r="AZ195" s="111">
        <f t="shared" si="35"/>
        <v>100</v>
      </c>
      <c r="BA195" s="504"/>
      <c r="BB195" s="548"/>
      <c r="BC195" s="142">
        <f>+IF(AND(W195="Preventivo",BB193="Fuerte"),2,IF(AND(W195="Preventivo",BB193="Moderado"),1,0))</f>
        <v>0</v>
      </c>
      <c r="BD195" s="68">
        <f>+IF(AND(W195="Detectivo/Correctivo",$BB193="Fuerte"),2,IF(AND(W195="Detectivo/Correctivo",$BB195="Moderado"),1,IF(AND(W195="Preventivo",$BB193="Fuerte"),1,0)))</f>
        <v>0</v>
      </c>
      <c r="BE195" s="142" t="e">
        <f>+N193-BC195</f>
        <v>#N/A</v>
      </c>
      <c r="BF195" s="142" t="e">
        <f>+P193-BD195</f>
        <v>#N/A</v>
      </c>
      <c r="BG195" s="500"/>
      <c r="BH195" s="500"/>
      <c r="BI195" s="500"/>
      <c r="BJ195" s="590"/>
      <c r="BK195" s="590"/>
      <c r="BL195" s="590"/>
      <c r="BM195" s="590"/>
    </row>
    <row r="196" spans="1:65" ht="65.099999999999994" customHeight="1" thickBot="1" x14ac:dyDescent="0.3">
      <c r="A196" s="511"/>
      <c r="B196" s="599"/>
      <c r="C196" s="517"/>
      <c r="D196" s="159"/>
      <c r="E196" s="159"/>
      <c r="F196" s="601"/>
      <c r="G196" s="523"/>
      <c r="H196" s="105"/>
      <c r="I196" s="162"/>
      <c r="J196" s="105"/>
      <c r="K196" s="161"/>
      <c r="L196" s="151"/>
      <c r="M196" s="514"/>
      <c r="N196" s="507"/>
      <c r="O196" s="597"/>
      <c r="P196" s="507"/>
      <c r="Q196" s="502"/>
      <c r="R196" s="500"/>
      <c r="S196" s="140"/>
      <c r="T196" s="101"/>
      <c r="U196" s="52" t="s">
        <v>497</v>
      </c>
      <c r="V196" s="145"/>
      <c r="W196" s="145"/>
      <c r="X196" s="145"/>
      <c r="Y196" s="99" t="str">
        <f t="shared" si="25"/>
        <v/>
      </c>
      <c r="Z196" s="145"/>
      <c r="AA196" s="99" t="str">
        <f t="shared" si="26"/>
        <v/>
      </c>
      <c r="AB196" s="140"/>
      <c r="AC196" s="99" t="str">
        <f t="shared" si="27"/>
        <v/>
      </c>
      <c r="AD196" s="140"/>
      <c r="AE196" s="99" t="str">
        <f t="shared" si="28"/>
        <v/>
      </c>
      <c r="AF196" s="140"/>
      <c r="AG196" s="99" t="str">
        <f t="shared" si="29"/>
        <v/>
      </c>
      <c r="AH196" s="140"/>
      <c r="AI196" s="99" t="str">
        <f t="shared" si="30"/>
        <v/>
      </c>
      <c r="AJ196" s="140"/>
      <c r="AK196" s="28" t="str">
        <f t="shared" si="31"/>
        <v/>
      </c>
      <c r="AL196" s="111" t="str">
        <f t="shared" si="32"/>
        <v/>
      </c>
      <c r="AM196" s="111" t="str">
        <f t="shared" si="33"/>
        <v/>
      </c>
      <c r="AN196" s="179"/>
      <c r="AO196" s="179"/>
      <c r="AP196" s="179"/>
      <c r="AQ196" s="179"/>
      <c r="AR196" s="179"/>
      <c r="AS196" s="179"/>
      <c r="AT196" s="179"/>
      <c r="AU196" s="180" t="str">
        <f>IFERROR(VLOOKUP(AT196,'Seguridad Información'!$I$61:$J$65,2,0),"")</f>
        <v/>
      </c>
      <c r="AV196" s="83"/>
      <c r="AW196" s="82" t="str">
        <f t="shared" si="24"/>
        <v/>
      </c>
      <c r="AX196" s="81" t="str">
        <f t="shared" si="34"/>
        <v/>
      </c>
      <c r="AY196" s="22" t="str">
        <f>IFERROR(VLOOKUP((CONCATENATE(AM196,AX196)),Listados!$U$3:$V$11,2,FALSE),"")</f>
        <v/>
      </c>
      <c r="AZ196" s="111">
        <f t="shared" si="35"/>
        <v>100</v>
      </c>
      <c r="BA196" s="504"/>
      <c r="BB196" s="548"/>
      <c r="BC196" s="142">
        <f>+IF(AND(W196="Preventivo",BB193="Fuerte"),2,IF(AND(W196="Preventivo",BB193="Moderado"),1,0))</f>
        <v>0</v>
      </c>
      <c r="BD196" s="68">
        <f>+IF(AND(W196="Detectivo/Correctivo",$BB193="Fuerte"),2,IF(AND(W196="Detectivo/Correctivo",$BB196="Moderado"),1,IF(AND(W196="Preventivo",$BB193="Fuerte"),1,0)))</f>
        <v>0</v>
      </c>
      <c r="BE196" s="142" t="e">
        <f>+N193-BC196</f>
        <v>#N/A</v>
      </c>
      <c r="BF196" s="142" t="e">
        <f>+P193-BD196</f>
        <v>#N/A</v>
      </c>
      <c r="BG196" s="500"/>
      <c r="BH196" s="500"/>
      <c r="BI196" s="500"/>
      <c r="BJ196" s="590"/>
      <c r="BK196" s="590"/>
      <c r="BL196" s="590"/>
      <c r="BM196" s="590"/>
    </row>
    <row r="197" spans="1:65" ht="65.099999999999994" customHeight="1" thickBot="1" x14ac:dyDescent="0.3">
      <c r="A197" s="511"/>
      <c r="B197" s="599"/>
      <c r="C197" s="517"/>
      <c r="D197" s="116"/>
      <c r="E197" s="116"/>
      <c r="F197" s="601"/>
      <c r="G197" s="523"/>
      <c r="H197" s="105"/>
      <c r="I197" s="162"/>
      <c r="J197" s="105"/>
      <c r="K197" s="29"/>
      <c r="L197" s="151"/>
      <c r="M197" s="514"/>
      <c r="N197" s="507"/>
      <c r="O197" s="597"/>
      <c r="P197" s="507"/>
      <c r="Q197" s="502"/>
      <c r="R197" s="500"/>
      <c r="S197" s="140"/>
      <c r="T197" s="181"/>
      <c r="U197" s="52" t="s">
        <v>497</v>
      </c>
      <c r="V197" s="145"/>
      <c r="W197" s="145"/>
      <c r="X197" s="145"/>
      <c r="Y197" s="99" t="str">
        <f t="shared" si="25"/>
        <v/>
      </c>
      <c r="Z197" s="145"/>
      <c r="AA197" s="99" t="str">
        <f t="shared" si="26"/>
        <v/>
      </c>
      <c r="AB197" s="140"/>
      <c r="AC197" s="99" t="str">
        <f t="shared" si="27"/>
        <v/>
      </c>
      <c r="AD197" s="140"/>
      <c r="AE197" s="99" t="str">
        <f t="shared" si="28"/>
        <v/>
      </c>
      <c r="AF197" s="140"/>
      <c r="AG197" s="99" t="str">
        <f t="shared" si="29"/>
        <v/>
      </c>
      <c r="AH197" s="140"/>
      <c r="AI197" s="99" t="str">
        <f t="shared" si="30"/>
        <v/>
      </c>
      <c r="AJ197" s="140"/>
      <c r="AK197" s="28" t="str">
        <f t="shared" si="31"/>
        <v/>
      </c>
      <c r="AL197" s="111" t="str">
        <f t="shared" si="32"/>
        <v/>
      </c>
      <c r="AM197" s="111" t="str">
        <f t="shared" si="33"/>
        <v/>
      </c>
      <c r="AN197" s="179"/>
      <c r="AO197" s="179"/>
      <c r="AP197" s="179"/>
      <c r="AQ197" s="179"/>
      <c r="AR197" s="179"/>
      <c r="AS197" s="179"/>
      <c r="AT197" s="179"/>
      <c r="AU197" s="180" t="str">
        <f>IFERROR(VLOOKUP(AT197,'Seguridad Información'!$I$61:$J$65,2,0),"")</f>
        <v/>
      </c>
      <c r="AV197" s="83"/>
      <c r="AW197" s="82" t="str">
        <f t="shared" si="24"/>
        <v/>
      </c>
      <c r="AX197" s="81" t="str">
        <f t="shared" si="34"/>
        <v/>
      </c>
      <c r="AY197" s="22" t="str">
        <f>IFERROR(VLOOKUP((CONCATENATE(AM197,AX197)),Listados!$U$3:$V$11,2,FALSE),"")</f>
        <v/>
      </c>
      <c r="AZ197" s="111">
        <f t="shared" si="35"/>
        <v>100</v>
      </c>
      <c r="BA197" s="504"/>
      <c r="BB197" s="548"/>
      <c r="BC197" s="142">
        <f>+IF(AND(W197="Preventivo",BB193="Fuerte"),2,IF(AND(W197="Preventivo",BB193="Moderado"),1,0))</f>
        <v>0</v>
      </c>
      <c r="BD197" s="68">
        <f>+IF(AND(W197="Detectivo/Correctivo",$BB193="Fuerte"),2,IF(AND(W197="Detectivo/Correctivo",$BB197="Moderado"),1,IF(AND(W197="Preventivo",$BB193="Fuerte"),1,0)))</f>
        <v>0</v>
      </c>
      <c r="BE197" s="142" t="e">
        <f>+N193-BC197</f>
        <v>#N/A</v>
      </c>
      <c r="BF197" s="142" t="e">
        <f>+P193-BD197</f>
        <v>#N/A</v>
      </c>
      <c r="BG197" s="500"/>
      <c r="BH197" s="500"/>
      <c r="BI197" s="500"/>
      <c r="BJ197" s="590"/>
      <c r="BK197" s="590"/>
      <c r="BL197" s="590"/>
      <c r="BM197" s="590"/>
    </row>
    <row r="198" spans="1:65" ht="65.099999999999994" customHeight="1" thickBot="1" x14ac:dyDescent="0.3">
      <c r="A198" s="512"/>
      <c r="B198" s="599"/>
      <c r="C198" s="518"/>
      <c r="D198" s="113"/>
      <c r="E198" s="113"/>
      <c r="F198" s="602"/>
      <c r="G198" s="568"/>
      <c r="H198" s="105"/>
      <c r="I198" s="162"/>
      <c r="J198" s="105"/>
      <c r="K198" s="30"/>
      <c r="L198" s="151"/>
      <c r="M198" s="514"/>
      <c r="N198" s="508"/>
      <c r="O198" s="597"/>
      <c r="P198" s="508"/>
      <c r="Q198" s="502"/>
      <c r="R198" s="501"/>
      <c r="S198" s="140"/>
      <c r="T198" s="102"/>
      <c r="U198" s="52" t="s">
        <v>497</v>
      </c>
      <c r="V198" s="145"/>
      <c r="W198" s="145"/>
      <c r="X198" s="145"/>
      <c r="Y198" s="99" t="str">
        <f t="shared" si="25"/>
        <v/>
      </c>
      <c r="Z198" s="145"/>
      <c r="AA198" s="99" t="str">
        <f t="shared" si="26"/>
        <v/>
      </c>
      <c r="AB198" s="140"/>
      <c r="AC198" s="99" t="str">
        <f t="shared" si="27"/>
        <v/>
      </c>
      <c r="AD198" s="140"/>
      <c r="AE198" s="99" t="str">
        <f t="shared" si="28"/>
        <v/>
      </c>
      <c r="AF198" s="140"/>
      <c r="AG198" s="99" t="str">
        <f t="shared" si="29"/>
        <v/>
      </c>
      <c r="AH198" s="140"/>
      <c r="AI198" s="99" t="str">
        <f t="shared" si="30"/>
        <v/>
      </c>
      <c r="AJ198" s="140"/>
      <c r="AK198" s="28" t="str">
        <f t="shared" si="31"/>
        <v/>
      </c>
      <c r="AL198" s="111" t="str">
        <f t="shared" si="32"/>
        <v/>
      </c>
      <c r="AM198" s="111" t="str">
        <f t="shared" si="33"/>
        <v/>
      </c>
      <c r="AN198" s="179"/>
      <c r="AO198" s="179"/>
      <c r="AP198" s="179"/>
      <c r="AQ198" s="179"/>
      <c r="AR198" s="179"/>
      <c r="AS198" s="179"/>
      <c r="AT198" s="179"/>
      <c r="AU198" s="180" t="str">
        <f>IFERROR(VLOOKUP(AT198,'Seguridad Información'!$I$61:$J$65,2,0),"")</f>
        <v/>
      </c>
      <c r="AV198" s="83"/>
      <c r="AW198" s="82" t="str">
        <f t="shared" si="24"/>
        <v/>
      </c>
      <c r="AX198" s="81" t="str">
        <f t="shared" si="34"/>
        <v/>
      </c>
      <c r="AY198" s="22" t="str">
        <f>IFERROR(VLOOKUP((CONCATENATE(AM198,AX198)),Listados!$U$3:$V$11,2,FALSE),"")</f>
        <v/>
      </c>
      <c r="AZ198" s="111">
        <f t="shared" si="35"/>
        <v>100</v>
      </c>
      <c r="BA198" s="505"/>
      <c r="BB198" s="548"/>
      <c r="BC198" s="142">
        <f>+IF(AND(W198="Preventivo",BB193="Fuerte"),2,IF(AND(W198="Preventivo",BB193="Moderado"),1,0))</f>
        <v>0</v>
      </c>
      <c r="BD198" s="68">
        <f>+IF(AND(W198="Detectivo/Correctivo",$BB193="Fuerte"),2,IF(AND(W198="Detectivo/Correctivo",$BB198="Moderado"),1,IF(AND(W198="Preventivo",$BB193="Fuerte"),1,0)))</f>
        <v>0</v>
      </c>
      <c r="BE198" s="142" t="e">
        <f>+N193-BC198</f>
        <v>#N/A</v>
      </c>
      <c r="BF198" s="142" t="e">
        <f>+P193-BD198</f>
        <v>#N/A</v>
      </c>
      <c r="BG198" s="501"/>
      <c r="BH198" s="501"/>
      <c r="BI198" s="501"/>
      <c r="BJ198" s="591"/>
      <c r="BK198" s="591"/>
      <c r="BL198" s="591"/>
      <c r="BM198" s="591"/>
    </row>
    <row r="199" spans="1:65" ht="65.099999999999994" customHeight="1" thickBot="1" x14ac:dyDescent="0.3">
      <c r="A199" s="510">
        <v>33</v>
      </c>
      <c r="B199" s="598"/>
      <c r="C199" s="516" t="str">
        <f>IFERROR(VLOOKUP(B199,Listados!B$3:C$20,2,FALSE),"")</f>
        <v/>
      </c>
      <c r="D199" s="114"/>
      <c r="E199" s="114"/>
      <c r="F199" s="600"/>
      <c r="G199" s="522"/>
      <c r="H199" s="105"/>
      <c r="I199" s="162"/>
      <c r="J199" s="105"/>
      <c r="K199" s="109"/>
      <c r="L199" s="18"/>
      <c r="M199" s="549"/>
      <c r="N199" s="506" t="e">
        <f>+VLOOKUP(M199,Listados!$K$8:$L$12,2,0)</f>
        <v>#N/A</v>
      </c>
      <c r="O199" s="596"/>
      <c r="P199" s="506" t="e">
        <f>+VLOOKUP(O199,Listados!$K$13:$L$17,2,0)</f>
        <v>#N/A</v>
      </c>
      <c r="Q199" s="501" t="str">
        <f>IF(AND(M199&lt;&gt;"",O199&lt;&gt;""),VLOOKUP(M199&amp;O199,Listados!$M$3:$N$27,2,FALSE),"")</f>
        <v/>
      </c>
      <c r="R199" s="499" t="e">
        <f>+VLOOKUP(Q199,Listados!$P$3:$Q$6,2,FALSE)</f>
        <v>#N/A</v>
      </c>
      <c r="S199" s="140"/>
      <c r="T199" s="98"/>
      <c r="U199" s="52" t="s">
        <v>497</v>
      </c>
      <c r="V199" s="145"/>
      <c r="W199" s="145"/>
      <c r="X199" s="145"/>
      <c r="Y199" s="99" t="str">
        <f t="shared" si="25"/>
        <v/>
      </c>
      <c r="Z199" s="145"/>
      <c r="AA199" s="99" t="str">
        <f t="shared" si="26"/>
        <v/>
      </c>
      <c r="AB199" s="140"/>
      <c r="AC199" s="99" t="str">
        <f t="shared" si="27"/>
        <v/>
      </c>
      <c r="AD199" s="140"/>
      <c r="AE199" s="99" t="str">
        <f t="shared" si="28"/>
        <v/>
      </c>
      <c r="AF199" s="140"/>
      <c r="AG199" s="99" t="str">
        <f t="shared" si="29"/>
        <v/>
      </c>
      <c r="AH199" s="140"/>
      <c r="AI199" s="99" t="str">
        <f t="shared" si="30"/>
        <v/>
      </c>
      <c r="AJ199" s="140"/>
      <c r="AK199" s="28" t="str">
        <f t="shared" si="31"/>
        <v/>
      </c>
      <c r="AL199" s="111" t="str">
        <f t="shared" si="32"/>
        <v/>
      </c>
      <c r="AM199" s="111" t="str">
        <f t="shared" si="33"/>
        <v/>
      </c>
      <c r="AN199" s="179"/>
      <c r="AO199" s="179"/>
      <c r="AP199" s="179"/>
      <c r="AQ199" s="179"/>
      <c r="AR199" s="179"/>
      <c r="AS199" s="179"/>
      <c r="AT199" s="179"/>
      <c r="AU199" s="180" t="str">
        <f>IFERROR(VLOOKUP(AT199,'Seguridad Información'!$I$61:$J$65,2,0),"")</f>
        <v/>
      </c>
      <c r="AV199" s="83"/>
      <c r="AW199" s="82" t="str">
        <f t="shared" ref="AW199:AW262" si="36">IFERROR(AVERAGE(AO199,AQ199,AS199,AU199),"")</f>
        <v/>
      </c>
      <c r="AX199" s="81" t="str">
        <f t="shared" si="34"/>
        <v/>
      </c>
      <c r="AY199" s="22" t="str">
        <f>IFERROR(VLOOKUP((CONCATENATE(AM199,AX199)),Listados!$U$3:$V$11,2,FALSE),"")</f>
        <v/>
      </c>
      <c r="AZ199" s="111">
        <f t="shared" si="35"/>
        <v>100</v>
      </c>
      <c r="BA199" s="503">
        <f>AVERAGE(AZ199:AZ204)</f>
        <v>100</v>
      </c>
      <c r="BB199" s="505" t="str">
        <f>IF(BA199&lt;=50, "Débil", IF(BA199&lt;=99,"Moderado","Fuerte"))</f>
        <v>Fuerte</v>
      </c>
      <c r="BC199" s="142">
        <f>+IF(AND(W199="Preventivo",BB199="Fuerte"),2,IF(AND(W199="Preventivo",BB199="Moderado"),1,0))</f>
        <v>0</v>
      </c>
      <c r="BD199" s="68">
        <f>+IF(AND(W199="Detectivo/Correctivo",$BB199="Fuerte"),2,IF(AND(W199="Detectivo/Correctivo",$BB199="Moderado"),1,IF(AND(W199="Preventivo",$BB199="Fuerte"),1,0)))</f>
        <v>0</v>
      </c>
      <c r="BE199" s="142" t="e">
        <f>+N199-BC199</f>
        <v>#N/A</v>
      </c>
      <c r="BF199" s="142" t="e">
        <f>+P199-BD199</f>
        <v>#N/A</v>
      </c>
      <c r="BG199" s="499" t="e">
        <f>+VLOOKUP(MIN(BE199,BE200,BE201,BE202,BE203,BE204),Listados!$J$18:$K$24,2,TRUE)</f>
        <v>#N/A</v>
      </c>
      <c r="BH199" s="499" t="e">
        <f>+VLOOKUP(MIN(BF199,BF200,BF201,BF202,BF203,BF204),Listados!$J$27:$K$32,2,TRUE)</f>
        <v>#N/A</v>
      </c>
      <c r="BI199" s="499" t="e">
        <f>IF(AND(BG199&lt;&gt;"",BH199&lt;&gt;""),VLOOKUP(BG199&amp;BH199,Listados!$M$3:$N$27,2,FALSE),"")</f>
        <v>#N/A</v>
      </c>
      <c r="BJ199" s="589" t="e">
        <f>+IF($R199="Asumir el riesgo","NA","")</f>
        <v>#N/A</v>
      </c>
      <c r="BK199" s="589" t="e">
        <f>+IF($R199="Asumir el riesgo","NA","")</f>
        <v>#N/A</v>
      </c>
      <c r="BL199" s="589" t="e">
        <f>+IF($R199="Asumir el riesgo","NA","")</f>
        <v>#N/A</v>
      </c>
      <c r="BM199" s="589" t="e">
        <f>+IF($R199="Asumir el riesgo","NA","")</f>
        <v>#N/A</v>
      </c>
    </row>
    <row r="200" spans="1:65" ht="65.099999999999994" customHeight="1" thickBot="1" x14ac:dyDescent="0.3">
      <c r="A200" s="511"/>
      <c r="B200" s="599"/>
      <c r="C200" s="517"/>
      <c r="D200" s="159"/>
      <c r="E200" s="159"/>
      <c r="F200" s="601"/>
      <c r="G200" s="523"/>
      <c r="H200" s="105"/>
      <c r="I200" s="162"/>
      <c r="J200" s="105"/>
      <c r="K200" s="161"/>
      <c r="L200" s="151"/>
      <c r="M200" s="514"/>
      <c r="N200" s="507"/>
      <c r="O200" s="597"/>
      <c r="P200" s="507"/>
      <c r="Q200" s="502"/>
      <c r="R200" s="500"/>
      <c r="S200" s="140"/>
      <c r="T200" s="181"/>
      <c r="U200" s="52" t="s">
        <v>497</v>
      </c>
      <c r="V200" s="145"/>
      <c r="W200" s="145"/>
      <c r="X200" s="145"/>
      <c r="Y200" s="99" t="str">
        <f t="shared" ref="Y200:Y263" si="37">+IF(X200="si",15,"")</f>
        <v/>
      </c>
      <c r="Z200" s="145"/>
      <c r="AA200" s="99" t="str">
        <f t="shared" ref="AA200:AA263" si="38">+IF(Z200="si",15,"")</f>
        <v/>
      </c>
      <c r="AB200" s="140"/>
      <c r="AC200" s="99" t="str">
        <f t="shared" ref="AC200:AC263" si="39">+IF(AB200="si",15,"")</f>
        <v/>
      </c>
      <c r="AD200" s="140"/>
      <c r="AE200" s="99" t="str">
        <f t="shared" ref="AE200:AE263" si="40">+IF(AD200="si",15,"")</f>
        <v/>
      </c>
      <c r="AF200" s="140"/>
      <c r="AG200" s="99" t="str">
        <f t="shared" ref="AG200:AG263" si="41">+IF(AF200="si",15,"")</f>
        <v/>
      </c>
      <c r="AH200" s="140"/>
      <c r="AI200" s="99" t="str">
        <f t="shared" ref="AI200:AI263" si="42">+IF(AH200="si",15,"")</f>
        <v/>
      </c>
      <c r="AJ200" s="140"/>
      <c r="AK200" s="28" t="str">
        <f t="shared" ref="AK200:AK263" si="43">+IF(AJ200="Completa",10,IF(AJ200="Incompleta",5,""))</f>
        <v/>
      </c>
      <c r="AL200" s="111" t="str">
        <f t="shared" ref="AL200:AL263" si="44">IF((SUM(Y200,AA200,AC200,AE200,AG200,AI200,AK200)=0),"",(SUM(Y200,AA200,AC200,AE200,AG200,AI200,AK200)))</f>
        <v/>
      </c>
      <c r="AM200" s="111" t="str">
        <f t="shared" ref="AM200:AM263" si="45">IF(AL200&lt;=85,"Débil",IF(AL200&lt;=95,"Moderado",IF(AL200=100,"Fuerte","")))</f>
        <v/>
      </c>
      <c r="AN200" s="179"/>
      <c r="AO200" s="179"/>
      <c r="AP200" s="179"/>
      <c r="AQ200" s="179"/>
      <c r="AR200" s="179"/>
      <c r="AS200" s="179"/>
      <c r="AT200" s="179"/>
      <c r="AU200" s="180" t="str">
        <f>IFERROR(VLOOKUP(AT200,'Seguridad Información'!$I$61:$J$65,2,0),"")</f>
        <v/>
      </c>
      <c r="AV200" s="83"/>
      <c r="AW200" s="82" t="str">
        <f t="shared" si="36"/>
        <v/>
      </c>
      <c r="AX200" s="81" t="str">
        <f t="shared" ref="AX200:AX263" si="46">IF(AW200&lt;=80,"Débil",IF(AW200&lt;=90,"Moderado",IF(AW200=100,"Fuerte","")))</f>
        <v/>
      </c>
      <c r="AY200" s="22" t="str">
        <f>IFERROR(VLOOKUP((CONCATENATE(AM200,AX200)),Listados!$U$3:$V$11,2,FALSE),"")</f>
        <v/>
      </c>
      <c r="AZ200" s="111">
        <f t="shared" si="35"/>
        <v>100</v>
      </c>
      <c r="BA200" s="504"/>
      <c r="BB200" s="548"/>
      <c r="BC200" s="142">
        <f>+IF(AND(W200="Preventivo",BB199="Fuerte"),2,IF(AND(W200="Preventivo",BB199="Moderado"),1,0))</f>
        <v>0</v>
      </c>
      <c r="BD200" s="68">
        <f>+IF(AND(W200="Detectivo/Correctivo",$BB199="Fuerte"),2,IF(AND(W200="Detectivo/Correctivo",$BB200="Moderado"),1,IF(AND(W200="Preventivo",$BB199="Fuerte"),1,0)))</f>
        <v>0</v>
      </c>
      <c r="BE200" s="142" t="e">
        <f>+N199-BC200</f>
        <v>#N/A</v>
      </c>
      <c r="BF200" s="142" t="e">
        <f>+P199-BD200</f>
        <v>#N/A</v>
      </c>
      <c r="BG200" s="500"/>
      <c r="BH200" s="500"/>
      <c r="BI200" s="500"/>
      <c r="BJ200" s="590"/>
      <c r="BK200" s="590"/>
      <c r="BL200" s="590"/>
      <c r="BM200" s="590"/>
    </row>
    <row r="201" spans="1:65" ht="65.099999999999994" customHeight="1" thickBot="1" x14ac:dyDescent="0.3">
      <c r="A201" s="511"/>
      <c r="B201" s="599"/>
      <c r="C201" s="517"/>
      <c r="D201" s="159"/>
      <c r="E201" s="159"/>
      <c r="F201" s="601"/>
      <c r="G201" s="523"/>
      <c r="H201" s="105"/>
      <c r="I201" s="162"/>
      <c r="J201" s="105"/>
      <c r="K201" s="161"/>
      <c r="L201" s="151"/>
      <c r="M201" s="514"/>
      <c r="N201" s="507"/>
      <c r="O201" s="597"/>
      <c r="P201" s="507"/>
      <c r="Q201" s="502"/>
      <c r="R201" s="500"/>
      <c r="S201" s="140"/>
      <c r="T201" s="100"/>
      <c r="U201" s="52" t="s">
        <v>497</v>
      </c>
      <c r="V201" s="145"/>
      <c r="W201" s="145"/>
      <c r="X201" s="145"/>
      <c r="Y201" s="99" t="str">
        <f t="shared" si="37"/>
        <v/>
      </c>
      <c r="Z201" s="145"/>
      <c r="AA201" s="99" t="str">
        <f t="shared" si="38"/>
        <v/>
      </c>
      <c r="AB201" s="140"/>
      <c r="AC201" s="99" t="str">
        <f t="shared" si="39"/>
        <v/>
      </c>
      <c r="AD201" s="140"/>
      <c r="AE201" s="99" t="str">
        <f t="shared" si="40"/>
        <v/>
      </c>
      <c r="AF201" s="140"/>
      <c r="AG201" s="99" t="str">
        <f t="shared" si="41"/>
        <v/>
      </c>
      <c r="AH201" s="140"/>
      <c r="AI201" s="99" t="str">
        <f t="shared" si="42"/>
        <v/>
      </c>
      <c r="AJ201" s="140"/>
      <c r="AK201" s="28" t="str">
        <f t="shared" si="43"/>
        <v/>
      </c>
      <c r="AL201" s="111" t="str">
        <f t="shared" si="44"/>
        <v/>
      </c>
      <c r="AM201" s="111" t="str">
        <f t="shared" si="45"/>
        <v/>
      </c>
      <c r="AN201" s="179"/>
      <c r="AO201" s="179"/>
      <c r="AP201" s="179"/>
      <c r="AQ201" s="179"/>
      <c r="AR201" s="179"/>
      <c r="AS201" s="179"/>
      <c r="AT201" s="179"/>
      <c r="AU201" s="180" t="str">
        <f>IFERROR(VLOOKUP(AT201,'Seguridad Información'!$I$61:$J$65,2,0),"")</f>
        <v/>
      </c>
      <c r="AV201" s="83"/>
      <c r="AW201" s="82" t="str">
        <f t="shared" si="36"/>
        <v/>
      </c>
      <c r="AX201" s="81" t="str">
        <f t="shared" si="46"/>
        <v/>
      </c>
      <c r="AY201" s="22" t="str">
        <f>IFERROR(VLOOKUP((CONCATENATE(AM201,AX201)),Listados!$U$3:$V$11,2,FALSE),"")</f>
        <v/>
      </c>
      <c r="AZ201" s="111">
        <f t="shared" ref="AZ201:AZ264" si="47">IF(ISBLANK(AY201),"",IF(AY201="Débil", 0, IF(AY201="Moderado",50,100)))</f>
        <v>100</v>
      </c>
      <c r="BA201" s="504"/>
      <c r="BB201" s="548"/>
      <c r="BC201" s="142">
        <f>+IF(AND(W201="Preventivo",BB199="Fuerte"),2,IF(AND(W201="Preventivo",BB199="Moderado"),1,0))</f>
        <v>0</v>
      </c>
      <c r="BD201" s="68">
        <f>+IF(AND(W201="Detectivo/Correctivo",$BB199="Fuerte"),2,IF(AND(W201="Detectivo/Correctivo",$BB201="Moderado"),1,IF(AND(W201="Preventivo",$BB199="Fuerte"),1,0)))</f>
        <v>0</v>
      </c>
      <c r="BE201" s="142" t="e">
        <f>+N199-BC201</f>
        <v>#N/A</v>
      </c>
      <c r="BF201" s="142" t="e">
        <f>+P199-BD201</f>
        <v>#N/A</v>
      </c>
      <c r="BG201" s="500"/>
      <c r="BH201" s="500"/>
      <c r="BI201" s="500"/>
      <c r="BJ201" s="590"/>
      <c r="BK201" s="590"/>
      <c r="BL201" s="590"/>
      <c r="BM201" s="590"/>
    </row>
    <row r="202" spans="1:65" ht="65.099999999999994" customHeight="1" thickBot="1" x14ac:dyDescent="0.3">
      <c r="A202" s="511"/>
      <c r="B202" s="599"/>
      <c r="C202" s="517"/>
      <c r="D202" s="159"/>
      <c r="E202" s="159"/>
      <c r="F202" s="601"/>
      <c r="G202" s="523"/>
      <c r="H202" s="105"/>
      <c r="I202" s="162"/>
      <c r="J202" s="105"/>
      <c r="K202" s="161"/>
      <c r="L202" s="151"/>
      <c r="M202" s="514"/>
      <c r="N202" s="507"/>
      <c r="O202" s="597"/>
      <c r="P202" s="507"/>
      <c r="Q202" s="502"/>
      <c r="R202" s="500"/>
      <c r="S202" s="140"/>
      <c r="T202" s="101"/>
      <c r="U202" s="52" t="s">
        <v>497</v>
      </c>
      <c r="V202" s="145"/>
      <c r="W202" s="145"/>
      <c r="X202" s="145"/>
      <c r="Y202" s="99" t="str">
        <f t="shared" si="37"/>
        <v/>
      </c>
      <c r="Z202" s="145"/>
      <c r="AA202" s="99" t="str">
        <f t="shared" si="38"/>
        <v/>
      </c>
      <c r="AB202" s="140"/>
      <c r="AC202" s="99" t="str">
        <f t="shared" si="39"/>
        <v/>
      </c>
      <c r="AD202" s="140"/>
      <c r="AE202" s="99" t="str">
        <f t="shared" si="40"/>
        <v/>
      </c>
      <c r="AF202" s="140"/>
      <c r="AG202" s="99" t="str">
        <f t="shared" si="41"/>
        <v/>
      </c>
      <c r="AH202" s="140"/>
      <c r="AI202" s="99" t="str">
        <f t="shared" si="42"/>
        <v/>
      </c>
      <c r="AJ202" s="140"/>
      <c r="AK202" s="28" t="str">
        <f t="shared" si="43"/>
        <v/>
      </c>
      <c r="AL202" s="111" t="str">
        <f t="shared" si="44"/>
        <v/>
      </c>
      <c r="AM202" s="111" t="str">
        <f t="shared" si="45"/>
        <v/>
      </c>
      <c r="AN202" s="179"/>
      <c r="AO202" s="179"/>
      <c r="AP202" s="179"/>
      <c r="AQ202" s="179"/>
      <c r="AR202" s="179"/>
      <c r="AS202" s="179"/>
      <c r="AT202" s="179"/>
      <c r="AU202" s="180" t="str">
        <f>IFERROR(VLOOKUP(AT202,'Seguridad Información'!$I$61:$J$65,2,0),"")</f>
        <v/>
      </c>
      <c r="AV202" s="83"/>
      <c r="AW202" s="82" t="str">
        <f t="shared" si="36"/>
        <v/>
      </c>
      <c r="AX202" s="81" t="str">
        <f t="shared" si="46"/>
        <v/>
      </c>
      <c r="AY202" s="22" t="str">
        <f>IFERROR(VLOOKUP((CONCATENATE(AM202,AX202)),Listados!$U$3:$V$11,2,FALSE),"")</f>
        <v/>
      </c>
      <c r="AZ202" s="111">
        <f t="shared" si="47"/>
        <v>100</v>
      </c>
      <c r="BA202" s="504"/>
      <c r="BB202" s="548"/>
      <c r="BC202" s="142">
        <f>+IF(AND(W202="Preventivo",BB199="Fuerte"),2,IF(AND(W202="Preventivo",BB199="Moderado"),1,0))</f>
        <v>0</v>
      </c>
      <c r="BD202" s="68">
        <f>+IF(AND(W202="Detectivo/Correctivo",$BB199="Fuerte"),2,IF(AND(W202="Detectivo/Correctivo",$BB202="Moderado"),1,IF(AND(W202="Preventivo",$BB199="Fuerte"),1,0)))</f>
        <v>0</v>
      </c>
      <c r="BE202" s="142" t="e">
        <f>+N199-BC202</f>
        <v>#N/A</v>
      </c>
      <c r="BF202" s="142" t="e">
        <f>+P199-BD202</f>
        <v>#N/A</v>
      </c>
      <c r="BG202" s="500"/>
      <c r="BH202" s="500"/>
      <c r="BI202" s="500"/>
      <c r="BJ202" s="590"/>
      <c r="BK202" s="590"/>
      <c r="BL202" s="590"/>
      <c r="BM202" s="590"/>
    </row>
    <row r="203" spans="1:65" ht="65.099999999999994" customHeight="1" thickBot="1" x14ac:dyDescent="0.3">
      <c r="A203" s="511"/>
      <c r="B203" s="599"/>
      <c r="C203" s="517"/>
      <c r="D203" s="116"/>
      <c r="E203" s="116"/>
      <c r="F203" s="601"/>
      <c r="G203" s="523"/>
      <c r="H203" s="105"/>
      <c r="I203" s="162"/>
      <c r="J203" s="105"/>
      <c r="K203" s="29"/>
      <c r="L203" s="151"/>
      <c r="M203" s="514"/>
      <c r="N203" s="507"/>
      <c r="O203" s="597"/>
      <c r="P203" s="507"/>
      <c r="Q203" s="502"/>
      <c r="R203" s="500"/>
      <c r="S203" s="140"/>
      <c r="T203" s="181"/>
      <c r="U203" s="52" t="s">
        <v>497</v>
      </c>
      <c r="V203" s="145"/>
      <c r="W203" s="145"/>
      <c r="X203" s="145"/>
      <c r="Y203" s="99" t="str">
        <f t="shared" si="37"/>
        <v/>
      </c>
      <c r="Z203" s="145"/>
      <c r="AA203" s="99" t="str">
        <f t="shared" si="38"/>
        <v/>
      </c>
      <c r="AB203" s="140"/>
      <c r="AC203" s="99" t="str">
        <f t="shared" si="39"/>
        <v/>
      </c>
      <c r="AD203" s="140"/>
      <c r="AE203" s="99" t="str">
        <f t="shared" si="40"/>
        <v/>
      </c>
      <c r="AF203" s="140"/>
      <c r="AG203" s="99" t="str">
        <f t="shared" si="41"/>
        <v/>
      </c>
      <c r="AH203" s="140"/>
      <c r="AI203" s="99" t="str">
        <f t="shared" si="42"/>
        <v/>
      </c>
      <c r="AJ203" s="140"/>
      <c r="AK203" s="28" t="str">
        <f t="shared" si="43"/>
        <v/>
      </c>
      <c r="AL203" s="111" t="str">
        <f t="shared" si="44"/>
        <v/>
      </c>
      <c r="AM203" s="111" t="str">
        <f t="shared" si="45"/>
        <v/>
      </c>
      <c r="AN203" s="179"/>
      <c r="AO203" s="179"/>
      <c r="AP203" s="179"/>
      <c r="AQ203" s="179"/>
      <c r="AR203" s="179"/>
      <c r="AS203" s="179"/>
      <c r="AT203" s="179"/>
      <c r="AU203" s="180" t="str">
        <f>IFERROR(VLOOKUP(AT203,'Seguridad Información'!$I$61:$J$65,2,0),"")</f>
        <v/>
      </c>
      <c r="AV203" s="83"/>
      <c r="AW203" s="82" t="str">
        <f t="shared" si="36"/>
        <v/>
      </c>
      <c r="AX203" s="81" t="str">
        <f t="shared" si="46"/>
        <v/>
      </c>
      <c r="AY203" s="22" t="str">
        <f>IFERROR(VLOOKUP((CONCATENATE(AM203,AX203)),Listados!$U$3:$V$11,2,FALSE),"")</f>
        <v/>
      </c>
      <c r="AZ203" s="111">
        <f t="shared" si="47"/>
        <v>100</v>
      </c>
      <c r="BA203" s="504"/>
      <c r="BB203" s="548"/>
      <c r="BC203" s="142">
        <f>+IF(AND(W203="Preventivo",BB199="Fuerte"),2,IF(AND(W203="Preventivo",BB199="Moderado"),1,0))</f>
        <v>0</v>
      </c>
      <c r="BD203" s="68">
        <f>+IF(AND(W203="Detectivo/Correctivo",$BB199="Fuerte"),2,IF(AND(W203="Detectivo/Correctivo",$BB203="Moderado"),1,IF(AND(W203="Preventivo",$BB199="Fuerte"),1,0)))</f>
        <v>0</v>
      </c>
      <c r="BE203" s="142" t="e">
        <f>+N199-BC203</f>
        <v>#N/A</v>
      </c>
      <c r="BF203" s="142" t="e">
        <f>+P199-BD203</f>
        <v>#N/A</v>
      </c>
      <c r="BG203" s="500"/>
      <c r="BH203" s="500"/>
      <c r="BI203" s="500"/>
      <c r="BJ203" s="590"/>
      <c r="BK203" s="590"/>
      <c r="BL203" s="590"/>
      <c r="BM203" s="590"/>
    </row>
    <row r="204" spans="1:65" ht="65.099999999999994" customHeight="1" thickBot="1" x14ac:dyDescent="0.3">
      <c r="A204" s="512"/>
      <c r="B204" s="599"/>
      <c r="C204" s="518"/>
      <c r="D204" s="113"/>
      <c r="E204" s="113"/>
      <c r="F204" s="602"/>
      <c r="G204" s="568"/>
      <c r="H204" s="105"/>
      <c r="I204" s="162"/>
      <c r="J204" s="105"/>
      <c r="K204" s="30"/>
      <c r="L204" s="151"/>
      <c r="M204" s="514"/>
      <c r="N204" s="508"/>
      <c r="O204" s="597"/>
      <c r="P204" s="508"/>
      <c r="Q204" s="502"/>
      <c r="R204" s="501"/>
      <c r="S204" s="140"/>
      <c r="T204" s="102"/>
      <c r="U204" s="52" t="s">
        <v>497</v>
      </c>
      <c r="V204" s="145"/>
      <c r="W204" s="145"/>
      <c r="X204" s="145"/>
      <c r="Y204" s="99" t="str">
        <f t="shared" si="37"/>
        <v/>
      </c>
      <c r="Z204" s="145"/>
      <c r="AA204" s="99" t="str">
        <f t="shared" si="38"/>
        <v/>
      </c>
      <c r="AB204" s="140"/>
      <c r="AC204" s="99" t="str">
        <f t="shared" si="39"/>
        <v/>
      </c>
      <c r="AD204" s="140"/>
      <c r="AE204" s="99" t="str">
        <f t="shared" si="40"/>
        <v/>
      </c>
      <c r="AF204" s="140"/>
      <c r="AG204" s="99" t="str">
        <f t="shared" si="41"/>
        <v/>
      </c>
      <c r="AH204" s="140"/>
      <c r="AI204" s="99" t="str">
        <f t="shared" si="42"/>
        <v/>
      </c>
      <c r="AJ204" s="140"/>
      <c r="AK204" s="28" t="str">
        <f t="shared" si="43"/>
        <v/>
      </c>
      <c r="AL204" s="111" t="str">
        <f t="shared" si="44"/>
        <v/>
      </c>
      <c r="AM204" s="111" t="str">
        <f t="shared" si="45"/>
        <v/>
      </c>
      <c r="AN204" s="179"/>
      <c r="AO204" s="179"/>
      <c r="AP204" s="179"/>
      <c r="AQ204" s="179"/>
      <c r="AR204" s="179"/>
      <c r="AS204" s="179"/>
      <c r="AT204" s="179"/>
      <c r="AU204" s="180" t="str">
        <f>IFERROR(VLOOKUP(AT204,'Seguridad Información'!$I$61:$J$65,2,0),"")</f>
        <v/>
      </c>
      <c r="AV204" s="83"/>
      <c r="AW204" s="82" t="str">
        <f t="shared" si="36"/>
        <v/>
      </c>
      <c r="AX204" s="81" t="str">
        <f t="shared" si="46"/>
        <v/>
      </c>
      <c r="AY204" s="22" t="str">
        <f>IFERROR(VLOOKUP((CONCATENATE(AM204,AX204)),Listados!$U$3:$V$11,2,FALSE),"")</f>
        <v/>
      </c>
      <c r="AZ204" s="111">
        <f t="shared" si="47"/>
        <v>100</v>
      </c>
      <c r="BA204" s="505"/>
      <c r="BB204" s="548"/>
      <c r="BC204" s="142">
        <f>+IF(AND(W204="Preventivo",BB199="Fuerte"),2,IF(AND(W204="Preventivo",BB199="Moderado"),1,0))</f>
        <v>0</v>
      </c>
      <c r="BD204" s="68">
        <f>+IF(AND(W204="Detectivo/Correctivo",$BB199="Fuerte"),2,IF(AND(W204="Detectivo/Correctivo",$BB204="Moderado"),1,IF(AND(W204="Preventivo",$BB199="Fuerte"),1,0)))</f>
        <v>0</v>
      </c>
      <c r="BE204" s="142" t="e">
        <f>+N199-BC204</f>
        <v>#N/A</v>
      </c>
      <c r="BF204" s="142" t="e">
        <f>+P199-BD204</f>
        <v>#N/A</v>
      </c>
      <c r="BG204" s="501"/>
      <c r="BH204" s="501"/>
      <c r="BI204" s="501"/>
      <c r="BJ204" s="591"/>
      <c r="BK204" s="591"/>
      <c r="BL204" s="591"/>
      <c r="BM204" s="591"/>
    </row>
    <row r="205" spans="1:65" ht="65.099999999999994" customHeight="1" thickBot="1" x14ac:dyDescent="0.3">
      <c r="A205" s="510">
        <v>34</v>
      </c>
      <c r="B205" s="598"/>
      <c r="C205" s="516" t="str">
        <f>IFERROR(VLOOKUP(B205,Listados!B$3:C$20,2,FALSE),"")</f>
        <v/>
      </c>
      <c r="D205" s="114"/>
      <c r="E205" s="114"/>
      <c r="F205" s="600"/>
      <c r="G205" s="522"/>
      <c r="H205" s="105"/>
      <c r="I205" s="162"/>
      <c r="J205" s="105"/>
      <c r="K205" s="109"/>
      <c r="L205" s="18"/>
      <c r="M205" s="549"/>
      <c r="N205" s="506" t="e">
        <f>+VLOOKUP(M205,Listados!$K$8:$L$12,2,0)</f>
        <v>#N/A</v>
      </c>
      <c r="O205" s="596"/>
      <c r="P205" s="506" t="e">
        <f>+VLOOKUP(O205,Listados!$K$13:$L$17,2,0)</f>
        <v>#N/A</v>
      </c>
      <c r="Q205" s="501" t="str">
        <f>IF(AND(M205&lt;&gt;"",O205&lt;&gt;""),VLOOKUP(M205&amp;O205,Listados!$M$3:$N$27,2,FALSE),"")</f>
        <v/>
      </c>
      <c r="R205" s="499" t="e">
        <f>+VLOOKUP(Q205,Listados!$P$3:$Q$6,2,FALSE)</f>
        <v>#N/A</v>
      </c>
      <c r="S205" s="140"/>
      <c r="T205" s="98"/>
      <c r="U205" s="52" t="s">
        <v>497</v>
      </c>
      <c r="V205" s="145"/>
      <c r="W205" s="145"/>
      <c r="X205" s="145"/>
      <c r="Y205" s="99" t="str">
        <f t="shared" si="37"/>
        <v/>
      </c>
      <c r="Z205" s="145"/>
      <c r="AA205" s="99" t="str">
        <f t="shared" si="38"/>
        <v/>
      </c>
      <c r="AB205" s="140"/>
      <c r="AC205" s="99" t="str">
        <f t="shared" si="39"/>
        <v/>
      </c>
      <c r="AD205" s="140"/>
      <c r="AE205" s="99" t="str">
        <f t="shared" si="40"/>
        <v/>
      </c>
      <c r="AF205" s="140"/>
      <c r="AG205" s="99" t="str">
        <f t="shared" si="41"/>
        <v/>
      </c>
      <c r="AH205" s="140"/>
      <c r="AI205" s="99" t="str">
        <f t="shared" si="42"/>
        <v/>
      </c>
      <c r="AJ205" s="140"/>
      <c r="AK205" s="28" t="str">
        <f t="shared" si="43"/>
        <v/>
      </c>
      <c r="AL205" s="111" t="str">
        <f t="shared" si="44"/>
        <v/>
      </c>
      <c r="AM205" s="111" t="str">
        <f t="shared" si="45"/>
        <v/>
      </c>
      <c r="AN205" s="179"/>
      <c r="AO205" s="179"/>
      <c r="AP205" s="179"/>
      <c r="AQ205" s="179"/>
      <c r="AR205" s="179"/>
      <c r="AS205" s="179"/>
      <c r="AT205" s="179"/>
      <c r="AU205" s="180" t="str">
        <f>IFERROR(VLOOKUP(AT205,'Seguridad Información'!$I$61:$J$65,2,0),"")</f>
        <v/>
      </c>
      <c r="AV205" s="83"/>
      <c r="AW205" s="82" t="str">
        <f t="shared" si="36"/>
        <v/>
      </c>
      <c r="AX205" s="81" t="str">
        <f t="shared" si="46"/>
        <v/>
      </c>
      <c r="AY205" s="22" t="str">
        <f>IFERROR(VLOOKUP((CONCATENATE(AM205,AX205)),Listados!$U$3:$V$11,2,FALSE),"")</f>
        <v/>
      </c>
      <c r="AZ205" s="111">
        <f t="shared" si="47"/>
        <v>100</v>
      </c>
      <c r="BA205" s="503">
        <f>AVERAGE(AZ205:AZ210)</f>
        <v>100</v>
      </c>
      <c r="BB205" s="505" t="str">
        <f>IF(BA205&lt;=50, "Débil", IF(BA205&lt;=99,"Moderado","Fuerte"))</f>
        <v>Fuerte</v>
      </c>
      <c r="BC205" s="142">
        <f>+IF(AND(W205="Preventivo",BB205="Fuerte"),2,IF(AND(W205="Preventivo",BB205="Moderado"),1,0))</f>
        <v>0</v>
      </c>
      <c r="BD205" s="68">
        <f>+IF(AND(W205="Detectivo/Correctivo",$BB205="Fuerte"),2,IF(AND(W205="Detectivo/Correctivo",$BB205="Moderado"),1,IF(AND(W205="Preventivo",$BB205="Fuerte"),1,0)))</f>
        <v>0</v>
      </c>
      <c r="BE205" s="142" t="e">
        <f>+N205-BC205</f>
        <v>#N/A</v>
      </c>
      <c r="BF205" s="142" t="e">
        <f>+P205-BD205</f>
        <v>#N/A</v>
      </c>
      <c r="BG205" s="499" t="e">
        <f>+VLOOKUP(MIN(BE205,BE206,BE207,BE208,BE209,BE210),Listados!$J$18:$K$24,2,TRUE)</f>
        <v>#N/A</v>
      </c>
      <c r="BH205" s="499" t="e">
        <f>+VLOOKUP(MIN(BF205,BF206,BF207,BF208,BF209,BF210),Listados!$J$27:$K$32,2,TRUE)</f>
        <v>#N/A</v>
      </c>
      <c r="BI205" s="499" t="e">
        <f>IF(AND(BG205&lt;&gt;"",BH205&lt;&gt;""),VLOOKUP(BG205&amp;BH205,Listados!$M$3:$N$27,2,FALSE),"")</f>
        <v>#N/A</v>
      </c>
      <c r="BJ205" s="589" t="e">
        <f>+IF($R205="Asumir el riesgo","NA","")</f>
        <v>#N/A</v>
      </c>
      <c r="BK205" s="589" t="e">
        <f>+IF($R205="Asumir el riesgo","NA","")</f>
        <v>#N/A</v>
      </c>
      <c r="BL205" s="589" t="e">
        <f>+IF($R205="Asumir el riesgo","NA","")</f>
        <v>#N/A</v>
      </c>
      <c r="BM205" s="589" t="e">
        <f>+IF($R205="Asumir el riesgo","NA","")</f>
        <v>#N/A</v>
      </c>
    </row>
    <row r="206" spans="1:65" ht="65.099999999999994" customHeight="1" thickBot="1" x14ac:dyDescent="0.3">
      <c r="A206" s="511"/>
      <c r="B206" s="599"/>
      <c r="C206" s="517"/>
      <c r="D206" s="159"/>
      <c r="E206" s="159"/>
      <c r="F206" s="601"/>
      <c r="G206" s="523"/>
      <c r="H206" s="105"/>
      <c r="I206" s="162"/>
      <c r="J206" s="105"/>
      <c r="K206" s="161"/>
      <c r="L206" s="151"/>
      <c r="M206" s="514"/>
      <c r="N206" s="507"/>
      <c r="O206" s="597"/>
      <c r="P206" s="507"/>
      <c r="Q206" s="502"/>
      <c r="R206" s="500"/>
      <c r="S206" s="140"/>
      <c r="T206" s="181"/>
      <c r="U206" s="52" t="s">
        <v>497</v>
      </c>
      <c r="V206" s="145"/>
      <c r="W206" s="145"/>
      <c r="X206" s="145"/>
      <c r="Y206" s="99" t="str">
        <f t="shared" si="37"/>
        <v/>
      </c>
      <c r="Z206" s="145"/>
      <c r="AA206" s="99" t="str">
        <f t="shared" si="38"/>
        <v/>
      </c>
      <c r="AB206" s="140"/>
      <c r="AC206" s="99" t="str">
        <f t="shared" si="39"/>
        <v/>
      </c>
      <c r="AD206" s="140"/>
      <c r="AE206" s="99" t="str">
        <f t="shared" si="40"/>
        <v/>
      </c>
      <c r="AF206" s="140"/>
      <c r="AG206" s="99" t="str">
        <f t="shared" si="41"/>
        <v/>
      </c>
      <c r="AH206" s="140"/>
      <c r="AI206" s="99" t="str">
        <f t="shared" si="42"/>
        <v/>
      </c>
      <c r="AJ206" s="140"/>
      <c r="AK206" s="28" t="str">
        <f t="shared" si="43"/>
        <v/>
      </c>
      <c r="AL206" s="111" t="str">
        <f t="shared" si="44"/>
        <v/>
      </c>
      <c r="AM206" s="111" t="str">
        <f t="shared" si="45"/>
        <v/>
      </c>
      <c r="AN206" s="179"/>
      <c r="AO206" s="179"/>
      <c r="AP206" s="179"/>
      <c r="AQ206" s="179"/>
      <c r="AR206" s="179"/>
      <c r="AS206" s="179"/>
      <c r="AT206" s="179"/>
      <c r="AU206" s="180" t="str">
        <f>IFERROR(VLOOKUP(AT206,'Seguridad Información'!$I$61:$J$65,2,0),"")</f>
        <v/>
      </c>
      <c r="AV206" s="83"/>
      <c r="AW206" s="82" t="str">
        <f t="shared" si="36"/>
        <v/>
      </c>
      <c r="AX206" s="81" t="str">
        <f t="shared" si="46"/>
        <v/>
      </c>
      <c r="AY206" s="22" t="str">
        <f>IFERROR(VLOOKUP((CONCATENATE(AM206,AX206)),Listados!$U$3:$V$11,2,FALSE),"")</f>
        <v/>
      </c>
      <c r="AZ206" s="111">
        <f t="shared" si="47"/>
        <v>100</v>
      </c>
      <c r="BA206" s="504"/>
      <c r="BB206" s="548"/>
      <c r="BC206" s="142">
        <f>+IF(AND(W206="Preventivo",BB205="Fuerte"),2,IF(AND(W206="Preventivo",BB205="Moderado"),1,0))</f>
        <v>0</v>
      </c>
      <c r="BD206" s="68">
        <f>+IF(AND(W206="Detectivo/Correctivo",$BB205="Fuerte"),2,IF(AND(W206="Detectivo/Correctivo",$BB206="Moderado"),1,IF(AND(W206="Preventivo",$BB205="Fuerte"),1,0)))</f>
        <v>0</v>
      </c>
      <c r="BE206" s="142" t="e">
        <f>+N205-BC206</f>
        <v>#N/A</v>
      </c>
      <c r="BF206" s="142" t="e">
        <f>+P205-BD206</f>
        <v>#N/A</v>
      </c>
      <c r="BG206" s="500"/>
      <c r="BH206" s="500"/>
      <c r="BI206" s="500"/>
      <c r="BJ206" s="590"/>
      <c r="BK206" s="590"/>
      <c r="BL206" s="590"/>
      <c r="BM206" s="590"/>
    </row>
    <row r="207" spans="1:65" ht="65.099999999999994" customHeight="1" thickBot="1" x14ac:dyDescent="0.3">
      <c r="A207" s="511"/>
      <c r="B207" s="599"/>
      <c r="C207" s="517"/>
      <c r="D207" s="159"/>
      <c r="E207" s="159"/>
      <c r="F207" s="601"/>
      <c r="G207" s="523"/>
      <c r="H207" s="105"/>
      <c r="I207" s="162"/>
      <c r="J207" s="105"/>
      <c r="K207" s="161"/>
      <c r="L207" s="151"/>
      <c r="M207" s="514"/>
      <c r="N207" s="507"/>
      <c r="O207" s="597"/>
      <c r="P207" s="507"/>
      <c r="Q207" s="502"/>
      <c r="R207" s="500"/>
      <c r="S207" s="140"/>
      <c r="T207" s="100"/>
      <c r="U207" s="52" t="s">
        <v>497</v>
      </c>
      <c r="V207" s="145"/>
      <c r="W207" s="145"/>
      <c r="X207" s="145"/>
      <c r="Y207" s="99" t="str">
        <f t="shared" si="37"/>
        <v/>
      </c>
      <c r="Z207" s="145"/>
      <c r="AA207" s="99" t="str">
        <f t="shared" si="38"/>
        <v/>
      </c>
      <c r="AB207" s="140"/>
      <c r="AC207" s="99" t="str">
        <f t="shared" si="39"/>
        <v/>
      </c>
      <c r="AD207" s="140"/>
      <c r="AE207" s="99" t="str">
        <f t="shared" si="40"/>
        <v/>
      </c>
      <c r="AF207" s="140"/>
      <c r="AG207" s="99" t="str">
        <f t="shared" si="41"/>
        <v/>
      </c>
      <c r="AH207" s="140"/>
      <c r="AI207" s="99" t="str">
        <f t="shared" si="42"/>
        <v/>
      </c>
      <c r="AJ207" s="140"/>
      <c r="AK207" s="28" t="str">
        <f t="shared" si="43"/>
        <v/>
      </c>
      <c r="AL207" s="111" t="str">
        <f t="shared" si="44"/>
        <v/>
      </c>
      <c r="AM207" s="111" t="str">
        <f t="shared" si="45"/>
        <v/>
      </c>
      <c r="AN207" s="179"/>
      <c r="AO207" s="179"/>
      <c r="AP207" s="179"/>
      <c r="AQ207" s="179"/>
      <c r="AR207" s="179"/>
      <c r="AS207" s="179"/>
      <c r="AT207" s="179"/>
      <c r="AU207" s="180" t="str">
        <f>IFERROR(VLOOKUP(AT207,'Seguridad Información'!$I$61:$J$65,2,0),"")</f>
        <v/>
      </c>
      <c r="AV207" s="83"/>
      <c r="AW207" s="82" t="str">
        <f t="shared" si="36"/>
        <v/>
      </c>
      <c r="AX207" s="81" t="str">
        <f t="shared" si="46"/>
        <v/>
      </c>
      <c r="AY207" s="22" t="str">
        <f>IFERROR(VLOOKUP((CONCATENATE(AM207,AX207)),Listados!$U$3:$V$11,2,FALSE),"")</f>
        <v/>
      </c>
      <c r="AZ207" s="111">
        <f t="shared" si="47"/>
        <v>100</v>
      </c>
      <c r="BA207" s="504"/>
      <c r="BB207" s="548"/>
      <c r="BC207" s="142">
        <f>+IF(AND(W207="Preventivo",BB205="Fuerte"),2,IF(AND(W207="Preventivo",BB205="Moderado"),1,0))</f>
        <v>0</v>
      </c>
      <c r="BD207" s="68">
        <f>+IF(AND(W207="Detectivo/Correctivo",$BB205="Fuerte"),2,IF(AND(W207="Detectivo/Correctivo",$BB207="Moderado"),1,IF(AND(W207="Preventivo",$BB205="Fuerte"),1,0)))</f>
        <v>0</v>
      </c>
      <c r="BE207" s="142" t="e">
        <f>+N205-BC207</f>
        <v>#N/A</v>
      </c>
      <c r="BF207" s="142" t="e">
        <f>+P205-BD207</f>
        <v>#N/A</v>
      </c>
      <c r="BG207" s="500"/>
      <c r="BH207" s="500"/>
      <c r="BI207" s="500"/>
      <c r="BJ207" s="590"/>
      <c r="BK207" s="590"/>
      <c r="BL207" s="590"/>
      <c r="BM207" s="590"/>
    </row>
    <row r="208" spans="1:65" ht="65.099999999999994" customHeight="1" thickBot="1" x14ac:dyDescent="0.3">
      <c r="A208" s="511"/>
      <c r="B208" s="599"/>
      <c r="C208" s="517"/>
      <c r="D208" s="159"/>
      <c r="E208" s="159"/>
      <c r="F208" s="601"/>
      <c r="G208" s="523"/>
      <c r="H208" s="105"/>
      <c r="I208" s="162"/>
      <c r="J208" s="105"/>
      <c r="K208" s="161"/>
      <c r="L208" s="151"/>
      <c r="M208" s="514"/>
      <c r="N208" s="507"/>
      <c r="O208" s="597"/>
      <c r="P208" s="507"/>
      <c r="Q208" s="502"/>
      <c r="R208" s="500"/>
      <c r="S208" s="140"/>
      <c r="T208" s="101"/>
      <c r="U208" s="52" t="s">
        <v>497</v>
      </c>
      <c r="V208" s="145"/>
      <c r="W208" s="145"/>
      <c r="X208" s="145"/>
      <c r="Y208" s="99" t="str">
        <f t="shared" si="37"/>
        <v/>
      </c>
      <c r="Z208" s="145"/>
      <c r="AA208" s="99" t="str">
        <f t="shared" si="38"/>
        <v/>
      </c>
      <c r="AB208" s="140"/>
      <c r="AC208" s="99" t="str">
        <f t="shared" si="39"/>
        <v/>
      </c>
      <c r="AD208" s="140"/>
      <c r="AE208" s="99" t="str">
        <f t="shared" si="40"/>
        <v/>
      </c>
      <c r="AF208" s="140"/>
      <c r="AG208" s="99" t="str">
        <f t="shared" si="41"/>
        <v/>
      </c>
      <c r="AH208" s="140"/>
      <c r="AI208" s="99" t="str">
        <f t="shared" si="42"/>
        <v/>
      </c>
      <c r="AJ208" s="140"/>
      <c r="AK208" s="28" t="str">
        <f t="shared" si="43"/>
        <v/>
      </c>
      <c r="AL208" s="111" t="str">
        <f t="shared" si="44"/>
        <v/>
      </c>
      <c r="AM208" s="111" t="str">
        <f t="shared" si="45"/>
        <v/>
      </c>
      <c r="AN208" s="179"/>
      <c r="AO208" s="179"/>
      <c r="AP208" s="179"/>
      <c r="AQ208" s="179"/>
      <c r="AR208" s="179"/>
      <c r="AS208" s="179"/>
      <c r="AT208" s="179"/>
      <c r="AU208" s="180" t="str">
        <f>IFERROR(VLOOKUP(AT208,'Seguridad Información'!$I$61:$J$65,2,0),"")</f>
        <v/>
      </c>
      <c r="AV208" s="83"/>
      <c r="AW208" s="82" t="str">
        <f t="shared" si="36"/>
        <v/>
      </c>
      <c r="AX208" s="81" t="str">
        <f t="shared" si="46"/>
        <v/>
      </c>
      <c r="AY208" s="22" t="str">
        <f>IFERROR(VLOOKUP((CONCATENATE(AM208,AX208)),Listados!$U$3:$V$11,2,FALSE),"")</f>
        <v/>
      </c>
      <c r="AZ208" s="111">
        <f t="shared" si="47"/>
        <v>100</v>
      </c>
      <c r="BA208" s="504"/>
      <c r="BB208" s="548"/>
      <c r="BC208" s="142">
        <f>+IF(AND(W208="Preventivo",BB205="Fuerte"),2,IF(AND(W208="Preventivo",BB205="Moderado"),1,0))</f>
        <v>0</v>
      </c>
      <c r="BD208" s="68">
        <f>+IF(AND(W208="Detectivo/Correctivo",$BB205="Fuerte"),2,IF(AND(W208="Detectivo/Correctivo",$BB208="Moderado"),1,IF(AND(W208="Preventivo",$BB205="Fuerte"),1,0)))</f>
        <v>0</v>
      </c>
      <c r="BE208" s="142" t="e">
        <f>+N205-BC208</f>
        <v>#N/A</v>
      </c>
      <c r="BF208" s="142" t="e">
        <f>+P205-BD208</f>
        <v>#N/A</v>
      </c>
      <c r="BG208" s="500"/>
      <c r="BH208" s="500"/>
      <c r="BI208" s="500"/>
      <c r="BJ208" s="590"/>
      <c r="BK208" s="590"/>
      <c r="BL208" s="590"/>
      <c r="BM208" s="590"/>
    </row>
    <row r="209" spans="1:65" ht="65.099999999999994" customHeight="1" thickBot="1" x14ac:dyDescent="0.3">
      <c r="A209" s="511"/>
      <c r="B209" s="599"/>
      <c r="C209" s="517"/>
      <c r="D209" s="116"/>
      <c r="E209" s="116"/>
      <c r="F209" s="601"/>
      <c r="G209" s="523"/>
      <c r="H209" s="105"/>
      <c r="I209" s="162"/>
      <c r="J209" s="105"/>
      <c r="K209" s="29"/>
      <c r="L209" s="151"/>
      <c r="M209" s="514"/>
      <c r="N209" s="507"/>
      <c r="O209" s="597"/>
      <c r="P209" s="507"/>
      <c r="Q209" s="502"/>
      <c r="R209" s="500"/>
      <c r="S209" s="140"/>
      <c r="T209" s="181"/>
      <c r="U209" s="52" t="s">
        <v>497</v>
      </c>
      <c r="V209" s="145"/>
      <c r="W209" s="145"/>
      <c r="X209" s="145"/>
      <c r="Y209" s="99" t="str">
        <f t="shared" si="37"/>
        <v/>
      </c>
      <c r="Z209" s="145"/>
      <c r="AA209" s="99" t="str">
        <f t="shared" si="38"/>
        <v/>
      </c>
      <c r="AB209" s="140"/>
      <c r="AC209" s="99" t="str">
        <f t="shared" si="39"/>
        <v/>
      </c>
      <c r="AD209" s="140"/>
      <c r="AE209" s="99" t="str">
        <f t="shared" si="40"/>
        <v/>
      </c>
      <c r="AF209" s="140"/>
      <c r="AG209" s="99" t="str">
        <f t="shared" si="41"/>
        <v/>
      </c>
      <c r="AH209" s="140"/>
      <c r="AI209" s="99" t="str">
        <f t="shared" si="42"/>
        <v/>
      </c>
      <c r="AJ209" s="140"/>
      <c r="AK209" s="28" t="str">
        <f t="shared" si="43"/>
        <v/>
      </c>
      <c r="AL209" s="111" t="str">
        <f t="shared" si="44"/>
        <v/>
      </c>
      <c r="AM209" s="111" t="str">
        <f t="shared" si="45"/>
        <v/>
      </c>
      <c r="AN209" s="179"/>
      <c r="AO209" s="179"/>
      <c r="AP209" s="179"/>
      <c r="AQ209" s="179"/>
      <c r="AR209" s="179"/>
      <c r="AS209" s="179"/>
      <c r="AT209" s="179"/>
      <c r="AU209" s="180" t="str">
        <f>IFERROR(VLOOKUP(AT209,'Seguridad Información'!$I$61:$J$65,2,0),"")</f>
        <v/>
      </c>
      <c r="AV209" s="83"/>
      <c r="AW209" s="82" t="str">
        <f t="shared" si="36"/>
        <v/>
      </c>
      <c r="AX209" s="81" t="str">
        <f t="shared" si="46"/>
        <v/>
      </c>
      <c r="AY209" s="22" t="str">
        <f>IFERROR(VLOOKUP((CONCATENATE(AM209,AX209)),Listados!$U$3:$V$11,2,FALSE),"")</f>
        <v/>
      </c>
      <c r="AZ209" s="111">
        <f t="shared" si="47"/>
        <v>100</v>
      </c>
      <c r="BA209" s="504"/>
      <c r="BB209" s="548"/>
      <c r="BC209" s="142">
        <f>+IF(AND(W209="Preventivo",BB205="Fuerte"),2,IF(AND(W209="Preventivo",BB205="Moderado"),1,0))</f>
        <v>0</v>
      </c>
      <c r="BD209" s="68">
        <f>+IF(AND(W209="Detectivo/Correctivo",$BB205="Fuerte"),2,IF(AND(W209="Detectivo/Correctivo",$BB209="Moderado"),1,IF(AND(W209="Preventivo",$BB205="Fuerte"),1,0)))</f>
        <v>0</v>
      </c>
      <c r="BE209" s="142" t="e">
        <f>+N205-BC209</f>
        <v>#N/A</v>
      </c>
      <c r="BF209" s="142" t="e">
        <f>+P205-BD209</f>
        <v>#N/A</v>
      </c>
      <c r="BG209" s="500"/>
      <c r="BH209" s="500"/>
      <c r="BI209" s="500"/>
      <c r="BJ209" s="590"/>
      <c r="BK209" s="590"/>
      <c r="BL209" s="590"/>
      <c r="BM209" s="590"/>
    </row>
    <row r="210" spans="1:65" ht="65.099999999999994" customHeight="1" thickBot="1" x14ac:dyDescent="0.3">
      <c r="A210" s="512"/>
      <c r="B210" s="599"/>
      <c r="C210" s="518"/>
      <c r="D210" s="113"/>
      <c r="E210" s="113"/>
      <c r="F210" s="602"/>
      <c r="G210" s="568"/>
      <c r="H210" s="105"/>
      <c r="I210" s="162"/>
      <c r="J210" s="105"/>
      <c r="K210" s="30"/>
      <c r="L210" s="151"/>
      <c r="M210" s="514"/>
      <c r="N210" s="508"/>
      <c r="O210" s="597"/>
      <c r="P210" s="508"/>
      <c r="Q210" s="502"/>
      <c r="R210" s="501"/>
      <c r="S210" s="140"/>
      <c r="T210" s="102"/>
      <c r="U210" s="52" t="s">
        <v>497</v>
      </c>
      <c r="V210" s="145"/>
      <c r="W210" s="145"/>
      <c r="X210" s="145"/>
      <c r="Y210" s="99" t="str">
        <f t="shared" si="37"/>
        <v/>
      </c>
      <c r="Z210" s="145"/>
      <c r="AA210" s="99" t="str">
        <f t="shared" si="38"/>
        <v/>
      </c>
      <c r="AB210" s="140"/>
      <c r="AC210" s="99" t="str">
        <f t="shared" si="39"/>
        <v/>
      </c>
      <c r="AD210" s="140"/>
      <c r="AE210" s="99" t="str">
        <f t="shared" si="40"/>
        <v/>
      </c>
      <c r="AF210" s="140"/>
      <c r="AG210" s="99" t="str">
        <f t="shared" si="41"/>
        <v/>
      </c>
      <c r="AH210" s="140"/>
      <c r="AI210" s="99" t="str">
        <f t="shared" si="42"/>
        <v/>
      </c>
      <c r="AJ210" s="140"/>
      <c r="AK210" s="28" t="str">
        <f t="shared" si="43"/>
        <v/>
      </c>
      <c r="AL210" s="111" t="str">
        <f t="shared" si="44"/>
        <v/>
      </c>
      <c r="AM210" s="111" t="str">
        <f t="shared" si="45"/>
        <v/>
      </c>
      <c r="AN210" s="179"/>
      <c r="AO210" s="179"/>
      <c r="AP210" s="179"/>
      <c r="AQ210" s="179"/>
      <c r="AR210" s="179"/>
      <c r="AS210" s="179"/>
      <c r="AT210" s="179"/>
      <c r="AU210" s="180" t="str">
        <f>IFERROR(VLOOKUP(AT210,'Seguridad Información'!$I$61:$J$65,2,0),"")</f>
        <v/>
      </c>
      <c r="AV210" s="83"/>
      <c r="AW210" s="82" t="str">
        <f t="shared" si="36"/>
        <v/>
      </c>
      <c r="AX210" s="81" t="str">
        <f t="shared" si="46"/>
        <v/>
      </c>
      <c r="AY210" s="22" t="str">
        <f>IFERROR(VLOOKUP((CONCATENATE(AM210,AX210)),Listados!$U$3:$V$11,2,FALSE),"")</f>
        <v/>
      </c>
      <c r="AZ210" s="111">
        <f t="shared" si="47"/>
        <v>100</v>
      </c>
      <c r="BA210" s="505"/>
      <c r="BB210" s="548"/>
      <c r="BC210" s="142">
        <f>+IF(AND(W210="Preventivo",BB205="Fuerte"),2,IF(AND(W210="Preventivo",BB205="Moderado"),1,0))</f>
        <v>0</v>
      </c>
      <c r="BD210" s="68">
        <f>+IF(AND(W210="Detectivo/Correctivo",$BB205="Fuerte"),2,IF(AND(W210="Detectivo/Correctivo",$BB210="Moderado"),1,IF(AND(W210="Preventivo",$BB205="Fuerte"),1,0)))</f>
        <v>0</v>
      </c>
      <c r="BE210" s="142" t="e">
        <f>+N205-BC210</f>
        <v>#N/A</v>
      </c>
      <c r="BF210" s="142" t="e">
        <f>+P205-BD210</f>
        <v>#N/A</v>
      </c>
      <c r="BG210" s="501"/>
      <c r="BH210" s="501"/>
      <c r="BI210" s="501"/>
      <c r="BJ210" s="591"/>
      <c r="BK210" s="591"/>
      <c r="BL210" s="591"/>
      <c r="BM210" s="591"/>
    </row>
    <row r="211" spans="1:65" ht="65.099999999999994" customHeight="1" thickBot="1" x14ac:dyDescent="0.3">
      <c r="A211" s="510">
        <v>35</v>
      </c>
      <c r="B211" s="598"/>
      <c r="C211" s="516" t="str">
        <f>IFERROR(VLOOKUP(B211,Listados!B$3:C$20,2,FALSE),"")</f>
        <v/>
      </c>
      <c r="D211" s="114"/>
      <c r="E211" s="114"/>
      <c r="F211" s="600"/>
      <c r="G211" s="522"/>
      <c r="H211" s="105"/>
      <c r="I211" s="162"/>
      <c r="J211" s="105"/>
      <c r="K211" s="109"/>
      <c r="L211" s="18"/>
      <c r="M211" s="549"/>
      <c r="N211" s="506" t="e">
        <f>+VLOOKUP(M211,Listados!$K$8:$L$12,2,0)</f>
        <v>#N/A</v>
      </c>
      <c r="O211" s="596"/>
      <c r="P211" s="506" t="e">
        <f>+VLOOKUP(O211,Listados!$K$13:$L$17,2,0)</f>
        <v>#N/A</v>
      </c>
      <c r="Q211" s="501" t="str">
        <f>IF(AND(M211&lt;&gt;"",O211&lt;&gt;""),VLOOKUP(M211&amp;O211,Listados!$M$3:$N$27,2,FALSE),"")</f>
        <v/>
      </c>
      <c r="R211" s="499" t="e">
        <f>+VLOOKUP(Q211,Listados!$P$3:$Q$6,2,FALSE)</f>
        <v>#N/A</v>
      </c>
      <c r="S211" s="140"/>
      <c r="T211" s="98"/>
      <c r="U211" s="52" t="s">
        <v>497</v>
      </c>
      <c r="V211" s="145"/>
      <c r="W211" s="145"/>
      <c r="X211" s="145"/>
      <c r="Y211" s="99" t="str">
        <f t="shared" si="37"/>
        <v/>
      </c>
      <c r="Z211" s="145"/>
      <c r="AA211" s="99" t="str">
        <f t="shared" si="38"/>
        <v/>
      </c>
      <c r="AB211" s="140"/>
      <c r="AC211" s="99" t="str">
        <f t="shared" si="39"/>
        <v/>
      </c>
      <c r="AD211" s="140"/>
      <c r="AE211" s="99" t="str">
        <f t="shared" si="40"/>
        <v/>
      </c>
      <c r="AF211" s="140"/>
      <c r="AG211" s="99" t="str">
        <f t="shared" si="41"/>
        <v/>
      </c>
      <c r="AH211" s="140"/>
      <c r="AI211" s="99" t="str">
        <f t="shared" si="42"/>
        <v/>
      </c>
      <c r="AJ211" s="140"/>
      <c r="AK211" s="28" t="str">
        <f t="shared" si="43"/>
        <v/>
      </c>
      <c r="AL211" s="111" t="str">
        <f t="shared" si="44"/>
        <v/>
      </c>
      <c r="AM211" s="111" t="str">
        <f t="shared" si="45"/>
        <v/>
      </c>
      <c r="AN211" s="179"/>
      <c r="AO211" s="179"/>
      <c r="AP211" s="179"/>
      <c r="AQ211" s="179"/>
      <c r="AR211" s="179"/>
      <c r="AS211" s="179"/>
      <c r="AT211" s="179"/>
      <c r="AU211" s="180" t="str">
        <f>IFERROR(VLOOKUP(AT211,'Seguridad Información'!$I$61:$J$65,2,0),"")</f>
        <v/>
      </c>
      <c r="AV211" s="83"/>
      <c r="AW211" s="82" t="str">
        <f t="shared" si="36"/>
        <v/>
      </c>
      <c r="AX211" s="81" t="str">
        <f t="shared" si="46"/>
        <v/>
      </c>
      <c r="AY211" s="22" t="str">
        <f>IFERROR(VLOOKUP((CONCATENATE(AM211,AX211)),Listados!$U$3:$V$11,2,FALSE),"")</f>
        <v/>
      </c>
      <c r="AZ211" s="111">
        <f t="shared" si="47"/>
        <v>100</v>
      </c>
      <c r="BA211" s="503">
        <f>AVERAGE(AZ211:AZ216)</f>
        <v>100</v>
      </c>
      <c r="BB211" s="505" t="str">
        <f>IF(BA211&lt;=50, "Débil", IF(BA211&lt;=99,"Moderado","Fuerte"))</f>
        <v>Fuerte</v>
      </c>
      <c r="BC211" s="142">
        <f>+IF(AND(W211="Preventivo",BB211="Fuerte"),2,IF(AND(W211="Preventivo",BB211="Moderado"),1,0))</f>
        <v>0</v>
      </c>
      <c r="BD211" s="68">
        <f>+IF(AND(W211="Detectivo/Correctivo",$BB211="Fuerte"),2,IF(AND(W211="Detectivo/Correctivo",$BB211="Moderado"),1,IF(AND(W211="Preventivo",$BB211="Fuerte"),1,0)))</f>
        <v>0</v>
      </c>
      <c r="BE211" s="142" t="e">
        <f>+N211-BC211</f>
        <v>#N/A</v>
      </c>
      <c r="BF211" s="142" t="e">
        <f>+P211-BD211</f>
        <v>#N/A</v>
      </c>
      <c r="BG211" s="499" t="e">
        <f>+VLOOKUP(MIN(BE211,BE212,BE213,BE214,BE215,BE216),Listados!$J$18:$K$24,2,TRUE)</f>
        <v>#N/A</v>
      </c>
      <c r="BH211" s="499" t="e">
        <f>+VLOOKUP(MIN(BF211,BF212,BF213,BF214,BF215,BF216),Listados!$J$27:$K$32,2,TRUE)</f>
        <v>#N/A</v>
      </c>
      <c r="BI211" s="499" t="e">
        <f>IF(AND(BG211&lt;&gt;"",BH211&lt;&gt;""),VLOOKUP(BG211&amp;BH211,Listados!$M$3:$N$27,2,FALSE),"")</f>
        <v>#N/A</v>
      </c>
      <c r="BJ211" s="589" t="e">
        <f>+IF($R211="Asumir el riesgo","NA","")</f>
        <v>#N/A</v>
      </c>
      <c r="BK211" s="589" t="e">
        <f>+IF($R211="Asumir el riesgo","NA","")</f>
        <v>#N/A</v>
      </c>
      <c r="BL211" s="589" t="e">
        <f>+IF($R211="Asumir el riesgo","NA","")</f>
        <v>#N/A</v>
      </c>
      <c r="BM211" s="589" t="e">
        <f>+IF($R211="Asumir el riesgo","NA","")</f>
        <v>#N/A</v>
      </c>
    </row>
    <row r="212" spans="1:65" ht="65.099999999999994" customHeight="1" thickBot="1" x14ac:dyDescent="0.3">
      <c r="A212" s="511"/>
      <c r="B212" s="599"/>
      <c r="C212" s="517"/>
      <c r="D212" s="159"/>
      <c r="E212" s="159"/>
      <c r="F212" s="601"/>
      <c r="G212" s="523"/>
      <c r="H212" s="105"/>
      <c r="I212" s="162"/>
      <c r="J212" s="105"/>
      <c r="K212" s="161"/>
      <c r="L212" s="151"/>
      <c r="M212" s="514"/>
      <c r="N212" s="507"/>
      <c r="O212" s="597"/>
      <c r="P212" s="507"/>
      <c r="Q212" s="502"/>
      <c r="R212" s="500"/>
      <c r="S212" s="140"/>
      <c r="T212" s="181"/>
      <c r="U212" s="52" t="s">
        <v>497</v>
      </c>
      <c r="V212" s="145"/>
      <c r="W212" s="145"/>
      <c r="X212" s="145"/>
      <c r="Y212" s="99" t="str">
        <f t="shared" si="37"/>
        <v/>
      </c>
      <c r="Z212" s="145"/>
      <c r="AA212" s="99" t="str">
        <f t="shared" si="38"/>
        <v/>
      </c>
      <c r="AB212" s="140"/>
      <c r="AC212" s="99" t="str">
        <f t="shared" si="39"/>
        <v/>
      </c>
      <c r="AD212" s="140"/>
      <c r="AE212" s="99" t="str">
        <f t="shared" si="40"/>
        <v/>
      </c>
      <c r="AF212" s="140"/>
      <c r="AG212" s="99" t="str">
        <f t="shared" si="41"/>
        <v/>
      </c>
      <c r="AH212" s="140"/>
      <c r="AI212" s="99" t="str">
        <f t="shared" si="42"/>
        <v/>
      </c>
      <c r="AJ212" s="140"/>
      <c r="AK212" s="28" t="str">
        <f t="shared" si="43"/>
        <v/>
      </c>
      <c r="AL212" s="111" t="str">
        <f t="shared" si="44"/>
        <v/>
      </c>
      <c r="AM212" s="111" t="str">
        <f t="shared" si="45"/>
        <v/>
      </c>
      <c r="AN212" s="179"/>
      <c r="AO212" s="179"/>
      <c r="AP212" s="179"/>
      <c r="AQ212" s="179"/>
      <c r="AR212" s="179"/>
      <c r="AS212" s="179"/>
      <c r="AT212" s="179"/>
      <c r="AU212" s="180" t="str">
        <f>IFERROR(VLOOKUP(AT212,'Seguridad Información'!$I$61:$J$65,2,0),"")</f>
        <v/>
      </c>
      <c r="AV212" s="83"/>
      <c r="AW212" s="82" t="str">
        <f t="shared" si="36"/>
        <v/>
      </c>
      <c r="AX212" s="81" t="str">
        <f t="shared" si="46"/>
        <v/>
      </c>
      <c r="AY212" s="22" t="str">
        <f>IFERROR(VLOOKUP((CONCATENATE(AM212,AX212)),Listados!$U$3:$V$11,2,FALSE),"")</f>
        <v/>
      </c>
      <c r="AZ212" s="111">
        <f t="shared" si="47"/>
        <v>100</v>
      </c>
      <c r="BA212" s="504"/>
      <c r="BB212" s="548"/>
      <c r="BC212" s="142">
        <f>+IF(AND(W212="Preventivo",BB211="Fuerte"),2,IF(AND(W212="Preventivo",BB211="Moderado"),1,0))</f>
        <v>0</v>
      </c>
      <c r="BD212" s="68">
        <f>+IF(AND(W212="Detectivo/Correctivo",$BB211="Fuerte"),2,IF(AND(W212="Detectivo/Correctivo",$BB212="Moderado"),1,IF(AND(W212="Preventivo",$BB211="Fuerte"),1,0)))</f>
        <v>0</v>
      </c>
      <c r="BE212" s="142" t="e">
        <f>+N211-BC212</f>
        <v>#N/A</v>
      </c>
      <c r="BF212" s="142" t="e">
        <f>+P211-BD212</f>
        <v>#N/A</v>
      </c>
      <c r="BG212" s="500"/>
      <c r="BH212" s="500"/>
      <c r="BI212" s="500"/>
      <c r="BJ212" s="590"/>
      <c r="BK212" s="590"/>
      <c r="BL212" s="590"/>
      <c r="BM212" s="590"/>
    </row>
    <row r="213" spans="1:65" ht="65.099999999999994" customHeight="1" thickBot="1" x14ac:dyDescent="0.3">
      <c r="A213" s="511"/>
      <c r="B213" s="599"/>
      <c r="C213" s="517"/>
      <c r="D213" s="159"/>
      <c r="E213" s="159"/>
      <c r="F213" s="601"/>
      <c r="G213" s="523"/>
      <c r="H213" s="105"/>
      <c r="I213" s="162"/>
      <c r="J213" s="105"/>
      <c r="K213" s="161"/>
      <c r="L213" s="151"/>
      <c r="M213" s="514"/>
      <c r="N213" s="507"/>
      <c r="O213" s="597"/>
      <c r="P213" s="507"/>
      <c r="Q213" s="502"/>
      <c r="R213" s="500"/>
      <c r="S213" s="140"/>
      <c r="T213" s="100"/>
      <c r="U213" s="52" t="s">
        <v>497</v>
      </c>
      <c r="V213" s="145"/>
      <c r="W213" s="145"/>
      <c r="X213" s="145"/>
      <c r="Y213" s="99" t="str">
        <f t="shared" si="37"/>
        <v/>
      </c>
      <c r="Z213" s="145"/>
      <c r="AA213" s="99" t="str">
        <f t="shared" si="38"/>
        <v/>
      </c>
      <c r="AB213" s="140"/>
      <c r="AC213" s="99" t="str">
        <f t="shared" si="39"/>
        <v/>
      </c>
      <c r="AD213" s="140"/>
      <c r="AE213" s="99" t="str">
        <f t="shared" si="40"/>
        <v/>
      </c>
      <c r="AF213" s="140"/>
      <c r="AG213" s="99" t="str">
        <f t="shared" si="41"/>
        <v/>
      </c>
      <c r="AH213" s="140"/>
      <c r="AI213" s="99" t="str">
        <f t="shared" si="42"/>
        <v/>
      </c>
      <c r="AJ213" s="140"/>
      <c r="AK213" s="28" t="str">
        <f t="shared" si="43"/>
        <v/>
      </c>
      <c r="AL213" s="111" t="str">
        <f t="shared" si="44"/>
        <v/>
      </c>
      <c r="AM213" s="111" t="str">
        <f t="shared" si="45"/>
        <v/>
      </c>
      <c r="AN213" s="179"/>
      <c r="AO213" s="179"/>
      <c r="AP213" s="179"/>
      <c r="AQ213" s="179"/>
      <c r="AR213" s="179"/>
      <c r="AS213" s="179"/>
      <c r="AT213" s="179"/>
      <c r="AU213" s="180" t="str">
        <f>IFERROR(VLOOKUP(AT213,'Seguridad Información'!$I$61:$J$65,2,0),"")</f>
        <v/>
      </c>
      <c r="AV213" s="83"/>
      <c r="AW213" s="82" t="str">
        <f t="shared" si="36"/>
        <v/>
      </c>
      <c r="AX213" s="81" t="str">
        <f t="shared" si="46"/>
        <v/>
      </c>
      <c r="AY213" s="22" t="str">
        <f>IFERROR(VLOOKUP((CONCATENATE(AM213,AX213)),Listados!$U$3:$V$11,2,FALSE),"")</f>
        <v/>
      </c>
      <c r="AZ213" s="111">
        <f t="shared" si="47"/>
        <v>100</v>
      </c>
      <c r="BA213" s="504"/>
      <c r="BB213" s="548"/>
      <c r="BC213" s="142">
        <f>+IF(AND(W213="Preventivo",BB211="Fuerte"),2,IF(AND(W213="Preventivo",BB211="Moderado"),1,0))</f>
        <v>0</v>
      </c>
      <c r="BD213" s="68">
        <f>+IF(AND(W213="Detectivo/Correctivo",$BB211="Fuerte"),2,IF(AND(W213="Detectivo/Correctivo",$BB213="Moderado"),1,IF(AND(W213="Preventivo",$BB211="Fuerte"),1,0)))</f>
        <v>0</v>
      </c>
      <c r="BE213" s="142" t="e">
        <f>+N211-BC213</f>
        <v>#N/A</v>
      </c>
      <c r="BF213" s="142" t="e">
        <f>+P211-BD213</f>
        <v>#N/A</v>
      </c>
      <c r="BG213" s="500"/>
      <c r="BH213" s="500"/>
      <c r="BI213" s="500"/>
      <c r="BJ213" s="590"/>
      <c r="BK213" s="590"/>
      <c r="BL213" s="590"/>
      <c r="BM213" s="590"/>
    </row>
    <row r="214" spans="1:65" ht="65.099999999999994" customHeight="1" thickBot="1" x14ac:dyDescent="0.3">
      <c r="A214" s="511"/>
      <c r="B214" s="599"/>
      <c r="C214" s="517"/>
      <c r="D214" s="159"/>
      <c r="E214" s="159"/>
      <c r="F214" s="601"/>
      <c r="G214" s="523"/>
      <c r="H214" s="105"/>
      <c r="I214" s="162"/>
      <c r="J214" s="105"/>
      <c r="K214" s="161"/>
      <c r="L214" s="151"/>
      <c r="M214" s="514"/>
      <c r="N214" s="507"/>
      <c r="O214" s="597"/>
      <c r="P214" s="507"/>
      <c r="Q214" s="502"/>
      <c r="R214" s="500"/>
      <c r="S214" s="140"/>
      <c r="T214" s="101"/>
      <c r="U214" s="52" t="s">
        <v>497</v>
      </c>
      <c r="V214" s="145"/>
      <c r="W214" s="145"/>
      <c r="X214" s="145"/>
      <c r="Y214" s="99" t="str">
        <f t="shared" si="37"/>
        <v/>
      </c>
      <c r="Z214" s="145"/>
      <c r="AA214" s="99" t="str">
        <f t="shared" si="38"/>
        <v/>
      </c>
      <c r="AB214" s="140"/>
      <c r="AC214" s="99" t="str">
        <f t="shared" si="39"/>
        <v/>
      </c>
      <c r="AD214" s="140"/>
      <c r="AE214" s="99" t="str">
        <f t="shared" si="40"/>
        <v/>
      </c>
      <c r="AF214" s="140"/>
      <c r="AG214" s="99" t="str">
        <f t="shared" si="41"/>
        <v/>
      </c>
      <c r="AH214" s="140"/>
      <c r="AI214" s="99" t="str">
        <f t="shared" si="42"/>
        <v/>
      </c>
      <c r="AJ214" s="140"/>
      <c r="AK214" s="28" t="str">
        <f t="shared" si="43"/>
        <v/>
      </c>
      <c r="AL214" s="111" t="str">
        <f t="shared" si="44"/>
        <v/>
      </c>
      <c r="AM214" s="111" t="str">
        <f t="shared" si="45"/>
        <v/>
      </c>
      <c r="AN214" s="179"/>
      <c r="AO214" s="179"/>
      <c r="AP214" s="179"/>
      <c r="AQ214" s="179"/>
      <c r="AR214" s="179"/>
      <c r="AS214" s="179"/>
      <c r="AT214" s="179"/>
      <c r="AU214" s="180" t="str">
        <f>IFERROR(VLOOKUP(AT214,'Seguridad Información'!$I$61:$J$65,2,0),"")</f>
        <v/>
      </c>
      <c r="AV214" s="83"/>
      <c r="AW214" s="82" t="str">
        <f t="shared" si="36"/>
        <v/>
      </c>
      <c r="AX214" s="81" t="str">
        <f t="shared" si="46"/>
        <v/>
      </c>
      <c r="AY214" s="22" t="str">
        <f>IFERROR(VLOOKUP((CONCATENATE(AM214,AX214)),Listados!$U$3:$V$11,2,FALSE),"")</f>
        <v/>
      </c>
      <c r="AZ214" s="111">
        <f t="shared" si="47"/>
        <v>100</v>
      </c>
      <c r="BA214" s="504"/>
      <c r="BB214" s="548"/>
      <c r="BC214" s="142">
        <f>+IF(AND(W214="Preventivo",BB211="Fuerte"),2,IF(AND(W214="Preventivo",BB211="Moderado"),1,0))</f>
        <v>0</v>
      </c>
      <c r="BD214" s="68">
        <f>+IF(AND(W214="Detectivo/Correctivo",$BB211="Fuerte"),2,IF(AND(W214="Detectivo/Correctivo",$BB214="Moderado"),1,IF(AND(W214="Preventivo",$BB211="Fuerte"),1,0)))</f>
        <v>0</v>
      </c>
      <c r="BE214" s="142" t="e">
        <f>+N211-BC214</f>
        <v>#N/A</v>
      </c>
      <c r="BF214" s="142" t="e">
        <f>+P211-BD214</f>
        <v>#N/A</v>
      </c>
      <c r="BG214" s="500"/>
      <c r="BH214" s="500"/>
      <c r="BI214" s="500"/>
      <c r="BJ214" s="590"/>
      <c r="BK214" s="590"/>
      <c r="BL214" s="590"/>
      <c r="BM214" s="590"/>
    </row>
    <row r="215" spans="1:65" ht="65.099999999999994" customHeight="1" thickBot="1" x14ac:dyDescent="0.3">
      <c r="A215" s="511"/>
      <c r="B215" s="599"/>
      <c r="C215" s="517"/>
      <c r="D215" s="116"/>
      <c r="E215" s="116"/>
      <c r="F215" s="601"/>
      <c r="G215" s="523"/>
      <c r="H215" s="105"/>
      <c r="I215" s="162"/>
      <c r="J215" s="105"/>
      <c r="K215" s="29"/>
      <c r="L215" s="151"/>
      <c r="M215" s="514"/>
      <c r="N215" s="507"/>
      <c r="O215" s="597"/>
      <c r="P215" s="507"/>
      <c r="Q215" s="502"/>
      <c r="R215" s="500"/>
      <c r="S215" s="140"/>
      <c r="T215" s="181"/>
      <c r="U215" s="52" t="s">
        <v>497</v>
      </c>
      <c r="V215" s="145"/>
      <c r="W215" s="145"/>
      <c r="X215" s="145"/>
      <c r="Y215" s="99" t="str">
        <f t="shared" si="37"/>
        <v/>
      </c>
      <c r="Z215" s="145"/>
      <c r="AA215" s="99" t="str">
        <f t="shared" si="38"/>
        <v/>
      </c>
      <c r="AB215" s="140"/>
      <c r="AC215" s="99" t="str">
        <f t="shared" si="39"/>
        <v/>
      </c>
      <c r="AD215" s="140"/>
      <c r="AE215" s="99" t="str">
        <f t="shared" si="40"/>
        <v/>
      </c>
      <c r="AF215" s="140"/>
      <c r="AG215" s="99" t="str">
        <f t="shared" si="41"/>
        <v/>
      </c>
      <c r="AH215" s="140"/>
      <c r="AI215" s="99" t="str">
        <f t="shared" si="42"/>
        <v/>
      </c>
      <c r="AJ215" s="140"/>
      <c r="AK215" s="28" t="str">
        <f t="shared" si="43"/>
        <v/>
      </c>
      <c r="AL215" s="111" t="str">
        <f t="shared" si="44"/>
        <v/>
      </c>
      <c r="AM215" s="111" t="str">
        <f t="shared" si="45"/>
        <v/>
      </c>
      <c r="AN215" s="179"/>
      <c r="AO215" s="179"/>
      <c r="AP215" s="179"/>
      <c r="AQ215" s="179"/>
      <c r="AR215" s="179"/>
      <c r="AS215" s="179"/>
      <c r="AT215" s="179"/>
      <c r="AU215" s="180" t="str">
        <f>IFERROR(VLOOKUP(AT215,'Seguridad Información'!$I$61:$J$65,2,0),"")</f>
        <v/>
      </c>
      <c r="AV215" s="83"/>
      <c r="AW215" s="82" t="str">
        <f t="shared" si="36"/>
        <v/>
      </c>
      <c r="AX215" s="81" t="str">
        <f t="shared" si="46"/>
        <v/>
      </c>
      <c r="AY215" s="22" t="str">
        <f>IFERROR(VLOOKUP((CONCATENATE(AM215,AX215)),Listados!$U$3:$V$11,2,FALSE),"")</f>
        <v/>
      </c>
      <c r="AZ215" s="111">
        <f t="shared" si="47"/>
        <v>100</v>
      </c>
      <c r="BA215" s="504"/>
      <c r="BB215" s="548"/>
      <c r="BC215" s="142">
        <f>+IF(AND(W215="Preventivo",BB211="Fuerte"),2,IF(AND(W215="Preventivo",BB211="Moderado"),1,0))</f>
        <v>0</v>
      </c>
      <c r="BD215" s="68">
        <f>+IF(AND(W215="Detectivo/Correctivo",$BB211="Fuerte"),2,IF(AND(W215="Detectivo/Correctivo",$BB215="Moderado"),1,IF(AND(W215="Preventivo",$BB211="Fuerte"),1,0)))</f>
        <v>0</v>
      </c>
      <c r="BE215" s="142" t="e">
        <f>+N211-BC215</f>
        <v>#N/A</v>
      </c>
      <c r="BF215" s="142" t="e">
        <f>+P211-BD215</f>
        <v>#N/A</v>
      </c>
      <c r="BG215" s="500"/>
      <c r="BH215" s="500"/>
      <c r="BI215" s="500"/>
      <c r="BJ215" s="590"/>
      <c r="BK215" s="590"/>
      <c r="BL215" s="590"/>
      <c r="BM215" s="590"/>
    </row>
    <row r="216" spans="1:65" ht="65.099999999999994" customHeight="1" thickBot="1" x14ac:dyDescent="0.3">
      <c r="A216" s="512"/>
      <c r="B216" s="599"/>
      <c r="C216" s="518"/>
      <c r="D216" s="113"/>
      <c r="E216" s="113"/>
      <c r="F216" s="602"/>
      <c r="G216" s="568"/>
      <c r="H216" s="105"/>
      <c r="I216" s="162"/>
      <c r="J216" s="105"/>
      <c r="K216" s="30"/>
      <c r="L216" s="151"/>
      <c r="M216" s="514"/>
      <c r="N216" s="508"/>
      <c r="O216" s="597"/>
      <c r="P216" s="508"/>
      <c r="Q216" s="502"/>
      <c r="R216" s="501"/>
      <c r="S216" s="140"/>
      <c r="T216" s="102"/>
      <c r="U216" s="52" t="s">
        <v>497</v>
      </c>
      <c r="V216" s="145"/>
      <c r="W216" s="145"/>
      <c r="X216" s="145"/>
      <c r="Y216" s="99" t="str">
        <f t="shared" si="37"/>
        <v/>
      </c>
      <c r="Z216" s="145"/>
      <c r="AA216" s="99" t="str">
        <f t="shared" si="38"/>
        <v/>
      </c>
      <c r="AB216" s="140"/>
      <c r="AC216" s="99" t="str">
        <f t="shared" si="39"/>
        <v/>
      </c>
      <c r="AD216" s="140"/>
      <c r="AE216" s="99" t="str">
        <f t="shared" si="40"/>
        <v/>
      </c>
      <c r="AF216" s="140"/>
      <c r="AG216" s="99" t="str">
        <f t="shared" si="41"/>
        <v/>
      </c>
      <c r="AH216" s="140"/>
      <c r="AI216" s="99" t="str">
        <f t="shared" si="42"/>
        <v/>
      </c>
      <c r="AJ216" s="140"/>
      <c r="AK216" s="28" t="str">
        <f t="shared" si="43"/>
        <v/>
      </c>
      <c r="AL216" s="111" t="str">
        <f t="shared" si="44"/>
        <v/>
      </c>
      <c r="AM216" s="111" t="str">
        <f t="shared" si="45"/>
        <v/>
      </c>
      <c r="AN216" s="179"/>
      <c r="AO216" s="179"/>
      <c r="AP216" s="179"/>
      <c r="AQ216" s="179"/>
      <c r="AR216" s="179"/>
      <c r="AS216" s="179"/>
      <c r="AT216" s="179"/>
      <c r="AU216" s="180" t="str">
        <f>IFERROR(VLOOKUP(AT216,'Seguridad Información'!$I$61:$J$65,2,0),"")</f>
        <v/>
      </c>
      <c r="AV216" s="83"/>
      <c r="AW216" s="82" t="str">
        <f t="shared" si="36"/>
        <v/>
      </c>
      <c r="AX216" s="81" t="str">
        <f t="shared" si="46"/>
        <v/>
      </c>
      <c r="AY216" s="22" t="str">
        <f>IFERROR(VLOOKUP((CONCATENATE(AM216,AX216)),Listados!$U$3:$V$11,2,FALSE),"")</f>
        <v/>
      </c>
      <c r="AZ216" s="111">
        <f t="shared" si="47"/>
        <v>100</v>
      </c>
      <c r="BA216" s="505"/>
      <c r="BB216" s="548"/>
      <c r="BC216" s="142">
        <f>+IF(AND(W216="Preventivo",BB211="Fuerte"),2,IF(AND(W216="Preventivo",BB211="Moderado"),1,0))</f>
        <v>0</v>
      </c>
      <c r="BD216" s="68">
        <f>+IF(AND(W216="Detectivo/Correctivo",$BB211="Fuerte"),2,IF(AND(W216="Detectivo/Correctivo",$BB216="Moderado"),1,IF(AND(W216="Preventivo",$BB211="Fuerte"),1,0)))</f>
        <v>0</v>
      </c>
      <c r="BE216" s="142" t="e">
        <f>+N211-BC216</f>
        <v>#N/A</v>
      </c>
      <c r="BF216" s="142" t="e">
        <f>+P211-BD216</f>
        <v>#N/A</v>
      </c>
      <c r="BG216" s="501"/>
      <c r="BH216" s="501"/>
      <c r="BI216" s="501"/>
      <c r="BJ216" s="591"/>
      <c r="BK216" s="591"/>
      <c r="BL216" s="591"/>
      <c r="BM216" s="591"/>
    </row>
    <row r="217" spans="1:65" ht="65.099999999999994" customHeight="1" thickBot="1" x14ac:dyDescent="0.3">
      <c r="A217" s="510">
        <v>36</v>
      </c>
      <c r="B217" s="598"/>
      <c r="C217" s="516" t="str">
        <f>IFERROR(VLOOKUP(B217,Listados!B$3:C$20,2,FALSE),"")</f>
        <v/>
      </c>
      <c r="D217" s="114"/>
      <c r="E217" s="114"/>
      <c r="F217" s="600"/>
      <c r="G217" s="522"/>
      <c r="H217" s="105"/>
      <c r="I217" s="162"/>
      <c r="J217" s="105"/>
      <c r="K217" s="109"/>
      <c r="L217" s="18"/>
      <c r="M217" s="549"/>
      <c r="N217" s="506" t="e">
        <f>+VLOOKUP(M217,Listados!$K$8:$L$12,2,0)</f>
        <v>#N/A</v>
      </c>
      <c r="O217" s="596"/>
      <c r="P217" s="506" t="e">
        <f>+VLOOKUP(O217,Listados!$K$13:$L$17,2,0)</f>
        <v>#N/A</v>
      </c>
      <c r="Q217" s="501" t="str">
        <f>IF(AND(M217&lt;&gt;"",O217&lt;&gt;""),VLOOKUP(M217&amp;O217,Listados!$M$3:$N$27,2,FALSE),"")</f>
        <v/>
      </c>
      <c r="R217" s="499" t="e">
        <f>+VLOOKUP(Q217,Listados!$P$3:$Q$6,2,FALSE)</f>
        <v>#N/A</v>
      </c>
      <c r="S217" s="140"/>
      <c r="T217" s="98"/>
      <c r="U217" s="52" t="s">
        <v>497</v>
      </c>
      <c r="V217" s="145"/>
      <c r="W217" s="145"/>
      <c r="X217" s="145"/>
      <c r="Y217" s="99" t="str">
        <f t="shared" si="37"/>
        <v/>
      </c>
      <c r="Z217" s="145"/>
      <c r="AA217" s="99" t="str">
        <f t="shared" si="38"/>
        <v/>
      </c>
      <c r="AB217" s="140"/>
      <c r="AC217" s="99" t="str">
        <f t="shared" si="39"/>
        <v/>
      </c>
      <c r="AD217" s="140"/>
      <c r="AE217" s="99" t="str">
        <f t="shared" si="40"/>
        <v/>
      </c>
      <c r="AF217" s="140"/>
      <c r="AG217" s="99" t="str">
        <f t="shared" si="41"/>
        <v/>
      </c>
      <c r="AH217" s="140"/>
      <c r="AI217" s="99" t="str">
        <f t="shared" si="42"/>
        <v/>
      </c>
      <c r="AJ217" s="140"/>
      <c r="AK217" s="28" t="str">
        <f t="shared" si="43"/>
        <v/>
      </c>
      <c r="AL217" s="111" t="str">
        <f t="shared" si="44"/>
        <v/>
      </c>
      <c r="AM217" s="111" t="str">
        <f t="shared" si="45"/>
        <v/>
      </c>
      <c r="AN217" s="179"/>
      <c r="AO217" s="179"/>
      <c r="AP217" s="179"/>
      <c r="AQ217" s="179"/>
      <c r="AR217" s="179"/>
      <c r="AS217" s="179"/>
      <c r="AT217" s="179"/>
      <c r="AU217" s="180" t="str">
        <f>IFERROR(VLOOKUP(AT217,'Seguridad Información'!$I$61:$J$65,2,0),"")</f>
        <v/>
      </c>
      <c r="AV217" s="83"/>
      <c r="AW217" s="82" t="str">
        <f t="shared" si="36"/>
        <v/>
      </c>
      <c r="AX217" s="81" t="str">
        <f t="shared" si="46"/>
        <v/>
      </c>
      <c r="AY217" s="22" t="str">
        <f>IFERROR(VLOOKUP((CONCATENATE(AM217,AX217)),Listados!$U$3:$V$11,2,FALSE),"")</f>
        <v/>
      </c>
      <c r="AZ217" s="111">
        <f t="shared" si="47"/>
        <v>100</v>
      </c>
      <c r="BA217" s="503">
        <f>AVERAGE(AZ217:AZ222)</f>
        <v>100</v>
      </c>
      <c r="BB217" s="505" t="str">
        <f>IF(BA217&lt;=50, "Débil", IF(BA217&lt;=99,"Moderado","Fuerte"))</f>
        <v>Fuerte</v>
      </c>
      <c r="BC217" s="142">
        <f>+IF(AND(W217="Preventivo",BB217="Fuerte"),2,IF(AND(W217="Preventivo",BB217="Moderado"),1,0))</f>
        <v>0</v>
      </c>
      <c r="BD217" s="68">
        <f>+IF(AND(W217="Detectivo/Correctivo",$BB217="Fuerte"),2,IF(AND(W217="Detectivo/Correctivo",$BB217="Moderado"),1,IF(AND(W217="Preventivo",$BB217="Fuerte"),1,0)))</f>
        <v>0</v>
      </c>
      <c r="BE217" s="142" t="e">
        <f>+N217-BC217</f>
        <v>#N/A</v>
      </c>
      <c r="BF217" s="142" t="e">
        <f>+P217-BD217</f>
        <v>#N/A</v>
      </c>
      <c r="BG217" s="499" t="e">
        <f>+VLOOKUP(MIN(BE217,BE218,BE219,BE220,BE221,BE222),Listados!$J$18:$K$24,2,TRUE)</f>
        <v>#N/A</v>
      </c>
      <c r="BH217" s="499" t="e">
        <f>+VLOOKUP(MIN(BF217,BF218,BF219,BF220,BF221,BF222),Listados!$J$27:$K$32,2,TRUE)</f>
        <v>#N/A</v>
      </c>
      <c r="BI217" s="499" t="e">
        <f>IF(AND(BG217&lt;&gt;"",BH217&lt;&gt;""),VLOOKUP(BG217&amp;BH217,Listados!$M$3:$N$27,2,FALSE),"")</f>
        <v>#N/A</v>
      </c>
      <c r="BJ217" s="589" t="e">
        <f>+IF($R217="Asumir el riesgo","NA","")</f>
        <v>#N/A</v>
      </c>
      <c r="BK217" s="589" t="e">
        <f>+IF($R217="Asumir el riesgo","NA","")</f>
        <v>#N/A</v>
      </c>
      <c r="BL217" s="589" t="e">
        <f>+IF($R217="Asumir el riesgo","NA","")</f>
        <v>#N/A</v>
      </c>
      <c r="BM217" s="589" t="e">
        <f>+IF($R217="Asumir el riesgo","NA","")</f>
        <v>#N/A</v>
      </c>
    </row>
    <row r="218" spans="1:65" ht="65.099999999999994" customHeight="1" thickBot="1" x14ac:dyDescent="0.3">
      <c r="A218" s="511"/>
      <c r="B218" s="599"/>
      <c r="C218" s="517"/>
      <c r="D218" s="159"/>
      <c r="E218" s="159"/>
      <c r="F218" s="601"/>
      <c r="G218" s="523"/>
      <c r="H218" s="105"/>
      <c r="I218" s="162"/>
      <c r="J218" s="105"/>
      <c r="K218" s="161"/>
      <c r="L218" s="151"/>
      <c r="M218" s="514"/>
      <c r="N218" s="507"/>
      <c r="O218" s="597"/>
      <c r="P218" s="507"/>
      <c r="Q218" s="502"/>
      <c r="R218" s="500"/>
      <c r="S218" s="140"/>
      <c r="T218" s="181"/>
      <c r="U218" s="52" t="s">
        <v>497</v>
      </c>
      <c r="V218" s="145"/>
      <c r="W218" s="145"/>
      <c r="X218" s="145"/>
      <c r="Y218" s="99" t="str">
        <f t="shared" si="37"/>
        <v/>
      </c>
      <c r="Z218" s="145"/>
      <c r="AA218" s="99" t="str">
        <f t="shared" si="38"/>
        <v/>
      </c>
      <c r="AB218" s="140"/>
      <c r="AC218" s="99" t="str">
        <f t="shared" si="39"/>
        <v/>
      </c>
      <c r="AD218" s="140"/>
      <c r="AE218" s="99" t="str">
        <f t="shared" si="40"/>
        <v/>
      </c>
      <c r="AF218" s="140"/>
      <c r="AG218" s="99" t="str">
        <f t="shared" si="41"/>
        <v/>
      </c>
      <c r="AH218" s="140"/>
      <c r="AI218" s="99" t="str">
        <f t="shared" si="42"/>
        <v/>
      </c>
      <c r="AJ218" s="140"/>
      <c r="AK218" s="28" t="str">
        <f t="shared" si="43"/>
        <v/>
      </c>
      <c r="AL218" s="111" t="str">
        <f t="shared" si="44"/>
        <v/>
      </c>
      <c r="AM218" s="111" t="str">
        <f t="shared" si="45"/>
        <v/>
      </c>
      <c r="AN218" s="179"/>
      <c r="AO218" s="179"/>
      <c r="AP218" s="179"/>
      <c r="AQ218" s="179"/>
      <c r="AR218" s="179"/>
      <c r="AS218" s="179"/>
      <c r="AT218" s="179"/>
      <c r="AU218" s="180" t="str">
        <f>IFERROR(VLOOKUP(AT218,'Seguridad Información'!$I$61:$J$65,2,0),"")</f>
        <v/>
      </c>
      <c r="AV218" s="83"/>
      <c r="AW218" s="82" t="str">
        <f t="shared" si="36"/>
        <v/>
      </c>
      <c r="AX218" s="81" t="str">
        <f t="shared" si="46"/>
        <v/>
      </c>
      <c r="AY218" s="22" t="str">
        <f>IFERROR(VLOOKUP((CONCATENATE(AM218,AX218)),Listados!$U$3:$V$11,2,FALSE),"")</f>
        <v/>
      </c>
      <c r="AZ218" s="111">
        <f t="shared" si="47"/>
        <v>100</v>
      </c>
      <c r="BA218" s="504"/>
      <c r="BB218" s="548"/>
      <c r="BC218" s="142">
        <f>+IF(AND(W218="Preventivo",BB217="Fuerte"),2,IF(AND(W218="Preventivo",BB217="Moderado"),1,0))</f>
        <v>0</v>
      </c>
      <c r="BD218" s="68">
        <f>+IF(AND(W218="Detectivo/Correctivo",$BB217="Fuerte"),2,IF(AND(W218="Detectivo/Correctivo",$BB218="Moderado"),1,IF(AND(W218="Preventivo",$BB217="Fuerte"),1,0)))</f>
        <v>0</v>
      </c>
      <c r="BE218" s="142" t="e">
        <f>+N217-BC218</f>
        <v>#N/A</v>
      </c>
      <c r="BF218" s="142" t="e">
        <f>+P217-BD218</f>
        <v>#N/A</v>
      </c>
      <c r="BG218" s="500"/>
      <c r="BH218" s="500"/>
      <c r="BI218" s="500"/>
      <c r="BJ218" s="590"/>
      <c r="BK218" s="590"/>
      <c r="BL218" s="590"/>
      <c r="BM218" s="590"/>
    </row>
    <row r="219" spans="1:65" ht="65.099999999999994" customHeight="1" thickBot="1" x14ac:dyDescent="0.3">
      <c r="A219" s="511"/>
      <c r="B219" s="599"/>
      <c r="C219" s="517"/>
      <c r="D219" s="159"/>
      <c r="E219" s="159"/>
      <c r="F219" s="601"/>
      <c r="G219" s="523"/>
      <c r="H219" s="105"/>
      <c r="I219" s="162"/>
      <c r="J219" s="105"/>
      <c r="K219" s="161"/>
      <c r="L219" s="151"/>
      <c r="M219" s="514"/>
      <c r="N219" s="507"/>
      <c r="O219" s="597"/>
      <c r="P219" s="507"/>
      <c r="Q219" s="502"/>
      <c r="R219" s="500"/>
      <c r="S219" s="140"/>
      <c r="T219" s="100"/>
      <c r="U219" s="52" t="s">
        <v>497</v>
      </c>
      <c r="V219" s="145"/>
      <c r="W219" s="145"/>
      <c r="X219" s="145"/>
      <c r="Y219" s="99" t="str">
        <f t="shared" si="37"/>
        <v/>
      </c>
      <c r="Z219" s="145"/>
      <c r="AA219" s="99" t="str">
        <f t="shared" si="38"/>
        <v/>
      </c>
      <c r="AB219" s="140"/>
      <c r="AC219" s="99" t="str">
        <f t="shared" si="39"/>
        <v/>
      </c>
      <c r="AD219" s="140"/>
      <c r="AE219" s="99" t="str">
        <f t="shared" si="40"/>
        <v/>
      </c>
      <c r="AF219" s="140"/>
      <c r="AG219" s="99" t="str">
        <f t="shared" si="41"/>
        <v/>
      </c>
      <c r="AH219" s="140"/>
      <c r="AI219" s="99" t="str">
        <f t="shared" si="42"/>
        <v/>
      </c>
      <c r="AJ219" s="140"/>
      <c r="AK219" s="28" t="str">
        <f t="shared" si="43"/>
        <v/>
      </c>
      <c r="AL219" s="111" t="str">
        <f t="shared" si="44"/>
        <v/>
      </c>
      <c r="AM219" s="111" t="str">
        <f t="shared" si="45"/>
        <v/>
      </c>
      <c r="AN219" s="179"/>
      <c r="AO219" s="179"/>
      <c r="AP219" s="179"/>
      <c r="AQ219" s="179"/>
      <c r="AR219" s="179"/>
      <c r="AS219" s="179"/>
      <c r="AT219" s="179"/>
      <c r="AU219" s="180" t="str">
        <f>IFERROR(VLOOKUP(AT219,'Seguridad Información'!$I$61:$J$65,2,0),"")</f>
        <v/>
      </c>
      <c r="AV219" s="83"/>
      <c r="AW219" s="82" t="str">
        <f t="shared" si="36"/>
        <v/>
      </c>
      <c r="AX219" s="81" t="str">
        <f t="shared" si="46"/>
        <v/>
      </c>
      <c r="AY219" s="22" t="str">
        <f>IFERROR(VLOOKUP((CONCATENATE(AM219,AX219)),Listados!$U$3:$V$11,2,FALSE),"")</f>
        <v/>
      </c>
      <c r="AZ219" s="111">
        <f t="shared" si="47"/>
        <v>100</v>
      </c>
      <c r="BA219" s="504"/>
      <c r="BB219" s="548"/>
      <c r="BC219" s="142">
        <f>+IF(AND(W219="Preventivo",BB217="Fuerte"),2,IF(AND(W219="Preventivo",BB217="Moderado"),1,0))</f>
        <v>0</v>
      </c>
      <c r="BD219" s="68">
        <f>+IF(AND(W219="Detectivo/Correctivo",$BB217="Fuerte"),2,IF(AND(W219="Detectivo/Correctivo",$BB219="Moderado"),1,IF(AND(W219="Preventivo",$BB217="Fuerte"),1,0)))</f>
        <v>0</v>
      </c>
      <c r="BE219" s="142" t="e">
        <f>+N217-BC219</f>
        <v>#N/A</v>
      </c>
      <c r="BF219" s="142" t="e">
        <f>+P217-BD219</f>
        <v>#N/A</v>
      </c>
      <c r="BG219" s="500"/>
      <c r="BH219" s="500"/>
      <c r="BI219" s="500"/>
      <c r="BJ219" s="590"/>
      <c r="BK219" s="590"/>
      <c r="BL219" s="590"/>
      <c r="BM219" s="590"/>
    </row>
    <row r="220" spans="1:65" ht="65.099999999999994" customHeight="1" thickBot="1" x14ac:dyDescent="0.3">
      <c r="A220" s="511"/>
      <c r="B220" s="599"/>
      <c r="C220" s="517"/>
      <c r="D220" s="159"/>
      <c r="E220" s="159"/>
      <c r="F220" s="601"/>
      <c r="G220" s="523"/>
      <c r="H220" s="105"/>
      <c r="I220" s="162"/>
      <c r="J220" s="105"/>
      <c r="K220" s="161"/>
      <c r="L220" s="151"/>
      <c r="M220" s="514"/>
      <c r="N220" s="507"/>
      <c r="O220" s="597"/>
      <c r="P220" s="507"/>
      <c r="Q220" s="502"/>
      <c r="R220" s="500"/>
      <c r="S220" s="140"/>
      <c r="T220" s="101"/>
      <c r="U220" s="52" t="s">
        <v>497</v>
      </c>
      <c r="V220" s="145"/>
      <c r="W220" s="145"/>
      <c r="X220" s="145"/>
      <c r="Y220" s="99" t="str">
        <f t="shared" si="37"/>
        <v/>
      </c>
      <c r="Z220" s="145"/>
      <c r="AA220" s="99" t="str">
        <f t="shared" si="38"/>
        <v/>
      </c>
      <c r="AB220" s="140"/>
      <c r="AC220" s="99" t="str">
        <f t="shared" si="39"/>
        <v/>
      </c>
      <c r="AD220" s="140"/>
      <c r="AE220" s="99" t="str">
        <f t="shared" si="40"/>
        <v/>
      </c>
      <c r="AF220" s="140"/>
      <c r="AG220" s="99" t="str">
        <f t="shared" si="41"/>
        <v/>
      </c>
      <c r="AH220" s="140"/>
      <c r="AI220" s="99" t="str">
        <f t="shared" si="42"/>
        <v/>
      </c>
      <c r="AJ220" s="140"/>
      <c r="AK220" s="28" t="str">
        <f t="shared" si="43"/>
        <v/>
      </c>
      <c r="AL220" s="111" t="str">
        <f t="shared" si="44"/>
        <v/>
      </c>
      <c r="AM220" s="111" t="str">
        <f t="shared" si="45"/>
        <v/>
      </c>
      <c r="AN220" s="179"/>
      <c r="AO220" s="179"/>
      <c r="AP220" s="179"/>
      <c r="AQ220" s="179"/>
      <c r="AR220" s="179"/>
      <c r="AS220" s="179"/>
      <c r="AT220" s="179"/>
      <c r="AU220" s="180" t="str">
        <f>IFERROR(VLOOKUP(AT220,'Seguridad Información'!$I$61:$J$65,2,0),"")</f>
        <v/>
      </c>
      <c r="AV220" s="83"/>
      <c r="AW220" s="82" t="str">
        <f t="shared" si="36"/>
        <v/>
      </c>
      <c r="AX220" s="81" t="str">
        <f t="shared" si="46"/>
        <v/>
      </c>
      <c r="AY220" s="22" t="str">
        <f>IFERROR(VLOOKUP((CONCATENATE(AM220,AX220)),Listados!$U$3:$V$11,2,FALSE),"")</f>
        <v/>
      </c>
      <c r="AZ220" s="111">
        <f t="shared" si="47"/>
        <v>100</v>
      </c>
      <c r="BA220" s="504"/>
      <c r="BB220" s="548"/>
      <c r="BC220" s="142">
        <f>+IF(AND(W220="Preventivo",BB217="Fuerte"),2,IF(AND(W220="Preventivo",BB217="Moderado"),1,0))</f>
        <v>0</v>
      </c>
      <c r="BD220" s="68">
        <f>+IF(AND(W220="Detectivo/Correctivo",$BB217="Fuerte"),2,IF(AND(W220="Detectivo/Correctivo",$BB220="Moderado"),1,IF(AND(W220="Preventivo",$BB217="Fuerte"),1,0)))</f>
        <v>0</v>
      </c>
      <c r="BE220" s="142" t="e">
        <f>+N217-BC220</f>
        <v>#N/A</v>
      </c>
      <c r="BF220" s="142" t="e">
        <f>+P217-BD220</f>
        <v>#N/A</v>
      </c>
      <c r="BG220" s="500"/>
      <c r="BH220" s="500"/>
      <c r="BI220" s="500"/>
      <c r="BJ220" s="590"/>
      <c r="BK220" s="590"/>
      <c r="BL220" s="590"/>
      <c r="BM220" s="590"/>
    </row>
    <row r="221" spans="1:65" ht="65.099999999999994" customHeight="1" thickBot="1" x14ac:dyDescent="0.3">
      <c r="A221" s="511"/>
      <c r="B221" s="599"/>
      <c r="C221" s="517"/>
      <c r="D221" s="116"/>
      <c r="E221" s="116"/>
      <c r="F221" s="601"/>
      <c r="G221" s="523"/>
      <c r="H221" s="105"/>
      <c r="I221" s="162"/>
      <c r="J221" s="105"/>
      <c r="K221" s="29"/>
      <c r="L221" s="151"/>
      <c r="M221" s="514"/>
      <c r="N221" s="507"/>
      <c r="O221" s="597"/>
      <c r="P221" s="507"/>
      <c r="Q221" s="502"/>
      <c r="R221" s="500"/>
      <c r="S221" s="140"/>
      <c r="T221" s="181"/>
      <c r="U221" s="52" t="s">
        <v>497</v>
      </c>
      <c r="V221" s="145"/>
      <c r="W221" s="145"/>
      <c r="X221" s="145"/>
      <c r="Y221" s="99" t="str">
        <f t="shared" si="37"/>
        <v/>
      </c>
      <c r="Z221" s="145"/>
      <c r="AA221" s="99" t="str">
        <f t="shared" si="38"/>
        <v/>
      </c>
      <c r="AB221" s="140"/>
      <c r="AC221" s="99" t="str">
        <f t="shared" si="39"/>
        <v/>
      </c>
      <c r="AD221" s="140"/>
      <c r="AE221" s="99" t="str">
        <f t="shared" si="40"/>
        <v/>
      </c>
      <c r="AF221" s="140"/>
      <c r="AG221" s="99" t="str">
        <f t="shared" si="41"/>
        <v/>
      </c>
      <c r="AH221" s="140"/>
      <c r="AI221" s="99" t="str">
        <f t="shared" si="42"/>
        <v/>
      </c>
      <c r="AJ221" s="140"/>
      <c r="AK221" s="28" t="str">
        <f t="shared" si="43"/>
        <v/>
      </c>
      <c r="AL221" s="111" t="str">
        <f t="shared" si="44"/>
        <v/>
      </c>
      <c r="AM221" s="111" t="str">
        <f t="shared" si="45"/>
        <v/>
      </c>
      <c r="AN221" s="179"/>
      <c r="AO221" s="179"/>
      <c r="AP221" s="179"/>
      <c r="AQ221" s="179"/>
      <c r="AR221" s="179"/>
      <c r="AS221" s="179"/>
      <c r="AT221" s="179"/>
      <c r="AU221" s="180" t="str">
        <f>IFERROR(VLOOKUP(AT221,'Seguridad Información'!$I$61:$J$65,2,0),"")</f>
        <v/>
      </c>
      <c r="AV221" s="83"/>
      <c r="AW221" s="82" t="str">
        <f t="shared" si="36"/>
        <v/>
      </c>
      <c r="AX221" s="81" t="str">
        <f t="shared" si="46"/>
        <v/>
      </c>
      <c r="AY221" s="22" t="str">
        <f>IFERROR(VLOOKUP((CONCATENATE(AM221,AX221)),Listados!$U$3:$V$11,2,FALSE),"")</f>
        <v/>
      </c>
      <c r="AZ221" s="111">
        <f t="shared" si="47"/>
        <v>100</v>
      </c>
      <c r="BA221" s="504"/>
      <c r="BB221" s="548"/>
      <c r="BC221" s="142">
        <f>+IF(AND(W221="Preventivo",BB217="Fuerte"),2,IF(AND(W221="Preventivo",BB217="Moderado"),1,0))</f>
        <v>0</v>
      </c>
      <c r="BD221" s="68">
        <f>+IF(AND(W221="Detectivo/Correctivo",$BB217="Fuerte"),2,IF(AND(W221="Detectivo/Correctivo",$BB221="Moderado"),1,IF(AND(W221="Preventivo",$BB217="Fuerte"),1,0)))</f>
        <v>0</v>
      </c>
      <c r="BE221" s="142" t="e">
        <f>+N217-BC221</f>
        <v>#N/A</v>
      </c>
      <c r="BF221" s="142" t="e">
        <f>+P217-BD221</f>
        <v>#N/A</v>
      </c>
      <c r="BG221" s="500"/>
      <c r="BH221" s="500"/>
      <c r="BI221" s="500"/>
      <c r="BJ221" s="590"/>
      <c r="BK221" s="590"/>
      <c r="BL221" s="590"/>
      <c r="BM221" s="590"/>
    </row>
    <row r="222" spans="1:65" ht="65.099999999999994" customHeight="1" thickBot="1" x14ac:dyDescent="0.3">
      <c r="A222" s="512"/>
      <c r="B222" s="599"/>
      <c r="C222" s="518"/>
      <c r="D222" s="113"/>
      <c r="E222" s="113"/>
      <c r="F222" s="602"/>
      <c r="G222" s="568"/>
      <c r="H222" s="105"/>
      <c r="I222" s="162"/>
      <c r="J222" s="105"/>
      <c r="K222" s="30"/>
      <c r="L222" s="151"/>
      <c r="M222" s="514"/>
      <c r="N222" s="508"/>
      <c r="O222" s="597"/>
      <c r="P222" s="508"/>
      <c r="Q222" s="502"/>
      <c r="R222" s="501"/>
      <c r="S222" s="140"/>
      <c r="T222" s="102"/>
      <c r="U222" s="52" t="s">
        <v>497</v>
      </c>
      <c r="V222" s="145"/>
      <c r="W222" s="145"/>
      <c r="X222" s="145"/>
      <c r="Y222" s="99" t="str">
        <f t="shared" si="37"/>
        <v/>
      </c>
      <c r="Z222" s="145"/>
      <c r="AA222" s="99" t="str">
        <f t="shared" si="38"/>
        <v/>
      </c>
      <c r="AB222" s="140"/>
      <c r="AC222" s="99" t="str">
        <f t="shared" si="39"/>
        <v/>
      </c>
      <c r="AD222" s="140"/>
      <c r="AE222" s="99" t="str">
        <f t="shared" si="40"/>
        <v/>
      </c>
      <c r="AF222" s="140"/>
      <c r="AG222" s="99" t="str">
        <f t="shared" si="41"/>
        <v/>
      </c>
      <c r="AH222" s="140"/>
      <c r="AI222" s="99" t="str">
        <f t="shared" si="42"/>
        <v/>
      </c>
      <c r="AJ222" s="140"/>
      <c r="AK222" s="28" t="str">
        <f t="shared" si="43"/>
        <v/>
      </c>
      <c r="AL222" s="111" t="str">
        <f t="shared" si="44"/>
        <v/>
      </c>
      <c r="AM222" s="111" t="str">
        <f t="shared" si="45"/>
        <v/>
      </c>
      <c r="AN222" s="179"/>
      <c r="AO222" s="179"/>
      <c r="AP222" s="179"/>
      <c r="AQ222" s="179"/>
      <c r="AR222" s="179"/>
      <c r="AS222" s="179"/>
      <c r="AT222" s="179"/>
      <c r="AU222" s="180" t="str">
        <f>IFERROR(VLOOKUP(AT222,'Seguridad Información'!$I$61:$J$65,2,0),"")</f>
        <v/>
      </c>
      <c r="AV222" s="83"/>
      <c r="AW222" s="82" t="str">
        <f t="shared" si="36"/>
        <v/>
      </c>
      <c r="AX222" s="81" t="str">
        <f t="shared" si="46"/>
        <v/>
      </c>
      <c r="AY222" s="22" t="str">
        <f>IFERROR(VLOOKUP((CONCATENATE(AM222,AX222)),Listados!$U$3:$V$11,2,FALSE),"")</f>
        <v/>
      </c>
      <c r="AZ222" s="111">
        <f t="shared" si="47"/>
        <v>100</v>
      </c>
      <c r="BA222" s="505"/>
      <c r="BB222" s="548"/>
      <c r="BC222" s="142">
        <f>+IF(AND(W222="Preventivo",BB217="Fuerte"),2,IF(AND(W222="Preventivo",BB217="Moderado"),1,0))</f>
        <v>0</v>
      </c>
      <c r="BD222" s="68">
        <f>+IF(AND(W222="Detectivo/Correctivo",$BB217="Fuerte"),2,IF(AND(W222="Detectivo/Correctivo",$BB222="Moderado"),1,IF(AND(W222="Preventivo",$BB217="Fuerte"),1,0)))</f>
        <v>0</v>
      </c>
      <c r="BE222" s="142" t="e">
        <f>+N217-BC222</f>
        <v>#N/A</v>
      </c>
      <c r="BF222" s="142" t="e">
        <f>+P217-BD222</f>
        <v>#N/A</v>
      </c>
      <c r="BG222" s="501"/>
      <c r="BH222" s="501"/>
      <c r="BI222" s="501"/>
      <c r="BJ222" s="591"/>
      <c r="BK222" s="591"/>
      <c r="BL222" s="591"/>
      <c r="BM222" s="591"/>
    </row>
    <row r="223" spans="1:65" ht="65.099999999999994" customHeight="1" thickBot="1" x14ac:dyDescent="0.3">
      <c r="A223" s="510">
        <v>37</v>
      </c>
      <c r="B223" s="598"/>
      <c r="C223" s="516" t="str">
        <f>IFERROR(VLOOKUP(B223,Listados!B$3:C$20,2,FALSE),"")</f>
        <v/>
      </c>
      <c r="D223" s="114"/>
      <c r="E223" s="114"/>
      <c r="F223" s="600"/>
      <c r="G223" s="522"/>
      <c r="H223" s="105"/>
      <c r="I223" s="162"/>
      <c r="J223" s="105"/>
      <c r="K223" s="109"/>
      <c r="L223" s="18"/>
      <c r="M223" s="549"/>
      <c r="N223" s="506" t="e">
        <f>+VLOOKUP(M223,Listados!$K$8:$L$12,2,0)</f>
        <v>#N/A</v>
      </c>
      <c r="O223" s="596"/>
      <c r="P223" s="506" t="e">
        <f>+VLOOKUP(O223,Listados!$K$13:$L$17,2,0)</f>
        <v>#N/A</v>
      </c>
      <c r="Q223" s="501" t="str">
        <f>IF(AND(M223&lt;&gt;"",O223&lt;&gt;""),VLOOKUP(M223&amp;O223,Listados!$M$3:$N$27,2,FALSE),"")</f>
        <v/>
      </c>
      <c r="R223" s="499" t="e">
        <f>+VLOOKUP(Q223,Listados!$P$3:$Q$6,2,FALSE)</f>
        <v>#N/A</v>
      </c>
      <c r="S223" s="140"/>
      <c r="T223" s="98"/>
      <c r="U223" s="52" t="s">
        <v>497</v>
      </c>
      <c r="V223" s="145"/>
      <c r="W223" s="145"/>
      <c r="X223" s="145"/>
      <c r="Y223" s="99" t="str">
        <f t="shared" si="37"/>
        <v/>
      </c>
      <c r="Z223" s="145"/>
      <c r="AA223" s="99" t="str">
        <f t="shared" si="38"/>
        <v/>
      </c>
      <c r="AB223" s="140"/>
      <c r="AC223" s="99" t="str">
        <f t="shared" si="39"/>
        <v/>
      </c>
      <c r="AD223" s="140"/>
      <c r="AE223" s="99" t="str">
        <f t="shared" si="40"/>
        <v/>
      </c>
      <c r="AF223" s="140"/>
      <c r="AG223" s="99" t="str">
        <f t="shared" si="41"/>
        <v/>
      </c>
      <c r="AH223" s="140"/>
      <c r="AI223" s="99" t="str">
        <f t="shared" si="42"/>
        <v/>
      </c>
      <c r="AJ223" s="140"/>
      <c r="AK223" s="28" t="str">
        <f t="shared" si="43"/>
        <v/>
      </c>
      <c r="AL223" s="111" t="str">
        <f t="shared" si="44"/>
        <v/>
      </c>
      <c r="AM223" s="111" t="str">
        <f t="shared" si="45"/>
        <v/>
      </c>
      <c r="AN223" s="179"/>
      <c r="AO223" s="179"/>
      <c r="AP223" s="179"/>
      <c r="AQ223" s="179"/>
      <c r="AR223" s="179"/>
      <c r="AS223" s="179"/>
      <c r="AT223" s="179"/>
      <c r="AU223" s="180" t="str">
        <f>IFERROR(VLOOKUP(AT223,'Seguridad Información'!$I$61:$J$65,2,0),"")</f>
        <v/>
      </c>
      <c r="AV223" s="83"/>
      <c r="AW223" s="82" t="str">
        <f t="shared" si="36"/>
        <v/>
      </c>
      <c r="AX223" s="81" t="str">
        <f t="shared" si="46"/>
        <v/>
      </c>
      <c r="AY223" s="22" t="str">
        <f>IFERROR(VLOOKUP((CONCATENATE(AM223,AX223)),Listados!$U$3:$V$11,2,FALSE),"")</f>
        <v/>
      </c>
      <c r="AZ223" s="111">
        <f t="shared" si="47"/>
        <v>100</v>
      </c>
      <c r="BA223" s="503">
        <f>AVERAGE(AZ223:AZ228)</f>
        <v>100</v>
      </c>
      <c r="BB223" s="505" t="str">
        <f>IF(BA223&lt;=50, "Débil", IF(BA223&lt;=99,"Moderado","Fuerte"))</f>
        <v>Fuerte</v>
      </c>
      <c r="BC223" s="142">
        <f>+IF(AND(W223="Preventivo",BB223="Fuerte"),2,IF(AND(W223="Preventivo",BB223="Moderado"),1,0))</f>
        <v>0</v>
      </c>
      <c r="BD223" s="68">
        <f>+IF(AND(W223="Detectivo/Correctivo",$BB223="Fuerte"),2,IF(AND(W223="Detectivo/Correctivo",$BB223="Moderado"),1,IF(AND(W223="Preventivo",$BB223="Fuerte"),1,0)))</f>
        <v>0</v>
      </c>
      <c r="BE223" s="142" t="e">
        <f>+N223-BC223</f>
        <v>#N/A</v>
      </c>
      <c r="BF223" s="142" t="e">
        <f>+P223-BD223</f>
        <v>#N/A</v>
      </c>
      <c r="BG223" s="499" t="e">
        <f>+VLOOKUP(MIN(BE223,BE224,BE225,BE226,BE227,BE228),Listados!$J$18:$K$24,2,TRUE)</f>
        <v>#N/A</v>
      </c>
      <c r="BH223" s="499" t="e">
        <f>+VLOOKUP(MIN(BF223,BF224,BF225,BF226,BF227,BF228),Listados!$J$27:$K$32,2,TRUE)</f>
        <v>#N/A</v>
      </c>
      <c r="BI223" s="499" t="e">
        <f>IF(AND(BG223&lt;&gt;"",BH223&lt;&gt;""),VLOOKUP(BG223&amp;BH223,Listados!$M$3:$N$27,2,FALSE),"")</f>
        <v>#N/A</v>
      </c>
      <c r="BJ223" s="589" t="e">
        <f>+IF($R223="Asumir el riesgo","NA","")</f>
        <v>#N/A</v>
      </c>
      <c r="BK223" s="589" t="e">
        <f>+IF($R223="Asumir el riesgo","NA","")</f>
        <v>#N/A</v>
      </c>
      <c r="BL223" s="589" t="e">
        <f>+IF($R223="Asumir el riesgo","NA","")</f>
        <v>#N/A</v>
      </c>
      <c r="BM223" s="589" t="e">
        <f>+IF($R223="Asumir el riesgo","NA","")</f>
        <v>#N/A</v>
      </c>
    </row>
    <row r="224" spans="1:65" ht="65.099999999999994" customHeight="1" thickBot="1" x14ac:dyDescent="0.3">
      <c r="A224" s="511"/>
      <c r="B224" s="599"/>
      <c r="C224" s="517"/>
      <c r="D224" s="159"/>
      <c r="E224" s="159"/>
      <c r="F224" s="601"/>
      <c r="G224" s="523"/>
      <c r="H224" s="105"/>
      <c r="I224" s="162"/>
      <c r="J224" s="105"/>
      <c r="K224" s="161"/>
      <c r="L224" s="151"/>
      <c r="M224" s="514"/>
      <c r="N224" s="507"/>
      <c r="O224" s="597"/>
      <c r="P224" s="507"/>
      <c r="Q224" s="502"/>
      <c r="R224" s="500"/>
      <c r="S224" s="140"/>
      <c r="T224" s="181"/>
      <c r="U224" s="52" t="s">
        <v>497</v>
      </c>
      <c r="V224" s="145"/>
      <c r="W224" s="145"/>
      <c r="X224" s="145"/>
      <c r="Y224" s="99" t="str">
        <f t="shared" si="37"/>
        <v/>
      </c>
      <c r="Z224" s="145"/>
      <c r="AA224" s="99" t="str">
        <f t="shared" si="38"/>
        <v/>
      </c>
      <c r="AB224" s="140"/>
      <c r="AC224" s="99" t="str">
        <f t="shared" si="39"/>
        <v/>
      </c>
      <c r="AD224" s="140"/>
      <c r="AE224" s="99" t="str">
        <f t="shared" si="40"/>
        <v/>
      </c>
      <c r="AF224" s="140"/>
      <c r="AG224" s="99" t="str">
        <f t="shared" si="41"/>
        <v/>
      </c>
      <c r="AH224" s="140"/>
      <c r="AI224" s="99" t="str">
        <f t="shared" si="42"/>
        <v/>
      </c>
      <c r="AJ224" s="140"/>
      <c r="AK224" s="28" t="str">
        <f t="shared" si="43"/>
        <v/>
      </c>
      <c r="AL224" s="111" t="str">
        <f t="shared" si="44"/>
        <v/>
      </c>
      <c r="AM224" s="111" t="str">
        <f t="shared" si="45"/>
        <v/>
      </c>
      <c r="AN224" s="179"/>
      <c r="AO224" s="179"/>
      <c r="AP224" s="179"/>
      <c r="AQ224" s="179"/>
      <c r="AR224" s="179"/>
      <c r="AS224" s="179"/>
      <c r="AT224" s="179"/>
      <c r="AU224" s="180" t="str">
        <f>IFERROR(VLOOKUP(AT224,'Seguridad Información'!$I$61:$J$65,2,0),"")</f>
        <v/>
      </c>
      <c r="AV224" s="83"/>
      <c r="AW224" s="82" t="str">
        <f t="shared" si="36"/>
        <v/>
      </c>
      <c r="AX224" s="81" t="str">
        <f t="shared" si="46"/>
        <v/>
      </c>
      <c r="AY224" s="22" t="str">
        <f>IFERROR(VLOOKUP((CONCATENATE(AM224,AX224)),Listados!$U$3:$V$11,2,FALSE),"")</f>
        <v/>
      </c>
      <c r="AZ224" s="111">
        <f t="shared" si="47"/>
        <v>100</v>
      </c>
      <c r="BA224" s="504"/>
      <c r="BB224" s="548"/>
      <c r="BC224" s="142">
        <f>+IF(AND(W224="Preventivo",BB223="Fuerte"),2,IF(AND(W224="Preventivo",BB223="Moderado"),1,0))</f>
        <v>0</v>
      </c>
      <c r="BD224" s="68">
        <f>+IF(AND(W224="Detectivo/Correctivo",$BB223="Fuerte"),2,IF(AND(W224="Detectivo/Correctivo",$BB224="Moderado"),1,IF(AND(W224="Preventivo",$BB223="Fuerte"),1,0)))</f>
        <v>0</v>
      </c>
      <c r="BE224" s="142" t="e">
        <f>+N223-BC224</f>
        <v>#N/A</v>
      </c>
      <c r="BF224" s="142" t="e">
        <f>+P223-BD224</f>
        <v>#N/A</v>
      </c>
      <c r="BG224" s="500"/>
      <c r="BH224" s="500"/>
      <c r="BI224" s="500"/>
      <c r="BJ224" s="590"/>
      <c r="BK224" s="590"/>
      <c r="BL224" s="590"/>
      <c r="BM224" s="590"/>
    </row>
    <row r="225" spans="1:65" ht="65.099999999999994" customHeight="1" thickBot="1" x14ac:dyDescent="0.3">
      <c r="A225" s="511"/>
      <c r="B225" s="599"/>
      <c r="C225" s="517"/>
      <c r="D225" s="159"/>
      <c r="E225" s="159"/>
      <c r="F225" s="601"/>
      <c r="G225" s="523"/>
      <c r="H225" s="105"/>
      <c r="I225" s="162"/>
      <c r="J225" s="105"/>
      <c r="K225" s="161"/>
      <c r="L225" s="151"/>
      <c r="M225" s="514"/>
      <c r="N225" s="507"/>
      <c r="O225" s="597"/>
      <c r="P225" s="507"/>
      <c r="Q225" s="502"/>
      <c r="R225" s="500"/>
      <c r="S225" s="140"/>
      <c r="T225" s="100"/>
      <c r="U225" s="52" t="s">
        <v>497</v>
      </c>
      <c r="V225" s="145"/>
      <c r="W225" s="145"/>
      <c r="X225" s="145"/>
      <c r="Y225" s="99" t="str">
        <f t="shared" si="37"/>
        <v/>
      </c>
      <c r="Z225" s="145"/>
      <c r="AA225" s="99" t="str">
        <f t="shared" si="38"/>
        <v/>
      </c>
      <c r="AB225" s="140"/>
      <c r="AC225" s="99" t="str">
        <f t="shared" si="39"/>
        <v/>
      </c>
      <c r="AD225" s="140"/>
      <c r="AE225" s="99" t="str">
        <f t="shared" si="40"/>
        <v/>
      </c>
      <c r="AF225" s="140"/>
      <c r="AG225" s="99" t="str">
        <f t="shared" si="41"/>
        <v/>
      </c>
      <c r="AH225" s="140"/>
      <c r="AI225" s="99" t="str">
        <f t="shared" si="42"/>
        <v/>
      </c>
      <c r="AJ225" s="140"/>
      <c r="AK225" s="28" t="str">
        <f t="shared" si="43"/>
        <v/>
      </c>
      <c r="AL225" s="111" t="str">
        <f t="shared" si="44"/>
        <v/>
      </c>
      <c r="AM225" s="111" t="str">
        <f t="shared" si="45"/>
        <v/>
      </c>
      <c r="AN225" s="179"/>
      <c r="AO225" s="179"/>
      <c r="AP225" s="179"/>
      <c r="AQ225" s="179"/>
      <c r="AR225" s="179"/>
      <c r="AS225" s="179"/>
      <c r="AT225" s="179"/>
      <c r="AU225" s="180" t="str">
        <f>IFERROR(VLOOKUP(AT225,'Seguridad Información'!$I$61:$J$65,2,0),"")</f>
        <v/>
      </c>
      <c r="AV225" s="83"/>
      <c r="AW225" s="82" t="str">
        <f t="shared" si="36"/>
        <v/>
      </c>
      <c r="AX225" s="81" t="str">
        <f t="shared" si="46"/>
        <v/>
      </c>
      <c r="AY225" s="22" t="str">
        <f>IFERROR(VLOOKUP((CONCATENATE(AM225,AX225)),Listados!$U$3:$V$11,2,FALSE),"")</f>
        <v/>
      </c>
      <c r="AZ225" s="111">
        <f t="shared" si="47"/>
        <v>100</v>
      </c>
      <c r="BA225" s="504"/>
      <c r="BB225" s="548"/>
      <c r="BC225" s="142">
        <f>+IF(AND(W225="Preventivo",BB223="Fuerte"),2,IF(AND(W225="Preventivo",BB223="Moderado"),1,0))</f>
        <v>0</v>
      </c>
      <c r="BD225" s="68">
        <f>+IF(AND(W225="Detectivo/Correctivo",$BB223="Fuerte"),2,IF(AND(W225="Detectivo/Correctivo",$BB225="Moderado"),1,IF(AND(W225="Preventivo",$BB223="Fuerte"),1,0)))</f>
        <v>0</v>
      </c>
      <c r="BE225" s="142" t="e">
        <f>+N223-BC225</f>
        <v>#N/A</v>
      </c>
      <c r="BF225" s="142" t="e">
        <f>+P223-BD225</f>
        <v>#N/A</v>
      </c>
      <c r="BG225" s="500"/>
      <c r="BH225" s="500"/>
      <c r="BI225" s="500"/>
      <c r="BJ225" s="590"/>
      <c r="BK225" s="590"/>
      <c r="BL225" s="590"/>
      <c r="BM225" s="590"/>
    </row>
    <row r="226" spans="1:65" ht="65.099999999999994" customHeight="1" thickBot="1" x14ac:dyDescent="0.3">
      <c r="A226" s="511"/>
      <c r="B226" s="599"/>
      <c r="C226" s="517"/>
      <c r="D226" s="159"/>
      <c r="E226" s="159"/>
      <c r="F226" s="601"/>
      <c r="G226" s="523"/>
      <c r="H226" s="105"/>
      <c r="I226" s="162"/>
      <c r="J226" s="105"/>
      <c r="K226" s="161"/>
      <c r="L226" s="151"/>
      <c r="M226" s="514"/>
      <c r="N226" s="507"/>
      <c r="O226" s="597"/>
      <c r="P226" s="507"/>
      <c r="Q226" s="502"/>
      <c r="R226" s="500"/>
      <c r="S226" s="140"/>
      <c r="T226" s="101"/>
      <c r="U226" s="52" t="s">
        <v>497</v>
      </c>
      <c r="V226" s="145"/>
      <c r="W226" s="145"/>
      <c r="X226" s="145"/>
      <c r="Y226" s="99" t="str">
        <f t="shared" si="37"/>
        <v/>
      </c>
      <c r="Z226" s="145"/>
      <c r="AA226" s="99" t="str">
        <f t="shared" si="38"/>
        <v/>
      </c>
      <c r="AB226" s="140"/>
      <c r="AC226" s="99" t="str">
        <f t="shared" si="39"/>
        <v/>
      </c>
      <c r="AD226" s="140"/>
      <c r="AE226" s="99" t="str">
        <f t="shared" si="40"/>
        <v/>
      </c>
      <c r="AF226" s="140"/>
      <c r="AG226" s="99" t="str">
        <f t="shared" si="41"/>
        <v/>
      </c>
      <c r="AH226" s="140"/>
      <c r="AI226" s="99" t="str">
        <f t="shared" si="42"/>
        <v/>
      </c>
      <c r="AJ226" s="140"/>
      <c r="AK226" s="28" t="str">
        <f t="shared" si="43"/>
        <v/>
      </c>
      <c r="AL226" s="111" t="str">
        <f t="shared" si="44"/>
        <v/>
      </c>
      <c r="AM226" s="111" t="str">
        <f t="shared" si="45"/>
        <v/>
      </c>
      <c r="AN226" s="179"/>
      <c r="AO226" s="179"/>
      <c r="AP226" s="179"/>
      <c r="AQ226" s="179"/>
      <c r="AR226" s="179"/>
      <c r="AS226" s="179"/>
      <c r="AT226" s="179"/>
      <c r="AU226" s="180" t="str">
        <f>IFERROR(VLOOKUP(AT226,'Seguridad Información'!$I$61:$J$65,2,0),"")</f>
        <v/>
      </c>
      <c r="AV226" s="83"/>
      <c r="AW226" s="82" t="str">
        <f t="shared" si="36"/>
        <v/>
      </c>
      <c r="AX226" s="81" t="str">
        <f t="shared" si="46"/>
        <v/>
      </c>
      <c r="AY226" s="22" t="str">
        <f>IFERROR(VLOOKUP((CONCATENATE(AM226,AX226)),Listados!$U$3:$V$11,2,FALSE),"")</f>
        <v/>
      </c>
      <c r="AZ226" s="111">
        <f t="shared" si="47"/>
        <v>100</v>
      </c>
      <c r="BA226" s="504"/>
      <c r="BB226" s="548"/>
      <c r="BC226" s="142">
        <f>+IF(AND(W226="Preventivo",BB223="Fuerte"),2,IF(AND(W226="Preventivo",BB223="Moderado"),1,0))</f>
        <v>0</v>
      </c>
      <c r="BD226" s="68">
        <f>+IF(AND(W226="Detectivo/Correctivo",$BB223="Fuerte"),2,IF(AND(W226="Detectivo/Correctivo",$BB226="Moderado"),1,IF(AND(W226="Preventivo",$BB223="Fuerte"),1,0)))</f>
        <v>0</v>
      </c>
      <c r="BE226" s="142" t="e">
        <f>+N223-BC226</f>
        <v>#N/A</v>
      </c>
      <c r="BF226" s="142" t="e">
        <f>+P223-BD226</f>
        <v>#N/A</v>
      </c>
      <c r="BG226" s="500"/>
      <c r="BH226" s="500"/>
      <c r="BI226" s="500"/>
      <c r="BJ226" s="590"/>
      <c r="BK226" s="590"/>
      <c r="BL226" s="590"/>
      <c r="BM226" s="590"/>
    </row>
    <row r="227" spans="1:65" ht="65.099999999999994" customHeight="1" thickBot="1" x14ac:dyDescent="0.3">
      <c r="A227" s="511"/>
      <c r="B227" s="599"/>
      <c r="C227" s="517"/>
      <c r="D227" s="116"/>
      <c r="E227" s="116"/>
      <c r="F227" s="601"/>
      <c r="G227" s="523"/>
      <c r="H227" s="105"/>
      <c r="I227" s="162"/>
      <c r="J227" s="105"/>
      <c r="K227" s="29"/>
      <c r="L227" s="151"/>
      <c r="M227" s="514"/>
      <c r="N227" s="507"/>
      <c r="O227" s="597"/>
      <c r="P227" s="507"/>
      <c r="Q227" s="502"/>
      <c r="R227" s="500"/>
      <c r="S227" s="140"/>
      <c r="T227" s="181"/>
      <c r="U227" s="52" t="s">
        <v>497</v>
      </c>
      <c r="V227" s="145"/>
      <c r="W227" s="145"/>
      <c r="X227" s="145"/>
      <c r="Y227" s="99" t="str">
        <f t="shared" si="37"/>
        <v/>
      </c>
      <c r="Z227" s="145"/>
      <c r="AA227" s="99" t="str">
        <f t="shared" si="38"/>
        <v/>
      </c>
      <c r="AB227" s="140"/>
      <c r="AC227" s="99" t="str">
        <f t="shared" si="39"/>
        <v/>
      </c>
      <c r="AD227" s="140"/>
      <c r="AE227" s="99" t="str">
        <f t="shared" si="40"/>
        <v/>
      </c>
      <c r="AF227" s="140"/>
      <c r="AG227" s="99" t="str">
        <f t="shared" si="41"/>
        <v/>
      </c>
      <c r="AH227" s="140"/>
      <c r="AI227" s="99" t="str">
        <f t="shared" si="42"/>
        <v/>
      </c>
      <c r="AJ227" s="140"/>
      <c r="AK227" s="28" t="str">
        <f t="shared" si="43"/>
        <v/>
      </c>
      <c r="AL227" s="111" t="str">
        <f t="shared" si="44"/>
        <v/>
      </c>
      <c r="AM227" s="111" t="str">
        <f t="shared" si="45"/>
        <v/>
      </c>
      <c r="AN227" s="179"/>
      <c r="AO227" s="179"/>
      <c r="AP227" s="179"/>
      <c r="AQ227" s="179"/>
      <c r="AR227" s="179"/>
      <c r="AS227" s="179"/>
      <c r="AT227" s="179"/>
      <c r="AU227" s="180" t="str">
        <f>IFERROR(VLOOKUP(AT227,'Seguridad Información'!$I$61:$J$65,2,0),"")</f>
        <v/>
      </c>
      <c r="AV227" s="83"/>
      <c r="AW227" s="82" t="str">
        <f t="shared" si="36"/>
        <v/>
      </c>
      <c r="AX227" s="81" t="str">
        <f t="shared" si="46"/>
        <v/>
      </c>
      <c r="AY227" s="22" t="str">
        <f>IFERROR(VLOOKUP((CONCATENATE(AM227,AX227)),Listados!$U$3:$V$11,2,FALSE),"")</f>
        <v/>
      </c>
      <c r="AZ227" s="111">
        <f t="shared" si="47"/>
        <v>100</v>
      </c>
      <c r="BA227" s="504"/>
      <c r="BB227" s="548"/>
      <c r="BC227" s="142">
        <f>+IF(AND(W227="Preventivo",BB223="Fuerte"),2,IF(AND(W227="Preventivo",BB223="Moderado"),1,0))</f>
        <v>0</v>
      </c>
      <c r="BD227" s="68">
        <f>+IF(AND(W227="Detectivo/Correctivo",$BB223="Fuerte"),2,IF(AND(W227="Detectivo/Correctivo",$BB227="Moderado"),1,IF(AND(W227="Preventivo",$BB223="Fuerte"),1,0)))</f>
        <v>0</v>
      </c>
      <c r="BE227" s="142" t="e">
        <f>+N223-BC227</f>
        <v>#N/A</v>
      </c>
      <c r="BF227" s="142" t="e">
        <f>+P223-BD227</f>
        <v>#N/A</v>
      </c>
      <c r="BG227" s="500"/>
      <c r="BH227" s="500"/>
      <c r="BI227" s="500"/>
      <c r="BJ227" s="590"/>
      <c r="BK227" s="590"/>
      <c r="BL227" s="590"/>
      <c r="BM227" s="590"/>
    </row>
    <row r="228" spans="1:65" ht="65.099999999999994" customHeight="1" thickBot="1" x14ac:dyDescent="0.3">
      <c r="A228" s="512"/>
      <c r="B228" s="599"/>
      <c r="C228" s="518"/>
      <c r="D228" s="113"/>
      <c r="E228" s="113"/>
      <c r="F228" s="602"/>
      <c r="G228" s="568"/>
      <c r="H228" s="105"/>
      <c r="I228" s="162"/>
      <c r="J228" s="105"/>
      <c r="K228" s="30"/>
      <c r="L228" s="151"/>
      <c r="M228" s="514"/>
      <c r="N228" s="508"/>
      <c r="O228" s="597"/>
      <c r="P228" s="508"/>
      <c r="Q228" s="502"/>
      <c r="R228" s="501"/>
      <c r="S228" s="140"/>
      <c r="T228" s="102"/>
      <c r="U228" s="52" t="s">
        <v>497</v>
      </c>
      <c r="V228" s="145"/>
      <c r="W228" s="145"/>
      <c r="X228" s="145"/>
      <c r="Y228" s="99" t="str">
        <f t="shared" si="37"/>
        <v/>
      </c>
      <c r="Z228" s="145"/>
      <c r="AA228" s="99" t="str">
        <f t="shared" si="38"/>
        <v/>
      </c>
      <c r="AB228" s="140"/>
      <c r="AC228" s="99" t="str">
        <f t="shared" si="39"/>
        <v/>
      </c>
      <c r="AD228" s="140"/>
      <c r="AE228" s="99" t="str">
        <f t="shared" si="40"/>
        <v/>
      </c>
      <c r="AF228" s="140"/>
      <c r="AG228" s="99" t="str">
        <f t="shared" si="41"/>
        <v/>
      </c>
      <c r="AH228" s="140"/>
      <c r="AI228" s="99" t="str">
        <f t="shared" si="42"/>
        <v/>
      </c>
      <c r="AJ228" s="140"/>
      <c r="AK228" s="28" t="str">
        <f t="shared" si="43"/>
        <v/>
      </c>
      <c r="AL228" s="111" t="str">
        <f t="shared" si="44"/>
        <v/>
      </c>
      <c r="AM228" s="111" t="str">
        <f t="shared" si="45"/>
        <v/>
      </c>
      <c r="AN228" s="179"/>
      <c r="AO228" s="179"/>
      <c r="AP228" s="179"/>
      <c r="AQ228" s="179"/>
      <c r="AR228" s="179"/>
      <c r="AS228" s="179"/>
      <c r="AT228" s="179"/>
      <c r="AU228" s="180" t="str">
        <f>IFERROR(VLOOKUP(AT228,'Seguridad Información'!$I$61:$J$65,2,0),"")</f>
        <v/>
      </c>
      <c r="AV228" s="83"/>
      <c r="AW228" s="82" t="str">
        <f t="shared" si="36"/>
        <v/>
      </c>
      <c r="AX228" s="81" t="str">
        <f t="shared" si="46"/>
        <v/>
      </c>
      <c r="AY228" s="22" t="str">
        <f>IFERROR(VLOOKUP((CONCATENATE(AM228,AX228)),Listados!$U$3:$V$11,2,FALSE),"")</f>
        <v/>
      </c>
      <c r="AZ228" s="111">
        <f t="shared" si="47"/>
        <v>100</v>
      </c>
      <c r="BA228" s="505"/>
      <c r="BB228" s="548"/>
      <c r="BC228" s="142">
        <f>+IF(AND(W228="Preventivo",BB223="Fuerte"),2,IF(AND(W228="Preventivo",BB223="Moderado"),1,0))</f>
        <v>0</v>
      </c>
      <c r="BD228" s="68">
        <f>+IF(AND(W228="Detectivo/Correctivo",$BB223="Fuerte"),2,IF(AND(W228="Detectivo/Correctivo",$BB228="Moderado"),1,IF(AND(W228="Preventivo",$BB223="Fuerte"),1,0)))</f>
        <v>0</v>
      </c>
      <c r="BE228" s="142" t="e">
        <f>+N223-BC228</f>
        <v>#N/A</v>
      </c>
      <c r="BF228" s="142" t="e">
        <f>+P223-BD228</f>
        <v>#N/A</v>
      </c>
      <c r="BG228" s="501"/>
      <c r="BH228" s="501"/>
      <c r="BI228" s="501"/>
      <c r="BJ228" s="591"/>
      <c r="BK228" s="591"/>
      <c r="BL228" s="591"/>
      <c r="BM228" s="591"/>
    </row>
    <row r="229" spans="1:65" ht="65.099999999999994" customHeight="1" thickBot="1" x14ac:dyDescent="0.3">
      <c r="A229" s="510">
        <v>38</v>
      </c>
      <c r="B229" s="598"/>
      <c r="C229" s="516" t="str">
        <f>IFERROR(VLOOKUP(B229,Listados!B$3:C$20,2,FALSE),"")</f>
        <v/>
      </c>
      <c r="D229" s="114"/>
      <c r="E229" s="114"/>
      <c r="F229" s="600"/>
      <c r="G229" s="522"/>
      <c r="H229" s="105"/>
      <c r="I229" s="162"/>
      <c r="J229" s="105"/>
      <c r="K229" s="109"/>
      <c r="L229" s="18"/>
      <c r="M229" s="549"/>
      <c r="N229" s="506" t="e">
        <f>+VLOOKUP(M229,Listados!$K$8:$L$12,2,0)</f>
        <v>#N/A</v>
      </c>
      <c r="O229" s="596"/>
      <c r="P229" s="506" t="e">
        <f>+VLOOKUP(O229,Listados!$K$13:$L$17,2,0)</f>
        <v>#N/A</v>
      </c>
      <c r="Q229" s="501" t="str">
        <f>IF(AND(M229&lt;&gt;"",O229&lt;&gt;""),VLOOKUP(M229&amp;O229,Listados!$M$3:$N$27,2,FALSE),"")</f>
        <v/>
      </c>
      <c r="R229" s="499" t="e">
        <f>+VLOOKUP(Q229,Listados!$P$3:$Q$6,2,FALSE)</f>
        <v>#N/A</v>
      </c>
      <c r="S229" s="140"/>
      <c r="T229" s="98"/>
      <c r="U229" s="52" t="s">
        <v>497</v>
      </c>
      <c r="V229" s="145"/>
      <c r="W229" s="145"/>
      <c r="X229" s="145"/>
      <c r="Y229" s="99" t="str">
        <f t="shared" si="37"/>
        <v/>
      </c>
      <c r="Z229" s="145"/>
      <c r="AA229" s="99" t="str">
        <f t="shared" si="38"/>
        <v/>
      </c>
      <c r="AB229" s="140"/>
      <c r="AC229" s="99" t="str">
        <f t="shared" si="39"/>
        <v/>
      </c>
      <c r="AD229" s="140"/>
      <c r="AE229" s="99" t="str">
        <f t="shared" si="40"/>
        <v/>
      </c>
      <c r="AF229" s="140"/>
      <c r="AG229" s="99" t="str">
        <f t="shared" si="41"/>
        <v/>
      </c>
      <c r="AH229" s="140"/>
      <c r="AI229" s="99" t="str">
        <f t="shared" si="42"/>
        <v/>
      </c>
      <c r="AJ229" s="140"/>
      <c r="AK229" s="28" t="str">
        <f t="shared" si="43"/>
        <v/>
      </c>
      <c r="AL229" s="111" t="str">
        <f t="shared" si="44"/>
        <v/>
      </c>
      <c r="AM229" s="111" t="str">
        <f t="shared" si="45"/>
        <v/>
      </c>
      <c r="AN229" s="179"/>
      <c r="AO229" s="179"/>
      <c r="AP229" s="179"/>
      <c r="AQ229" s="179"/>
      <c r="AR229" s="179"/>
      <c r="AS229" s="179"/>
      <c r="AT229" s="179"/>
      <c r="AU229" s="180" t="str">
        <f>IFERROR(VLOOKUP(AT229,'Seguridad Información'!$I$61:$J$65,2,0),"")</f>
        <v/>
      </c>
      <c r="AV229" s="83"/>
      <c r="AW229" s="82" t="str">
        <f t="shared" si="36"/>
        <v/>
      </c>
      <c r="AX229" s="81" t="str">
        <f t="shared" si="46"/>
        <v/>
      </c>
      <c r="AY229" s="22" t="str">
        <f>IFERROR(VLOOKUP((CONCATENATE(AM229,AX229)),Listados!$U$3:$V$11,2,FALSE),"")</f>
        <v/>
      </c>
      <c r="AZ229" s="111">
        <f t="shared" si="47"/>
        <v>100</v>
      </c>
      <c r="BA229" s="503">
        <f>AVERAGE(AZ229:AZ234)</f>
        <v>100</v>
      </c>
      <c r="BB229" s="505" t="str">
        <f>IF(BA229&lt;=50, "Débil", IF(BA229&lt;=99,"Moderado","Fuerte"))</f>
        <v>Fuerte</v>
      </c>
      <c r="BC229" s="142">
        <f>+IF(AND(W229="Preventivo",BB229="Fuerte"),2,IF(AND(W229="Preventivo",BB229="Moderado"),1,0))</f>
        <v>0</v>
      </c>
      <c r="BD229" s="68">
        <f>+IF(AND(W229="Detectivo/Correctivo",$BB229="Fuerte"),2,IF(AND(W229="Detectivo/Correctivo",$BB229="Moderado"),1,IF(AND(W229="Preventivo",$BB229="Fuerte"),1,0)))</f>
        <v>0</v>
      </c>
      <c r="BE229" s="142" t="e">
        <f>+N229-BC229</f>
        <v>#N/A</v>
      </c>
      <c r="BF229" s="142" t="e">
        <f>+P229-BD229</f>
        <v>#N/A</v>
      </c>
      <c r="BG229" s="499" t="e">
        <f>+VLOOKUP(MIN(BE229,BE230,BE231,BE232,BE233,BE234),Listados!$J$18:$K$24,2,TRUE)</f>
        <v>#N/A</v>
      </c>
      <c r="BH229" s="499" t="e">
        <f>+VLOOKUP(MIN(BF229,BF230,BF231,BF232,BF233,BF234),Listados!$J$27:$K$32,2,TRUE)</f>
        <v>#N/A</v>
      </c>
      <c r="BI229" s="499" t="e">
        <f>IF(AND(BG229&lt;&gt;"",BH229&lt;&gt;""),VLOOKUP(BG229&amp;BH229,Listados!$M$3:$N$27,2,FALSE),"")</f>
        <v>#N/A</v>
      </c>
      <c r="BJ229" s="589" t="e">
        <f>+IF($R229="Asumir el riesgo","NA","")</f>
        <v>#N/A</v>
      </c>
      <c r="BK229" s="589" t="e">
        <f>+IF($R229="Asumir el riesgo","NA","")</f>
        <v>#N/A</v>
      </c>
      <c r="BL229" s="589" t="e">
        <f>+IF($R229="Asumir el riesgo","NA","")</f>
        <v>#N/A</v>
      </c>
      <c r="BM229" s="589" t="e">
        <f>+IF($R229="Asumir el riesgo","NA","")</f>
        <v>#N/A</v>
      </c>
    </row>
    <row r="230" spans="1:65" ht="65.099999999999994" customHeight="1" thickBot="1" x14ac:dyDescent="0.3">
      <c r="A230" s="511"/>
      <c r="B230" s="599"/>
      <c r="C230" s="517"/>
      <c r="D230" s="159"/>
      <c r="E230" s="159"/>
      <c r="F230" s="601"/>
      <c r="G230" s="523"/>
      <c r="H230" s="105"/>
      <c r="I230" s="162"/>
      <c r="J230" s="105"/>
      <c r="K230" s="161"/>
      <c r="L230" s="151"/>
      <c r="M230" s="514"/>
      <c r="N230" s="507"/>
      <c r="O230" s="597"/>
      <c r="P230" s="507"/>
      <c r="Q230" s="502"/>
      <c r="R230" s="500"/>
      <c r="S230" s="140"/>
      <c r="T230" s="181"/>
      <c r="U230" s="52" t="s">
        <v>497</v>
      </c>
      <c r="V230" s="145"/>
      <c r="W230" s="145"/>
      <c r="X230" s="145"/>
      <c r="Y230" s="99" t="str">
        <f t="shared" si="37"/>
        <v/>
      </c>
      <c r="Z230" s="145"/>
      <c r="AA230" s="99" t="str">
        <f t="shared" si="38"/>
        <v/>
      </c>
      <c r="AB230" s="140"/>
      <c r="AC230" s="99" t="str">
        <f t="shared" si="39"/>
        <v/>
      </c>
      <c r="AD230" s="140"/>
      <c r="AE230" s="99" t="str">
        <f t="shared" si="40"/>
        <v/>
      </c>
      <c r="AF230" s="140"/>
      <c r="AG230" s="99" t="str">
        <f t="shared" si="41"/>
        <v/>
      </c>
      <c r="AH230" s="140"/>
      <c r="AI230" s="99" t="str">
        <f t="shared" si="42"/>
        <v/>
      </c>
      <c r="AJ230" s="140"/>
      <c r="AK230" s="28" t="str">
        <f t="shared" si="43"/>
        <v/>
      </c>
      <c r="AL230" s="111" t="str">
        <f t="shared" si="44"/>
        <v/>
      </c>
      <c r="AM230" s="111" t="str">
        <f t="shared" si="45"/>
        <v/>
      </c>
      <c r="AN230" s="179"/>
      <c r="AO230" s="179"/>
      <c r="AP230" s="179"/>
      <c r="AQ230" s="179"/>
      <c r="AR230" s="179"/>
      <c r="AS230" s="179"/>
      <c r="AT230" s="179"/>
      <c r="AU230" s="180" t="str">
        <f>IFERROR(VLOOKUP(AT230,'Seguridad Información'!$I$61:$J$65,2,0),"")</f>
        <v/>
      </c>
      <c r="AV230" s="83"/>
      <c r="AW230" s="82" t="str">
        <f t="shared" si="36"/>
        <v/>
      </c>
      <c r="AX230" s="81" t="str">
        <f t="shared" si="46"/>
        <v/>
      </c>
      <c r="AY230" s="22" t="str">
        <f>IFERROR(VLOOKUP((CONCATENATE(AM230,AX230)),Listados!$U$3:$V$11,2,FALSE),"")</f>
        <v/>
      </c>
      <c r="AZ230" s="111">
        <f t="shared" si="47"/>
        <v>100</v>
      </c>
      <c r="BA230" s="504"/>
      <c r="BB230" s="548"/>
      <c r="BC230" s="142">
        <f>+IF(AND(W230="Preventivo",BB229="Fuerte"),2,IF(AND(W230="Preventivo",BB229="Moderado"),1,0))</f>
        <v>0</v>
      </c>
      <c r="BD230" s="68">
        <f>+IF(AND(W230="Detectivo/Correctivo",$BB229="Fuerte"),2,IF(AND(W230="Detectivo/Correctivo",$BB230="Moderado"),1,IF(AND(W230="Preventivo",$BB229="Fuerte"),1,0)))</f>
        <v>0</v>
      </c>
      <c r="BE230" s="142" t="e">
        <f>+N229-BC230</f>
        <v>#N/A</v>
      </c>
      <c r="BF230" s="142" t="e">
        <f>+P229-BD230</f>
        <v>#N/A</v>
      </c>
      <c r="BG230" s="500"/>
      <c r="BH230" s="500"/>
      <c r="BI230" s="500"/>
      <c r="BJ230" s="590"/>
      <c r="BK230" s="590"/>
      <c r="BL230" s="590"/>
      <c r="BM230" s="590"/>
    </row>
    <row r="231" spans="1:65" ht="65.099999999999994" customHeight="1" thickBot="1" x14ac:dyDescent="0.3">
      <c r="A231" s="511"/>
      <c r="B231" s="599"/>
      <c r="C231" s="517"/>
      <c r="D231" s="159"/>
      <c r="E231" s="159"/>
      <c r="F231" s="601"/>
      <c r="G231" s="523"/>
      <c r="H231" s="105"/>
      <c r="I231" s="162"/>
      <c r="J231" s="105"/>
      <c r="K231" s="161"/>
      <c r="L231" s="151"/>
      <c r="M231" s="514"/>
      <c r="N231" s="507"/>
      <c r="O231" s="597"/>
      <c r="P231" s="507"/>
      <c r="Q231" s="502"/>
      <c r="R231" s="500"/>
      <c r="S231" s="140"/>
      <c r="T231" s="100"/>
      <c r="U231" s="52" t="s">
        <v>497</v>
      </c>
      <c r="V231" s="145"/>
      <c r="W231" s="145"/>
      <c r="X231" s="145"/>
      <c r="Y231" s="99" t="str">
        <f t="shared" si="37"/>
        <v/>
      </c>
      <c r="Z231" s="145"/>
      <c r="AA231" s="99" t="str">
        <f t="shared" si="38"/>
        <v/>
      </c>
      <c r="AB231" s="140"/>
      <c r="AC231" s="99" t="str">
        <f t="shared" si="39"/>
        <v/>
      </c>
      <c r="AD231" s="140"/>
      <c r="AE231" s="99" t="str">
        <f t="shared" si="40"/>
        <v/>
      </c>
      <c r="AF231" s="140"/>
      <c r="AG231" s="99" t="str">
        <f t="shared" si="41"/>
        <v/>
      </c>
      <c r="AH231" s="140"/>
      <c r="AI231" s="99" t="str">
        <f t="shared" si="42"/>
        <v/>
      </c>
      <c r="AJ231" s="140"/>
      <c r="AK231" s="28" t="str">
        <f t="shared" si="43"/>
        <v/>
      </c>
      <c r="AL231" s="111" t="str">
        <f t="shared" si="44"/>
        <v/>
      </c>
      <c r="AM231" s="111" t="str">
        <f t="shared" si="45"/>
        <v/>
      </c>
      <c r="AN231" s="179"/>
      <c r="AO231" s="179"/>
      <c r="AP231" s="179"/>
      <c r="AQ231" s="179"/>
      <c r="AR231" s="179"/>
      <c r="AS231" s="179"/>
      <c r="AT231" s="179"/>
      <c r="AU231" s="180" t="str">
        <f>IFERROR(VLOOKUP(AT231,'Seguridad Información'!$I$61:$J$65,2,0),"")</f>
        <v/>
      </c>
      <c r="AV231" s="83"/>
      <c r="AW231" s="82" t="str">
        <f t="shared" si="36"/>
        <v/>
      </c>
      <c r="AX231" s="81" t="str">
        <f t="shared" si="46"/>
        <v/>
      </c>
      <c r="AY231" s="22" t="str">
        <f>IFERROR(VLOOKUP((CONCATENATE(AM231,AX231)),Listados!$U$3:$V$11,2,FALSE),"")</f>
        <v/>
      </c>
      <c r="AZ231" s="111">
        <f t="shared" si="47"/>
        <v>100</v>
      </c>
      <c r="BA231" s="504"/>
      <c r="BB231" s="548"/>
      <c r="BC231" s="142">
        <f>+IF(AND(W231="Preventivo",BB229="Fuerte"),2,IF(AND(W231="Preventivo",BB229="Moderado"),1,0))</f>
        <v>0</v>
      </c>
      <c r="BD231" s="68">
        <f>+IF(AND(W231="Detectivo/Correctivo",$BB229="Fuerte"),2,IF(AND(W231="Detectivo/Correctivo",$BB231="Moderado"),1,IF(AND(W231="Preventivo",$BB229="Fuerte"),1,0)))</f>
        <v>0</v>
      </c>
      <c r="BE231" s="142" t="e">
        <f>+N229-BC231</f>
        <v>#N/A</v>
      </c>
      <c r="BF231" s="142" t="e">
        <f>+P229-BD231</f>
        <v>#N/A</v>
      </c>
      <c r="BG231" s="500"/>
      <c r="BH231" s="500"/>
      <c r="BI231" s="500"/>
      <c r="BJ231" s="590"/>
      <c r="BK231" s="590"/>
      <c r="BL231" s="590"/>
      <c r="BM231" s="590"/>
    </row>
    <row r="232" spans="1:65" ht="65.099999999999994" customHeight="1" thickBot="1" x14ac:dyDescent="0.3">
      <c r="A232" s="511"/>
      <c r="B232" s="599"/>
      <c r="C232" s="517"/>
      <c r="D232" s="159"/>
      <c r="E232" s="159"/>
      <c r="F232" s="601"/>
      <c r="G232" s="523"/>
      <c r="H232" s="105"/>
      <c r="I232" s="162"/>
      <c r="J232" s="105"/>
      <c r="K232" s="161"/>
      <c r="L232" s="151"/>
      <c r="M232" s="514"/>
      <c r="N232" s="507"/>
      <c r="O232" s="597"/>
      <c r="P232" s="507"/>
      <c r="Q232" s="502"/>
      <c r="R232" s="500"/>
      <c r="S232" s="140"/>
      <c r="T232" s="101"/>
      <c r="U232" s="52" t="s">
        <v>497</v>
      </c>
      <c r="V232" s="145"/>
      <c r="W232" s="145"/>
      <c r="X232" s="145"/>
      <c r="Y232" s="99" t="str">
        <f t="shared" si="37"/>
        <v/>
      </c>
      <c r="Z232" s="145"/>
      <c r="AA232" s="99" t="str">
        <f t="shared" si="38"/>
        <v/>
      </c>
      <c r="AB232" s="140"/>
      <c r="AC232" s="99" t="str">
        <f t="shared" si="39"/>
        <v/>
      </c>
      <c r="AD232" s="140"/>
      <c r="AE232" s="99" t="str">
        <f t="shared" si="40"/>
        <v/>
      </c>
      <c r="AF232" s="140"/>
      <c r="AG232" s="99" t="str">
        <f t="shared" si="41"/>
        <v/>
      </c>
      <c r="AH232" s="140"/>
      <c r="AI232" s="99" t="str">
        <f t="shared" si="42"/>
        <v/>
      </c>
      <c r="AJ232" s="140"/>
      <c r="AK232" s="28" t="str">
        <f t="shared" si="43"/>
        <v/>
      </c>
      <c r="AL232" s="111" t="str">
        <f t="shared" si="44"/>
        <v/>
      </c>
      <c r="AM232" s="111" t="str">
        <f t="shared" si="45"/>
        <v/>
      </c>
      <c r="AN232" s="179"/>
      <c r="AO232" s="179"/>
      <c r="AP232" s="179"/>
      <c r="AQ232" s="179"/>
      <c r="AR232" s="179"/>
      <c r="AS232" s="179"/>
      <c r="AT232" s="179"/>
      <c r="AU232" s="180" t="str">
        <f>IFERROR(VLOOKUP(AT232,'Seguridad Información'!$I$61:$J$65,2,0),"")</f>
        <v/>
      </c>
      <c r="AV232" s="83"/>
      <c r="AW232" s="82" t="str">
        <f t="shared" si="36"/>
        <v/>
      </c>
      <c r="AX232" s="81" t="str">
        <f t="shared" si="46"/>
        <v/>
      </c>
      <c r="AY232" s="22" t="str">
        <f>IFERROR(VLOOKUP((CONCATENATE(AM232,AX232)),Listados!$U$3:$V$11,2,FALSE),"")</f>
        <v/>
      </c>
      <c r="AZ232" s="111">
        <f t="shared" si="47"/>
        <v>100</v>
      </c>
      <c r="BA232" s="504"/>
      <c r="BB232" s="548"/>
      <c r="BC232" s="142">
        <f>+IF(AND(W232="Preventivo",BB229="Fuerte"),2,IF(AND(W232="Preventivo",BB229="Moderado"),1,0))</f>
        <v>0</v>
      </c>
      <c r="BD232" s="68">
        <f>+IF(AND(W232="Detectivo/Correctivo",$BB229="Fuerte"),2,IF(AND(W232="Detectivo/Correctivo",$BB232="Moderado"),1,IF(AND(W232="Preventivo",$BB229="Fuerte"),1,0)))</f>
        <v>0</v>
      </c>
      <c r="BE232" s="142" t="e">
        <f>+N229-BC232</f>
        <v>#N/A</v>
      </c>
      <c r="BF232" s="142" t="e">
        <f>+P229-BD232</f>
        <v>#N/A</v>
      </c>
      <c r="BG232" s="500"/>
      <c r="BH232" s="500"/>
      <c r="BI232" s="500"/>
      <c r="BJ232" s="590"/>
      <c r="BK232" s="590"/>
      <c r="BL232" s="590"/>
      <c r="BM232" s="590"/>
    </row>
    <row r="233" spans="1:65" ht="65.099999999999994" customHeight="1" thickBot="1" x14ac:dyDescent="0.3">
      <c r="A233" s="511"/>
      <c r="B233" s="599"/>
      <c r="C233" s="517"/>
      <c r="D233" s="116"/>
      <c r="E233" s="116"/>
      <c r="F233" s="601"/>
      <c r="G233" s="523"/>
      <c r="H233" s="105"/>
      <c r="I233" s="162"/>
      <c r="J233" s="105"/>
      <c r="K233" s="29"/>
      <c r="L233" s="151"/>
      <c r="M233" s="514"/>
      <c r="N233" s="507"/>
      <c r="O233" s="597"/>
      <c r="P233" s="507"/>
      <c r="Q233" s="502"/>
      <c r="R233" s="500"/>
      <c r="S233" s="140"/>
      <c r="T233" s="181"/>
      <c r="U233" s="52" t="s">
        <v>497</v>
      </c>
      <c r="V233" s="145"/>
      <c r="W233" s="145"/>
      <c r="X233" s="145"/>
      <c r="Y233" s="99" t="str">
        <f t="shared" si="37"/>
        <v/>
      </c>
      <c r="Z233" s="145"/>
      <c r="AA233" s="99" t="str">
        <f t="shared" si="38"/>
        <v/>
      </c>
      <c r="AB233" s="140"/>
      <c r="AC233" s="99" t="str">
        <f t="shared" si="39"/>
        <v/>
      </c>
      <c r="AD233" s="140"/>
      <c r="AE233" s="99" t="str">
        <f t="shared" si="40"/>
        <v/>
      </c>
      <c r="AF233" s="140"/>
      <c r="AG233" s="99" t="str">
        <f t="shared" si="41"/>
        <v/>
      </c>
      <c r="AH233" s="140"/>
      <c r="AI233" s="99" t="str">
        <f t="shared" si="42"/>
        <v/>
      </c>
      <c r="AJ233" s="140"/>
      <c r="AK233" s="28" t="str">
        <f t="shared" si="43"/>
        <v/>
      </c>
      <c r="AL233" s="111" t="str">
        <f t="shared" si="44"/>
        <v/>
      </c>
      <c r="AM233" s="111" t="str">
        <f t="shared" si="45"/>
        <v/>
      </c>
      <c r="AN233" s="179"/>
      <c r="AO233" s="179"/>
      <c r="AP233" s="179"/>
      <c r="AQ233" s="179"/>
      <c r="AR233" s="179"/>
      <c r="AS233" s="179"/>
      <c r="AT233" s="179"/>
      <c r="AU233" s="180" t="str">
        <f>IFERROR(VLOOKUP(AT233,'Seguridad Información'!$I$61:$J$65,2,0),"")</f>
        <v/>
      </c>
      <c r="AV233" s="83"/>
      <c r="AW233" s="82" t="str">
        <f t="shared" si="36"/>
        <v/>
      </c>
      <c r="AX233" s="81" t="str">
        <f t="shared" si="46"/>
        <v/>
      </c>
      <c r="AY233" s="22" t="str">
        <f>IFERROR(VLOOKUP((CONCATENATE(AM233,AX233)),Listados!$U$3:$V$11,2,FALSE),"")</f>
        <v/>
      </c>
      <c r="AZ233" s="111">
        <f t="shared" si="47"/>
        <v>100</v>
      </c>
      <c r="BA233" s="504"/>
      <c r="BB233" s="548"/>
      <c r="BC233" s="142">
        <f>+IF(AND(W233="Preventivo",BB229="Fuerte"),2,IF(AND(W233="Preventivo",BB229="Moderado"),1,0))</f>
        <v>0</v>
      </c>
      <c r="BD233" s="68">
        <f>+IF(AND(W233="Detectivo/Correctivo",$BB229="Fuerte"),2,IF(AND(W233="Detectivo/Correctivo",$BB233="Moderado"),1,IF(AND(W233="Preventivo",$BB229="Fuerte"),1,0)))</f>
        <v>0</v>
      </c>
      <c r="BE233" s="142" t="e">
        <f>+N229-BC233</f>
        <v>#N/A</v>
      </c>
      <c r="BF233" s="142" t="e">
        <f>+P229-BD233</f>
        <v>#N/A</v>
      </c>
      <c r="BG233" s="500"/>
      <c r="BH233" s="500"/>
      <c r="BI233" s="500"/>
      <c r="BJ233" s="590"/>
      <c r="BK233" s="590"/>
      <c r="BL233" s="590"/>
      <c r="BM233" s="590"/>
    </row>
    <row r="234" spans="1:65" ht="65.099999999999994" customHeight="1" thickBot="1" x14ac:dyDescent="0.3">
      <c r="A234" s="512"/>
      <c r="B234" s="599"/>
      <c r="C234" s="518"/>
      <c r="D234" s="113"/>
      <c r="E234" s="113"/>
      <c r="F234" s="602"/>
      <c r="G234" s="568"/>
      <c r="H234" s="105"/>
      <c r="I234" s="162"/>
      <c r="J234" s="105"/>
      <c r="K234" s="30"/>
      <c r="L234" s="151"/>
      <c r="M234" s="514"/>
      <c r="N234" s="508"/>
      <c r="O234" s="597"/>
      <c r="P234" s="508"/>
      <c r="Q234" s="502"/>
      <c r="R234" s="501"/>
      <c r="S234" s="140"/>
      <c r="T234" s="102"/>
      <c r="U234" s="52" t="s">
        <v>497</v>
      </c>
      <c r="V234" s="145"/>
      <c r="W234" s="145"/>
      <c r="X234" s="145"/>
      <c r="Y234" s="99" t="str">
        <f t="shared" si="37"/>
        <v/>
      </c>
      <c r="Z234" s="145"/>
      <c r="AA234" s="99" t="str">
        <f t="shared" si="38"/>
        <v/>
      </c>
      <c r="AB234" s="140"/>
      <c r="AC234" s="99" t="str">
        <f t="shared" si="39"/>
        <v/>
      </c>
      <c r="AD234" s="140"/>
      <c r="AE234" s="99" t="str">
        <f t="shared" si="40"/>
        <v/>
      </c>
      <c r="AF234" s="140"/>
      <c r="AG234" s="99" t="str">
        <f t="shared" si="41"/>
        <v/>
      </c>
      <c r="AH234" s="140"/>
      <c r="AI234" s="99" t="str">
        <f t="shared" si="42"/>
        <v/>
      </c>
      <c r="AJ234" s="140"/>
      <c r="AK234" s="28" t="str">
        <f t="shared" si="43"/>
        <v/>
      </c>
      <c r="AL234" s="111" t="str">
        <f t="shared" si="44"/>
        <v/>
      </c>
      <c r="AM234" s="111" t="str">
        <f t="shared" si="45"/>
        <v/>
      </c>
      <c r="AN234" s="179"/>
      <c r="AO234" s="179"/>
      <c r="AP234" s="179"/>
      <c r="AQ234" s="179"/>
      <c r="AR234" s="179"/>
      <c r="AS234" s="179"/>
      <c r="AT234" s="179"/>
      <c r="AU234" s="180" t="str">
        <f>IFERROR(VLOOKUP(AT234,'Seguridad Información'!$I$61:$J$65,2,0),"")</f>
        <v/>
      </c>
      <c r="AV234" s="83"/>
      <c r="AW234" s="82" t="str">
        <f t="shared" si="36"/>
        <v/>
      </c>
      <c r="AX234" s="81" t="str">
        <f t="shared" si="46"/>
        <v/>
      </c>
      <c r="AY234" s="22" t="str">
        <f>IFERROR(VLOOKUP((CONCATENATE(AM234,AX234)),Listados!$U$3:$V$11,2,FALSE),"")</f>
        <v/>
      </c>
      <c r="AZ234" s="111">
        <f t="shared" si="47"/>
        <v>100</v>
      </c>
      <c r="BA234" s="505"/>
      <c r="BB234" s="548"/>
      <c r="BC234" s="142">
        <f>+IF(AND(W234="Preventivo",BB229="Fuerte"),2,IF(AND(W234="Preventivo",BB229="Moderado"),1,0))</f>
        <v>0</v>
      </c>
      <c r="BD234" s="68">
        <f>+IF(AND(W234="Detectivo/Correctivo",$BB229="Fuerte"),2,IF(AND(W234="Detectivo/Correctivo",$BB234="Moderado"),1,IF(AND(W234="Preventivo",$BB229="Fuerte"),1,0)))</f>
        <v>0</v>
      </c>
      <c r="BE234" s="142" t="e">
        <f>+N229-BC234</f>
        <v>#N/A</v>
      </c>
      <c r="BF234" s="142" t="e">
        <f>+P229-BD234</f>
        <v>#N/A</v>
      </c>
      <c r="BG234" s="501"/>
      <c r="BH234" s="501"/>
      <c r="BI234" s="501"/>
      <c r="BJ234" s="591"/>
      <c r="BK234" s="591"/>
      <c r="BL234" s="591"/>
      <c r="BM234" s="591"/>
    </row>
    <row r="235" spans="1:65" ht="65.099999999999994" customHeight="1" thickBot="1" x14ac:dyDescent="0.3">
      <c r="A235" s="510">
        <v>39</v>
      </c>
      <c r="B235" s="598"/>
      <c r="C235" s="516" t="str">
        <f>IFERROR(VLOOKUP(B235,Listados!B$3:C$20,2,FALSE),"")</f>
        <v/>
      </c>
      <c r="D235" s="114"/>
      <c r="E235" s="114"/>
      <c r="F235" s="600"/>
      <c r="G235" s="522"/>
      <c r="H235" s="105"/>
      <c r="I235" s="162"/>
      <c r="J235" s="105"/>
      <c r="K235" s="109"/>
      <c r="L235" s="18"/>
      <c r="M235" s="549"/>
      <c r="N235" s="506" t="e">
        <f>+VLOOKUP(M235,Listados!$K$8:$L$12,2,0)</f>
        <v>#N/A</v>
      </c>
      <c r="O235" s="596"/>
      <c r="P235" s="506" t="e">
        <f>+VLOOKUP(O235,Listados!$K$13:$L$17,2,0)</f>
        <v>#N/A</v>
      </c>
      <c r="Q235" s="501" t="str">
        <f>IF(AND(M235&lt;&gt;"",O235&lt;&gt;""),VLOOKUP(M235&amp;O235,Listados!$M$3:$N$27,2,FALSE),"")</f>
        <v/>
      </c>
      <c r="R235" s="499" t="e">
        <f>+VLOOKUP(Q235,Listados!$P$3:$Q$6,2,FALSE)</f>
        <v>#N/A</v>
      </c>
      <c r="S235" s="140"/>
      <c r="T235" s="98"/>
      <c r="U235" s="52" t="s">
        <v>497</v>
      </c>
      <c r="V235" s="145"/>
      <c r="W235" s="145"/>
      <c r="X235" s="145"/>
      <c r="Y235" s="99" t="str">
        <f t="shared" si="37"/>
        <v/>
      </c>
      <c r="Z235" s="145"/>
      <c r="AA235" s="99" t="str">
        <f t="shared" si="38"/>
        <v/>
      </c>
      <c r="AB235" s="140"/>
      <c r="AC235" s="99" t="str">
        <f t="shared" si="39"/>
        <v/>
      </c>
      <c r="AD235" s="140"/>
      <c r="AE235" s="99" t="str">
        <f t="shared" si="40"/>
        <v/>
      </c>
      <c r="AF235" s="140"/>
      <c r="AG235" s="99" t="str">
        <f t="shared" si="41"/>
        <v/>
      </c>
      <c r="AH235" s="140"/>
      <c r="AI235" s="99" t="str">
        <f t="shared" si="42"/>
        <v/>
      </c>
      <c r="AJ235" s="140"/>
      <c r="AK235" s="28" t="str">
        <f t="shared" si="43"/>
        <v/>
      </c>
      <c r="AL235" s="111" t="str">
        <f t="shared" si="44"/>
        <v/>
      </c>
      <c r="AM235" s="111" t="str">
        <f t="shared" si="45"/>
        <v/>
      </c>
      <c r="AN235" s="179"/>
      <c r="AO235" s="179"/>
      <c r="AP235" s="179"/>
      <c r="AQ235" s="179"/>
      <c r="AR235" s="179"/>
      <c r="AS235" s="179"/>
      <c r="AT235" s="179"/>
      <c r="AU235" s="180" t="str">
        <f>IFERROR(VLOOKUP(AT235,'Seguridad Información'!$I$61:$J$65,2,0),"")</f>
        <v/>
      </c>
      <c r="AV235" s="83"/>
      <c r="AW235" s="82" t="str">
        <f t="shared" si="36"/>
        <v/>
      </c>
      <c r="AX235" s="81" t="str">
        <f t="shared" si="46"/>
        <v/>
      </c>
      <c r="AY235" s="22" t="str">
        <f>IFERROR(VLOOKUP((CONCATENATE(AM235,AX235)),Listados!$U$3:$V$11,2,FALSE),"")</f>
        <v/>
      </c>
      <c r="AZ235" s="111">
        <f t="shared" si="47"/>
        <v>100</v>
      </c>
      <c r="BA235" s="503">
        <f>AVERAGE(AZ235:AZ240)</f>
        <v>100</v>
      </c>
      <c r="BB235" s="505" t="str">
        <f>IF(BA235&lt;=50, "Débil", IF(BA235&lt;=99,"Moderado","Fuerte"))</f>
        <v>Fuerte</v>
      </c>
      <c r="BC235" s="142">
        <f>+IF(AND(W235="Preventivo",BB235="Fuerte"),2,IF(AND(W235="Preventivo",BB235="Moderado"),1,0))</f>
        <v>0</v>
      </c>
      <c r="BD235" s="68">
        <f>+IF(AND(W235="Detectivo/Correctivo",$BB235="Fuerte"),2,IF(AND(W235="Detectivo/Correctivo",$BB235="Moderado"),1,IF(AND(W235="Preventivo",$BB235="Fuerte"),1,0)))</f>
        <v>0</v>
      </c>
      <c r="BE235" s="142" t="e">
        <f>+N235-BC235</f>
        <v>#N/A</v>
      </c>
      <c r="BF235" s="142" t="e">
        <f>+P235-BD235</f>
        <v>#N/A</v>
      </c>
      <c r="BG235" s="499" t="e">
        <f>+VLOOKUP(MIN(BE235,BE236,BE237,BE238,BE239,BE240),Listados!$J$18:$K$24,2,TRUE)</f>
        <v>#N/A</v>
      </c>
      <c r="BH235" s="499" t="e">
        <f>+VLOOKUP(MIN(BF235,BF236,BF237,BF238,BF239,BF240),Listados!$J$27:$K$32,2,TRUE)</f>
        <v>#N/A</v>
      </c>
      <c r="BI235" s="499" t="e">
        <f>IF(AND(BG235&lt;&gt;"",BH235&lt;&gt;""),VLOOKUP(BG235&amp;BH235,Listados!$M$3:$N$27,2,FALSE),"")</f>
        <v>#N/A</v>
      </c>
      <c r="BJ235" s="589" t="e">
        <f>+IF($R235="Asumir el riesgo","NA","")</f>
        <v>#N/A</v>
      </c>
      <c r="BK235" s="589" t="e">
        <f>+IF($R235="Asumir el riesgo","NA","")</f>
        <v>#N/A</v>
      </c>
      <c r="BL235" s="589" t="e">
        <f>+IF($R235="Asumir el riesgo","NA","")</f>
        <v>#N/A</v>
      </c>
      <c r="BM235" s="589" t="e">
        <f>+IF($R235="Asumir el riesgo","NA","")</f>
        <v>#N/A</v>
      </c>
    </row>
    <row r="236" spans="1:65" ht="65.099999999999994" customHeight="1" thickBot="1" x14ac:dyDescent="0.3">
      <c r="A236" s="511"/>
      <c r="B236" s="599"/>
      <c r="C236" s="517"/>
      <c r="D236" s="159"/>
      <c r="E236" s="159"/>
      <c r="F236" s="601"/>
      <c r="G236" s="523"/>
      <c r="H236" s="105"/>
      <c r="I236" s="162"/>
      <c r="J236" s="105"/>
      <c r="K236" s="161"/>
      <c r="L236" s="151"/>
      <c r="M236" s="514"/>
      <c r="N236" s="507"/>
      <c r="O236" s="597"/>
      <c r="P236" s="507"/>
      <c r="Q236" s="502"/>
      <c r="R236" s="500"/>
      <c r="S236" s="140"/>
      <c r="T236" s="181"/>
      <c r="U236" s="52" t="s">
        <v>497</v>
      </c>
      <c r="V236" s="145"/>
      <c r="W236" s="145"/>
      <c r="X236" s="145"/>
      <c r="Y236" s="99" t="str">
        <f t="shared" si="37"/>
        <v/>
      </c>
      <c r="Z236" s="145"/>
      <c r="AA236" s="99" t="str">
        <f t="shared" si="38"/>
        <v/>
      </c>
      <c r="AB236" s="140"/>
      <c r="AC236" s="99" t="str">
        <f t="shared" si="39"/>
        <v/>
      </c>
      <c r="AD236" s="140"/>
      <c r="AE236" s="99" t="str">
        <f t="shared" si="40"/>
        <v/>
      </c>
      <c r="AF236" s="140"/>
      <c r="AG236" s="99" t="str">
        <f t="shared" si="41"/>
        <v/>
      </c>
      <c r="AH236" s="140"/>
      <c r="AI236" s="99" t="str">
        <f t="shared" si="42"/>
        <v/>
      </c>
      <c r="AJ236" s="140"/>
      <c r="AK236" s="28" t="str">
        <f t="shared" si="43"/>
        <v/>
      </c>
      <c r="AL236" s="111" t="str">
        <f t="shared" si="44"/>
        <v/>
      </c>
      <c r="AM236" s="111" t="str">
        <f t="shared" si="45"/>
        <v/>
      </c>
      <c r="AN236" s="179"/>
      <c r="AO236" s="179"/>
      <c r="AP236" s="179"/>
      <c r="AQ236" s="179"/>
      <c r="AR236" s="179"/>
      <c r="AS236" s="179"/>
      <c r="AT236" s="179"/>
      <c r="AU236" s="180" t="str">
        <f>IFERROR(VLOOKUP(AT236,'Seguridad Información'!$I$61:$J$65,2,0),"")</f>
        <v/>
      </c>
      <c r="AV236" s="83"/>
      <c r="AW236" s="82" t="str">
        <f t="shared" si="36"/>
        <v/>
      </c>
      <c r="AX236" s="81" t="str">
        <f t="shared" si="46"/>
        <v/>
      </c>
      <c r="AY236" s="22" t="str">
        <f>IFERROR(VLOOKUP((CONCATENATE(AM236,AX236)),Listados!$U$3:$V$11,2,FALSE),"")</f>
        <v/>
      </c>
      <c r="AZ236" s="111">
        <f t="shared" si="47"/>
        <v>100</v>
      </c>
      <c r="BA236" s="504"/>
      <c r="BB236" s="548"/>
      <c r="BC236" s="142">
        <f>+IF(AND(W236="Preventivo",BB235="Fuerte"),2,IF(AND(W236="Preventivo",BB235="Moderado"),1,0))</f>
        <v>0</v>
      </c>
      <c r="BD236" s="68">
        <f>+IF(AND(W236="Detectivo/Correctivo",$BB235="Fuerte"),2,IF(AND(W236="Detectivo/Correctivo",$BB236="Moderado"),1,IF(AND(W236="Preventivo",$BB235="Fuerte"),1,0)))</f>
        <v>0</v>
      </c>
      <c r="BE236" s="142" t="e">
        <f>+N235-BC236</f>
        <v>#N/A</v>
      </c>
      <c r="BF236" s="142" t="e">
        <f>+P235-BD236</f>
        <v>#N/A</v>
      </c>
      <c r="BG236" s="500"/>
      <c r="BH236" s="500"/>
      <c r="BI236" s="500"/>
      <c r="BJ236" s="590"/>
      <c r="BK236" s="590"/>
      <c r="BL236" s="590"/>
      <c r="BM236" s="590"/>
    </row>
    <row r="237" spans="1:65" ht="65.099999999999994" customHeight="1" thickBot="1" x14ac:dyDescent="0.3">
      <c r="A237" s="511"/>
      <c r="B237" s="599"/>
      <c r="C237" s="517"/>
      <c r="D237" s="159"/>
      <c r="E237" s="159"/>
      <c r="F237" s="601"/>
      <c r="G237" s="523"/>
      <c r="H237" s="105"/>
      <c r="I237" s="162"/>
      <c r="J237" s="105"/>
      <c r="K237" s="161"/>
      <c r="L237" s="151"/>
      <c r="M237" s="514"/>
      <c r="N237" s="507"/>
      <c r="O237" s="597"/>
      <c r="P237" s="507"/>
      <c r="Q237" s="502"/>
      <c r="R237" s="500"/>
      <c r="S237" s="140"/>
      <c r="T237" s="100"/>
      <c r="U237" s="52" t="s">
        <v>497</v>
      </c>
      <c r="V237" s="145"/>
      <c r="W237" s="145"/>
      <c r="X237" s="145"/>
      <c r="Y237" s="99" t="str">
        <f t="shared" si="37"/>
        <v/>
      </c>
      <c r="Z237" s="145"/>
      <c r="AA237" s="99" t="str">
        <f t="shared" si="38"/>
        <v/>
      </c>
      <c r="AB237" s="140"/>
      <c r="AC237" s="99" t="str">
        <f t="shared" si="39"/>
        <v/>
      </c>
      <c r="AD237" s="140"/>
      <c r="AE237" s="99" t="str">
        <f t="shared" si="40"/>
        <v/>
      </c>
      <c r="AF237" s="140"/>
      <c r="AG237" s="99" t="str">
        <f t="shared" si="41"/>
        <v/>
      </c>
      <c r="AH237" s="140"/>
      <c r="AI237" s="99" t="str">
        <f t="shared" si="42"/>
        <v/>
      </c>
      <c r="AJ237" s="140"/>
      <c r="AK237" s="28" t="str">
        <f t="shared" si="43"/>
        <v/>
      </c>
      <c r="AL237" s="111" t="str">
        <f t="shared" si="44"/>
        <v/>
      </c>
      <c r="AM237" s="111" t="str">
        <f t="shared" si="45"/>
        <v/>
      </c>
      <c r="AN237" s="179"/>
      <c r="AO237" s="179"/>
      <c r="AP237" s="179"/>
      <c r="AQ237" s="179"/>
      <c r="AR237" s="179"/>
      <c r="AS237" s="179"/>
      <c r="AT237" s="179"/>
      <c r="AU237" s="180" t="str">
        <f>IFERROR(VLOOKUP(AT237,'Seguridad Información'!$I$61:$J$65,2,0),"")</f>
        <v/>
      </c>
      <c r="AV237" s="83"/>
      <c r="AW237" s="82" t="str">
        <f t="shared" si="36"/>
        <v/>
      </c>
      <c r="AX237" s="81" t="str">
        <f t="shared" si="46"/>
        <v/>
      </c>
      <c r="AY237" s="22" t="str">
        <f>IFERROR(VLOOKUP((CONCATENATE(AM237,AX237)),Listados!$U$3:$V$11,2,FALSE),"")</f>
        <v/>
      </c>
      <c r="AZ237" s="111">
        <f t="shared" si="47"/>
        <v>100</v>
      </c>
      <c r="BA237" s="504"/>
      <c r="BB237" s="548"/>
      <c r="BC237" s="142">
        <f>+IF(AND(W237="Preventivo",BB235="Fuerte"),2,IF(AND(W237="Preventivo",BB235="Moderado"),1,0))</f>
        <v>0</v>
      </c>
      <c r="BD237" s="68">
        <f>+IF(AND(W237="Detectivo/Correctivo",$BB235="Fuerte"),2,IF(AND(W237="Detectivo/Correctivo",$BB237="Moderado"),1,IF(AND(W237="Preventivo",$BB235="Fuerte"),1,0)))</f>
        <v>0</v>
      </c>
      <c r="BE237" s="142" t="e">
        <f>+N235-BC237</f>
        <v>#N/A</v>
      </c>
      <c r="BF237" s="142" t="e">
        <f>+P235-BD237</f>
        <v>#N/A</v>
      </c>
      <c r="BG237" s="500"/>
      <c r="BH237" s="500"/>
      <c r="BI237" s="500"/>
      <c r="BJ237" s="590"/>
      <c r="BK237" s="590"/>
      <c r="BL237" s="590"/>
      <c r="BM237" s="590"/>
    </row>
    <row r="238" spans="1:65" ht="65.099999999999994" customHeight="1" thickBot="1" x14ac:dyDescent="0.3">
      <c r="A238" s="511"/>
      <c r="B238" s="599"/>
      <c r="C238" s="517"/>
      <c r="D238" s="159"/>
      <c r="E238" s="159"/>
      <c r="F238" s="601"/>
      <c r="G238" s="523"/>
      <c r="H238" s="105"/>
      <c r="I238" s="162"/>
      <c r="J238" s="105"/>
      <c r="K238" s="161"/>
      <c r="L238" s="151"/>
      <c r="M238" s="514"/>
      <c r="N238" s="507"/>
      <c r="O238" s="597"/>
      <c r="P238" s="507"/>
      <c r="Q238" s="502"/>
      <c r="R238" s="500"/>
      <c r="S238" s="140"/>
      <c r="T238" s="101"/>
      <c r="U238" s="52" t="s">
        <v>497</v>
      </c>
      <c r="V238" s="145"/>
      <c r="W238" s="145"/>
      <c r="X238" s="145"/>
      <c r="Y238" s="99" t="str">
        <f t="shared" si="37"/>
        <v/>
      </c>
      <c r="Z238" s="145"/>
      <c r="AA238" s="99" t="str">
        <f t="shared" si="38"/>
        <v/>
      </c>
      <c r="AB238" s="140"/>
      <c r="AC238" s="99" t="str">
        <f t="shared" si="39"/>
        <v/>
      </c>
      <c r="AD238" s="140"/>
      <c r="AE238" s="99" t="str">
        <f t="shared" si="40"/>
        <v/>
      </c>
      <c r="AF238" s="140"/>
      <c r="AG238" s="99" t="str">
        <f t="shared" si="41"/>
        <v/>
      </c>
      <c r="AH238" s="140"/>
      <c r="AI238" s="99" t="str">
        <f t="shared" si="42"/>
        <v/>
      </c>
      <c r="AJ238" s="140"/>
      <c r="AK238" s="28" t="str">
        <f t="shared" si="43"/>
        <v/>
      </c>
      <c r="AL238" s="111" t="str">
        <f t="shared" si="44"/>
        <v/>
      </c>
      <c r="AM238" s="111" t="str">
        <f t="shared" si="45"/>
        <v/>
      </c>
      <c r="AN238" s="179"/>
      <c r="AO238" s="179"/>
      <c r="AP238" s="179"/>
      <c r="AQ238" s="179"/>
      <c r="AR238" s="179"/>
      <c r="AS238" s="179"/>
      <c r="AT238" s="179"/>
      <c r="AU238" s="180" t="str">
        <f>IFERROR(VLOOKUP(AT238,'Seguridad Información'!$I$61:$J$65,2,0),"")</f>
        <v/>
      </c>
      <c r="AV238" s="83"/>
      <c r="AW238" s="82" t="str">
        <f t="shared" si="36"/>
        <v/>
      </c>
      <c r="AX238" s="81" t="str">
        <f t="shared" si="46"/>
        <v/>
      </c>
      <c r="AY238" s="22" t="str">
        <f>IFERROR(VLOOKUP((CONCATENATE(AM238,AX238)),Listados!$U$3:$V$11,2,FALSE),"")</f>
        <v/>
      </c>
      <c r="AZ238" s="111">
        <f t="shared" si="47"/>
        <v>100</v>
      </c>
      <c r="BA238" s="504"/>
      <c r="BB238" s="548"/>
      <c r="BC238" s="142">
        <f>+IF(AND(W238="Preventivo",BB235="Fuerte"),2,IF(AND(W238="Preventivo",BB235="Moderado"),1,0))</f>
        <v>0</v>
      </c>
      <c r="BD238" s="68">
        <f>+IF(AND(W238="Detectivo/Correctivo",$BB235="Fuerte"),2,IF(AND(W238="Detectivo/Correctivo",$BB238="Moderado"),1,IF(AND(W238="Preventivo",$BB235="Fuerte"),1,0)))</f>
        <v>0</v>
      </c>
      <c r="BE238" s="142" t="e">
        <f>+N235-BC238</f>
        <v>#N/A</v>
      </c>
      <c r="BF238" s="142" t="e">
        <f>+P235-BD238</f>
        <v>#N/A</v>
      </c>
      <c r="BG238" s="500"/>
      <c r="BH238" s="500"/>
      <c r="BI238" s="500"/>
      <c r="BJ238" s="590"/>
      <c r="BK238" s="590"/>
      <c r="BL238" s="590"/>
      <c r="BM238" s="590"/>
    </row>
    <row r="239" spans="1:65" ht="65.099999999999994" customHeight="1" thickBot="1" x14ac:dyDescent="0.3">
      <c r="A239" s="511"/>
      <c r="B239" s="599"/>
      <c r="C239" s="517"/>
      <c r="D239" s="116"/>
      <c r="E239" s="116"/>
      <c r="F239" s="601"/>
      <c r="G239" s="523"/>
      <c r="H239" s="105"/>
      <c r="I239" s="162"/>
      <c r="J239" s="105"/>
      <c r="K239" s="29"/>
      <c r="L239" s="151"/>
      <c r="M239" s="514"/>
      <c r="N239" s="507"/>
      <c r="O239" s="597"/>
      <c r="P239" s="507"/>
      <c r="Q239" s="502"/>
      <c r="R239" s="500"/>
      <c r="S239" s="140"/>
      <c r="T239" s="181"/>
      <c r="U239" s="52" t="s">
        <v>497</v>
      </c>
      <c r="V239" s="145"/>
      <c r="W239" s="145"/>
      <c r="X239" s="145"/>
      <c r="Y239" s="99" t="str">
        <f t="shared" si="37"/>
        <v/>
      </c>
      <c r="Z239" s="145"/>
      <c r="AA239" s="99" t="str">
        <f t="shared" si="38"/>
        <v/>
      </c>
      <c r="AB239" s="140"/>
      <c r="AC239" s="99" t="str">
        <f t="shared" si="39"/>
        <v/>
      </c>
      <c r="AD239" s="140"/>
      <c r="AE239" s="99" t="str">
        <f t="shared" si="40"/>
        <v/>
      </c>
      <c r="AF239" s="140"/>
      <c r="AG239" s="99" t="str">
        <f t="shared" si="41"/>
        <v/>
      </c>
      <c r="AH239" s="140"/>
      <c r="AI239" s="99" t="str">
        <f t="shared" si="42"/>
        <v/>
      </c>
      <c r="AJ239" s="140"/>
      <c r="AK239" s="28" t="str">
        <f t="shared" si="43"/>
        <v/>
      </c>
      <c r="AL239" s="111" t="str">
        <f t="shared" si="44"/>
        <v/>
      </c>
      <c r="AM239" s="111" t="str">
        <f t="shared" si="45"/>
        <v/>
      </c>
      <c r="AN239" s="179"/>
      <c r="AO239" s="179"/>
      <c r="AP239" s="179"/>
      <c r="AQ239" s="179"/>
      <c r="AR239" s="179"/>
      <c r="AS239" s="179"/>
      <c r="AT239" s="179"/>
      <c r="AU239" s="180" t="str">
        <f>IFERROR(VLOOKUP(AT239,'Seguridad Información'!$I$61:$J$65,2,0),"")</f>
        <v/>
      </c>
      <c r="AV239" s="83"/>
      <c r="AW239" s="82" t="str">
        <f t="shared" si="36"/>
        <v/>
      </c>
      <c r="AX239" s="81" t="str">
        <f t="shared" si="46"/>
        <v/>
      </c>
      <c r="AY239" s="22" t="str">
        <f>IFERROR(VLOOKUP((CONCATENATE(AM239,AX239)),Listados!$U$3:$V$11,2,FALSE),"")</f>
        <v/>
      </c>
      <c r="AZ239" s="111">
        <f t="shared" si="47"/>
        <v>100</v>
      </c>
      <c r="BA239" s="504"/>
      <c r="BB239" s="548"/>
      <c r="BC239" s="142">
        <f>+IF(AND(W239="Preventivo",BB235="Fuerte"),2,IF(AND(W239="Preventivo",BB235="Moderado"),1,0))</f>
        <v>0</v>
      </c>
      <c r="BD239" s="68">
        <f>+IF(AND(W239="Detectivo/Correctivo",$BB235="Fuerte"),2,IF(AND(W239="Detectivo/Correctivo",$BB239="Moderado"),1,IF(AND(W239="Preventivo",$BB235="Fuerte"),1,0)))</f>
        <v>0</v>
      </c>
      <c r="BE239" s="142" t="e">
        <f>+N235-BC239</f>
        <v>#N/A</v>
      </c>
      <c r="BF239" s="142" t="e">
        <f>+P235-BD239</f>
        <v>#N/A</v>
      </c>
      <c r="BG239" s="500"/>
      <c r="BH239" s="500"/>
      <c r="BI239" s="500"/>
      <c r="BJ239" s="590"/>
      <c r="BK239" s="590"/>
      <c r="BL239" s="590"/>
      <c r="BM239" s="590"/>
    </row>
    <row r="240" spans="1:65" ht="65.099999999999994" customHeight="1" thickBot="1" x14ac:dyDescent="0.3">
      <c r="A240" s="512"/>
      <c r="B240" s="599"/>
      <c r="C240" s="518"/>
      <c r="D240" s="113"/>
      <c r="E240" s="113"/>
      <c r="F240" s="602"/>
      <c r="G240" s="568"/>
      <c r="H240" s="105"/>
      <c r="I240" s="162"/>
      <c r="J240" s="105"/>
      <c r="K240" s="30"/>
      <c r="L240" s="151"/>
      <c r="M240" s="514"/>
      <c r="N240" s="508"/>
      <c r="O240" s="597"/>
      <c r="P240" s="508"/>
      <c r="Q240" s="502"/>
      <c r="R240" s="501"/>
      <c r="S240" s="140"/>
      <c r="T240" s="102"/>
      <c r="U240" s="52" t="s">
        <v>497</v>
      </c>
      <c r="V240" s="145"/>
      <c r="W240" s="145"/>
      <c r="X240" s="145"/>
      <c r="Y240" s="99" t="str">
        <f t="shared" si="37"/>
        <v/>
      </c>
      <c r="Z240" s="145"/>
      <c r="AA240" s="99" t="str">
        <f t="shared" si="38"/>
        <v/>
      </c>
      <c r="AB240" s="140"/>
      <c r="AC240" s="99" t="str">
        <f t="shared" si="39"/>
        <v/>
      </c>
      <c r="AD240" s="140"/>
      <c r="AE240" s="99" t="str">
        <f t="shared" si="40"/>
        <v/>
      </c>
      <c r="AF240" s="140"/>
      <c r="AG240" s="99" t="str">
        <f t="shared" si="41"/>
        <v/>
      </c>
      <c r="AH240" s="140"/>
      <c r="AI240" s="99" t="str">
        <f t="shared" si="42"/>
        <v/>
      </c>
      <c r="AJ240" s="140"/>
      <c r="AK240" s="28" t="str">
        <f t="shared" si="43"/>
        <v/>
      </c>
      <c r="AL240" s="111" t="str">
        <f t="shared" si="44"/>
        <v/>
      </c>
      <c r="AM240" s="111" t="str">
        <f t="shared" si="45"/>
        <v/>
      </c>
      <c r="AN240" s="179"/>
      <c r="AO240" s="179"/>
      <c r="AP240" s="179"/>
      <c r="AQ240" s="179"/>
      <c r="AR240" s="179"/>
      <c r="AS240" s="179"/>
      <c r="AT240" s="179"/>
      <c r="AU240" s="180" t="str">
        <f>IFERROR(VLOOKUP(AT240,'Seguridad Información'!$I$61:$J$65,2,0),"")</f>
        <v/>
      </c>
      <c r="AV240" s="83"/>
      <c r="AW240" s="82" t="str">
        <f t="shared" si="36"/>
        <v/>
      </c>
      <c r="AX240" s="81" t="str">
        <f t="shared" si="46"/>
        <v/>
      </c>
      <c r="AY240" s="22" t="str">
        <f>IFERROR(VLOOKUP((CONCATENATE(AM240,AX240)),Listados!$U$3:$V$11,2,FALSE),"")</f>
        <v/>
      </c>
      <c r="AZ240" s="111">
        <f t="shared" si="47"/>
        <v>100</v>
      </c>
      <c r="BA240" s="505"/>
      <c r="BB240" s="548"/>
      <c r="BC240" s="142">
        <f>+IF(AND(W240="Preventivo",BB235="Fuerte"),2,IF(AND(W240="Preventivo",BB235="Moderado"),1,0))</f>
        <v>0</v>
      </c>
      <c r="BD240" s="68">
        <f>+IF(AND(W240="Detectivo/Correctivo",$BB235="Fuerte"),2,IF(AND(W240="Detectivo/Correctivo",$BB240="Moderado"),1,IF(AND(W240="Preventivo",$BB235="Fuerte"),1,0)))</f>
        <v>0</v>
      </c>
      <c r="BE240" s="142" t="e">
        <f>+N235-BC240</f>
        <v>#N/A</v>
      </c>
      <c r="BF240" s="142" t="e">
        <f>+P235-BD240</f>
        <v>#N/A</v>
      </c>
      <c r="BG240" s="501"/>
      <c r="BH240" s="501"/>
      <c r="BI240" s="501"/>
      <c r="BJ240" s="591"/>
      <c r="BK240" s="591"/>
      <c r="BL240" s="591"/>
      <c r="BM240" s="591"/>
    </row>
    <row r="241" spans="1:65" ht="65.099999999999994" customHeight="1" thickBot="1" x14ac:dyDescent="0.3">
      <c r="A241" s="510">
        <v>40</v>
      </c>
      <c r="B241" s="598"/>
      <c r="C241" s="516" t="str">
        <f>IFERROR(VLOOKUP(B241,Listados!B$3:C$20,2,FALSE),"")</f>
        <v/>
      </c>
      <c r="D241" s="114"/>
      <c r="E241" s="114"/>
      <c r="F241" s="600"/>
      <c r="G241" s="522"/>
      <c r="H241" s="105"/>
      <c r="I241" s="162"/>
      <c r="J241" s="105"/>
      <c r="K241" s="109"/>
      <c r="L241" s="18"/>
      <c r="M241" s="549"/>
      <c r="N241" s="506" t="e">
        <f>+VLOOKUP(M241,Listados!$K$8:$L$12,2,0)</f>
        <v>#N/A</v>
      </c>
      <c r="O241" s="596"/>
      <c r="P241" s="506" t="e">
        <f>+VLOOKUP(O241,Listados!$K$13:$L$17,2,0)</f>
        <v>#N/A</v>
      </c>
      <c r="Q241" s="501" t="str">
        <f>IF(AND(M241&lt;&gt;"",O241&lt;&gt;""),VLOOKUP(M241&amp;O241,Listados!$M$3:$N$27,2,FALSE),"")</f>
        <v/>
      </c>
      <c r="R241" s="499" t="e">
        <f>+VLOOKUP(Q241,Listados!$P$3:$Q$6,2,FALSE)</f>
        <v>#N/A</v>
      </c>
      <c r="S241" s="140"/>
      <c r="T241" s="98"/>
      <c r="U241" s="52" t="s">
        <v>497</v>
      </c>
      <c r="V241" s="145"/>
      <c r="W241" s="145"/>
      <c r="X241" s="145"/>
      <c r="Y241" s="99" t="str">
        <f t="shared" si="37"/>
        <v/>
      </c>
      <c r="Z241" s="145"/>
      <c r="AA241" s="99" t="str">
        <f t="shared" si="38"/>
        <v/>
      </c>
      <c r="AB241" s="140"/>
      <c r="AC241" s="99" t="str">
        <f t="shared" si="39"/>
        <v/>
      </c>
      <c r="AD241" s="140"/>
      <c r="AE241" s="99" t="str">
        <f t="shared" si="40"/>
        <v/>
      </c>
      <c r="AF241" s="140"/>
      <c r="AG241" s="99" t="str">
        <f t="shared" si="41"/>
        <v/>
      </c>
      <c r="AH241" s="140"/>
      <c r="AI241" s="99" t="str">
        <f t="shared" si="42"/>
        <v/>
      </c>
      <c r="AJ241" s="140"/>
      <c r="AK241" s="28" t="str">
        <f t="shared" si="43"/>
        <v/>
      </c>
      <c r="AL241" s="111" t="str">
        <f t="shared" si="44"/>
        <v/>
      </c>
      <c r="AM241" s="111" t="str">
        <f t="shared" si="45"/>
        <v/>
      </c>
      <c r="AN241" s="179"/>
      <c r="AO241" s="179"/>
      <c r="AP241" s="179"/>
      <c r="AQ241" s="179"/>
      <c r="AR241" s="179"/>
      <c r="AS241" s="179"/>
      <c r="AT241" s="179"/>
      <c r="AU241" s="180" t="str">
        <f>IFERROR(VLOOKUP(AT241,'Seguridad Información'!$I$61:$J$65,2,0),"")</f>
        <v/>
      </c>
      <c r="AV241" s="83"/>
      <c r="AW241" s="82" t="str">
        <f t="shared" si="36"/>
        <v/>
      </c>
      <c r="AX241" s="81" t="str">
        <f t="shared" si="46"/>
        <v/>
      </c>
      <c r="AY241" s="22" t="str">
        <f>IFERROR(VLOOKUP((CONCATENATE(AM241,AX241)),Listados!$U$3:$V$11,2,FALSE),"")</f>
        <v/>
      </c>
      <c r="AZ241" s="111">
        <f t="shared" si="47"/>
        <v>100</v>
      </c>
      <c r="BA241" s="503">
        <f>AVERAGE(AZ241:AZ246)</f>
        <v>100</v>
      </c>
      <c r="BB241" s="505" t="str">
        <f>IF(BA241&lt;=50, "Débil", IF(BA241&lt;=99,"Moderado","Fuerte"))</f>
        <v>Fuerte</v>
      </c>
      <c r="BC241" s="142">
        <f>+IF(AND(W241="Preventivo",BB241="Fuerte"),2,IF(AND(W241="Preventivo",BB241="Moderado"),1,0))</f>
        <v>0</v>
      </c>
      <c r="BD241" s="68">
        <f>+IF(AND(W241="Detectivo/Correctivo",$BB241="Fuerte"),2,IF(AND(W241="Detectivo/Correctivo",$BB241="Moderado"),1,IF(AND(W241="Preventivo",$BB241="Fuerte"),1,0)))</f>
        <v>0</v>
      </c>
      <c r="BE241" s="142" t="e">
        <f>+N241-BC241</f>
        <v>#N/A</v>
      </c>
      <c r="BF241" s="142" t="e">
        <f>+P241-BD241</f>
        <v>#N/A</v>
      </c>
      <c r="BG241" s="499" t="e">
        <f>+VLOOKUP(MIN(BE241,BE242,BE243,BE244,BE245,BE246),Listados!$J$18:$K$24,2,TRUE)</f>
        <v>#N/A</v>
      </c>
      <c r="BH241" s="499" t="e">
        <f>+VLOOKUP(MIN(BF241,BF242,BF243,BF244,BF245,BF246),Listados!$J$27:$K$32,2,TRUE)</f>
        <v>#N/A</v>
      </c>
      <c r="BI241" s="499" t="e">
        <f>IF(AND(BG241&lt;&gt;"",BH241&lt;&gt;""),VLOOKUP(BG241&amp;BH241,Listados!$M$3:$N$27,2,FALSE),"")</f>
        <v>#N/A</v>
      </c>
      <c r="BJ241" s="589" t="e">
        <f>+IF($R241="Asumir el riesgo","NA","")</f>
        <v>#N/A</v>
      </c>
      <c r="BK241" s="589" t="e">
        <f>+IF($R241="Asumir el riesgo","NA","")</f>
        <v>#N/A</v>
      </c>
      <c r="BL241" s="589" t="e">
        <f>+IF($R241="Asumir el riesgo","NA","")</f>
        <v>#N/A</v>
      </c>
      <c r="BM241" s="589" t="e">
        <f>+IF($R241="Asumir el riesgo","NA","")</f>
        <v>#N/A</v>
      </c>
    </row>
    <row r="242" spans="1:65" ht="65.099999999999994" customHeight="1" thickBot="1" x14ac:dyDescent="0.3">
      <c r="A242" s="511"/>
      <c r="B242" s="599"/>
      <c r="C242" s="517"/>
      <c r="D242" s="159"/>
      <c r="E242" s="159"/>
      <c r="F242" s="601"/>
      <c r="G242" s="523"/>
      <c r="H242" s="105"/>
      <c r="I242" s="162"/>
      <c r="J242" s="105"/>
      <c r="K242" s="161"/>
      <c r="L242" s="151"/>
      <c r="M242" s="514"/>
      <c r="N242" s="507"/>
      <c r="O242" s="597"/>
      <c r="P242" s="507"/>
      <c r="Q242" s="502"/>
      <c r="R242" s="500"/>
      <c r="S242" s="140"/>
      <c r="T242" s="181"/>
      <c r="U242" s="52" t="s">
        <v>497</v>
      </c>
      <c r="V242" s="145"/>
      <c r="W242" s="145"/>
      <c r="X242" s="145"/>
      <c r="Y242" s="99" t="str">
        <f t="shared" si="37"/>
        <v/>
      </c>
      <c r="Z242" s="145"/>
      <c r="AA242" s="99" t="str">
        <f t="shared" si="38"/>
        <v/>
      </c>
      <c r="AB242" s="140"/>
      <c r="AC242" s="99" t="str">
        <f t="shared" si="39"/>
        <v/>
      </c>
      <c r="AD242" s="140"/>
      <c r="AE242" s="99" t="str">
        <f t="shared" si="40"/>
        <v/>
      </c>
      <c r="AF242" s="140"/>
      <c r="AG242" s="99" t="str">
        <f t="shared" si="41"/>
        <v/>
      </c>
      <c r="AH242" s="140"/>
      <c r="AI242" s="99" t="str">
        <f t="shared" si="42"/>
        <v/>
      </c>
      <c r="AJ242" s="140"/>
      <c r="AK242" s="28" t="str">
        <f t="shared" si="43"/>
        <v/>
      </c>
      <c r="AL242" s="111" t="str">
        <f t="shared" si="44"/>
        <v/>
      </c>
      <c r="AM242" s="111" t="str">
        <f t="shared" si="45"/>
        <v/>
      </c>
      <c r="AN242" s="179"/>
      <c r="AO242" s="179"/>
      <c r="AP242" s="179"/>
      <c r="AQ242" s="179"/>
      <c r="AR242" s="179"/>
      <c r="AS242" s="179"/>
      <c r="AT242" s="179"/>
      <c r="AU242" s="180" t="str">
        <f>IFERROR(VLOOKUP(AT242,'Seguridad Información'!$I$61:$J$65,2,0),"")</f>
        <v/>
      </c>
      <c r="AV242" s="83"/>
      <c r="AW242" s="82" t="str">
        <f t="shared" si="36"/>
        <v/>
      </c>
      <c r="AX242" s="81" t="str">
        <f t="shared" si="46"/>
        <v/>
      </c>
      <c r="AY242" s="22" t="str">
        <f>IFERROR(VLOOKUP((CONCATENATE(AM242,AX242)),Listados!$U$3:$V$11,2,FALSE),"")</f>
        <v/>
      </c>
      <c r="AZ242" s="111">
        <f t="shared" si="47"/>
        <v>100</v>
      </c>
      <c r="BA242" s="504"/>
      <c r="BB242" s="548"/>
      <c r="BC242" s="142">
        <f>+IF(AND(W242="Preventivo",BB241="Fuerte"),2,IF(AND(W242="Preventivo",BB241="Moderado"),1,0))</f>
        <v>0</v>
      </c>
      <c r="BD242" s="68">
        <f>+IF(AND(W242="Detectivo/Correctivo",$BB241="Fuerte"),2,IF(AND(W242="Detectivo/Correctivo",$BB242="Moderado"),1,IF(AND(W242="Preventivo",$BB241="Fuerte"),1,0)))</f>
        <v>0</v>
      </c>
      <c r="BE242" s="142" t="e">
        <f>+N241-BC242</f>
        <v>#N/A</v>
      </c>
      <c r="BF242" s="142" t="e">
        <f>+P241-BD242</f>
        <v>#N/A</v>
      </c>
      <c r="BG242" s="500"/>
      <c r="BH242" s="500"/>
      <c r="BI242" s="500"/>
      <c r="BJ242" s="590"/>
      <c r="BK242" s="590"/>
      <c r="BL242" s="590"/>
      <c r="BM242" s="590"/>
    </row>
    <row r="243" spans="1:65" ht="65.099999999999994" customHeight="1" thickBot="1" x14ac:dyDescent="0.3">
      <c r="A243" s="511"/>
      <c r="B243" s="599"/>
      <c r="C243" s="517"/>
      <c r="D243" s="159"/>
      <c r="E243" s="159"/>
      <c r="F243" s="601"/>
      <c r="G243" s="523"/>
      <c r="H243" s="105"/>
      <c r="I243" s="162"/>
      <c r="J243" s="105"/>
      <c r="K243" s="161"/>
      <c r="L243" s="151"/>
      <c r="M243" s="514"/>
      <c r="N243" s="507"/>
      <c r="O243" s="597"/>
      <c r="P243" s="507"/>
      <c r="Q243" s="502"/>
      <c r="R243" s="500"/>
      <c r="S243" s="140"/>
      <c r="T243" s="100"/>
      <c r="U243" s="52" t="s">
        <v>497</v>
      </c>
      <c r="V243" s="145"/>
      <c r="W243" s="145"/>
      <c r="X243" s="145"/>
      <c r="Y243" s="99" t="str">
        <f t="shared" si="37"/>
        <v/>
      </c>
      <c r="Z243" s="145"/>
      <c r="AA243" s="99" t="str">
        <f t="shared" si="38"/>
        <v/>
      </c>
      <c r="AB243" s="140"/>
      <c r="AC243" s="99" t="str">
        <f t="shared" si="39"/>
        <v/>
      </c>
      <c r="AD243" s="140"/>
      <c r="AE243" s="99" t="str">
        <f t="shared" si="40"/>
        <v/>
      </c>
      <c r="AF243" s="140"/>
      <c r="AG243" s="99" t="str">
        <f t="shared" si="41"/>
        <v/>
      </c>
      <c r="AH243" s="140"/>
      <c r="AI243" s="99" t="str">
        <f t="shared" si="42"/>
        <v/>
      </c>
      <c r="AJ243" s="140"/>
      <c r="AK243" s="28" t="str">
        <f t="shared" si="43"/>
        <v/>
      </c>
      <c r="AL243" s="111" t="str">
        <f t="shared" si="44"/>
        <v/>
      </c>
      <c r="AM243" s="111" t="str">
        <f t="shared" si="45"/>
        <v/>
      </c>
      <c r="AN243" s="179"/>
      <c r="AO243" s="179"/>
      <c r="AP243" s="179"/>
      <c r="AQ243" s="179"/>
      <c r="AR243" s="179"/>
      <c r="AS243" s="179"/>
      <c r="AT243" s="179"/>
      <c r="AU243" s="180" t="str">
        <f>IFERROR(VLOOKUP(AT243,'Seguridad Información'!$I$61:$J$65,2,0),"")</f>
        <v/>
      </c>
      <c r="AV243" s="83"/>
      <c r="AW243" s="82" t="str">
        <f t="shared" si="36"/>
        <v/>
      </c>
      <c r="AX243" s="81" t="str">
        <f t="shared" si="46"/>
        <v/>
      </c>
      <c r="AY243" s="22" t="str">
        <f>IFERROR(VLOOKUP((CONCATENATE(AM243,AX243)),Listados!$U$3:$V$11,2,FALSE),"")</f>
        <v/>
      </c>
      <c r="AZ243" s="111">
        <f t="shared" si="47"/>
        <v>100</v>
      </c>
      <c r="BA243" s="504"/>
      <c r="BB243" s="548"/>
      <c r="BC243" s="142">
        <f>+IF(AND(W243="Preventivo",BB241="Fuerte"),2,IF(AND(W243="Preventivo",BB241="Moderado"),1,0))</f>
        <v>0</v>
      </c>
      <c r="BD243" s="68">
        <f>+IF(AND(W243="Detectivo/Correctivo",$BB241="Fuerte"),2,IF(AND(W243="Detectivo/Correctivo",$BB243="Moderado"),1,IF(AND(W243="Preventivo",$BB241="Fuerte"),1,0)))</f>
        <v>0</v>
      </c>
      <c r="BE243" s="142" t="e">
        <f>+N241-BC243</f>
        <v>#N/A</v>
      </c>
      <c r="BF243" s="142" t="e">
        <f>+P241-BD243</f>
        <v>#N/A</v>
      </c>
      <c r="BG243" s="500"/>
      <c r="BH243" s="500"/>
      <c r="BI243" s="500"/>
      <c r="BJ243" s="590"/>
      <c r="BK243" s="590"/>
      <c r="BL243" s="590"/>
      <c r="BM243" s="590"/>
    </row>
    <row r="244" spans="1:65" ht="65.099999999999994" customHeight="1" thickBot="1" x14ac:dyDescent="0.3">
      <c r="A244" s="511"/>
      <c r="B244" s="599"/>
      <c r="C244" s="517"/>
      <c r="D244" s="159"/>
      <c r="E244" s="159"/>
      <c r="F244" s="601"/>
      <c r="G244" s="523"/>
      <c r="H244" s="105"/>
      <c r="I244" s="162"/>
      <c r="J244" s="105"/>
      <c r="K244" s="161"/>
      <c r="L244" s="151"/>
      <c r="M244" s="514"/>
      <c r="N244" s="507"/>
      <c r="O244" s="597"/>
      <c r="P244" s="507"/>
      <c r="Q244" s="502"/>
      <c r="R244" s="500"/>
      <c r="S244" s="140"/>
      <c r="T244" s="101"/>
      <c r="U244" s="52" t="s">
        <v>497</v>
      </c>
      <c r="V244" s="145"/>
      <c r="W244" s="145"/>
      <c r="X244" s="145"/>
      <c r="Y244" s="99" t="str">
        <f t="shared" si="37"/>
        <v/>
      </c>
      <c r="Z244" s="145"/>
      <c r="AA244" s="99" t="str">
        <f t="shared" si="38"/>
        <v/>
      </c>
      <c r="AB244" s="140"/>
      <c r="AC244" s="99" t="str">
        <f t="shared" si="39"/>
        <v/>
      </c>
      <c r="AD244" s="140"/>
      <c r="AE244" s="99" t="str">
        <f t="shared" si="40"/>
        <v/>
      </c>
      <c r="AF244" s="140"/>
      <c r="AG244" s="99" t="str">
        <f t="shared" si="41"/>
        <v/>
      </c>
      <c r="AH244" s="140"/>
      <c r="AI244" s="99" t="str">
        <f t="shared" si="42"/>
        <v/>
      </c>
      <c r="AJ244" s="140"/>
      <c r="AK244" s="28" t="str">
        <f t="shared" si="43"/>
        <v/>
      </c>
      <c r="AL244" s="111" t="str">
        <f t="shared" si="44"/>
        <v/>
      </c>
      <c r="AM244" s="111" t="str">
        <f t="shared" si="45"/>
        <v/>
      </c>
      <c r="AN244" s="179"/>
      <c r="AO244" s="179"/>
      <c r="AP244" s="179"/>
      <c r="AQ244" s="179"/>
      <c r="AR244" s="179"/>
      <c r="AS244" s="179"/>
      <c r="AT244" s="179"/>
      <c r="AU244" s="180" t="str">
        <f>IFERROR(VLOOKUP(AT244,'Seguridad Información'!$I$61:$J$65,2,0),"")</f>
        <v/>
      </c>
      <c r="AV244" s="83"/>
      <c r="AW244" s="82" t="str">
        <f t="shared" si="36"/>
        <v/>
      </c>
      <c r="AX244" s="81" t="str">
        <f t="shared" si="46"/>
        <v/>
      </c>
      <c r="AY244" s="22" t="str">
        <f>IFERROR(VLOOKUP((CONCATENATE(AM244,AX244)),Listados!$U$3:$V$11,2,FALSE),"")</f>
        <v/>
      </c>
      <c r="AZ244" s="111">
        <f t="shared" si="47"/>
        <v>100</v>
      </c>
      <c r="BA244" s="504"/>
      <c r="BB244" s="548"/>
      <c r="BC244" s="142">
        <f>+IF(AND(W244="Preventivo",BB241="Fuerte"),2,IF(AND(W244="Preventivo",BB241="Moderado"),1,0))</f>
        <v>0</v>
      </c>
      <c r="BD244" s="68">
        <f>+IF(AND(W244="Detectivo/Correctivo",$BB241="Fuerte"),2,IF(AND(W244="Detectivo/Correctivo",$BB244="Moderado"),1,IF(AND(W244="Preventivo",$BB241="Fuerte"),1,0)))</f>
        <v>0</v>
      </c>
      <c r="BE244" s="142" t="e">
        <f>+N241-BC244</f>
        <v>#N/A</v>
      </c>
      <c r="BF244" s="142" t="e">
        <f>+P241-BD244</f>
        <v>#N/A</v>
      </c>
      <c r="BG244" s="500"/>
      <c r="BH244" s="500"/>
      <c r="BI244" s="500"/>
      <c r="BJ244" s="590"/>
      <c r="BK244" s="590"/>
      <c r="BL244" s="590"/>
      <c r="BM244" s="590"/>
    </row>
    <row r="245" spans="1:65" ht="65.099999999999994" customHeight="1" thickBot="1" x14ac:dyDescent="0.3">
      <c r="A245" s="511"/>
      <c r="B245" s="599"/>
      <c r="C245" s="517"/>
      <c r="D245" s="116"/>
      <c r="E245" s="116"/>
      <c r="F245" s="601"/>
      <c r="G245" s="523"/>
      <c r="H245" s="105"/>
      <c r="I245" s="162"/>
      <c r="J245" s="105"/>
      <c r="K245" s="29"/>
      <c r="L245" s="151"/>
      <c r="M245" s="514"/>
      <c r="N245" s="507"/>
      <c r="O245" s="597"/>
      <c r="P245" s="507"/>
      <c r="Q245" s="502"/>
      <c r="R245" s="500"/>
      <c r="S245" s="140"/>
      <c r="T245" s="181"/>
      <c r="U245" s="52" t="s">
        <v>497</v>
      </c>
      <c r="V245" s="145"/>
      <c r="W245" s="145"/>
      <c r="X245" s="145"/>
      <c r="Y245" s="99" t="str">
        <f t="shared" si="37"/>
        <v/>
      </c>
      <c r="Z245" s="145"/>
      <c r="AA245" s="99" t="str">
        <f t="shared" si="38"/>
        <v/>
      </c>
      <c r="AB245" s="140"/>
      <c r="AC245" s="99" t="str">
        <f t="shared" si="39"/>
        <v/>
      </c>
      <c r="AD245" s="140"/>
      <c r="AE245" s="99" t="str">
        <f t="shared" si="40"/>
        <v/>
      </c>
      <c r="AF245" s="140"/>
      <c r="AG245" s="99" t="str">
        <f t="shared" si="41"/>
        <v/>
      </c>
      <c r="AH245" s="140"/>
      <c r="AI245" s="99" t="str">
        <f t="shared" si="42"/>
        <v/>
      </c>
      <c r="AJ245" s="140"/>
      <c r="AK245" s="28" t="str">
        <f t="shared" si="43"/>
        <v/>
      </c>
      <c r="AL245" s="111" t="str">
        <f t="shared" si="44"/>
        <v/>
      </c>
      <c r="AM245" s="111" t="str">
        <f t="shared" si="45"/>
        <v/>
      </c>
      <c r="AN245" s="179"/>
      <c r="AO245" s="179"/>
      <c r="AP245" s="179"/>
      <c r="AQ245" s="179"/>
      <c r="AR245" s="179"/>
      <c r="AS245" s="179"/>
      <c r="AT245" s="179"/>
      <c r="AU245" s="180" t="str">
        <f>IFERROR(VLOOKUP(AT245,'Seguridad Información'!$I$61:$J$65,2,0),"")</f>
        <v/>
      </c>
      <c r="AV245" s="83"/>
      <c r="AW245" s="82" t="str">
        <f t="shared" si="36"/>
        <v/>
      </c>
      <c r="AX245" s="81" t="str">
        <f t="shared" si="46"/>
        <v/>
      </c>
      <c r="AY245" s="22" t="str">
        <f>IFERROR(VLOOKUP((CONCATENATE(AM245,AX245)),Listados!$U$3:$V$11,2,FALSE),"")</f>
        <v/>
      </c>
      <c r="AZ245" s="111">
        <f t="shared" si="47"/>
        <v>100</v>
      </c>
      <c r="BA245" s="504"/>
      <c r="BB245" s="548"/>
      <c r="BC245" s="142">
        <f>+IF(AND(W245="Preventivo",BB241="Fuerte"),2,IF(AND(W245="Preventivo",BB241="Moderado"),1,0))</f>
        <v>0</v>
      </c>
      <c r="BD245" s="68">
        <f>+IF(AND(W245="Detectivo/Correctivo",$BB241="Fuerte"),2,IF(AND(W245="Detectivo/Correctivo",$BB245="Moderado"),1,IF(AND(W245="Preventivo",$BB241="Fuerte"),1,0)))</f>
        <v>0</v>
      </c>
      <c r="BE245" s="142" t="e">
        <f>+N241-BC245</f>
        <v>#N/A</v>
      </c>
      <c r="BF245" s="142" t="e">
        <f>+P241-BD245</f>
        <v>#N/A</v>
      </c>
      <c r="BG245" s="500"/>
      <c r="BH245" s="500"/>
      <c r="BI245" s="500"/>
      <c r="BJ245" s="590"/>
      <c r="BK245" s="590"/>
      <c r="BL245" s="590"/>
      <c r="BM245" s="590"/>
    </row>
    <row r="246" spans="1:65" ht="65.099999999999994" customHeight="1" thickBot="1" x14ac:dyDescent="0.3">
      <c r="A246" s="512"/>
      <c r="B246" s="599"/>
      <c r="C246" s="518"/>
      <c r="D246" s="113"/>
      <c r="E246" s="113"/>
      <c r="F246" s="602"/>
      <c r="G246" s="568"/>
      <c r="H246" s="105"/>
      <c r="I246" s="162"/>
      <c r="J246" s="105"/>
      <c r="K246" s="30"/>
      <c r="L246" s="151"/>
      <c r="M246" s="514"/>
      <c r="N246" s="508"/>
      <c r="O246" s="597"/>
      <c r="P246" s="508"/>
      <c r="Q246" s="502"/>
      <c r="R246" s="501"/>
      <c r="S246" s="140"/>
      <c r="T246" s="102"/>
      <c r="U246" s="52" t="s">
        <v>497</v>
      </c>
      <c r="V246" s="145"/>
      <c r="W246" s="145"/>
      <c r="X246" s="145"/>
      <c r="Y246" s="99" t="str">
        <f t="shared" si="37"/>
        <v/>
      </c>
      <c r="Z246" s="145"/>
      <c r="AA246" s="99" t="str">
        <f t="shared" si="38"/>
        <v/>
      </c>
      <c r="AB246" s="140"/>
      <c r="AC246" s="99" t="str">
        <f t="shared" si="39"/>
        <v/>
      </c>
      <c r="AD246" s="140"/>
      <c r="AE246" s="99" t="str">
        <f t="shared" si="40"/>
        <v/>
      </c>
      <c r="AF246" s="140"/>
      <c r="AG246" s="99" t="str">
        <f t="shared" si="41"/>
        <v/>
      </c>
      <c r="AH246" s="140"/>
      <c r="AI246" s="99" t="str">
        <f t="shared" si="42"/>
        <v/>
      </c>
      <c r="AJ246" s="140"/>
      <c r="AK246" s="28" t="str">
        <f t="shared" si="43"/>
        <v/>
      </c>
      <c r="AL246" s="111" t="str">
        <f t="shared" si="44"/>
        <v/>
      </c>
      <c r="AM246" s="111" t="str">
        <f t="shared" si="45"/>
        <v/>
      </c>
      <c r="AN246" s="179"/>
      <c r="AO246" s="179"/>
      <c r="AP246" s="179"/>
      <c r="AQ246" s="179"/>
      <c r="AR246" s="179"/>
      <c r="AS246" s="179"/>
      <c r="AT246" s="179"/>
      <c r="AU246" s="180" t="str">
        <f>IFERROR(VLOOKUP(AT246,'Seguridad Información'!$I$61:$J$65,2,0),"")</f>
        <v/>
      </c>
      <c r="AV246" s="83"/>
      <c r="AW246" s="82" t="str">
        <f t="shared" si="36"/>
        <v/>
      </c>
      <c r="AX246" s="81" t="str">
        <f t="shared" si="46"/>
        <v/>
      </c>
      <c r="AY246" s="22" t="str">
        <f>IFERROR(VLOOKUP((CONCATENATE(AM246,AX246)),Listados!$U$3:$V$11,2,FALSE),"")</f>
        <v/>
      </c>
      <c r="AZ246" s="111">
        <f t="shared" si="47"/>
        <v>100</v>
      </c>
      <c r="BA246" s="505"/>
      <c r="BB246" s="548"/>
      <c r="BC246" s="142">
        <f>+IF(AND(W246="Preventivo",BB241="Fuerte"),2,IF(AND(W246="Preventivo",BB241="Moderado"),1,0))</f>
        <v>0</v>
      </c>
      <c r="BD246" s="68">
        <f>+IF(AND(W246="Detectivo/Correctivo",$BB241="Fuerte"),2,IF(AND(W246="Detectivo/Correctivo",$BB246="Moderado"),1,IF(AND(W246="Preventivo",$BB241="Fuerte"),1,0)))</f>
        <v>0</v>
      </c>
      <c r="BE246" s="142" t="e">
        <f>+N241-BC246</f>
        <v>#N/A</v>
      </c>
      <c r="BF246" s="142" t="e">
        <f>+P241-BD246</f>
        <v>#N/A</v>
      </c>
      <c r="BG246" s="501"/>
      <c r="BH246" s="501"/>
      <c r="BI246" s="501"/>
      <c r="BJ246" s="591"/>
      <c r="BK246" s="591"/>
      <c r="BL246" s="591"/>
      <c r="BM246" s="591"/>
    </row>
    <row r="247" spans="1:65" ht="65.099999999999994" customHeight="1" thickBot="1" x14ac:dyDescent="0.3">
      <c r="A247" s="510">
        <v>41</v>
      </c>
      <c r="B247" s="598"/>
      <c r="C247" s="516" t="str">
        <f>IFERROR(VLOOKUP(B247,Listados!B$3:C$20,2,FALSE),"")</f>
        <v/>
      </c>
      <c r="D247" s="114"/>
      <c r="E247" s="114"/>
      <c r="F247" s="600"/>
      <c r="G247" s="522"/>
      <c r="H247" s="105"/>
      <c r="I247" s="162"/>
      <c r="J247" s="105"/>
      <c r="K247" s="109"/>
      <c r="L247" s="18"/>
      <c r="M247" s="549"/>
      <c r="N247" s="506" t="e">
        <f>+VLOOKUP(M247,Listados!$K$8:$L$12,2,0)</f>
        <v>#N/A</v>
      </c>
      <c r="O247" s="596"/>
      <c r="P247" s="506" t="e">
        <f>+VLOOKUP(O247,Listados!$K$13:$L$17,2,0)</f>
        <v>#N/A</v>
      </c>
      <c r="Q247" s="501" t="str">
        <f>IF(AND(M247&lt;&gt;"",O247&lt;&gt;""),VLOOKUP(M247&amp;O247,Listados!$M$3:$N$27,2,FALSE),"")</f>
        <v/>
      </c>
      <c r="R247" s="499" t="e">
        <f>+VLOOKUP(Q247,Listados!$P$3:$Q$6,2,FALSE)</f>
        <v>#N/A</v>
      </c>
      <c r="S247" s="140"/>
      <c r="T247" s="98"/>
      <c r="U247" s="52" t="s">
        <v>497</v>
      </c>
      <c r="V247" s="145"/>
      <c r="W247" s="145"/>
      <c r="X247" s="145"/>
      <c r="Y247" s="99" t="str">
        <f t="shared" si="37"/>
        <v/>
      </c>
      <c r="Z247" s="145"/>
      <c r="AA247" s="99" t="str">
        <f t="shared" si="38"/>
        <v/>
      </c>
      <c r="AB247" s="140"/>
      <c r="AC247" s="99" t="str">
        <f t="shared" si="39"/>
        <v/>
      </c>
      <c r="AD247" s="140"/>
      <c r="AE247" s="99" t="str">
        <f t="shared" si="40"/>
        <v/>
      </c>
      <c r="AF247" s="140"/>
      <c r="AG247" s="99" t="str">
        <f t="shared" si="41"/>
        <v/>
      </c>
      <c r="AH247" s="140"/>
      <c r="AI247" s="99" t="str">
        <f t="shared" si="42"/>
        <v/>
      </c>
      <c r="AJ247" s="140"/>
      <c r="AK247" s="28" t="str">
        <f t="shared" si="43"/>
        <v/>
      </c>
      <c r="AL247" s="111" t="str">
        <f t="shared" si="44"/>
        <v/>
      </c>
      <c r="AM247" s="111" t="str">
        <f t="shared" si="45"/>
        <v/>
      </c>
      <c r="AN247" s="179"/>
      <c r="AO247" s="179"/>
      <c r="AP247" s="179"/>
      <c r="AQ247" s="179"/>
      <c r="AR247" s="179"/>
      <c r="AS247" s="179"/>
      <c r="AT247" s="179"/>
      <c r="AU247" s="180" t="str">
        <f>IFERROR(VLOOKUP(AT247,'Seguridad Información'!$I$61:$J$65,2,0),"")</f>
        <v/>
      </c>
      <c r="AV247" s="83"/>
      <c r="AW247" s="82" t="str">
        <f t="shared" si="36"/>
        <v/>
      </c>
      <c r="AX247" s="81" t="str">
        <f t="shared" si="46"/>
        <v/>
      </c>
      <c r="AY247" s="22" t="str">
        <f>IFERROR(VLOOKUP((CONCATENATE(AM247,AX247)),Listados!$U$3:$V$11,2,FALSE),"")</f>
        <v/>
      </c>
      <c r="AZ247" s="111">
        <f t="shared" si="47"/>
        <v>100</v>
      </c>
      <c r="BA247" s="503">
        <f>AVERAGE(AZ247:AZ252)</f>
        <v>100</v>
      </c>
      <c r="BB247" s="505" t="str">
        <f>IF(BA247&lt;=50, "Débil", IF(BA247&lt;=99,"Moderado","Fuerte"))</f>
        <v>Fuerte</v>
      </c>
      <c r="BC247" s="142">
        <f>+IF(AND(W247="Preventivo",BB247="Fuerte"),2,IF(AND(W247="Preventivo",BB247="Moderado"),1,0))</f>
        <v>0</v>
      </c>
      <c r="BD247" s="68">
        <f>+IF(AND(W247="Detectivo/Correctivo",$BB247="Fuerte"),2,IF(AND(W247="Detectivo/Correctivo",$BB247="Moderado"),1,IF(AND(W247="Preventivo",$BB247="Fuerte"),1,0)))</f>
        <v>0</v>
      </c>
      <c r="BE247" s="142" t="e">
        <f>+N247-BC247</f>
        <v>#N/A</v>
      </c>
      <c r="BF247" s="142" t="e">
        <f>+P247-BD247</f>
        <v>#N/A</v>
      </c>
      <c r="BG247" s="499" t="e">
        <f>+VLOOKUP(MIN(BE247,BE248,BE249,BE250,BE251,BE252),Listados!$J$18:$K$24,2,TRUE)</f>
        <v>#N/A</v>
      </c>
      <c r="BH247" s="499" t="e">
        <f>+VLOOKUP(MIN(BF247,BF248,BF249,BF250,BF251,BF252),Listados!$J$27:$K$32,2,TRUE)</f>
        <v>#N/A</v>
      </c>
      <c r="BI247" s="499" t="e">
        <f>IF(AND(BG247&lt;&gt;"",BH247&lt;&gt;""),VLOOKUP(BG247&amp;BH247,Listados!$M$3:$N$27,2,FALSE),"")</f>
        <v>#N/A</v>
      </c>
      <c r="BJ247" s="589" t="e">
        <f>+IF($R247="Asumir el riesgo","NA","")</f>
        <v>#N/A</v>
      </c>
      <c r="BK247" s="589" t="e">
        <f>+IF($R247="Asumir el riesgo","NA","")</f>
        <v>#N/A</v>
      </c>
      <c r="BL247" s="589" t="e">
        <f>+IF($R247="Asumir el riesgo","NA","")</f>
        <v>#N/A</v>
      </c>
      <c r="BM247" s="589" t="e">
        <f>+IF($R247="Asumir el riesgo","NA","")</f>
        <v>#N/A</v>
      </c>
    </row>
    <row r="248" spans="1:65" ht="65.099999999999994" customHeight="1" thickBot="1" x14ac:dyDescent="0.3">
      <c r="A248" s="511"/>
      <c r="B248" s="599"/>
      <c r="C248" s="517"/>
      <c r="D248" s="159"/>
      <c r="E248" s="159"/>
      <c r="F248" s="601"/>
      <c r="G248" s="523"/>
      <c r="H248" s="105"/>
      <c r="I248" s="162"/>
      <c r="J248" s="105"/>
      <c r="K248" s="161"/>
      <c r="L248" s="151"/>
      <c r="M248" s="514"/>
      <c r="N248" s="507"/>
      <c r="O248" s="597"/>
      <c r="P248" s="507"/>
      <c r="Q248" s="502"/>
      <c r="R248" s="500"/>
      <c r="S248" s="140"/>
      <c r="T248" s="181"/>
      <c r="U248" s="52" t="s">
        <v>497</v>
      </c>
      <c r="V248" s="145"/>
      <c r="W248" s="145"/>
      <c r="X248" s="145"/>
      <c r="Y248" s="99" t="str">
        <f t="shared" si="37"/>
        <v/>
      </c>
      <c r="Z248" s="145"/>
      <c r="AA248" s="99" t="str">
        <f t="shared" si="38"/>
        <v/>
      </c>
      <c r="AB248" s="140"/>
      <c r="AC248" s="99" t="str">
        <f t="shared" si="39"/>
        <v/>
      </c>
      <c r="AD248" s="140"/>
      <c r="AE248" s="99" t="str">
        <f t="shared" si="40"/>
        <v/>
      </c>
      <c r="AF248" s="140"/>
      <c r="AG248" s="99" t="str">
        <f t="shared" si="41"/>
        <v/>
      </c>
      <c r="AH248" s="140"/>
      <c r="AI248" s="99" t="str">
        <f t="shared" si="42"/>
        <v/>
      </c>
      <c r="AJ248" s="140"/>
      <c r="AK248" s="28" t="str">
        <f t="shared" si="43"/>
        <v/>
      </c>
      <c r="AL248" s="111" t="str">
        <f t="shared" si="44"/>
        <v/>
      </c>
      <c r="AM248" s="111" t="str">
        <f t="shared" si="45"/>
        <v/>
      </c>
      <c r="AN248" s="179"/>
      <c r="AO248" s="179"/>
      <c r="AP248" s="179"/>
      <c r="AQ248" s="179"/>
      <c r="AR248" s="179"/>
      <c r="AS248" s="179"/>
      <c r="AT248" s="179"/>
      <c r="AU248" s="180" t="str">
        <f>IFERROR(VLOOKUP(AT248,'Seguridad Información'!$I$61:$J$65,2,0),"")</f>
        <v/>
      </c>
      <c r="AV248" s="83"/>
      <c r="AW248" s="82" t="str">
        <f t="shared" si="36"/>
        <v/>
      </c>
      <c r="AX248" s="81" t="str">
        <f t="shared" si="46"/>
        <v/>
      </c>
      <c r="AY248" s="22" t="str">
        <f>IFERROR(VLOOKUP((CONCATENATE(AM248,AX248)),Listados!$U$3:$V$11,2,FALSE),"")</f>
        <v/>
      </c>
      <c r="AZ248" s="111">
        <f t="shared" si="47"/>
        <v>100</v>
      </c>
      <c r="BA248" s="504"/>
      <c r="BB248" s="548"/>
      <c r="BC248" s="142">
        <f>+IF(AND(W248="Preventivo",BB247="Fuerte"),2,IF(AND(W248="Preventivo",BB247="Moderado"),1,0))</f>
        <v>0</v>
      </c>
      <c r="BD248" s="68">
        <f>+IF(AND(W248="Detectivo/Correctivo",$BB247="Fuerte"),2,IF(AND(W248="Detectivo/Correctivo",$BB248="Moderado"),1,IF(AND(W248="Preventivo",$BB247="Fuerte"),1,0)))</f>
        <v>0</v>
      </c>
      <c r="BE248" s="142" t="e">
        <f>+N247-BC248</f>
        <v>#N/A</v>
      </c>
      <c r="BF248" s="142" t="e">
        <f>+P247-BD248</f>
        <v>#N/A</v>
      </c>
      <c r="BG248" s="500"/>
      <c r="BH248" s="500"/>
      <c r="BI248" s="500"/>
      <c r="BJ248" s="590"/>
      <c r="BK248" s="590"/>
      <c r="BL248" s="590"/>
      <c r="BM248" s="590"/>
    </row>
    <row r="249" spans="1:65" ht="65.099999999999994" customHeight="1" thickBot="1" x14ac:dyDescent="0.3">
      <c r="A249" s="511"/>
      <c r="B249" s="599"/>
      <c r="C249" s="517"/>
      <c r="D249" s="159"/>
      <c r="E249" s="159"/>
      <c r="F249" s="601"/>
      <c r="G249" s="523"/>
      <c r="H249" s="105"/>
      <c r="I249" s="162"/>
      <c r="J249" s="105"/>
      <c r="K249" s="161"/>
      <c r="L249" s="151"/>
      <c r="M249" s="514"/>
      <c r="N249" s="507"/>
      <c r="O249" s="597"/>
      <c r="P249" s="507"/>
      <c r="Q249" s="502"/>
      <c r="R249" s="500"/>
      <c r="S249" s="140"/>
      <c r="T249" s="100"/>
      <c r="U249" s="52" t="s">
        <v>497</v>
      </c>
      <c r="V249" s="145"/>
      <c r="W249" s="145"/>
      <c r="X249" s="145"/>
      <c r="Y249" s="99" t="str">
        <f t="shared" si="37"/>
        <v/>
      </c>
      <c r="Z249" s="145"/>
      <c r="AA249" s="99" t="str">
        <f t="shared" si="38"/>
        <v/>
      </c>
      <c r="AB249" s="140"/>
      <c r="AC249" s="99" t="str">
        <f t="shared" si="39"/>
        <v/>
      </c>
      <c r="AD249" s="140"/>
      <c r="AE249" s="99" t="str">
        <f t="shared" si="40"/>
        <v/>
      </c>
      <c r="AF249" s="140"/>
      <c r="AG249" s="99" t="str">
        <f t="shared" si="41"/>
        <v/>
      </c>
      <c r="AH249" s="140"/>
      <c r="AI249" s="99" t="str">
        <f t="shared" si="42"/>
        <v/>
      </c>
      <c r="AJ249" s="140"/>
      <c r="AK249" s="28" t="str">
        <f t="shared" si="43"/>
        <v/>
      </c>
      <c r="AL249" s="111" t="str">
        <f t="shared" si="44"/>
        <v/>
      </c>
      <c r="AM249" s="111" t="str">
        <f t="shared" si="45"/>
        <v/>
      </c>
      <c r="AN249" s="179"/>
      <c r="AO249" s="179"/>
      <c r="AP249" s="179"/>
      <c r="AQ249" s="179"/>
      <c r="AR249" s="179"/>
      <c r="AS249" s="179"/>
      <c r="AT249" s="179"/>
      <c r="AU249" s="180" t="str">
        <f>IFERROR(VLOOKUP(AT249,'Seguridad Información'!$I$61:$J$65,2,0),"")</f>
        <v/>
      </c>
      <c r="AV249" s="83"/>
      <c r="AW249" s="82" t="str">
        <f t="shared" si="36"/>
        <v/>
      </c>
      <c r="AX249" s="81" t="str">
        <f t="shared" si="46"/>
        <v/>
      </c>
      <c r="AY249" s="22" t="str">
        <f>IFERROR(VLOOKUP((CONCATENATE(AM249,AX249)),Listados!$U$3:$V$11,2,FALSE),"")</f>
        <v/>
      </c>
      <c r="AZ249" s="111">
        <f t="shared" si="47"/>
        <v>100</v>
      </c>
      <c r="BA249" s="504"/>
      <c r="BB249" s="548"/>
      <c r="BC249" s="142">
        <f>+IF(AND(W249="Preventivo",BB247="Fuerte"),2,IF(AND(W249="Preventivo",BB247="Moderado"),1,0))</f>
        <v>0</v>
      </c>
      <c r="BD249" s="68">
        <f>+IF(AND(W249="Detectivo/Correctivo",$BB247="Fuerte"),2,IF(AND(W249="Detectivo/Correctivo",$BB249="Moderado"),1,IF(AND(W249="Preventivo",$BB247="Fuerte"),1,0)))</f>
        <v>0</v>
      </c>
      <c r="BE249" s="142" t="e">
        <f>+N247-BC249</f>
        <v>#N/A</v>
      </c>
      <c r="BF249" s="142" t="e">
        <f>+P247-BD249</f>
        <v>#N/A</v>
      </c>
      <c r="BG249" s="500"/>
      <c r="BH249" s="500"/>
      <c r="BI249" s="500"/>
      <c r="BJ249" s="590"/>
      <c r="BK249" s="590"/>
      <c r="BL249" s="590"/>
      <c r="BM249" s="590"/>
    </row>
    <row r="250" spans="1:65" ht="65.099999999999994" customHeight="1" thickBot="1" x14ac:dyDescent="0.3">
      <c r="A250" s="511"/>
      <c r="B250" s="599"/>
      <c r="C250" s="517"/>
      <c r="D250" s="159"/>
      <c r="E250" s="159"/>
      <c r="F250" s="601"/>
      <c r="G250" s="523"/>
      <c r="H250" s="105"/>
      <c r="I250" s="162"/>
      <c r="J250" s="105"/>
      <c r="K250" s="161"/>
      <c r="L250" s="151"/>
      <c r="M250" s="514"/>
      <c r="N250" s="507"/>
      <c r="O250" s="597"/>
      <c r="P250" s="507"/>
      <c r="Q250" s="502"/>
      <c r="R250" s="500"/>
      <c r="S250" s="140"/>
      <c r="T250" s="101"/>
      <c r="U250" s="52" t="s">
        <v>497</v>
      </c>
      <c r="V250" s="145"/>
      <c r="W250" s="145"/>
      <c r="X250" s="145"/>
      <c r="Y250" s="99" t="str">
        <f t="shared" si="37"/>
        <v/>
      </c>
      <c r="Z250" s="145"/>
      <c r="AA250" s="99" t="str">
        <f t="shared" si="38"/>
        <v/>
      </c>
      <c r="AB250" s="140"/>
      <c r="AC250" s="99" t="str">
        <f t="shared" si="39"/>
        <v/>
      </c>
      <c r="AD250" s="140"/>
      <c r="AE250" s="99" t="str">
        <f t="shared" si="40"/>
        <v/>
      </c>
      <c r="AF250" s="140"/>
      <c r="AG250" s="99" t="str">
        <f t="shared" si="41"/>
        <v/>
      </c>
      <c r="AH250" s="140"/>
      <c r="AI250" s="99" t="str">
        <f t="shared" si="42"/>
        <v/>
      </c>
      <c r="AJ250" s="140"/>
      <c r="AK250" s="28" t="str">
        <f t="shared" si="43"/>
        <v/>
      </c>
      <c r="AL250" s="111" t="str">
        <f t="shared" si="44"/>
        <v/>
      </c>
      <c r="AM250" s="111" t="str">
        <f t="shared" si="45"/>
        <v/>
      </c>
      <c r="AN250" s="179"/>
      <c r="AO250" s="179"/>
      <c r="AP250" s="179"/>
      <c r="AQ250" s="179"/>
      <c r="AR250" s="179"/>
      <c r="AS250" s="179"/>
      <c r="AT250" s="179"/>
      <c r="AU250" s="180" t="str">
        <f>IFERROR(VLOOKUP(AT250,'Seguridad Información'!$I$61:$J$65,2,0),"")</f>
        <v/>
      </c>
      <c r="AV250" s="83"/>
      <c r="AW250" s="82" t="str">
        <f t="shared" si="36"/>
        <v/>
      </c>
      <c r="AX250" s="81" t="str">
        <f t="shared" si="46"/>
        <v/>
      </c>
      <c r="AY250" s="22" t="str">
        <f>IFERROR(VLOOKUP((CONCATENATE(AM250,AX250)),Listados!$U$3:$V$11,2,FALSE),"")</f>
        <v/>
      </c>
      <c r="AZ250" s="111">
        <f t="shared" si="47"/>
        <v>100</v>
      </c>
      <c r="BA250" s="504"/>
      <c r="BB250" s="548"/>
      <c r="BC250" s="142">
        <f>+IF(AND(W250="Preventivo",BB247="Fuerte"),2,IF(AND(W250="Preventivo",BB247="Moderado"),1,0))</f>
        <v>0</v>
      </c>
      <c r="BD250" s="68">
        <f>+IF(AND(W250="Detectivo/Correctivo",$BB247="Fuerte"),2,IF(AND(W250="Detectivo/Correctivo",$BB250="Moderado"),1,IF(AND(W250="Preventivo",$BB247="Fuerte"),1,0)))</f>
        <v>0</v>
      </c>
      <c r="BE250" s="142" t="e">
        <f>+N247-BC250</f>
        <v>#N/A</v>
      </c>
      <c r="BF250" s="142" t="e">
        <f>+P247-BD250</f>
        <v>#N/A</v>
      </c>
      <c r="BG250" s="500"/>
      <c r="BH250" s="500"/>
      <c r="BI250" s="500"/>
      <c r="BJ250" s="590"/>
      <c r="BK250" s="590"/>
      <c r="BL250" s="590"/>
      <c r="BM250" s="590"/>
    </row>
    <row r="251" spans="1:65" ht="65.099999999999994" customHeight="1" thickBot="1" x14ac:dyDescent="0.3">
      <c r="A251" s="511"/>
      <c r="B251" s="599"/>
      <c r="C251" s="517"/>
      <c r="D251" s="116"/>
      <c r="E251" s="116"/>
      <c r="F251" s="601"/>
      <c r="G251" s="523"/>
      <c r="H251" s="105"/>
      <c r="I251" s="162"/>
      <c r="J251" s="105"/>
      <c r="K251" s="29"/>
      <c r="L251" s="151"/>
      <c r="M251" s="514"/>
      <c r="N251" s="507"/>
      <c r="O251" s="597"/>
      <c r="P251" s="507"/>
      <c r="Q251" s="502"/>
      <c r="R251" s="500"/>
      <c r="S251" s="140"/>
      <c r="T251" s="181"/>
      <c r="U251" s="52" t="s">
        <v>497</v>
      </c>
      <c r="V251" s="145"/>
      <c r="W251" s="145"/>
      <c r="X251" s="145"/>
      <c r="Y251" s="99" t="str">
        <f t="shared" si="37"/>
        <v/>
      </c>
      <c r="Z251" s="145"/>
      <c r="AA251" s="99" t="str">
        <f t="shared" si="38"/>
        <v/>
      </c>
      <c r="AB251" s="140"/>
      <c r="AC251" s="99" t="str">
        <f t="shared" si="39"/>
        <v/>
      </c>
      <c r="AD251" s="140"/>
      <c r="AE251" s="99" t="str">
        <f t="shared" si="40"/>
        <v/>
      </c>
      <c r="AF251" s="140"/>
      <c r="AG251" s="99" t="str">
        <f t="shared" si="41"/>
        <v/>
      </c>
      <c r="AH251" s="140"/>
      <c r="AI251" s="99" t="str">
        <f t="shared" si="42"/>
        <v/>
      </c>
      <c r="AJ251" s="140"/>
      <c r="AK251" s="28" t="str">
        <f t="shared" si="43"/>
        <v/>
      </c>
      <c r="AL251" s="111" t="str">
        <f t="shared" si="44"/>
        <v/>
      </c>
      <c r="AM251" s="111" t="str">
        <f t="shared" si="45"/>
        <v/>
      </c>
      <c r="AN251" s="179"/>
      <c r="AO251" s="179"/>
      <c r="AP251" s="179"/>
      <c r="AQ251" s="179"/>
      <c r="AR251" s="179"/>
      <c r="AS251" s="179"/>
      <c r="AT251" s="179"/>
      <c r="AU251" s="180" t="str">
        <f>IFERROR(VLOOKUP(AT251,'Seguridad Información'!$I$61:$J$65,2,0),"")</f>
        <v/>
      </c>
      <c r="AV251" s="83"/>
      <c r="AW251" s="82" t="str">
        <f t="shared" si="36"/>
        <v/>
      </c>
      <c r="AX251" s="81" t="str">
        <f t="shared" si="46"/>
        <v/>
      </c>
      <c r="AY251" s="22" t="str">
        <f>IFERROR(VLOOKUP((CONCATENATE(AM251,AX251)),Listados!$U$3:$V$11,2,FALSE),"")</f>
        <v/>
      </c>
      <c r="AZ251" s="111">
        <f t="shared" si="47"/>
        <v>100</v>
      </c>
      <c r="BA251" s="504"/>
      <c r="BB251" s="548"/>
      <c r="BC251" s="142">
        <f>+IF(AND(W251="Preventivo",BB247="Fuerte"),2,IF(AND(W251="Preventivo",BB247="Moderado"),1,0))</f>
        <v>0</v>
      </c>
      <c r="BD251" s="68">
        <f>+IF(AND(W251="Detectivo/Correctivo",$BB247="Fuerte"),2,IF(AND(W251="Detectivo/Correctivo",$BB251="Moderado"),1,IF(AND(W251="Preventivo",$BB247="Fuerte"),1,0)))</f>
        <v>0</v>
      </c>
      <c r="BE251" s="142" t="e">
        <f>+N247-BC251</f>
        <v>#N/A</v>
      </c>
      <c r="BF251" s="142" t="e">
        <f>+P247-BD251</f>
        <v>#N/A</v>
      </c>
      <c r="BG251" s="500"/>
      <c r="BH251" s="500"/>
      <c r="BI251" s="500"/>
      <c r="BJ251" s="590"/>
      <c r="BK251" s="590"/>
      <c r="BL251" s="590"/>
      <c r="BM251" s="590"/>
    </row>
    <row r="252" spans="1:65" ht="65.099999999999994" customHeight="1" thickBot="1" x14ac:dyDescent="0.3">
      <c r="A252" s="512"/>
      <c r="B252" s="599"/>
      <c r="C252" s="518"/>
      <c r="D252" s="113"/>
      <c r="E252" s="113"/>
      <c r="F252" s="602"/>
      <c r="G252" s="568"/>
      <c r="H252" s="105"/>
      <c r="I252" s="162"/>
      <c r="J252" s="105"/>
      <c r="K252" s="30"/>
      <c r="L252" s="151"/>
      <c r="M252" s="514"/>
      <c r="N252" s="508"/>
      <c r="O252" s="597"/>
      <c r="P252" s="508"/>
      <c r="Q252" s="502"/>
      <c r="R252" s="501"/>
      <c r="S252" s="140"/>
      <c r="T252" s="102"/>
      <c r="U252" s="52" t="s">
        <v>497</v>
      </c>
      <c r="V252" s="145"/>
      <c r="W252" s="145"/>
      <c r="X252" s="145"/>
      <c r="Y252" s="99" t="str">
        <f t="shared" si="37"/>
        <v/>
      </c>
      <c r="Z252" s="145"/>
      <c r="AA252" s="99" t="str">
        <f t="shared" si="38"/>
        <v/>
      </c>
      <c r="AB252" s="140"/>
      <c r="AC252" s="99" t="str">
        <f t="shared" si="39"/>
        <v/>
      </c>
      <c r="AD252" s="140"/>
      <c r="AE252" s="99" t="str">
        <f t="shared" si="40"/>
        <v/>
      </c>
      <c r="AF252" s="140"/>
      <c r="AG252" s="99" t="str">
        <f t="shared" si="41"/>
        <v/>
      </c>
      <c r="AH252" s="140"/>
      <c r="AI252" s="99" t="str">
        <f t="shared" si="42"/>
        <v/>
      </c>
      <c r="AJ252" s="140"/>
      <c r="AK252" s="28" t="str">
        <f t="shared" si="43"/>
        <v/>
      </c>
      <c r="AL252" s="111" t="str">
        <f t="shared" si="44"/>
        <v/>
      </c>
      <c r="AM252" s="111" t="str">
        <f t="shared" si="45"/>
        <v/>
      </c>
      <c r="AN252" s="179"/>
      <c r="AO252" s="179"/>
      <c r="AP252" s="179"/>
      <c r="AQ252" s="179"/>
      <c r="AR252" s="179"/>
      <c r="AS252" s="179"/>
      <c r="AT252" s="179"/>
      <c r="AU252" s="180" t="str">
        <f>IFERROR(VLOOKUP(AT252,'Seguridad Información'!$I$61:$J$65,2,0),"")</f>
        <v/>
      </c>
      <c r="AV252" s="83"/>
      <c r="AW252" s="82" t="str">
        <f t="shared" si="36"/>
        <v/>
      </c>
      <c r="AX252" s="81" t="str">
        <f t="shared" si="46"/>
        <v/>
      </c>
      <c r="AY252" s="22" t="str">
        <f>IFERROR(VLOOKUP((CONCATENATE(AM252,AX252)),Listados!$U$3:$V$11,2,FALSE),"")</f>
        <v/>
      </c>
      <c r="AZ252" s="111">
        <f t="shared" si="47"/>
        <v>100</v>
      </c>
      <c r="BA252" s="505"/>
      <c r="BB252" s="548"/>
      <c r="BC252" s="142">
        <f>+IF(AND(W252="Preventivo",BB247="Fuerte"),2,IF(AND(W252="Preventivo",BB247="Moderado"),1,0))</f>
        <v>0</v>
      </c>
      <c r="BD252" s="68">
        <f>+IF(AND(W252="Detectivo/Correctivo",$BB247="Fuerte"),2,IF(AND(W252="Detectivo/Correctivo",$BB252="Moderado"),1,IF(AND(W252="Preventivo",$BB247="Fuerte"),1,0)))</f>
        <v>0</v>
      </c>
      <c r="BE252" s="142" t="e">
        <f>+N247-BC252</f>
        <v>#N/A</v>
      </c>
      <c r="BF252" s="142" t="e">
        <f>+P247-BD252</f>
        <v>#N/A</v>
      </c>
      <c r="BG252" s="501"/>
      <c r="BH252" s="501"/>
      <c r="BI252" s="501"/>
      <c r="BJ252" s="591"/>
      <c r="BK252" s="591"/>
      <c r="BL252" s="591"/>
      <c r="BM252" s="591"/>
    </row>
    <row r="253" spans="1:65" ht="65.099999999999994" customHeight="1" thickBot="1" x14ac:dyDescent="0.3">
      <c r="A253" s="510">
        <v>42</v>
      </c>
      <c r="B253" s="598"/>
      <c r="C253" s="516" t="str">
        <f>IFERROR(VLOOKUP(B253,Listados!B$3:C$20,2,FALSE),"")</f>
        <v/>
      </c>
      <c r="D253" s="114"/>
      <c r="E253" s="114"/>
      <c r="F253" s="600"/>
      <c r="G253" s="522"/>
      <c r="H253" s="105"/>
      <c r="I253" s="162"/>
      <c r="J253" s="105"/>
      <c r="K253" s="109"/>
      <c r="L253" s="18"/>
      <c r="M253" s="549"/>
      <c r="N253" s="506" t="e">
        <f>+VLOOKUP(M253,Listados!$K$8:$L$12,2,0)</f>
        <v>#N/A</v>
      </c>
      <c r="O253" s="596"/>
      <c r="P253" s="506" t="e">
        <f>+VLOOKUP(O253,Listados!$K$13:$L$17,2,0)</f>
        <v>#N/A</v>
      </c>
      <c r="Q253" s="501" t="str">
        <f>IF(AND(M253&lt;&gt;"",O253&lt;&gt;""),VLOOKUP(M253&amp;O253,Listados!$M$3:$N$27,2,FALSE),"")</f>
        <v/>
      </c>
      <c r="R253" s="499" t="e">
        <f>+VLOOKUP(Q253,Listados!$P$3:$Q$6,2,FALSE)</f>
        <v>#N/A</v>
      </c>
      <c r="S253" s="140"/>
      <c r="T253" s="98"/>
      <c r="U253" s="52" t="s">
        <v>497</v>
      </c>
      <c r="V253" s="145"/>
      <c r="W253" s="145"/>
      <c r="X253" s="145"/>
      <c r="Y253" s="99" t="str">
        <f t="shared" si="37"/>
        <v/>
      </c>
      <c r="Z253" s="145"/>
      <c r="AA253" s="99" t="str">
        <f t="shared" si="38"/>
        <v/>
      </c>
      <c r="AB253" s="140"/>
      <c r="AC253" s="99" t="str">
        <f t="shared" si="39"/>
        <v/>
      </c>
      <c r="AD253" s="140"/>
      <c r="AE253" s="99" t="str">
        <f t="shared" si="40"/>
        <v/>
      </c>
      <c r="AF253" s="140"/>
      <c r="AG253" s="99" t="str">
        <f t="shared" si="41"/>
        <v/>
      </c>
      <c r="AH253" s="140"/>
      <c r="AI253" s="99" t="str">
        <f t="shared" si="42"/>
        <v/>
      </c>
      <c r="AJ253" s="140"/>
      <c r="AK253" s="28" t="str">
        <f t="shared" si="43"/>
        <v/>
      </c>
      <c r="AL253" s="111" t="str">
        <f t="shared" si="44"/>
        <v/>
      </c>
      <c r="AM253" s="111" t="str">
        <f t="shared" si="45"/>
        <v/>
      </c>
      <c r="AN253" s="179"/>
      <c r="AO253" s="179"/>
      <c r="AP253" s="179"/>
      <c r="AQ253" s="179"/>
      <c r="AR253" s="179"/>
      <c r="AS253" s="179"/>
      <c r="AT253" s="179"/>
      <c r="AU253" s="180" t="str">
        <f>IFERROR(VLOOKUP(AT253,'Seguridad Información'!$I$61:$J$65,2,0),"")</f>
        <v/>
      </c>
      <c r="AV253" s="83"/>
      <c r="AW253" s="82" t="str">
        <f t="shared" si="36"/>
        <v/>
      </c>
      <c r="AX253" s="81" t="str">
        <f t="shared" si="46"/>
        <v/>
      </c>
      <c r="AY253" s="22" t="str">
        <f>IFERROR(VLOOKUP((CONCATENATE(AM253,AX253)),Listados!$U$3:$V$11,2,FALSE),"")</f>
        <v/>
      </c>
      <c r="AZ253" s="111">
        <f t="shared" si="47"/>
        <v>100</v>
      </c>
      <c r="BA253" s="503">
        <f>AVERAGE(AZ253:AZ258)</f>
        <v>100</v>
      </c>
      <c r="BB253" s="505" t="str">
        <f>IF(BA253&lt;=50, "Débil", IF(BA253&lt;=99,"Moderado","Fuerte"))</f>
        <v>Fuerte</v>
      </c>
      <c r="BC253" s="142">
        <f>+IF(AND(W253="Preventivo",BB253="Fuerte"),2,IF(AND(W253="Preventivo",BB253="Moderado"),1,0))</f>
        <v>0</v>
      </c>
      <c r="BD253" s="68">
        <f>+IF(AND(W253="Detectivo/Correctivo",$BB253="Fuerte"),2,IF(AND(W253="Detectivo/Correctivo",$BB253="Moderado"),1,IF(AND(W253="Preventivo",$BB253="Fuerte"),1,0)))</f>
        <v>0</v>
      </c>
      <c r="BE253" s="142" t="e">
        <f>+N253-BC253</f>
        <v>#N/A</v>
      </c>
      <c r="BF253" s="142" t="e">
        <f>+P253-BD253</f>
        <v>#N/A</v>
      </c>
      <c r="BG253" s="499" t="e">
        <f>+VLOOKUP(MIN(BE253,BE254,BE255,BE256,BE257,BE258),Listados!$J$18:$K$24,2,TRUE)</f>
        <v>#N/A</v>
      </c>
      <c r="BH253" s="499" t="e">
        <f>+VLOOKUP(MIN(BF253,BF254,BF255,BF256,BF257,BF258),Listados!$J$27:$K$32,2,TRUE)</f>
        <v>#N/A</v>
      </c>
      <c r="BI253" s="499" t="e">
        <f>IF(AND(BG253&lt;&gt;"",BH253&lt;&gt;""),VLOOKUP(BG253&amp;BH253,Listados!$M$3:$N$27,2,FALSE),"")</f>
        <v>#N/A</v>
      </c>
      <c r="BJ253" s="589" t="e">
        <f>+IF($R253="Asumir el riesgo","NA","")</f>
        <v>#N/A</v>
      </c>
      <c r="BK253" s="589" t="e">
        <f>+IF($R253="Asumir el riesgo","NA","")</f>
        <v>#N/A</v>
      </c>
      <c r="BL253" s="589" t="e">
        <f>+IF($R253="Asumir el riesgo","NA","")</f>
        <v>#N/A</v>
      </c>
      <c r="BM253" s="589" t="e">
        <f>+IF($R253="Asumir el riesgo","NA","")</f>
        <v>#N/A</v>
      </c>
    </row>
    <row r="254" spans="1:65" ht="65.099999999999994" customHeight="1" thickBot="1" x14ac:dyDescent="0.3">
      <c r="A254" s="511"/>
      <c r="B254" s="599"/>
      <c r="C254" s="517"/>
      <c r="D254" s="159"/>
      <c r="E254" s="159"/>
      <c r="F254" s="601"/>
      <c r="G254" s="523"/>
      <c r="H254" s="105"/>
      <c r="I254" s="162"/>
      <c r="J254" s="105"/>
      <c r="K254" s="161"/>
      <c r="L254" s="151"/>
      <c r="M254" s="514"/>
      <c r="N254" s="507"/>
      <c r="O254" s="597"/>
      <c r="P254" s="507"/>
      <c r="Q254" s="502"/>
      <c r="R254" s="500"/>
      <c r="S254" s="140"/>
      <c r="T254" s="181"/>
      <c r="U254" s="52" t="s">
        <v>497</v>
      </c>
      <c r="V254" s="145"/>
      <c r="W254" s="145"/>
      <c r="X254" s="145"/>
      <c r="Y254" s="99" t="str">
        <f t="shared" si="37"/>
        <v/>
      </c>
      <c r="Z254" s="145"/>
      <c r="AA254" s="99" t="str">
        <f t="shared" si="38"/>
        <v/>
      </c>
      <c r="AB254" s="140"/>
      <c r="AC254" s="99" t="str">
        <f t="shared" si="39"/>
        <v/>
      </c>
      <c r="AD254" s="140"/>
      <c r="AE254" s="99" t="str">
        <f t="shared" si="40"/>
        <v/>
      </c>
      <c r="AF254" s="140"/>
      <c r="AG254" s="99" t="str">
        <f t="shared" si="41"/>
        <v/>
      </c>
      <c r="AH254" s="140"/>
      <c r="AI254" s="99" t="str">
        <f t="shared" si="42"/>
        <v/>
      </c>
      <c r="AJ254" s="140"/>
      <c r="AK254" s="28" t="str">
        <f t="shared" si="43"/>
        <v/>
      </c>
      <c r="AL254" s="111" t="str">
        <f t="shared" si="44"/>
        <v/>
      </c>
      <c r="AM254" s="111" t="str">
        <f t="shared" si="45"/>
        <v/>
      </c>
      <c r="AN254" s="179"/>
      <c r="AO254" s="179"/>
      <c r="AP254" s="179"/>
      <c r="AQ254" s="179"/>
      <c r="AR254" s="179"/>
      <c r="AS254" s="179"/>
      <c r="AT254" s="179"/>
      <c r="AU254" s="180" t="str">
        <f>IFERROR(VLOOKUP(AT254,'Seguridad Información'!$I$61:$J$65,2,0),"")</f>
        <v/>
      </c>
      <c r="AV254" s="83"/>
      <c r="AW254" s="82" t="str">
        <f t="shared" si="36"/>
        <v/>
      </c>
      <c r="AX254" s="81" t="str">
        <f t="shared" si="46"/>
        <v/>
      </c>
      <c r="AY254" s="22" t="str">
        <f>IFERROR(VLOOKUP((CONCATENATE(AM254,AX254)),Listados!$U$3:$V$11,2,FALSE),"")</f>
        <v/>
      </c>
      <c r="AZ254" s="111">
        <f t="shared" si="47"/>
        <v>100</v>
      </c>
      <c r="BA254" s="504"/>
      <c r="BB254" s="548"/>
      <c r="BC254" s="142">
        <f>+IF(AND(W254="Preventivo",BB253="Fuerte"),2,IF(AND(W254="Preventivo",BB253="Moderado"),1,0))</f>
        <v>0</v>
      </c>
      <c r="BD254" s="68">
        <f>+IF(AND(W254="Detectivo/Correctivo",$BB253="Fuerte"),2,IF(AND(W254="Detectivo/Correctivo",$BB254="Moderado"),1,IF(AND(W254="Preventivo",$BB253="Fuerte"),1,0)))</f>
        <v>0</v>
      </c>
      <c r="BE254" s="142" t="e">
        <f>+N253-BC254</f>
        <v>#N/A</v>
      </c>
      <c r="BF254" s="142" t="e">
        <f>+P253-BD254</f>
        <v>#N/A</v>
      </c>
      <c r="BG254" s="500"/>
      <c r="BH254" s="500"/>
      <c r="BI254" s="500"/>
      <c r="BJ254" s="590"/>
      <c r="BK254" s="590"/>
      <c r="BL254" s="590"/>
      <c r="BM254" s="590"/>
    </row>
    <row r="255" spans="1:65" ht="65.099999999999994" customHeight="1" thickBot="1" x14ac:dyDescent="0.3">
      <c r="A255" s="511"/>
      <c r="B255" s="599"/>
      <c r="C255" s="517"/>
      <c r="D255" s="159"/>
      <c r="E255" s="159"/>
      <c r="F255" s="601"/>
      <c r="G255" s="523"/>
      <c r="H255" s="105"/>
      <c r="I255" s="162"/>
      <c r="J255" s="105"/>
      <c r="K255" s="161"/>
      <c r="L255" s="151"/>
      <c r="M255" s="514"/>
      <c r="N255" s="507"/>
      <c r="O255" s="597"/>
      <c r="P255" s="507"/>
      <c r="Q255" s="502"/>
      <c r="R255" s="500"/>
      <c r="S255" s="140"/>
      <c r="T255" s="100"/>
      <c r="U255" s="52" t="s">
        <v>497</v>
      </c>
      <c r="V255" s="145"/>
      <c r="W255" s="145"/>
      <c r="X255" s="145"/>
      <c r="Y255" s="99" t="str">
        <f t="shared" si="37"/>
        <v/>
      </c>
      <c r="Z255" s="145"/>
      <c r="AA255" s="99" t="str">
        <f t="shared" si="38"/>
        <v/>
      </c>
      <c r="AB255" s="140"/>
      <c r="AC255" s="99" t="str">
        <f t="shared" si="39"/>
        <v/>
      </c>
      <c r="AD255" s="140"/>
      <c r="AE255" s="99" t="str">
        <f t="shared" si="40"/>
        <v/>
      </c>
      <c r="AF255" s="140"/>
      <c r="AG255" s="99" t="str">
        <f t="shared" si="41"/>
        <v/>
      </c>
      <c r="AH255" s="140"/>
      <c r="AI255" s="99" t="str">
        <f t="shared" si="42"/>
        <v/>
      </c>
      <c r="AJ255" s="140"/>
      <c r="AK255" s="28" t="str">
        <f t="shared" si="43"/>
        <v/>
      </c>
      <c r="AL255" s="111" t="str">
        <f t="shared" si="44"/>
        <v/>
      </c>
      <c r="AM255" s="111" t="str">
        <f t="shared" si="45"/>
        <v/>
      </c>
      <c r="AN255" s="179"/>
      <c r="AO255" s="179"/>
      <c r="AP255" s="179"/>
      <c r="AQ255" s="179"/>
      <c r="AR255" s="179"/>
      <c r="AS255" s="179"/>
      <c r="AT255" s="179"/>
      <c r="AU255" s="180" t="str">
        <f>IFERROR(VLOOKUP(AT255,'Seguridad Información'!$I$61:$J$65,2,0),"")</f>
        <v/>
      </c>
      <c r="AV255" s="83"/>
      <c r="AW255" s="82" t="str">
        <f t="shared" si="36"/>
        <v/>
      </c>
      <c r="AX255" s="81" t="str">
        <f t="shared" si="46"/>
        <v/>
      </c>
      <c r="AY255" s="22" t="str">
        <f>IFERROR(VLOOKUP((CONCATENATE(AM255,AX255)),Listados!$U$3:$V$11,2,FALSE),"")</f>
        <v/>
      </c>
      <c r="AZ255" s="111">
        <f t="shared" si="47"/>
        <v>100</v>
      </c>
      <c r="BA255" s="504"/>
      <c r="BB255" s="548"/>
      <c r="BC255" s="142">
        <f>+IF(AND(W255="Preventivo",BB253="Fuerte"),2,IF(AND(W255="Preventivo",BB253="Moderado"),1,0))</f>
        <v>0</v>
      </c>
      <c r="BD255" s="68">
        <f>+IF(AND(W255="Detectivo/Correctivo",$BB253="Fuerte"),2,IF(AND(W255="Detectivo/Correctivo",$BB255="Moderado"),1,IF(AND(W255="Preventivo",$BB253="Fuerte"),1,0)))</f>
        <v>0</v>
      </c>
      <c r="BE255" s="142" t="e">
        <f>+N253-BC255</f>
        <v>#N/A</v>
      </c>
      <c r="BF255" s="142" t="e">
        <f>+P253-BD255</f>
        <v>#N/A</v>
      </c>
      <c r="BG255" s="500"/>
      <c r="BH255" s="500"/>
      <c r="BI255" s="500"/>
      <c r="BJ255" s="590"/>
      <c r="BK255" s="590"/>
      <c r="BL255" s="590"/>
      <c r="BM255" s="590"/>
    </row>
    <row r="256" spans="1:65" ht="65.099999999999994" customHeight="1" thickBot="1" x14ac:dyDescent="0.3">
      <c r="A256" s="511"/>
      <c r="B256" s="599"/>
      <c r="C256" s="517"/>
      <c r="D256" s="159"/>
      <c r="E256" s="159"/>
      <c r="F256" s="601"/>
      <c r="G256" s="523"/>
      <c r="H256" s="105"/>
      <c r="I256" s="162"/>
      <c r="J256" s="105"/>
      <c r="K256" s="161"/>
      <c r="L256" s="151"/>
      <c r="M256" s="514"/>
      <c r="N256" s="507"/>
      <c r="O256" s="597"/>
      <c r="P256" s="507"/>
      <c r="Q256" s="502"/>
      <c r="R256" s="500"/>
      <c r="S256" s="140"/>
      <c r="T256" s="101"/>
      <c r="U256" s="52" t="s">
        <v>497</v>
      </c>
      <c r="V256" s="145"/>
      <c r="W256" s="145"/>
      <c r="X256" s="145"/>
      <c r="Y256" s="99" t="str">
        <f t="shared" si="37"/>
        <v/>
      </c>
      <c r="Z256" s="145"/>
      <c r="AA256" s="99" t="str">
        <f t="shared" si="38"/>
        <v/>
      </c>
      <c r="AB256" s="140"/>
      <c r="AC256" s="99" t="str">
        <f t="shared" si="39"/>
        <v/>
      </c>
      <c r="AD256" s="140"/>
      <c r="AE256" s="99" t="str">
        <f t="shared" si="40"/>
        <v/>
      </c>
      <c r="AF256" s="140"/>
      <c r="AG256" s="99" t="str">
        <f t="shared" si="41"/>
        <v/>
      </c>
      <c r="AH256" s="140"/>
      <c r="AI256" s="99" t="str">
        <f t="shared" si="42"/>
        <v/>
      </c>
      <c r="AJ256" s="140"/>
      <c r="AK256" s="28" t="str">
        <f t="shared" si="43"/>
        <v/>
      </c>
      <c r="AL256" s="111" t="str">
        <f t="shared" si="44"/>
        <v/>
      </c>
      <c r="AM256" s="111" t="str">
        <f t="shared" si="45"/>
        <v/>
      </c>
      <c r="AN256" s="179"/>
      <c r="AO256" s="179"/>
      <c r="AP256" s="179"/>
      <c r="AQ256" s="179"/>
      <c r="AR256" s="179"/>
      <c r="AS256" s="179"/>
      <c r="AT256" s="179"/>
      <c r="AU256" s="180" t="str">
        <f>IFERROR(VLOOKUP(AT256,'Seguridad Información'!$I$61:$J$65,2,0),"")</f>
        <v/>
      </c>
      <c r="AV256" s="83"/>
      <c r="AW256" s="82" t="str">
        <f t="shared" si="36"/>
        <v/>
      </c>
      <c r="AX256" s="81" t="str">
        <f t="shared" si="46"/>
        <v/>
      </c>
      <c r="AY256" s="22" t="str">
        <f>IFERROR(VLOOKUP((CONCATENATE(AM256,AX256)),Listados!$U$3:$V$11,2,FALSE),"")</f>
        <v/>
      </c>
      <c r="AZ256" s="111">
        <f t="shared" si="47"/>
        <v>100</v>
      </c>
      <c r="BA256" s="504"/>
      <c r="BB256" s="548"/>
      <c r="BC256" s="142">
        <f>+IF(AND(W256="Preventivo",BB253="Fuerte"),2,IF(AND(W256="Preventivo",BB253="Moderado"),1,0))</f>
        <v>0</v>
      </c>
      <c r="BD256" s="68">
        <f>+IF(AND(W256="Detectivo/Correctivo",$BB253="Fuerte"),2,IF(AND(W256="Detectivo/Correctivo",$BB256="Moderado"),1,IF(AND(W256="Preventivo",$BB253="Fuerte"),1,0)))</f>
        <v>0</v>
      </c>
      <c r="BE256" s="142" t="e">
        <f>+N253-BC256</f>
        <v>#N/A</v>
      </c>
      <c r="BF256" s="142" t="e">
        <f>+P253-BD256</f>
        <v>#N/A</v>
      </c>
      <c r="BG256" s="500"/>
      <c r="BH256" s="500"/>
      <c r="BI256" s="500"/>
      <c r="BJ256" s="590"/>
      <c r="BK256" s="590"/>
      <c r="BL256" s="590"/>
      <c r="BM256" s="590"/>
    </row>
    <row r="257" spans="1:65" ht="65.099999999999994" customHeight="1" thickBot="1" x14ac:dyDescent="0.3">
      <c r="A257" s="511"/>
      <c r="B257" s="599"/>
      <c r="C257" s="517"/>
      <c r="D257" s="116"/>
      <c r="E257" s="116"/>
      <c r="F257" s="601"/>
      <c r="G257" s="523"/>
      <c r="H257" s="105"/>
      <c r="I257" s="162"/>
      <c r="J257" s="105"/>
      <c r="K257" s="29"/>
      <c r="L257" s="151"/>
      <c r="M257" s="514"/>
      <c r="N257" s="507"/>
      <c r="O257" s="597"/>
      <c r="P257" s="507"/>
      <c r="Q257" s="502"/>
      <c r="R257" s="500"/>
      <c r="S257" s="140"/>
      <c r="T257" s="181"/>
      <c r="U257" s="52" t="s">
        <v>497</v>
      </c>
      <c r="V257" s="145"/>
      <c r="W257" s="145"/>
      <c r="X257" s="145"/>
      <c r="Y257" s="99" t="str">
        <f t="shared" si="37"/>
        <v/>
      </c>
      <c r="Z257" s="145"/>
      <c r="AA257" s="99" t="str">
        <f t="shared" si="38"/>
        <v/>
      </c>
      <c r="AB257" s="140"/>
      <c r="AC257" s="99" t="str">
        <f t="shared" si="39"/>
        <v/>
      </c>
      <c r="AD257" s="140"/>
      <c r="AE257" s="99" t="str">
        <f t="shared" si="40"/>
        <v/>
      </c>
      <c r="AF257" s="140"/>
      <c r="AG257" s="99" t="str">
        <f t="shared" si="41"/>
        <v/>
      </c>
      <c r="AH257" s="140"/>
      <c r="AI257" s="99" t="str">
        <f t="shared" si="42"/>
        <v/>
      </c>
      <c r="AJ257" s="140"/>
      <c r="AK257" s="28" t="str">
        <f t="shared" si="43"/>
        <v/>
      </c>
      <c r="AL257" s="111" t="str">
        <f t="shared" si="44"/>
        <v/>
      </c>
      <c r="AM257" s="111" t="str">
        <f t="shared" si="45"/>
        <v/>
      </c>
      <c r="AN257" s="179"/>
      <c r="AO257" s="179"/>
      <c r="AP257" s="179"/>
      <c r="AQ257" s="179"/>
      <c r="AR257" s="179"/>
      <c r="AS257" s="179"/>
      <c r="AT257" s="179"/>
      <c r="AU257" s="180" t="str">
        <f>IFERROR(VLOOKUP(AT257,'Seguridad Información'!$I$61:$J$65,2,0),"")</f>
        <v/>
      </c>
      <c r="AV257" s="83"/>
      <c r="AW257" s="82" t="str">
        <f t="shared" si="36"/>
        <v/>
      </c>
      <c r="AX257" s="81" t="str">
        <f t="shared" si="46"/>
        <v/>
      </c>
      <c r="AY257" s="22" t="str">
        <f>IFERROR(VLOOKUP((CONCATENATE(AM257,AX257)),Listados!$U$3:$V$11,2,FALSE),"")</f>
        <v/>
      </c>
      <c r="AZ257" s="111">
        <f t="shared" si="47"/>
        <v>100</v>
      </c>
      <c r="BA257" s="504"/>
      <c r="BB257" s="548"/>
      <c r="BC257" s="142">
        <f>+IF(AND(W257="Preventivo",BB253="Fuerte"),2,IF(AND(W257="Preventivo",BB253="Moderado"),1,0))</f>
        <v>0</v>
      </c>
      <c r="BD257" s="68">
        <f>+IF(AND(W257="Detectivo/Correctivo",$BB253="Fuerte"),2,IF(AND(W257="Detectivo/Correctivo",$BB257="Moderado"),1,IF(AND(W257="Preventivo",$BB253="Fuerte"),1,0)))</f>
        <v>0</v>
      </c>
      <c r="BE257" s="142" t="e">
        <f>+N253-BC257</f>
        <v>#N/A</v>
      </c>
      <c r="BF257" s="142" t="e">
        <f>+P253-BD257</f>
        <v>#N/A</v>
      </c>
      <c r="BG257" s="500"/>
      <c r="BH257" s="500"/>
      <c r="BI257" s="500"/>
      <c r="BJ257" s="590"/>
      <c r="BK257" s="590"/>
      <c r="BL257" s="590"/>
      <c r="BM257" s="590"/>
    </row>
    <row r="258" spans="1:65" ht="65.099999999999994" customHeight="1" thickBot="1" x14ac:dyDescent="0.3">
      <c r="A258" s="512"/>
      <c r="B258" s="599"/>
      <c r="C258" s="518"/>
      <c r="D258" s="113"/>
      <c r="E258" s="113"/>
      <c r="F258" s="602"/>
      <c r="G258" s="568"/>
      <c r="H258" s="105"/>
      <c r="I258" s="162"/>
      <c r="J258" s="105"/>
      <c r="K258" s="30"/>
      <c r="L258" s="151"/>
      <c r="M258" s="514"/>
      <c r="N258" s="508"/>
      <c r="O258" s="597"/>
      <c r="P258" s="508"/>
      <c r="Q258" s="502"/>
      <c r="R258" s="501"/>
      <c r="S258" s="140"/>
      <c r="T258" s="102"/>
      <c r="U258" s="52" t="s">
        <v>497</v>
      </c>
      <c r="V258" s="145"/>
      <c r="W258" s="145"/>
      <c r="X258" s="145"/>
      <c r="Y258" s="99" t="str">
        <f t="shared" si="37"/>
        <v/>
      </c>
      <c r="Z258" s="145"/>
      <c r="AA258" s="99" t="str">
        <f t="shared" si="38"/>
        <v/>
      </c>
      <c r="AB258" s="140"/>
      <c r="AC258" s="99" t="str">
        <f t="shared" si="39"/>
        <v/>
      </c>
      <c r="AD258" s="140"/>
      <c r="AE258" s="99" t="str">
        <f t="shared" si="40"/>
        <v/>
      </c>
      <c r="AF258" s="140"/>
      <c r="AG258" s="99" t="str">
        <f t="shared" si="41"/>
        <v/>
      </c>
      <c r="AH258" s="140"/>
      <c r="AI258" s="99" t="str">
        <f t="shared" si="42"/>
        <v/>
      </c>
      <c r="AJ258" s="140"/>
      <c r="AK258" s="28" t="str">
        <f t="shared" si="43"/>
        <v/>
      </c>
      <c r="AL258" s="111" t="str">
        <f t="shared" si="44"/>
        <v/>
      </c>
      <c r="AM258" s="111" t="str">
        <f t="shared" si="45"/>
        <v/>
      </c>
      <c r="AN258" s="179"/>
      <c r="AO258" s="179"/>
      <c r="AP258" s="179"/>
      <c r="AQ258" s="179"/>
      <c r="AR258" s="179"/>
      <c r="AS258" s="179"/>
      <c r="AT258" s="179"/>
      <c r="AU258" s="180" t="str">
        <f>IFERROR(VLOOKUP(AT258,'Seguridad Información'!$I$61:$J$65,2,0),"")</f>
        <v/>
      </c>
      <c r="AV258" s="83"/>
      <c r="AW258" s="82" t="str">
        <f t="shared" si="36"/>
        <v/>
      </c>
      <c r="AX258" s="81" t="str">
        <f t="shared" si="46"/>
        <v/>
      </c>
      <c r="AY258" s="22" t="str">
        <f>IFERROR(VLOOKUP((CONCATENATE(AM258,AX258)),Listados!$U$3:$V$11,2,FALSE),"")</f>
        <v/>
      </c>
      <c r="AZ258" s="111">
        <f t="shared" si="47"/>
        <v>100</v>
      </c>
      <c r="BA258" s="505"/>
      <c r="BB258" s="548"/>
      <c r="BC258" s="142">
        <f>+IF(AND(W258="Preventivo",BB253="Fuerte"),2,IF(AND(W258="Preventivo",BB253="Moderado"),1,0))</f>
        <v>0</v>
      </c>
      <c r="BD258" s="68">
        <f>+IF(AND(W258="Detectivo/Correctivo",$BB253="Fuerte"),2,IF(AND(W258="Detectivo/Correctivo",$BB258="Moderado"),1,IF(AND(W258="Preventivo",$BB253="Fuerte"),1,0)))</f>
        <v>0</v>
      </c>
      <c r="BE258" s="142" t="e">
        <f>+N253-BC258</f>
        <v>#N/A</v>
      </c>
      <c r="BF258" s="142" t="e">
        <f>+P253-BD258</f>
        <v>#N/A</v>
      </c>
      <c r="BG258" s="501"/>
      <c r="BH258" s="501"/>
      <c r="BI258" s="501"/>
      <c r="BJ258" s="591"/>
      <c r="BK258" s="591"/>
      <c r="BL258" s="591"/>
      <c r="BM258" s="591"/>
    </row>
    <row r="259" spans="1:65" ht="65.099999999999994" customHeight="1" thickBot="1" x14ac:dyDescent="0.3">
      <c r="A259" s="510">
        <v>43</v>
      </c>
      <c r="B259" s="598"/>
      <c r="C259" s="516" t="str">
        <f>IFERROR(VLOOKUP(B259,Listados!B$3:C$20,2,FALSE),"")</f>
        <v/>
      </c>
      <c r="D259" s="114"/>
      <c r="E259" s="114"/>
      <c r="F259" s="600"/>
      <c r="G259" s="522"/>
      <c r="H259" s="105"/>
      <c r="I259" s="162"/>
      <c r="J259" s="105"/>
      <c r="K259" s="109"/>
      <c r="L259" s="18"/>
      <c r="M259" s="549"/>
      <c r="N259" s="506" t="e">
        <f>+VLOOKUP(M259,Listados!$K$8:$L$12,2,0)</f>
        <v>#N/A</v>
      </c>
      <c r="O259" s="596"/>
      <c r="P259" s="506" t="e">
        <f>+VLOOKUP(O259,Listados!$K$13:$L$17,2,0)</f>
        <v>#N/A</v>
      </c>
      <c r="Q259" s="501" t="str">
        <f>IF(AND(M259&lt;&gt;"",O259&lt;&gt;""),VLOOKUP(M259&amp;O259,Listados!$M$3:$N$27,2,FALSE),"")</f>
        <v/>
      </c>
      <c r="R259" s="499" t="e">
        <f>+VLOOKUP(Q259,Listados!$P$3:$Q$6,2,FALSE)</f>
        <v>#N/A</v>
      </c>
      <c r="S259" s="140"/>
      <c r="T259" s="98"/>
      <c r="U259" s="52" t="s">
        <v>497</v>
      </c>
      <c r="V259" s="145"/>
      <c r="W259" s="145"/>
      <c r="X259" s="145"/>
      <c r="Y259" s="99" t="str">
        <f t="shared" si="37"/>
        <v/>
      </c>
      <c r="Z259" s="145"/>
      <c r="AA259" s="99" t="str">
        <f t="shared" si="38"/>
        <v/>
      </c>
      <c r="AB259" s="140"/>
      <c r="AC259" s="99" t="str">
        <f t="shared" si="39"/>
        <v/>
      </c>
      <c r="AD259" s="140"/>
      <c r="AE259" s="99" t="str">
        <f t="shared" si="40"/>
        <v/>
      </c>
      <c r="AF259" s="140"/>
      <c r="AG259" s="99" t="str">
        <f t="shared" si="41"/>
        <v/>
      </c>
      <c r="AH259" s="140"/>
      <c r="AI259" s="99" t="str">
        <f t="shared" si="42"/>
        <v/>
      </c>
      <c r="AJ259" s="140"/>
      <c r="AK259" s="28" t="str">
        <f t="shared" si="43"/>
        <v/>
      </c>
      <c r="AL259" s="111" t="str">
        <f t="shared" si="44"/>
        <v/>
      </c>
      <c r="AM259" s="111" t="str">
        <f t="shared" si="45"/>
        <v/>
      </c>
      <c r="AN259" s="179"/>
      <c r="AO259" s="179"/>
      <c r="AP259" s="179"/>
      <c r="AQ259" s="179"/>
      <c r="AR259" s="179"/>
      <c r="AS259" s="179"/>
      <c r="AT259" s="179"/>
      <c r="AU259" s="180" t="str">
        <f>IFERROR(VLOOKUP(AT259,'Seguridad Información'!$I$61:$J$65,2,0),"")</f>
        <v/>
      </c>
      <c r="AV259" s="83"/>
      <c r="AW259" s="82" t="str">
        <f t="shared" si="36"/>
        <v/>
      </c>
      <c r="AX259" s="81" t="str">
        <f t="shared" si="46"/>
        <v/>
      </c>
      <c r="AY259" s="22" t="str">
        <f>IFERROR(VLOOKUP((CONCATENATE(AM259,AX259)),Listados!$U$3:$V$11,2,FALSE),"")</f>
        <v/>
      </c>
      <c r="AZ259" s="111">
        <f t="shared" si="47"/>
        <v>100</v>
      </c>
      <c r="BA259" s="503">
        <f>AVERAGE(AZ259:AZ264)</f>
        <v>100</v>
      </c>
      <c r="BB259" s="505" t="str">
        <f>IF(BA259&lt;=50, "Débil", IF(BA259&lt;=99,"Moderado","Fuerte"))</f>
        <v>Fuerte</v>
      </c>
      <c r="BC259" s="142">
        <f>+IF(AND(W259="Preventivo",BB259="Fuerte"),2,IF(AND(W259="Preventivo",BB259="Moderado"),1,0))</f>
        <v>0</v>
      </c>
      <c r="BD259" s="68">
        <f>+IF(AND(W259="Detectivo/Correctivo",$BB259="Fuerte"),2,IF(AND(W259="Detectivo/Correctivo",$BB259="Moderado"),1,IF(AND(W259="Preventivo",$BB259="Fuerte"),1,0)))</f>
        <v>0</v>
      </c>
      <c r="BE259" s="142" t="e">
        <f>+N259-BC259</f>
        <v>#N/A</v>
      </c>
      <c r="BF259" s="142" t="e">
        <f>+P259-BD259</f>
        <v>#N/A</v>
      </c>
      <c r="BG259" s="499" t="e">
        <f>+VLOOKUP(MIN(BE259,BE260,BE261,BE262,BE263,BE264),Listados!$J$18:$K$24,2,TRUE)</f>
        <v>#N/A</v>
      </c>
      <c r="BH259" s="499" t="e">
        <f>+VLOOKUP(MIN(BF259,BF260,BF261,BF262,BF263,BF264),Listados!$J$27:$K$32,2,TRUE)</f>
        <v>#N/A</v>
      </c>
      <c r="BI259" s="499" t="e">
        <f>IF(AND(BG259&lt;&gt;"",BH259&lt;&gt;""),VLOOKUP(BG259&amp;BH259,Listados!$M$3:$N$27,2,FALSE),"")</f>
        <v>#N/A</v>
      </c>
      <c r="BJ259" s="589" t="e">
        <f>+IF($R259="Asumir el riesgo","NA","")</f>
        <v>#N/A</v>
      </c>
      <c r="BK259" s="589" t="e">
        <f>+IF($R259="Asumir el riesgo","NA","")</f>
        <v>#N/A</v>
      </c>
      <c r="BL259" s="589" t="e">
        <f>+IF($R259="Asumir el riesgo","NA","")</f>
        <v>#N/A</v>
      </c>
      <c r="BM259" s="589" t="e">
        <f>+IF($R259="Asumir el riesgo","NA","")</f>
        <v>#N/A</v>
      </c>
    </row>
    <row r="260" spans="1:65" ht="65.099999999999994" customHeight="1" thickBot="1" x14ac:dyDescent="0.3">
      <c r="A260" s="511"/>
      <c r="B260" s="599"/>
      <c r="C260" s="517"/>
      <c r="D260" s="159"/>
      <c r="E260" s="159"/>
      <c r="F260" s="601"/>
      <c r="G260" s="523"/>
      <c r="H260" s="105"/>
      <c r="I260" s="162"/>
      <c r="J260" s="105"/>
      <c r="K260" s="161"/>
      <c r="L260" s="151"/>
      <c r="M260" s="514"/>
      <c r="N260" s="507"/>
      <c r="O260" s="597"/>
      <c r="P260" s="507"/>
      <c r="Q260" s="502"/>
      <c r="R260" s="500"/>
      <c r="S260" s="140"/>
      <c r="T260" s="181"/>
      <c r="U260" s="52" t="s">
        <v>497</v>
      </c>
      <c r="V260" s="145"/>
      <c r="W260" s="145"/>
      <c r="X260" s="145"/>
      <c r="Y260" s="99" t="str">
        <f t="shared" si="37"/>
        <v/>
      </c>
      <c r="Z260" s="145"/>
      <c r="AA260" s="99" t="str">
        <f t="shared" si="38"/>
        <v/>
      </c>
      <c r="AB260" s="140"/>
      <c r="AC260" s="99" t="str">
        <f t="shared" si="39"/>
        <v/>
      </c>
      <c r="AD260" s="140"/>
      <c r="AE260" s="99" t="str">
        <f t="shared" si="40"/>
        <v/>
      </c>
      <c r="AF260" s="140"/>
      <c r="AG260" s="99" t="str">
        <f t="shared" si="41"/>
        <v/>
      </c>
      <c r="AH260" s="140"/>
      <c r="AI260" s="99" t="str">
        <f t="shared" si="42"/>
        <v/>
      </c>
      <c r="AJ260" s="140"/>
      <c r="AK260" s="28" t="str">
        <f t="shared" si="43"/>
        <v/>
      </c>
      <c r="AL260" s="111" t="str">
        <f t="shared" si="44"/>
        <v/>
      </c>
      <c r="AM260" s="111" t="str">
        <f t="shared" si="45"/>
        <v/>
      </c>
      <c r="AN260" s="179"/>
      <c r="AO260" s="179"/>
      <c r="AP260" s="179"/>
      <c r="AQ260" s="179"/>
      <c r="AR260" s="179"/>
      <c r="AS260" s="179"/>
      <c r="AT260" s="179"/>
      <c r="AU260" s="180" t="str">
        <f>IFERROR(VLOOKUP(AT260,'Seguridad Información'!$I$61:$J$65,2,0),"")</f>
        <v/>
      </c>
      <c r="AV260" s="83"/>
      <c r="AW260" s="82" t="str">
        <f t="shared" si="36"/>
        <v/>
      </c>
      <c r="AX260" s="81" t="str">
        <f t="shared" si="46"/>
        <v/>
      </c>
      <c r="AY260" s="22" t="str">
        <f>IFERROR(VLOOKUP((CONCATENATE(AM260,AX260)),Listados!$U$3:$V$11,2,FALSE),"")</f>
        <v/>
      </c>
      <c r="AZ260" s="111">
        <f t="shared" si="47"/>
        <v>100</v>
      </c>
      <c r="BA260" s="504"/>
      <c r="BB260" s="548"/>
      <c r="BC260" s="142">
        <f>+IF(AND(W260="Preventivo",BB259="Fuerte"),2,IF(AND(W260="Preventivo",BB259="Moderado"),1,0))</f>
        <v>0</v>
      </c>
      <c r="BD260" s="68">
        <f>+IF(AND(W260="Detectivo/Correctivo",$BB259="Fuerte"),2,IF(AND(W260="Detectivo/Correctivo",$BB260="Moderado"),1,IF(AND(W260="Preventivo",$BB259="Fuerte"),1,0)))</f>
        <v>0</v>
      </c>
      <c r="BE260" s="142" t="e">
        <f>+N259-BC260</f>
        <v>#N/A</v>
      </c>
      <c r="BF260" s="142" t="e">
        <f>+P259-BD260</f>
        <v>#N/A</v>
      </c>
      <c r="BG260" s="500"/>
      <c r="BH260" s="500"/>
      <c r="BI260" s="500"/>
      <c r="BJ260" s="590"/>
      <c r="BK260" s="590"/>
      <c r="BL260" s="590"/>
      <c r="BM260" s="590"/>
    </row>
    <row r="261" spans="1:65" ht="65.099999999999994" customHeight="1" thickBot="1" x14ac:dyDescent="0.3">
      <c r="A261" s="511"/>
      <c r="B261" s="599"/>
      <c r="C261" s="517"/>
      <c r="D261" s="159"/>
      <c r="E261" s="159"/>
      <c r="F261" s="601"/>
      <c r="G261" s="523"/>
      <c r="H261" s="105"/>
      <c r="I261" s="162"/>
      <c r="J261" s="105"/>
      <c r="K261" s="161"/>
      <c r="L261" s="151"/>
      <c r="M261" s="514"/>
      <c r="N261" s="507"/>
      <c r="O261" s="597"/>
      <c r="P261" s="507"/>
      <c r="Q261" s="502"/>
      <c r="R261" s="500"/>
      <c r="S261" s="140"/>
      <c r="T261" s="100"/>
      <c r="U261" s="52" t="s">
        <v>497</v>
      </c>
      <c r="V261" s="145"/>
      <c r="W261" s="145"/>
      <c r="X261" s="145"/>
      <c r="Y261" s="99" t="str">
        <f t="shared" si="37"/>
        <v/>
      </c>
      <c r="Z261" s="145"/>
      <c r="AA261" s="99" t="str">
        <f t="shared" si="38"/>
        <v/>
      </c>
      <c r="AB261" s="140"/>
      <c r="AC261" s="99" t="str">
        <f t="shared" si="39"/>
        <v/>
      </c>
      <c r="AD261" s="140"/>
      <c r="AE261" s="99" t="str">
        <f t="shared" si="40"/>
        <v/>
      </c>
      <c r="AF261" s="140"/>
      <c r="AG261" s="99" t="str">
        <f t="shared" si="41"/>
        <v/>
      </c>
      <c r="AH261" s="140"/>
      <c r="AI261" s="99" t="str">
        <f t="shared" si="42"/>
        <v/>
      </c>
      <c r="AJ261" s="140"/>
      <c r="AK261" s="28" t="str">
        <f t="shared" si="43"/>
        <v/>
      </c>
      <c r="AL261" s="111" t="str">
        <f t="shared" si="44"/>
        <v/>
      </c>
      <c r="AM261" s="111" t="str">
        <f t="shared" si="45"/>
        <v/>
      </c>
      <c r="AN261" s="179"/>
      <c r="AO261" s="179"/>
      <c r="AP261" s="179"/>
      <c r="AQ261" s="179"/>
      <c r="AR261" s="179"/>
      <c r="AS261" s="179"/>
      <c r="AT261" s="179"/>
      <c r="AU261" s="180" t="str">
        <f>IFERROR(VLOOKUP(AT261,'Seguridad Información'!$I$61:$J$65,2,0),"")</f>
        <v/>
      </c>
      <c r="AV261" s="83"/>
      <c r="AW261" s="82" t="str">
        <f t="shared" si="36"/>
        <v/>
      </c>
      <c r="AX261" s="81" t="str">
        <f t="shared" si="46"/>
        <v/>
      </c>
      <c r="AY261" s="22" t="str">
        <f>IFERROR(VLOOKUP((CONCATENATE(AM261,AX261)),Listados!$U$3:$V$11,2,FALSE),"")</f>
        <v/>
      </c>
      <c r="AZ261" s="111">
        <f t="shared" si="47"/>
        <v>100</v>
      </c>
      <c r="BA261" s="504"/>
      <c r="BB261" s="548"/>
      <c r="BC261" s="142">
        <f>+IF(AND(W261="Preventivo",BB259="Fuerte"),2,IF(AND(W261="Preventivo",BB259="Moderado"),1,0))</f>
        <v>0</v>
      </c>
      <c r="BD261" s="68">
        <f>+IF(AND(W261="Detectivo/Correctivo",$BB259="Fuerte"),2,IF(AND(W261="Detectivo/Correctivo",$BB261="Moderado"),1,IF(AND(W261="Preventivo",$BB259="Fuerte"),1,0)))</f>
        <v>0</v>
      </c>
      <c r="BE261" s="142" t="e">
        <f>+N259-BC261</f>
        <v>#N/A</v>
      </c>
      <c r="BF261" s="142" t="e">
        <f>+P259-BD261</f>
        <v>#N/A</v>
      </c>
      <c r="BG261" s="500"/>
      <c r="BH261" s="500"/>
      <c r="BI261" s="500"/>
      <c r="BJ261" s="590"/>
      <c r="BK261" s="590"/>
      <c r="BL261" s="590"/>
      <c r="BM261" s="590"/>
    </row>
    <row r="262" spans="1:65" ht="65.099999999999994" customHeight="1" thickBot="1" x14ac:dyDescent="0.3">
      <c r="A262" s="511"/>
      <c r="B262" s="599"/>
      <c r="C262" s="517"/>
      <c r="D262" s="159"/>
      <c r="E262" s="159"/>
      <c r="F262" s="601"/>
      <c r="G262" s="523"/>
      <c r="H262" s="105"/>
      <c r="I262" s="162"/>
      <c r="J262" s="105"/>
      <c r="K262" s="161"/>
      <c r="L262" s="151"/>
      <c r="M262" s="514"/>
      <c r="N262" s="507"/>
      <c r="O262" s="597"/>
      <c r="P262" s="507"/>
      <c r="Q262" s="502"/>
      <c r="R262" s="500"/>
      <c r="S262" s="140"/>
      <c r="T262" s="101"/>
      <c r="U262" s="52" t="s">
        <v>497</v>
      </c>
      <c r="V262" s="145"/>
      <c r="W262" s="145"/>
      <c r="X262" s="145"/>
      <c r="Y262" s="99" t="str">
        <f t="shared" si="37"/>
        <v/>
      </c>
      <c r="Z262" s="145"/>
      <c r="AA262" s="99" t="str">
        <f t="shared" si="38"/>
        <v/>
      </c>
      <c r="AB262" s="140"/>
      <c r="AC262" s="99" t="str">
        <f t="shared" si="39"/>
        <v/>
      </c>
      <c r="AD262" s="140"/>
      <c r="AE262" s="99" t="str">
        <f t="shared" si="40"/>
        <v/>
      </c>
      <c r="AF262" s="140"/>
      <c r="AG262" s="99" t="str">
        <f t="shared" si="41"/>
        <v/>
      </c>
      <c r="AH262" s="140"/>
      <c r="AI262" s="99" t="str">
        <f t="shared" si="42"/>
        <v/>
      </c>
      <c r="AJ262" s="140"/>
      <c r="AK262" s="28" t="str">
        <f t="shared" si="43"/>
        <v/>
      </c>
      <c r="AL262" s="111" t="str">
        <f t="shared" si="44"/>
        <v/>
      </c>
      <c r="AM262" s="111" t="str">
        <f t="shared" si="45"/>
        <v/>
      </c>
      <c r="AN262" s="179"/>
      <c r="AO262" s="179"/>
      <c r="AP262" s="179"/>
      <c r="AQ262" s="179"/>
      <c r="AR262" s="179"/>
      <c r="AS262" s="179"/>
      <c r="AT262" s="179"/>
      <c r="AU262" s="180" t="str">
        <f>IFERROR(VLOOKUP(AT262,'Seguridad Información'!$I$61:$J$65,2,0),"")</f>
        <v/>
      </c>
      <c r="AV262" s="83"/>
      <c r="AW262" s="82" t="str">
        <f t="shared" si="36"/>
        <v/>
      </c>
      <c r="AX262" s="81" t="str">
        <f t="shared" si="46"/>
        <v/>
      </c>
      <c r="AY262" s="22" t="str">
        <f>IFERROR(VLOOKUP((CONCATENATE(AM262,AX262)),Listados!$U$3:$V$11,2,FALSE),"")</f>
        <v/>
      </c>
      <c r="AZ262" s="111">
        <f t="shared" si="47"/>
        <v>100</v>
      </c>
      <c r="BA262" s="504"/>
      <c r="BB262" s="548"/>
      <c r="BC262" s="142">
        <f>+IF(AND(W262="Preventivo",BB259="Fuerte"),2,IF(AND(W262="Preventivo",BB259="Moderado"),1,0))</f>
        <v>0</v>
      </c>
      <c r="BD262" s="68">
        <f>+IF(AND(W262="Detectivo/Correctivo",$BB259="Fuerte"),2,IF(AND(W262="Detectivo/Correctivo",$BB262="Moderado"),1,IF(AND(W262="Preventivo",$BB259="Fuerte"),1,0)))</f>
        <v>0</v>
      </c>
      <c r="BE262" s="142" t="e">
        <f>+N259-BC262</f>
        <v>#N/A</v>
      </c>
      <c r="BF262" s="142" t="e">
        <f>+P259-BD262</f>
        <v>#N/A</v>
      </c>
      <c r="BG262" s="500"/>
      <c r="BH262" s="500"/>
      <c r="BI262" s="500"/>
      <c r="BJ262" s="590"/>
      <c r="BK262" s="590"/>
      <c r="BL262" s="590"/>
      <c r="BM262" s="590"/>
    </row>
    <row r="263" spans="1:65" ht="65.099999999999994" customHeight="1" thickBot="1" x14ac:dyDescent="0.3">
      <c r="A263" s="511"/>
      <c r="B263" s="599"/>
      <c r="C263" s="517"/>
      <c r="D263" s="116"/>
      <c r="E263" s="116"/>
      <c r="F263" s="601"/>
      <c r="G263" s="523"/>
      <c r="H263" s="105"/>
      <c r="I263" s="162"/>
      <c r="J263" s="105"/>
      <c r="K263" s="29"/>
      <c r="L263" s="151"/>
      <c r="M263" s="514"/>
      <c r="N263" s="507"/>
      <c r="O263" s="597"/>
      <c r="P263" s="507"/>
      <c r="Q263" s="502"/>
      <c r="R263" s="500"/>
      <c r="S263" s="140"/>
      <c r="T263" s="181"/>
      <c r="U263" s="52" t="s">
        <v>497</v>
      </c>
      <c r="V263" s="145"/>
      <c r="W263" s="145"/>
      <c r="X263" s="145"/>
      <c r="Y263" s="99" t="str">
        <f t="shared" si="37"/>
        <v/>
      </c>
      <c r="Z263" s="145"/>
      <c r="AA263" s="99" t="str">
        <f t="shared" si="38"/>
        <v/>
      </c>
      <c r="AB263" s="140"/>
      <c r="AC263" s="99" t="str">
        <f t="shared" si="39"/>
        <v/>
      </c>
      <c r="AD263" s="140"/>
      <c r="AE263" s="99" t="str">
        <f t="shared" si="40"/>
        <v/>
      </c>
      <c r="AF263" s="140"/>
      <c r="AG263" s="99" t="str">
        <f t="shared" si="41"/>
        <v/>
      </c>
      <c r="AH263" s="140"/>
      <c r="AI263" s="99" t="str">
        <f t="shared" si="42"/>
        <v/>
      </c>
      <c r="AJ263" s="140"/>
      <c r="AK263" s="28" t="str">
        <f t="shared" si="43"/>
        <v/>
      </c>
      <c r="AL263" s="111" t="str">
        <f t="shared" si="44"/>
        <v/>
      </c>
      <c r="AM263" s="111" t="str">
        <f t="shared" si="45"/>
        <v/>
      </c>
      <c r="AN263" s="179"/>
      <c r="AO263" s="179"/>
      <c r="AP263" s="179"/>
      <c r="AQ263" s="179"/>
      <c r="AR263" s="179"/>
      <c r="AS263" s="179"/>
      <c r="AT263" s="179"/>
      <c r="AU263" s="180" t="str">
        <f>IFERROR(VLOOKUP(AT263,'Seguridad Información'!$I$61:$J$65,2,0),"")</f>
        <v/>
      </c>
      <c r="AV263" s="83"/>
      <c r="AW263" s="82" t="str">
        <f t="shared" ref="AW263:AW326" si="48">IFERROR(AVERAGE(AO263,AQ263,AS263,AU263),"")</f>
        <v/>
      </c>
      <c r="AX263" s="81" t="str">
        <f t="shared" si="46"/>
        <v/>
      </c>
      <c r="AY263" s="22" t="str">
        <f>IFERROR(VLOOKUP((CONCATENATE(AM263,AX263)),Listados!$U$3:$V$11,2,FALSE),"")</f>
        <v/>
      </c>
      <c r="AZ263" s="111">
        <f t="shared" si="47"/>
        <v>100</v>
      </c>
      <c r="BA263" s="504"/>
      <c r="BB263" s="548"/>
      <c r="BC263" s="142">
        <f>+IF(AND(W263="Preventivo",BB259="Fuerte"),2,IF(AND(W263="Preventivo",BB259="Moderado"),1,0))</f>
        <v>0</v>
      </c>
      <c r="BD263" s="68">
        <f>+IF(AND(W263="Detectivo/Correctivo",$BB259="Fuerte"),2,IF(AND(W263="Detectivo/Correctivo",$BB263="Moderado"),1,IF(AND(W263="Preventivo",$BB259="Fuerte"),1,0)))</f>
        <v>0</v>
      </c>
      <c r="BE263" s="142" t="e">
        <f>+N259-BC263</f>
        <v>#N/A</v>
      </c>
      <c r="BF263" s="142" t="e">
        <f>+P259-BD263</f>
        <v>#N/A</v>
      </c>
      <c r="BG263" s="500"/>
      <c r="BH263" s="500"/>
      <c r="BI263" s="500"/>
      <c r="BJ263" s="590"/>
      <c r="BK263" s="590"/>
      <c r="BL263" s="590"/>
      <c r="BM263" s="590"/>
    </row>
    <row r="264" spans="1:65" ht="65.099999999999994" customHeight="1" thickBot="1" x14ac:dyDescent="0.3">
      <c r="A264" s="512"/>
      <c r="B264" s="599"/>
      <c r="C264" s="518"/>
      <c r="D264" s="113"/>
      <c r="E264" s="113"/>
      <c r="F264" s="602"/>
      <c r="G264" s="568"/>
      <c r="H264" s="105"/>
      <c r="I264" s="162"/>
      <c r="J264" s="105"/>
      <c r="K264" s="30"/>
      <c r="L264" s="151"/>
      <c r="M264" s="514"/>
      <c r="N264" s="508"/>
      <c r="O264" s="597"/>
      <c r="P264" s="508"/>
      <c r="Q264" s="502"/>
      <c r="R264" s="501"/>
      <c r="S264" s="140"/>
      <c r="T264" s="102"/>
      <c r="U264" s="52" t="s">
        <v>497</v>
      </c>
      <c r="V264" s="145"/>
      <c r="W264" s="145"/>
      <c r="X264" s="145"/>
      <c r="Y264" s="99" t="str">
        <f t="shared" ref="Y264:Y327" si="49">+IF(X264="si",15,"")</f>
        <v/>
      </c>
      <c r="Z264" s="145"/>
      <c r="AA264" s="99" t="str">
        <f t="shared" ref="AA264:AA327" si="50">+IF(Z264="si",15,"")</f>
        <v/>
      </c>
      <c r="AB264" s="140"/>
      <c r="AC264" s="99" t="str">
        <f t="shared" ref="AC264:AC327" si="51">+IF(AB264="si",15,"")</f>
        <v/>
      </c>
      <c r="AD264" s="140"/>
      <c r="AE264" s="99" t="str">
        <f t="shared" ref="AE264:AE327" si="52">+IF(AD264="si",15,"")</f>
        <v/>
      </c>
      <c r="AF264" s="140"/>
      <c r="AG264" s="99" t="str">
        <f t="shared" ref="AG264:AG327" si="53">+IF(AF264="si",15,"")</f>
        <v/>
      </c>
      <c r="AH264" s="140"/>
      <c r="AI264" s="99" t="str">
        <f t="shared" ref="AI264:AI327" si="54">+IF(AH264="si",15,"")</f>
        <v/>
      </c>
      <c r="AJ264" s="140"/>
      <c r="AK264" s="28" t="str">
        <f t="shared" ref="AK264:AK327" si="55">+IF(AJ264="Completa",10,IF(AJ264="Incompleta",5,""))</f>
        <v/>
      </c>
      <c r="AL264" s="111" t="str">
        <f t="shared" ref="AL264:AL327" si="56">IF((SUM(Y264,AA264,AC264,AE264,AG264,AI264,AK264)=0),"",(SUM(Y264,AA264,AC264,AE264,AG264,AI264,AK264)))</f>
        <v/>
      </c>
      <c r="AM264" s="111" t="str">
        <f t="shared" ref="AM264:AM327" si="57">IF(AL264&lt;=85,"Débil",IF(AL264&lt;=95,"Moderado",IF(AL264=100,"Fuerte","")))</f>
        <v/>
      </c>
      <c r="AN264" s="179"/>
      <c r="AO264" s="179"/>
      <c r="AP264" s="179"/>
      <c r="AQ264" s="179"/>
      <c r="AR264" s="179"/>
      <c r="AS264" s="179"/>
      <c r="AT264" s="179"/>
      <c r="AU264" s="180" t="str">
        <f>IFERROR(VLOOKUP(AT264,'Seguridad Información'!$I$61:$J$65,2,0),"")</f>
        <v/>
      </c>
      <c r="AV264" s="83"/>
      <c r="AW264" s="82" t="str">
        <f t="shared" si="48"/>
        <v/>
      </c>
      <c r="AX264" s="81" t="str">
        <f t="shared" ref="AX264:AX327" si="58">IF(AW264&lt;=80,"Débil",IF(AW264&lt;=90,"Moderado",IF(AW264=100,"Fuerte","")))</f>
        <v/>
      </c>
      <c r="AY264" s="22" t="str">
        <f>IFERROR(VLOOKUP((CONCATENATE(AM264,AX264)),Listados!$U$3:$V$11,2,FALSE),"")</f>
        <v/>
      </c>
      <c r="AZ264" s="111">
        <f t="shared" si="47"/>
        <v>100</v>
      </c>
      <c r="BA264" s="505"/>
      <c r="BB264" s="548"/>
      <c r="BC264" s="142">
        <f>+IF(AND(W264="Preventivo",BB259="Fuerte"),2,IF(AND(W264="Preventivo",BB259="Moderado"),1,0))</f>
        <v>0</v>
      </c>
      <c r="BD264" s="68">
        <f>+IF(AND(W264="Detectivo/Correctivo",$BB259="Fuerte"),2,IF(AND(W264="Detectivo/Correctivo",$BB264="Moderado"),1,IF(AND(W264="Preventivo",$BB259="Fuerte"),1,0)))</f>
        <v>0</v>
      </c>
      <c r="BE264" s="142" t="e">
        <f>+N259-BC264</f>
        <v>#N/A</v>
      </c>
      <c r="BF264" s="142" t="e">
        <f>+P259-BD264</f>
        <v>#N/A</v>
      </c>
      <c r="BG264" s="501"/>
      <c r="BH264" s="501"/>
      <c r="BI264" s="501"/>
      <c r="BJ264" s="591"/>
      <c r="BK264" s="591"/>
      <c r="BL264" s="591"/>
      <c r="BM264" s="591"/>
    </row>
    <row r="265" spans="1:65" ht="65.099999999999994" customHeight="1" thickBot="1" x14ac:dyDescent="0.3">
      <c r="A265" s="510">
        <v>44</v>
      </c>
      <c r="B265" s="598"/>
      <c r="C265" s="516" t="str">
        <f>IFERROR(VLOOKUP(B265,Listados!B$3:C$20,2,FALSE),"")</f>
        <v/>
      </c>
      <c r="D265" s="114"/>
      <c r="E265" s="114"/>
      <c r="F265" s="600"/>
      <c r="G265" s="522"/>
      <c r="H265" s="105"/>
      <c r="I265" s="162"/>
      <c r="J265" s="105"/>
      <c r="K265" s="109"/>
      <c r="L265" s="18"/>
      <c r="M265" s="549"/>
      <c r="N265" s="506" t="e">
        <f>+VLOOKUP(M265,Listados!$K$8:$L$12,2,0)</f>
        <v>#N/A</v>
      </c>
      <c r="O265" s="596"/>
      <c r="P265" s="506" t="e">
        <f>+VLOOKUP(O265,Listados!$K$13:$L$17,2,0)</f>
        <v>#N/A</v>
      </c>
      <c r="Q265" s="501" t="str">
        <f>IF(AND(M265&lt;&gt;"",O265&lt;&gt;""),VLOOKUP(M265&amp;O265,Listados!$M$3:$N$27,2,FALSE),"")</f>
        <v/>
      </c>
      <c r="R265" s="499" t="e">
        <f>+VLOOKUP(Q265,Listados!$P$3:$Q$6,2,FALSE)</f>
        <v>#N/A</v>
      </c>
      <c r="S265" s="140"/>
      <c r="T265" s="98"/>
      <c r="U265" s="52" t="s">
        <v>497</v>
      </c>
      <c r="V265" s="145"/>
      <c r="W265" s="145"/>
      <c r="X265" s="145"/>
      <c r="Y265" s="99" t="str">
        <f t="shared" si="49"/>
        <v/>
      </c>
      <c r="Z265" s="145"/>
      <c r="AA265" s="99" t="str">
        <f t="shared" si="50"/>
        <v/>
      </c>
      <c r="AB265" s="140"/>
      <c r="AC265" s="99" t="str">
        <f t="shared" si="51"/>
        <v/>
      </c>
      <c r="AD265" s="140"/>
      <c r="AE265" s="99" t="str">
        <f t="shared" si="52"/>
        <v/>
      </c>
      <c r="AF265" s="140"/>
      <c r="AG265" s="99" t="str">
        <f t="shared" si="53"/>
        <v/>
      </c>
      <c r="AH265" s="140"/>
      <c r="AI265" s="99" t="str">
        <f t="shared" si="54"/>
        <v/>
      </c>
      <c r="AJ265" s="140"/>
      <c r="AK265" s="28" t="str">
        <f t="shared" si="55"/>
        <v/>
      </c>
      <c r="AL265" s="111" t="str">
        <f t="shared" si="56"/>
        <v/>
      </c>
      <c r="AM265" s="111" t="str">
        <f t="shared" si="57"/>
        <v/>
      </c>
      <c r="AN265" s="179"/>
      <c r="AO265" s="179"/>
      <c r="AP265" s="179"/>
      <c r="AQ265" s="179"/>
      <c r="AR265" s="179"/>
      <c r="AS265" s="179"/>
      <c r="AT265" s="179"/>
      <c r="AU265" s="180" t="str">
        <f>IFERROR(VLOOKUP(AT265,'Seguridad Información'!$I$61:$J$65,2,0),"")</f>
        <v/>
      </c>
      <c r="AV265" s="83"/>
      <c r="AW265" s="82" t="str">
        <f t="shared" si="48"/>
        <v/>
      </c>
      <c r="AX265" s="81" t="str">
        <f t="shared" si="58"/>
        <v/>
      </c>
      <c r="AY265" s="22" t="str">
        <f>IFERROR(VLOOKUP((CONCATENATE(AM265,AX265)),Listados!$U$3:$V$11,2,FALSE),"")</f>
        <v/>
      </c>
      <c r="AZ265" s="111">
        <f t="shared" ref="AZ265:AZ328" si="59">IF(ISBLANK(AY265),"",IF(AY265="Débil", 0, IF(AY265="Moderado",50,100)))</f>
        <v>100</v>
      </c>
      <c r="BA265" s="503">
        <f>AVERAGE(AZ265:AZ270)</f>
        <v>100</v>
      </c>
      <c r="BB265" s="505" t="str">
        <f>IF(BA265&lt;=50, "Débil", IF(BA265&lt;=99,"Moderado","Fuerte"))</f>
        <v>Fuerte</v>
      </c>
      <c r="BC265" s="142">
        <f>+IF(AND(W265="Preventivo",BB265="Fuerte"),2,IF(AND(W265="Preventivo",BB265="Moderado"),1,0))</f>
        <v>0</v>
      </c>
      <c r="BD265" s="68">
        <f>+IF(AND(W265="Detectivo/Correctivo",$BB265="Fuerte"),2,IF(AND(W265="Detectivo/Correctivo",$BB265="Moderado"),1,IF(AND(W265="Preventivo",$BB265="Fuerte"),1,0)))</f>
        <v>0</v>
      </c>
      <c r="BE265" s="142" t="e">
        <f>+N265-BC265</f>
        <v>#N/A</v>
      </c>
      <c r="BF265" s="142" t="e">
        <f>+P265-BD265</f>
        <v>#N/A</v>
      </c>
      <c r="BG265" s="499" t="e">
        <f>+VLOOKUP(MIN(BE265,BE266,BE267,BE268,BE269,BE270),Listados!$J$18:$K$24,2,TRUE)</f>
        <v>#N/A</v>
      </c>
      <c r="BH265" s="499" t="e">
        <f>+VLOOKUP(MIN(BF265,BF266,BF267,BF268,BF269,BF270),Listados!$J$27:$K$32,2,TRUE)</f>
        <v>#N/A</v>
      </c>
      <c r="BI265" s="499" t="e">
        <f>IF(AND(BG265&lt;&gt;"",BH265&lt;&gt;""),VLOOKUP(BG265&amp;BH265,Listados!$M$3:$N$27,2,FALSE),"")</f>
        <v>#N/A</v>
      </c>
      <c r="BJ265" s="589" t="e">
        <f>+IF($R265="Asumir el riesgo","NA","")</f>
        <v>#N/A</v>
      </c>
      <c r="BK265" s="589" t="e">
        <f>+IF($R265="Asumir el riesgo","NA","")</f>
        <v>#N/A</v>
      </c>
      <c r="BL265" s="589" t="e">
        <f>+IF($R265="Asumir el riesgo","NA","")</f>
        <v>#N/A</v>
      </c>
      <c r="BM265" s="589" t="e">
        <f>+IF($R265="Asumir el riesgo","NA","")</f>
        <v>#N/A</v>
      </c>
    </row>
    <row r="266" spans="1:65" ht="65.099999999999994" customHeight="1" thickBot="1" x14ac:dyDescent="0.3">
      <c r="A266" s="511"/>
      <c r="B266" s="599"/>
      <c r="C266" s="517"/>
      <c r="D266" s="159"/>
      <c r="E266" s="159"/>
      <c r="F266" s="601"/>
      <c r="G266" s="523"/>
      <c r="H266" s="105"/>
      <c r="I266" s="162"/>
      <c r="J266" s="105"/>
      <c r="K266" s="161"/>
      <c r="L266" s="151"/>
      <c r="M266" s="514"/>
      <c r="N266" s="507"/>
      <c r="O266" s="597"/>
      <c r="P266" s="507"/>
      <c r="Q266" s="502"/>
      <c r="R266" s="500"/>
      <c r="S266" s="140"/>
      <c r="T266" s="181"/>
      <c r="U266" s="52" t="s">
        <v>497</v>
      </c>
      <c r="V266" s="145"/>
      <c r="W266" s="145"/>
      <c r="X266" s="145"/>
      <c r="Y266" s="99" t="str">
        <f t="shared" si="49"/>
        <v/>
      </c>
      <c r="Z266" s="145"/>
      <c r="AA266" s="99" t="str">
        <f t="shared" si="50"/>
        <v/>
      </c>
      <c r="AB266" s="140"/>
      <c r="AC266" s="99" t="str">
        <f t="shared" si="51"/>
        <v/>
      </c>
      <c r="AD266" s="140"/>
      <c r="AE266" s="99" t="str">
        <f t="shared" si="52"/>
        <v/>
      </c>
      <c r="AF266" s="140"/>
      <c r="AG266" s="99" t="str">
        <f t="shared" si="53"/>
        <v/>
      </c>
      <c r="AH266" s="140"/>
      <c r="AI266" s="99" t="str">
        <f t="shared" si="54"/>
        <v/>
      </c>
      <c r="AJ266" s="140"/>
      <c r="AK266" s="28" t="str">
        <f t="shared" si="55"/>
        <v/>
      </c>
      <c r="AL266" s="111" t="str">
        <f t="shared" si="56"/>
        <v/>
      </c>
      <c r="AM266" s="111" t="str">
        <f t="shared" si="57"/>
        <v/>
      </c>
      <c r="AN266" s="179"/>
      <c r="AO266" s="179"/>
      <c r="AP266" s="179"/>
      <c r="AQ266" s="179"/>
      <c r="AR266" s="179"/>
      <c r="AS266" s="179"/>
      <c r="AT266" s="179"/>
      <c r="AU266" s="180" t="str">
        <f>IFERROR(VLOOKUP(AT266,'Seguridad Información'!$I$61:$J$65,2,0),"")</f>
        <v/>
      </c>
      <c r="AV266" s="83"/>
      <c r="AW266" s="82" t="str">
        <f t="shared" si="48"/>
        <v/>
      </c>
      <c r="AX266" s="81" t="str">
        <f t="shared" si="58"/>
        <v/>
      </c>
      <c r="AY266" s="22" t="str">
        <f>IFERROR(VLOOKUP((CONCATENATE(AM266,AX266)),Listados!$U$3:$V$11,2,FALSE),"")</f>
        <v/>
      </c>
      <c r="AZ266" s="111">
        <f t="shared" si="59"/>
        <v>100</v>
      </c>
      <c r="BA266" s="504"/>
      <c r="BB266" s="548"/>
      <c r="BC266" s="142">
        <f>+IF(AND(W266="Preventivo",BB265="Fuerte"),2,IF(AND(W266="Preventivo",BB265="Moderado"),1,0))</f>
        <v>0</v>
      </c>
      <c r="BD266" s="68">
        <f>+IF(AND(W266="Detectivo/Correctivo",$BB265="Fuerte"),2,IF(AND(W266="Detectivo/Correctivo",$BB266="Moderado"),1,IF(AND(W266="Preventivo",$BB265="Fuerte"),1,0)))</f>
        <v>0</v>
      </c>
      <c r="BE266" s="142" t="e">
        <f>+N265-BC266</f>
        <v>#N/A</v>
      </c>
      <c r="BF266" s="142" t="e">
        <f>+P265-BD266</f>
        <v>#N/A</v>
      </c>
      <c r="BG266" s="500"/>
      <c r="BH266" s="500"/>
      <c r="BI266" s="500"/>
      <c r="BJ266" s="590"/>
      <c r="BK266" s="590"/>
      <c r="BL266" s="590"/>
      <c r="BM266" s="590"/>
    </row>
    <row r="267" spans="1:65" ht="65.099999999999994" customHeight="1" thickBot="1" x14ac:dyDescent="0.3">
      <c r="A267" s="511"/>
      <c r="B267" s="599"/>
      <c r="C267" s="517"/>
      <c r="D267" s="159"/>
      <c r="E267" s="159"/>
      <c r="F267" s="601"/>
      <c r="G267" s="523"/>
      <c r="H267" s="105"/>
      <c r="I267" s="162"/>
      <c r="J267" s="105"/>
      <c r="K267" s="161"/>
      <c r="L267" s="151"/>
      <c r="M267" s="514"/>
      <c r="N267" s="507"/>
      <c r="O267" s="597"/>
      <c r="P267" s="507"/>
      <c r="Q267" s="502"/>
      <c r="R267" s="500"/>
      <c r="S267" s="140"/>
      <c r="T267" s="100"/>
      <c r="U267" s="52" t="s">
        <v>497</v>
      </c>
      <c r="V267" s="145"/>
      <c r="W267" s="145"/>
      <c r="X267" s="145"/>
      <c r="Y267" s="99" t="str">
        <f t="shared" si="49"/>
        <v/>
      </c>
      <c r="Z267" s="145"/>
      <c r="AA267" s="99" t="str">
        <f t="shared" si="50"/>
        <v/>
      </c>
      <c r="AB267" s="140"/>
      <c r="AC267" s="99" t="str">
        <f t="shared" si="51"/>
        <v/>
      </c>
      <c r="AD267" s="140"/>
      <c r="AE267" s="99" t="str">
        <f t="shared" si="52"/>
        <v/>
      </c>
      <c r="AF267" s="140"/>
      <c r="AG267" s="99" t="str">
        <f t="shared" si="53"/>
        <v/>
      </c>
      <c r="AH267" s="140"/>
      <c r="AI267" s="99" t="str">
        <f t="shared" si="54"/>
        <v/>
      </c>
      <c r="AJ267" s="140"/>
      <c r="AK267" s="28" t="str">
        <f t="shared" si="55"/>
        <v/>
      </c>
      <c r="AL267" s="111" t="str">
        <f t="shared" si="56"/>
        <v/>
      </c>
      <c r="AM267" s="111" t="str">
        <f t="shared" si="57"/>
        <v/>
      </c>
      <c r="AN267" s="179"/>
      <c r="AO267" s="179"/>
      <c r="AP267" s="179"/>
      <c r="AQ267" s="179"/>
      <c r="AR267" s="179"/>
      <c r="AS267" s="179"/>
      <c r="AT267" s="179"/>
      <c r="AU267" s="180" t="str">
        <f>IFERROR(VLOOKUP(AT267,'Seguridad Información'!$I$61:$J$65,2,0),"")</f>
        <v/>
      </c>
      <c r="AV267" s="83"/>
      <c r="AW267" s="82" t="str">
        <f t="shared" si="48"/>
        <v/>
      </c>
      <c r="AX267" s="81" t="str">
        <f t="shared" si="58"/>
        <v/>
      </c>
      <c r="AY267" s="22" t="str">
        <f>IFERROR(VLOOKUP((CONCATENATE(AM267,AX267)),Listados!$U$3:$V$11,2,FALSE),"")</f>
        <v/>
      </c>
      <c r="AZ267" s="111">
        <f t="shared" si="59"/>
        <v>100</v>
      </c>
      <c r="BA267" s="504"/>
      <c r="BB267" s="548"/>
      <c r="BC267" s="142">
        <f>+IF(AND(W267="Preventivo",BB265="Fuerte"),2,IF(AND(W267="Preventivo",BB265="Moderado"),1,0))</f>
        <v>0</v>
      </c>
      <c r="BD267" s="68">
        <f>+IF(AND(W267="Detectivo/Correctivo",$BB265="Fuerte"),2,IF(AND(W267="Detectivo/Correctivo",$BB267="Moderado"),1,IF(AND(W267="Preventivo",$BB265="Fuerte"),1,0)))</f>
        <v>0</v>
      </c>
      <c r="BE267" s="142" t="e">
        <f>+N265-BC267</f>
        <v>#N/A</v>
      </c>
      <c r="BF267" s="142" t="e">
        <f>+P265-BD267</f>
        <v>#N/A</v>
      </c>
      <c r="BG267" s="500"/>
      <c r="BH267" s="500"/>
      <c r="BI267" s="500"/>
      <c r="BJ267" s="590"/>
      <c r="BK267" s="590"/>
      <c r="BL267" s="590"/>
      <c r="BM267" s="590"/>
    </row>
    <row r="268" spans="1:65" ht="65.099999999999994" customHeight="1" thickBot="1" x14ac:dyDescent="0.3">
      <c r="A268" s="511"/>
      <c r="B268" s="599"/>
      <c r="C268" s="517"/>
      <c r="D268" s="159"/>
      <c r="E268" s="159"/>
      <c r="F268" s="601"/>
      <c r="G268" s="523"/>
      <c r="H268" s="105"/>
      <c r="I268" s="162"/>
      <c r="J268" s="105"/>
      <c r="K268" s="161"/>
      <c r="L268" s="151"/>
      <c r="M268" s="514"/>
      <c r="N268" s="507"/>
      <c r="O268" s="597"/>
      <c r="P268" s="507"/>
      <c r="Q268" s="502"/>
      <c r="R268" s="500"/>
      <c r="S268" s="140"/>
      <c r="T268" s="101"/>
      <c r="U268" s="52" t="s">
        <v>497</v>
      </c>
      <c r="V268" s="145"/>
      <c r="W268" s="145"/>
      <c r="X268" s="145"/>
      <c r="Y268" s="99" t="str">
        <f t="shared" si="49"/>
        <v/>
      </c>
      <c r="Z268" s="145"/>
      <c r="AA268" s="99" t="str">
        <f t="shared" si="50"/>
        <v/>
      </c>
      <c r="AB268" s="140"/>
      <c r="AC268" s="99" t="str">
        <f t="shared" si="51"/>
        <v/>
      </c>
      <c r="AD268" s="140"/>
      <c r="AE268" s="99" t="str">
        <f t="shared" si="52"/>
        <v/>
      </c>
      <c r="AF268" s="140"/>
      <c r="AG268" s="99" t="str">
        <f t="shared" si="53"/>
        <v/>
      </c>
      <c r="AH268" s="140"/>
      <c r="AI268" s="99" t="str">
        <f t="shared" si="54"/>
        <v/>
      </c>
      <c r="AJ268" s="140"/>
      <c r="AK268" s="28" t="str">
        <f t="shared" si="55"/>
        <v/>
      </c>
      <c r="AL268" s="111" t="str">
        <f t="shared" si="56"/>
        <v/>
      </c>
      <c r="AM268" s="111" t="str">
        <f t="shared" si="57"/>
        <v/>
      </c>
      <c r="AN268" s="179"/>
      <c r="AO268" s="179"/>
      <c r="AP268" s="179"/>
      <c r="AQ268" s="179"/>
      <c r="AR268" s="179"/>
      <c r="AS268" s="179"/>
      <c r="AT268" s="179"/>
      <c r="AU268" s="180" t="str">
        <f>IFERROR(VLOOKUP(AT268,'Seguridad Información'!$I$61:$J$65,2,0),"")</f>
        <v/>
      </c>
      <c r="AV268" s="83"/>
      <c r="AW268" s="82" t="str">
        <f t="shared" si="48"/>
        <v/>
      </c>
      <c r="AX268" s="81" t="str">
        <f t="shared" si="58"/>
        <v/>
      </c>
      <c r="AY268" s="22" t="str">
        <f>IFERROR(VLOOKUP((CONCATENATE(AM268,AX268)),Listados!$U$3:$V$11,2,FALSE),"")</f>
        <v/>
      </c>
      <c r="AZ268" s="111">
        <f t="shared" si="59"/>
        <v>100</v>
      </c>
      <c r="BA268" s="504"/>
      <c r="BB268" s="548"/>
      <c r="BC268" s="142">
        <f>+IF(AND(W268="Preventivo",BB265="Fuerte"),2,IF(AND(W268="Preventivo",BB265="Moderado"),1,0))</f>
        <v>0</v>
      </c>
      <c r="BD268" s="68">
        <f>+IF(AND(W268="Detectivo/Correctivo",$BB265="Fuerte"),2,IF(AND(W268="Detectivo/Correctivo",$BB268="Moderado"),1,IF(AND(W268="Preventivo",$BB265="Fuerte"),1,0)))</f>
        <v>0</v>
      </c>
      <c r="BE268" s="142" t="e">
        <f>+N265-BC268</f>
        <v>#N/A</v>
      </c>
      <c r="BF268" s="142" t="e">
        <f>+P265-BD268</f>
        <v>#N/A</v>
      </c>
      <c r="BG268" s="500"/>
      <c r="BH268" s="500"/>
      <c r="BI268" s="500"/>
      <c r="BJ268" s="590"/>
      <c r="BK268" s="590"/>
      <c r="BL268" s="590"/>
      <c r="BM268" s="590"/>
    </row>
    <row r="269" spans="1:65" ht="65.099999999999994" customHeight="1" thickBot="1" x14ac:dyDescent="0.3">
      <c r="A269" s="511"/>
      <c r="B269" s="599"/>
      <c r="C269" s="517"/>
      <c r="D269" s="116"/>
      <c r="E269" s="116"/>
      <c r="F269" s="601"/>
      <c r="G269" s="523"/>
      <c r="H269" s="105"/>
      <c r="I269" s="162"/>
      <c r="J269" s="105"/>
      <c r="K269" s="29"/>
      <c r="L269" s="151"/>
      <c r="M269" s="514"/>
      <c r="N269" s="507"/>
      <c r="O269" s="597"/>
      <c r="P269" s="507"/>
      <c r="Q269" s="502"/>
      <c r="R269" s="500"/>
      <c r="S269" s="140"/>
      <c r="T269" s="181"/>
      <c r="U269" s="52" t="s">
        <v>497</v>
      </c>
      <c r="V269" s="145"/>
      <c r="W269" s="145"/>
      <c r="X269" s="145"/>
      <c r="Y269" s="99" t="str">
        <f t="shared" si="49"/>
        <v/>
      </c>
      <c r="Z269" s="145"/>
      <c r="AA269" s="99" t="str">
        <f t="shared" si="50"/>
        <v/>
      </c>
      <c r="AB269" s="140"/>
      <c r="AC269" s="99" t="str">
        <f t="shared" si="51"/>
        <v/>
      </c>
      <c r="AD269" s="140"/>
      <c r="AE269" s="99" t="str">
        <f t="shared" si="52"/>
        <v/>
      </c>
      <c r="AF269" s="140"/>
      <c r="AG269" s="99" t="str">
        <f t="shared" si="53"/>
        <v/>
      </c>
      <c r="AH269" s="140"/>
      <c r="AI269" s="99" t="str">
        <f t="shared" si="54"/>
        <v/>
      </c>
      <c r="AJ269" s="140"/>
      <c r="AK269" s="28" t="str">
        <f t="shared" si="55"/>
        <v/>
      </c>
      <c r="AL269" s="111" t="str">
        <f t="shared" si="56"/>
        <v/>
      </c>
      <c r="AM269" s="111" t="str">
        <f t="shared" si="57"/>
        <v/>
      </c>
      <c r="AN269" s="179"/>
      <c r="AO269" s="179"/>
      <c r="AP269" s="179"/>
      <c r="AQ269" s="179"/>
      <c r="AR269" s="179"/>
      <c r="AS269" s="179"/>
      <c r="AT269" s="179"/>
      <c r="AU269" s="180" t="str">
        <f>IFERROR(VLOOKUP(AT269,'Seguridad Información'!$I$61:$J$65,2,0),"")</f>
        <v/>
      </c>
      <c r="AV269" s="83"/>
      <c r="AW269" s="82" t="str">
        <f t="shared" si="48"/>
        <v/>
      </c>
      <c r="AX269" s="81" t="str">
        <f t="shared" si="58"/>
        <v/>
      </c>
      <c r="AY269" s="22" t="str">
        <f>IFERROR(VLOOKUP((CONCATENATE(AM269,AX269)),Listados!$U$3:$V$11,2,FALSE),"")</f>
        <v/>
      </c>
      <c r="AZ269" s="111">
        <f t="shared" si="59"/>
        <v>100</v>
      </c>
      <c r="BA269" s="504"/>
      <c r="BB269" s="548"/>
      <c r="BC269" s="142">
        <f>+IF(AND(W269="Preventivo",BB265="Fuerte"),2,IF(AND(W269="Preventivo",BB265="Moderado"),1,0))</f>
        <v>0</v>
      </c>
      <c r="BD269" s="68">
        <f>+IF(AND(W269="Detectivo/Correctivo",$BB265="Fuerte"),2,IF(AND(W269="Detectivo/Correctivo",$BB269="Moderado"),1,IF(AND(W269="Preventivo",$BB265="Fuerte"),1,0)))</f>
        <v>0</v>
      </c>
      <c r="BE269" s="142" t="e">
        <f>+N265-BC269</f>
        <v>#N/A</v>
      </c>
      <c r="BF269" s="142" t="e">
        <f>+P265-BD269</f>
        <v>#N/A</v>
      </c>
      <c r="BG269" s="500"/>
      <c r="BH269" s="500"/>
      <c r="BI269" s="500"/>
      <c r="BJ269" s="590"/>
      <c r="BK269" s="590"/>
      <c r="BL269" s="590"/>
      <c r="BM269" s="590"/>
    </row>
    <row r="270" spans="1:65" ht="65.099999999999994" customHeight="1" thickBot="1" x14ac:dyDescent="0.3">
      <c r="A270" s="512"/>
      <c r="B270" s="599"/>
      <c r="C270" s="518"/>
      <c r="D270" s="113"/>
      <c r="E270" s="113"/>
      <c r="F270" s="602"/>
      <c r="G270" s="568"/>
      <c r="H270" s="105"/>
      <c r="I270" s="162"/>
      <c r="J270" s="105"/>
      <c r="K270" s="30"/>
      <c r="L270" s="151"/>
      <c r="M270" s="514"/>
      <c r="N270" s="508"/>
      <c r="O270" s="597"/>
      <c r="P270" s="508"/>
      <c r="Q270" s="502"/>
      <c r="R270" s="501"/>
      <c r="S270" s="140"/>
      <c r="T270" s="102"/>
      <c r="U270" s="52" t="s">
        <v>497</v>
      </c>
      <c r="V270" s="145"/>
      <c r="W270" s="145"/>
      <c r="X270" s="145"/>
      <c r="Y270" s="99" t="str">
        <f t="shared" si="49"/>
        <v/>
      </c>
      <c r="Z270" s="145"/>
      <c r="AA270" s="99" t="str">
        <f t="shared" si="50"/>
        <v/>
      </c>
      <c r="AB270" s="140"/>
      <c r="AC270" s="99" t="str">
        <f t="shared" si="51"/>
        <v/>
      </c>
      <c r="AD270" s="140"/>
      <c r="AE270" s="99" t="str">
        <f t="shared" si="52"/>
        <v/>
      </c>
      <c r="AF270" s="140"/>
      <c r="AG270" s="99" t="str">
        <f t="shared" si="53"/>
        <v/>
      </c>
      <c r="AH270" s="140"/>
      <c r="AI270" s="99" t="str">
        <f t="shared" si="54"/>
        <v/>
      </c>
      <c r="AJ270" s="140"/>
      <c r="AK270" s="28" t="str">
        <f t="shared" si="55"/>
        <v/>
      </c>
      <c r="AL270" s="111" t="str">
        <f t="shared" si="56"/>
        <v/>
      </c>
      <c r="AM270" s="111" t="str">
        <f t="shared" si="57"/>
        <v/>
      </c>
      <c r="AN270" s="179"/>
      <c r="AO270" s="179"/>
      <c r="AP270" s="179"/>
      <c r="AQ270" s="179"/>
      <c r="AR270" s="179"/>
      <c r="AS270" s="179"/>
      <c r="AT270" s="179"/>
      <c r="AU270" s="180" t="str">
        <f>IFERROR(VLOOKUP(AT270,'Seguridad Información'!$I$61:$J$65,2,0),"")</f>
        <v/>
      </c>
      <c r="AV270" s="83"/>
      <c r="AW270" s="82" t="str">
        <f t="shared" si="48"/>
        <v/>
      </c>
      <c r="AX270" s="81" t="str">
        <f t="shared" si="58"/>
        <v/>
      </c>
      <c r="AY270" s="22" t="str">
        <f>IFERROR(VLOOKUP((CONCATENATE(AM270,AX270)),Listados!$U$3:$V$11,2,FALSE),"")</f>
        <v/>
      </c>
      <c r="AZ270" s="111">
        <f t="shared" si="59"/>
        <v>100</v>
      </c>
      <c r="BA270" s="505"/>
      <c r="BB270" s="548"/>
      <c r="BC270" s="142">
        <f>+IF(AND(W270="Preventivo",BB265="Fuerte"),2,IF(AND(W270="Preventivo",BB265="Moderado"),1,0))</f>
        <v>0</v>
      </c>
      <c r="BD270" s="68">
        <f>+IF(AND(W270="Detectivo/Correctivo",$BB265="Fuerte"),2,IF(AND(W270="Detectivo/Correctivo",$BB270="Moderado"),1,IF(AND(W270="Preventivo",$BB265="Fuerte"),1,0)))</f>
        <v>0</v>
      </c>
      <c r="BE270" s="142" t="e">
        <f>+N265-BC270</f>
        <v>#N/A</v>
      </c>
      <c r="BF270" s="142" t="e">
        <f>+P265-BD270</f>
        <v>#N/A</v>
      </c>
      <c r="BG270" s="501"/>
      <c r="BH270" s="501"/>
      <c r="BI270" s="501"/>
      <c r="BJ270" s="591"/>
      <c r="BK270" s="591"/>
      <c r="BL270" s="591"/>
      <c r="BM270" s="591"/>
    </row>
    <row r="271" spans="1:65" ht="65.099999999999994" customHeight="1" thickBot="1" x14ac:dyDescent="0.3">
      <c r="A271" s="510">
        <v>45</v>
      </c>
      <c r="B271" s="598"/>
      <c r="C271" s="516" t="str">
        <f>IFERROR(VLOOKUP(B271,Listados!B$3:C$20,2,FALSE),"")</f>
        <v/>
      </c>
      <c r="D271" s="114"/>
      <c r="E271" s="114"/>
      <c r="F271" s="600"/>
      <c r="G271" s="522"/>
      <c r="H271" s="105"/>
      <c r="I271" s="162"/>
      <c r="J271" s="105"/>
      <c r="K271" s="109"/>
      <c r="L271" s="18"/>
      <c r="M271" s="549"/>
      <c r="N271" s="506" t="e">
        <f>+VLOOKUP(M271,Listados!$K$8:$L$12,2,0)</f>
        <v>#N/A</v>
      </c>
      <c r="O271" s="596"/>
      <c r="P271" s="506" t="e">
        <f>+VLOOKUP(O271,Listados!$K$13:$L$17,2,0)</f>
        <v>#N/A</v>
      </c>
      <c r="Q271" s="501" t="str">
        <f>IF(AND(M271&lt;&gt;"",O271&lt;&gt;""),VLOOKUP(M271&amp;O271,Listados!$M$3:$N$27,2,FALSE),"")</f>
        <v/>
      </c>
      <c r="R271" s="499" t="e">
        <f>+VLOOKUP(Q271,Listados!$P$3:$Q$6,2,FALSE)</f>
        <v>#N/A</v>
      </c>
      <c r="S271" s="140"/>
      <c r="T271" s="98"/>
      <c r="U271" s="52" t="s">
        <v>497</v>
      </c>
      <c r="V271" s="145"/>
      <c r="W271" s="145"/>
      <c r="X271" s="145"/>
      <c r="Y271" s="99" t="str">
        <f t="shared" si="49"/>
        <v/>
      </c>
      <c r="Z271" s="145"/>
      <c r="AA271" s="99" t="str">
        <f t="shared" si="50"/>
        <v/>
      </c>
      <c r="AB271" s="140"/>
      <c r="AC271" s="99" t="str">
        <f t="shared" si="51"/>
        <v/>
      </c>
      <c r="AD271" s="140"/>
      <c r="AE271" s="99" t="str">
        <f t="shared" si="52"/>
        <v/>
      </c>
      <c r="AF271" s="140"/>
      <c r="AG271" s="99" t="str">
        <f t="shared" si="53"/>
        <v/>
      </c>
      <c r="AH271" s="140"/>
      <c r="AI271" s="99" t="str">
        <f t="shared" si="54"/>
        <v/>
      </c>
      <c r="AJ271" s="140"/>
      <c r="AK271" s="28" t="str">
        <f t="shared" si="55"/>
        <v/>
      </c>
      <c r="AL271" s="111" t="str">
        <f t="shared" si="56"/>
        <v/>
      </c>
      <c r="AM271" s="111" t="str">
        <f t="shared" si="57"/>
        <v/>
      </c>
      <c r="AN271" s="179"/>
      <c r="AO271" s="179"/>
      <c r="AP271" s="179"/>
      <c r="AQ271" s="179"/>
      <c r="AR271" s="179"/>
      <c r="AS271" s="179"/>
      <c r="AT271" s="179"/>
      <c r="AU271" s="180" t="str">
        <f>IFERROR(VLOOKUP(AT271,'Seguridad Información'!$I$61:$J$65,2,0),"")</f>
        <v/>
      </c>
      <c r="AV271" s="83"/>
      <c r="AW271" s="82" t="str">
        <f t="shared" si="48"/>
        <v/>
      </c>
      <c r="AX271" s="81" t="str">
        <f t="shared" si="58"/>
        <v/>
      </c>
      <c r="AY271" s="22" t="str">
        <f>IFERROR(VLOOKUP((CONCATENATE(AM271,AX271)),Listados!$U$3:$V$11,2,FALSE),"")</f>
        <v/>
      </c>
      <c r="AZ271" s="111">
        <f t="shared" si="59"/>
        <v>100</v>
      </c>
      <c r="BA271" s="503">
        <f>AVERAGE(AZ271:AZ276)</f>
        <v>100</v>
      </c>
      <c r="BB271" s="505" t="str">
        <f>IF(BA271&lt;=50, "Débil", IF(BA271&lt;=99,"Moderado","Fuerte"))</f>
        <v>Fuerte</v>
      </c>
      <c r="BC271" s="142">
        <f>+IF(AND(W271="Preventivo",BB271="Fuerte"),2,IF(AND(W271="Preventivo",BB271="Moderado"),1,0))</f>
        <v>0</v>
      </c>
      <c r="BD271" s="68">
        <f>+IF(AND(W271="Detectivo/Correctivo",$BB271="Fuerte"),2,IF(AND(W271="Detectivo/Correctivo",$BB271="Moderado"),1,IF(AND(W271="Preventivo",$BB271="Fuerte"),1,0)))</f>
        <v>0</v>
      </c>
      <c r="BE271" s="142" t="e">
        <f>+N271-BC271</f>
        <v>#N/A</v>
      </c>
      <c r="BF271" s="142" t="e">
        <f>+P271-BD271</f>
        <v>#N/A</v>
      </c>
      <c r="BG271" s="499" t="e">
        <f>+VLOOKUP(MIN(BE271,BE272,BE273,BE274,BE275,BE276),Listados!$J$18:$K$24,2,TRUE)</f>
        <v>#N/A</v>
      </c>
      <c r="BH271" s="499" t="e">
        <f>+VLOOKUP(MIN(BF271,BF272,BF273,BF274,BF275,BF276),Listados!$J$27:$K$32,2,TRUE)</f>
        <v>#N/A</v>
      </c>
      <c r="BI271" s="499" t="e">
        <f>IF(AND(BG271&lt;&gt;"",BH271&lt;&gt;""),VLOOKUP(BG271&amp;BH271,Listados!$M$3:$N$27,2,FALSE),"")</f>
        <v>#N/A</v>
      </c>
      <c r="BJ271" s="589" t="e">
        <f>+IF($R271="Asumir el riesgo","NA","")</f>
        <v>#N/A</v>
      </c>
      <c r="BK271" s="589" t="e">
        <f>+IF($R271="Asumir el riesgo","NA","")</f>
        <v>#N/A</v>
      </c>
      <c r="BL271" s="589" t="e">
        <f>+IF($R271="Asumir el riesgo","NA","")</f>
        <v>#N/A</v>
      </c>
      <c r="BM271" s="589" t="e">
        <f>+IF($R271="Asumir el riesgo","NA","")</f>
        <v>#N/A</v>
      </c>
    </row>
    <row r="272" spans="1:65" ht="65.099999999999994" customHeight="1" thickBot="1" x14ac:dyDescent="0.3">
      <c r="A272" s="511"/>
      <c r="B272" s="599"/>
      <c r="C272" s="517"/>
      <c r="D272" s="159"/>
      <c r="E272" s="159"/>
      <c r="F272" s="601"/>
      <c r="G272" s="523"/>
      <c r="H272" s="105"/>
      <c r="I272" s="162"/>
      <c r="J272" s="105"/>
      <c r="K272" s="161"/>
      <c r="L272" s="151"/>
      <c r="M272" s="514"/>
      <c r="N272" s="507"/>
      <c r="O272" s="597"/>
      <c r="P272" s="507"/>
      <c r="Q272" s="502"/>
      <c r="R272" s="500"/>
      <c r="S272" s="140"/>
      <c r="T272" s="181"/>
      <c r="U272" s="52" t="s">
        <v>497</v>
      </c>
      <c r="V272" s="145"/>
      <c r="W272" s="145"/>
      <c r="X272" s="145"/>
      <c r="Y272" s="99" t="str">
        <f t="shared" si="49"/>
        <v/>
      </c>
      <c r="Z272" s="145"/>
      <c r="AA272" s="99" t="str">
        <f t="shared" si="50"/>
        <v/>
      </c>
      <c r="AB272" s="140"/>
      <c r="AC272" s="99" t="str">
        <f t="shared" si="51"/>
        <v/>
      </c>
      <c r="AD272" s="140"/>
      <c r="AE272" s="99" t="str">
        <f t="shared" si="52"/>
        <v/>
      </c>
      <c r="AF272" s="140"/>
      <c r="AG272" s="99" t="str">
        <f t="shared" si="53"/>
        <v/>
      </c>
      <c r="AH272" s="140"/>
      <c r="AI272" s="99" t="str">
        <f t="shared" si="54"/>
        <v/>
      </c>
      <c r="AJ272" s="140"/>
      <c r="AK272" s="28" t="str">
        <f t="shared" si="55"/>
        <v/>
      </c>
      <c r="AL272" s="111" t="str">
        <f t="shared" si="56"/>
        <v/>
      </c>
      <c r="AM272" s="111" t="str">
        <f t="shared" si="57"/>
        <v/>
      </c>
      <c r="AN272" s="179"/>
      <c r="AO272" s="179"/>
      <c r="AP272" s="179"/>
      <c r="AQ272" s="179"/>
      <c r="AR272" s="179"/>
      <c r="AS272" s="179"/>
      <c r="AT272" s="179"/>
      <c r="AU272" s="180" t="str">
        <f>IFERROR(VLOOKUP(AT272,'Seguridad Información'!$I$61:$J$65,2,0),"")</f>
        <v/>
      </c>
      <c r="AV272" s="83"/>
      <c r="AW272" s="82" t="str">
        <f t="shared" si="48"/>
        <v/>
      </c>
      <c r="AX272" s="81" t="str">
        <f t="shared" si="58"/>
        <v/>
      </c>
      <c r="AY272" s="22" t="str">
        <f>IFERROR(VLOOKUP((CONCATENATE(AM272,AX272)),Listados!$U$3:$V$11,2,FALSE),"")</f>
        <v/>
      </c>
      <c r="AZ272" s="111">
        <f t="shared" si="59"/>
        <v>100</v>
      </c>
      <c r="BA272" s="504"/>
      <c r="BB272" s="548"/>
      <c r="BC272" s="142">
        <f>+IF(AND(W272="Preventivo",BB271="Fuerte"),2,IF(AND(W272="Preventivo",BB271="Moderado"),1,0))</f>
        <v>0</v>
      </c>
      <c r="BD272" s="68">
        <f>+IF(AND(W272="Detectivo/Correctivo",$BB271="Fuerte"),2,IF(AND(W272="Detectivo/Correctivo",$BB272="Moderado"),1,IF(AND(W272="Preventivo",$BB271="Fuerte"),1,0)))</f>
        <v>0</v>
      </c>
      <c r="BE272" s="142" t="e">
        <f>+N271-BC272</f>
        <v>#N/A</v>
      </c>
      <c r="BF272" s="142" t="e">
        <f>+P271-BD272</f>
        <v>#N/A</v>
      </c>
      <c r="BG272" s="500"/>
      <c r="BH272" s="500"/>
      <c r="BI272" s="500"/>
      <c r="BJ272" s="590"/>
      <c r="BK272" s="590"/>
      <c r="BL272" s="590"/>
      <c r="BM272" s="590"/>
    </row>
    <row r="273" spans="1:65" ht="65.099999999999994" customHeight="1" thickBot="1" x14ac:dyDescent="0.3">
      <c r="A273" s="511"/>
      <c r="B273" s="599"/>
      <c r="C273" s="517"/>
      <c r="D273" s="159"/>
      <c r="E273" s="159"/>
      <c r="F273" s="601"/>
      <c r="G273" s="523"/>
      <c r="H273" s="105"/>
      <c r="I273" s="162"/>
      <c r="J273" s="105"/>
      <c r="K273" s="161"/>
      <c r="L273" s="151"/>
      <c r="M273" s="514"/>
      <c r="N273" s="507"/>
      <c r="O273" s="597"/>
      <c r="P273" s="507"/>
      <c r="Q273" s="502"/>
      <c r="R273" s="500"/>
      <c r="S273" s="140"/>
      <c r="T273" s="100"/>
      <c r="U273" s="52" t="s">
        <v>497</v>
      </c>
      <c r="V273" s="145"/>
      <c r="W273" s="145"/>
      <c r="X273" s="145"/>
      <c r="Y273" s="99" t="str">
        <f t="shared" si="49"/>
        <v/>
      </c>
      <c r="Z273" s="145"/>
      <c r="AA273" s="99" t="str">
        <f t="shared" si="50"/>
        <v/>
      </c>
      <c r="AB273" s="140"/>
      <c r="AC273" s="99" t="str">
        <f t="shared" si="51"/>
        <v/>
      </c>
      <c r="AD273" s="140"/>
      <c r="AE273" s="99" t="str">
        <f t="shared" si="52"/>
        <v/>
      </c>
      <c r="AF273" s="140"/>
      <c r="AG273" s="99" t="str">
        <f t="shared" si="53"/>
        <v/>
      </c>
      <c r="AH273" s="140"/>
      <c r="AI273" s="99" t="str">
        <f t="shared" si="54"/>
        <v/>
      </c>
      <c r="AJ273" s="140"/>
      <c r="AK273" s="28" t="str">
        <f t="shared" si="55"/>
        <v/>
      </c>
      <c r="AL273" s="111" t="str">
        <f t="shared" si="56"/>
        <v/>
      </c>
      <c r="AM273" s="111" t="str">
        <f t="shared" si="57"/>
        <v/>
      </c>
      <c r="AN273" s="179"/>
      <c r="AO273" s="179"/>
      <c r="AP273" s="179"/>
      <c r="AQ273" s="179"/>
      <c r="AR273" s="179"/>
      <c r="AS273" s="179"/>
      <c r="AT273" s="179"/>
      <c r="AU273" s="180" t="str">
        <f>IFERROR(VLOOKUP(AT273,'Seguridad Información'!$I$61:$J$65,2,0),"")</f>
        <v/>
      </c>
      <c r="AV273" s="83"/>
      <c r="AW273" s="82" t="str">
        <f t="shared" si="48"/>
        <v/>
      </c>
      <c r="AX273" s="81" t="str">
        <f t="shared" si="58"/>
        <v/>
      </c>
      <c r="AY273" s="22" t="str">
        <f>IFERROR(VLOOKUP((CONCATENATE(AM273,AX273)),Listados!$U$3:$V$11,2,FALSE),"")</f>
        <v/>
      </c>
      <c r="AZ273" s="111">
        <f t="shared" si="59"/>
        <v>100</v>
      </c>
      <c r="BA273" s="504"/>
      <c r="BB273" s="548"/>
      <c r="BC273" s="142">
        <f>+IF(AND(W273="Preventivo",BB271="Fuerte"),2,IF(AND(W273="Preventivo",BB271="Moderado"),1,0))</f>
        <v>0</v>
      </c>
      <c r="BD273" s="68">
        <f>+IF(AND(W273="Detectivo/Correctivo",$BB271="Fuerte"),2,IF(AND(W273="Detectivo/Correctivo",$BB273="Moderado"),1,IF(AND(W273="Preventivo",$BB271="Fuerte"),1,0)))</f>
        <v>0</v>
      </c>
      <c r="BE273" s="142" t="e">
        <f>+N271-BC273</f>
        <v>#N/A</v>
      </c>
      <c r="BF273" s="142" t="e">
        <f>+P271-BD273</f>
        <v>#N/A</v>
      </c>
      <c r="BG273" s="500"/>
      <c r="BH273" s="500"/>
      <c r="BI273" s="500"/>
      <c r="BJ273" s="590"/>
      <c r="BK273" s="590"/>
      <c r="BL273" s="590"/>
      <c r="BM273" s="590"/>
    </row>
    <row r="274" spans="1:65" ht="65.099999999999994" customHeight="1" thickBot="1" x14ac:dyDescent="0.3">
      <c r="A274" s="511"/>
      <c r="B274" s="599"/>
      <c r="C274" s="517"/>
      <c r="D274" s="159"/>
      <c r="E274" s="159"/>
      <c r="F274" s="601"/>
      <c r="G274" s="523"/>
      <c r="H274" s="105"/>
      <c r="I274" s="162"/>
      <c r="J274" s="105"/>
      <c r="K274" s="161"/>
      <c r="L274" s="151"/>
      <c r="M274" s="514"/>
      <c r="N274" s="507"/>
      <c r="O274" s="597"/>
      <c r="P274" s="507"/>
      <c r="Q274" s="502"/>
      <c r="R274" s="500"/>
      <c r="S274" s="140"/>
      <c r="T274" s="101"/>
      <c r="U274" s="52" t="s">
        <v>497</v>
      </c>
      <c r="V274" s="145"/>
      <c r="W274" s="145"/>
      <c r="X274" s="145"/>
      <c r="Y274" s="99" t="str">
        <f t="shared" si="49"/>
        <v/>
      </c>
      <c r="Z274" s="145"/>
      <c r="AA274" s="99" t="str">
        <f t="shared" si="50"/>
        <v/>
      </c>
      <c r="AB274" s="140"/>
      <c r="AC274" s="99" t="str">
        <f t="shared" si="51"/>
        <v/>
      </c>
      <c r="AD274" s="140"/>
      <c r="AE274" s="99" t="str">
        <f t="shared" si="52"/>
        <v/>
      </c>
      <c r="AF274" s="140"/>
      <c r="AG274" s="99" t="str">
        <f t="shared" si="53"/>
        <v/>
      </c>
      <c r="AH274" s="140"/>
      <c r="AI274" s="99" t="str">
        <f t="shared" si="54"/>
        <v/>
      </c>
      <c r="AJ274" s="140"/>
      <c r="AK274" s="28" t="str">
        <f t="shared" si="55"/>
        <v/>
      </c>
      <c r="AL274" s="111" t="str">
        <f t="shared" si="56"/>
        <v/>
      </c>
      <c r="AM274" s="111" t="str">
        <f t="shared" si="57"/>
        <v/>
      </c>
      <c r="AN274" s="179"/>
      <c r="AO274" s="179"/>
      <c r="AP274" s="179"/>
      <c r="AQ274" s="179"/>
      <c r="AR274" s="179"/>
      <c r="AS274" s="179"/>
      <c r="AT274" s="179"/>
      <c r="AU274" s="180" t="str">
        <f>IFERROR(VLOOKUP(AT274,'Seguridad Información'!$I$61:$J$65,2,0),"")</f>
        <v/>
      </c>
      <c r="AV274" s="83"/>
      <c r="AW274" s="82" t="str">
        <f t="shared" si="48"/>
        <v/>
      </c>
      <c r="AX274" s="81" t="str">
        <f t="shared" si="58"/>
        <v/>
      </c>
      <c r="AY274" s="22" t="str">
        <f>IFERROR(VLOOKUP((CONCATENATE(AM274,AX274)),Listados!$U$3:$V$11,2,FALSE),"")</f>
        <v/>
      </c>
      <c r="AZ274" s="111">
        <f t="shared" si="59"/>
        <v>100</v>
      </c>
      <c r="BA274" s="504"/>
      <c r="BB274" s="548"/>
      <c r="BC274" s="142">
        <f>+IF(AND(W274="Preventivo",BB271="Fuerte"),2,IF(AND(W274="Preventivo",BB271="Moderado"),1,0))</f>
        <v>0</v>
      </c>
      <c r="BD274" s="68">
        <f>+IF(AND(W274="Detectivo/Correctivo",$BB271="Fuerte"),2,IF(AND(W274="Detectivo/Correctivo",$BB274="Moderado"),1,IF(AND(W274="Preventivo",$BB271="Fuerte"),1,0)))</f>
        <v>0</v>
      </c>
      <c r="BE274" s="142" t="e">
        <f>+N271-BC274</f>
        <v>#N/A</v>
      </c>
      <c r="BF274" s="142" t="e">
        <f>+P271-BD274</f>
        <v>#N/A</v>
      </c>
      <c r="BG274" s="500"/>
      <c r="BH274" s="500"/>
      <c r="BI274" s="500"/>
      <c r="BJ274" s="590"/>
      <c r="BK274" s="590"/>
      <c r="BL274" s="590"/>
      <c r="BM274" s="590"/>
    </row>
    <row r="275" spans="1:65" ht="65.099999999999994" customHeight="1" thickBot="1" x14ac:dyDescent="0.3">
      <c r="A275" s="511"/>
      <c r="B275" s="599"/>
      <c r="C275" s="517"/>
      <c r="D275" s="116"/>
      <c r="E275" s="116"/>
      <c r="F275" s="601"/>
      <c r="G275" s="523"/>
      <c r="H275" s="105"/>
      <c r="I275" s="162"/>
      <c r="J275" s="105"/>
      <c r="K275" s="29"/>
      <c r="L275" s="151"/>
      <c r="M275" s="514"/>
      <c r="N275" s="507"/>
      <c r="O275" s="597"/>
      <c r="P275" s="507"/>
      <c r="Q275" s="502"/>
      <c r="R275" s="500"/>
      <c r="S275" s="140"/>
      <c r="T275" s="181"/>
      <c r="U275" s="52" t="s">
        <v>497</v>
      </c>
      <c r="V275" s="145"/>
      <c r="W275" s="145"/>
      <c r="X275" s="145"/>
      <c r="Y275" s="99" t="str">
        <f t="shared" si="49"/>
        <v/>
      </c>
      <c r="Z275" s="145"/>
      <c r="AA275" s="99" t="str">
        <f t="shared" si="50"/>
        <v/>
      </c>
      <c r="AB275" s="140"/>
      <c r="AC275" s="99" t="str">
        <f t="shared" si="51"/>
        <v/>
      </c>
      <c r="AD275" s="140"/>
      <c r="AE275" s="99" t="str">
        <f t="shared" si="52"/>
        <v/>
      </c>
      <c r="AF275" s="140"/>
      <c r="AG275" s="99" t="str">
        <f t="shared" si="53"/>
        <v/>
      </c>
      <c r="AH275" s="140"/>
      <c r="AI275" s="99" t="str">
        <f t="shared" si="54"/>
        <v/>
      </c>
      <c r="AJ275" s="140"/>
      <c r="AK275" s="28" t="str">
        <f t="shared" si="55"/>
        <v/>
      </c>
      <c r="AL275" s="111" t="str">
        <f t="shared" si="56"/>
        <v/>
      </c>
      <c r="AM275" s="111" t="str">
        <f t="shared" si="57"/>
        <v/>
      </c>
      <c r="AN275" s="179"/>
      <c r="AO275" s="179"/>
      <c r="AP275" s="179"/>
      <c r="AQ275" s="179"/>
      <c r="AR275" s="179"/>
      <c r="AS275" s="179"/>
      <c r="AT275" s="179"/>
      <c r="AU275" s="180" t="str">
        <f>IFERROR(VLOOKUP(AT275,'Seguridad Información'!$I$61:$J$65,2,0),"")</f>
        <v/>
      </c>
      <c r="AV275" s="83"/>
      <c r="AW275" s="82" t="str">
        <f t="shared" si="48"/>
        <v/>
      </c>
      <c r="AX275" s="81" t="str">
        <f t="shared" si="58"/>
        <v/>
      </c>
      <c r="AY275" s="22" t="str">
        <f>IFERROR(VLOOKUP((CONCATENATE(AM275,AX275)),Listados!$U$3:$V$11,2,FALSE),"")</f>
        <v/>
      </c>
      <c r="AZ275" s="111">
        <f t="shared" si="59"/>
        <v>100</v>
      </c>
      <c r="BA275" s="504"/>
      <c r="BB275" s="548"/>
      <c r="BC275" s="142">
        <f>+IF(AND(W275="Preventivo",BB271="Fuerte"),2,IF(AND(W275="Preventivo",BB271="Moderado"),1,0))</f>
        <v>0</v>
      </c>
      <c r="BD275" s="68">
        <f>+IF(AND(W275="Detectivo/Correctivo",$BB271="Fuerte"),2,IF(AND(W275="Detectivo/Correctivo",$BB275="Moderado"),1,IF(AND(W275="Preventivo",$BB271="Fuerte"),1,0)))</f>
        <v>0</v>
      </c>
      <c r="BE275" s="142" t="e">
        <f>+N271-BC275</f>
        <v>#N/A</v>
      </c>
      <c r="BF275" s="142" t="e">
        <f>+P271-BD275</f>
        <v>#N/A</v>
      </c>
      <c r="BG275" s="500"/>
      <c r="BH275" s="500"/>
      <c r="BI275" s="500"/>
      <c r="BJ275" s="590"/>
      <c r="BK275" s="590"/>
      <c r="BL275" s="590"/>
      <c r="BM275" s="590"/>
    </row>
    <row r="276" spans="1:65" ht="65.099999999999994" customHeight="1" thickBot="1" x14ac:dyDescent="0.3">
      <c r="A276" s="512"/>
      <c r="B276" s="599"/>
      <c r="C276" s="518"/>
      <c r="D276" s="113"/>
      <c r="E276" s="113"/>
      <c r="F276" s="602"/>
      <c r="G276" s="568"/>
      <c r="H276" s="105"/>
      <c r="I276" s="162"/>
      <c r="J276" s="105"/>
      <c r="K276" s="30"/>
      <c r="L276" s="151"/>
      <c r="M276" s="514"/>
      <c r="N276" s="508"/>
      <c r="O276" s="597"/>
      <c r="P276" s="508"/>
      <c r="Q276" s="502"/>
      <c r="R276" s="501"/>
      <c r="S276" s="140"/>
      <c r="T276" s="102"/>
      <c r="U276" s="52" t="s">
        <v>497</v>
      </c>
      <c r="V276" s="145"/>
      <c r="W276" s="145"/>
      <c r="X276" s="145"/>
      <c r="Y276" s="99" t="str">
        <f t="shared" si="49"/>
        <v/>
      </c>
      <c r="Z276" s="145"/>
      <c r="AA276" s="99" t="str">
        <f t="shared" si="50"/>
        <v/>
      </c>
      <c r="AB276" s="140"/>
      <c r="AC276" s="99" t="str">
        <f t="shared" si="51"/>
        <v/>
      </c>
      <c r="AD276" s="140"/>
      <c r="AE276" s="99" t="str">
        <f t="shared" si="52"/>
        <v/>
      </c>
      <c r="AF276" s="140"/>
      <c r="AG276" s="99" t="str">
        <f t="shared" si="53"/>
        <v/>
      </c>
      <c r="AH276" s="140"/>
      <c r="AI276" s="99" t="str">
        <f t="shared" si="54"/>
        <v/>
      </c>
      <c r="AJ276" s="140"/>
      <c r="AK276" s="28" t="str">
        <f t="shared" si="55"/>
        <v/>
      </c>
      <c r="AL276" s="111" t="str">
        <f t="shared" si="56"/>
        <v/>
      </c>
      <c r="AM276" s="111" t="str">
        <f t="shared" si="57"/>
        <v/>
      </c>
      <c r="AN276" s="179"/>
      <c r="AO276" s="179"/>
      <c r="AP276" s="179"/>
      <c r="AQ276" s="179"/>
      <c r="AR276" s="179"/>
      <c r="AS276" s="179"/>
      <c r="AT276" s="179"/>
      <c r="AU276" s="180" t="str">
        <f>IFERROR(VLOOKUP(AT276,'Seguridad Información'!$I$61:$J$65,2,0),"")</f>
        <v/>
      </c>
      <c r="AV276" s="83"/>
      <c r="AW276" s="82" t="str">
        <f t="shared" si="48"/>
        <v/>
      </c>
      <c r="AX276" s="81" t="str">
        <f t="shared" si="58"/>
        <v/>
      </c>
      <c r="AY276" s="22" t="str">
        <f>IFERROR(VLOOKUP((CONCATENATE(AM276,AX276)),Listados!$U$3:$V$11,2,FALSE),"")</f>
        <v/>
      </c>
      <c r="AZ276" s="111">
        <f t="shared" si="59"/>
        <v>100</v>
      </c>
      <c r="BA276" s="505"/>
      <c r="BB276" s="548"/>
      <c r="BC276" s="142">
        <f>+IF(AND(W276="Preventivo",BB271="Fuerte"),2,IF(AND(W276="Preventivo",BB271="Moderado"),1,0))</f>
        <v>0</v>
      </c>
      <c r="BD276" s="68">
        <f>+IF(AND(W276="Detectivo/Correctivo",$BB271="Fuerte"),2,IF(AND(W276="Detectivo/Correctivo",$BB276="Moderado"),1,IF(AND(W276="Preventivo",$BB271="Fuerte"),1,0)))</f>
        <v>0</v>
      </c>
      <c r="BE276" s="142" t="e">
        <f>+N271-BC276</f>
        <v>#N/A</v>
      </c>
      <c r="BF276" s="142" t="e">
        <f>+P271-BD276</f>
        <v>#N/A</v>
      </c>
      <c r="BG276" s="501"/>
      <c r="BH276" s="501"/>
      <c r="BI276" s="501"/>
      <c r="BJ276" s="591"/>
      <c r="BK276" s="591"/>
      <c r="BL276" s="591"/>
      <c r="BM276" s="591"/>
    </row>
    <row r="277" spans="1:65" ht="65.099999999999994" customHeight="1" thickBot="1" x14ac:dyDescent="0.3">
      <c r="A277" s="510">
        <v>46</v>
      </c>
      <c r="B277" s="598"/>
      <c r="C277" s="516" t="str">
        <f>IFERROR(VLOOKUP(B277,Listados!B$3:C$20,2,FALSE),"")</f>
        <v/>
      </c>
      <c r="D277" s="114"/>
      <c r="E277" s="114"/>
      <c r="F277" s="600"/>
      <c r="G277" s="522"/>
      <c r="H277" s="105"/>
      <c r="I277" s="162"/>
      <c r="J277" s="105"/>
      <c r="K277" s="109"/>
      <c r="L277" s="18"/>
      <c r="M277" s="549"/>
      <c r="N277" s="506" t="e">
        <f>+VLOOKUP(M277,Listados!$K$8:$L$12,2,0)</f>
        <v>#N/A</v>
      </c>
      <c r="O277" s="596"/>
      <c r="P277" s="506" t="e">
        <f>+VLOOKUP(O277,Listados!$K$13:$L$17,2,0)</f>
        <v>#N/A</v>
      </c>
      <c r="Q277" s="501" t="str">
        <f>IF(AND(M277&lt;&gt;"",O277&lt;&gt;""),VLOOKUP(M277&amp;O277,Listados!$M$3:$N$27,2,FALSE),"")</f>
        <v/>
      </c>
      <c r="R277" s="499" t="e">
        <f>+VLOOKUP(Q277,Listados!$P$3:$Q$6,2,FALSE)</f>
        <v>#N/A</v>
      </c>
      <c r="S277" s="140"/>
      <c r="T277" s="98"/>
      <c r="U277" s="52" t="s">
        <v>497</v>
      </c>
      <c r="V277" s="145"/>
      <c r="W277" s="145"/>
      <c r="X277" s="145"/>
      <c r="Y277" s="99" t="str">
        <f t="shared" si="49"/>
        <v/>
      </c>
      <c r="Z277" s="145"/>
      <c r="AA277" s="99" t="str">
        <f t="shared" si="50"/>
        <v/>
      </c>
      <c r="AB277" s="140"/>
      <c r="AC277" s="99" t="str">
        <f t="shared" si="51"/>
        <v/>
      </c>
      <c r="AD277" s="140"/>
      <c r="AE277" s="99" t="str">
        <f t="shared" si="52"/>
        <v/>
      </c>
      <c r="AF277" s="140"/>
      <c r="AG277" s="99" t="str">
        <f t="shared" si="53"/>
        <v/>
      </c>
      <c r="AH277" s="140"/>
      <c r="AI277" s="99" t="str">
        <f t="shared" si="54"/>
        <v/>
      </c>
      <c r="AJ277" s="140"/>
      <c r="AK277" s="28" t="str">
        <f t="shared" si="55"/>
        <v/>
      </c>
      <c r="AL277" s="111" t="str">
        <f t="shared" si="56"/>
        <v/>
      </c>
      <c r="AM277" s="111" t="str">
        <f t="shared" si="57"/>
        <v/>
      </c>
      <c r="AN277" s="179"/>
      <c r="AO277" s="179"/>
      <c r="AP277" s="179"/>
      <c r="AQ277" s="179"/>
      <c r="AR277" s="179"/>
      <c r="AS277" s="179"/>
      <c r="AT277" s="179"/>
      <c r="AU277" s="180" t="str">
        <f>IFERROR(VLOOKUP(AT277,'Seguridad Información'!$I$61:$J$65,2,0),"")</f>
        <v/>
      </c>
      <c r="AV277" s="83"/>
      <c r="AW277" s="82" t="str">
        <f t="shared" si="48"/>
        <v/>
      </c>
      <c r="AX277" s="81" t="str">
        <f t="shared" si="58"/>
        <v/>
      </c>
      <c r="AY277" s="22" t="str">
        <f>IFERROR(VLOOKUP((CONCATENATE(AM277,AX277)),Listados!$U$3:$V$11,2,FALSE),"")</f>
        <v/>
      </c>
      <c r="AZ277" s="111">
        <f t="shared" si="59"/>
        <v>100</v>
      </c>
      <c r="BA277" s="503">
        <f>AVERAGE(AZ277:AZ282)</f>
        <v>100</v>
      </c>
      <c r="BB277" s="505" t="str">
        <f>IF(BA277&lt;=50, "Débil", IF(BA277&lt;=99,"Moderado","Fuerte"))</f>
        <v>Fuerte</v>
      </c>
      <c r="BC277" s="142">
        <f>+IF(AND(W277="Preventivo",BB277="Fuerte"),2,IF(AND(W277="Preventivo",BB277="Moderado"),1,0))</f>
        <v>0</v>
      </c>
      <c r="BD277" s="68">
        <f>+IF(AND(W277="Detectivo/Correctivo",$BB277="Fuerte"),2,IF(AND(W277="Detectivo/Correctivo",$BB277="Moderado"),1,IF(AND(W277="Preventivo",$BB277="Fuerte"),1,0)))</f>
        <v>0</v>
      </c>
      <c r="BE277" s="142" t="e">
        <f>+N277-BC277</f>
        <v>#N/A</v>
      </c>
      <c r="BF277" s="142" t="e">
        <f>+P277-BD277</f>
        <v>#N/A</v>
      </c>
      <c r="BG277" s="499" t="e">
        <f>+VLOOKUP(MIN(BE277,BE278,BE279,BE280,BE281,BE282),Listados!$J$18:$K$24,2,TRUE)</f>
        <v>#N/A</v>
      </c>
      <c r="BH277" s="499" t="e">
        <f>+VLOOKUP(MIN(BF277,BF278,BF279,BF280,BF281,BF282),Listados!$J$27:$K$32,2,TRUE)</f>
        <v>#N/A</v>
      </c>
      <c r="BI277" s="499" t="e">
        <f>IF(AND(BG277&lt;&gt;"",BH277&lt;&gt;""),VLOOKUP(BG277&amp;BH277,Listados!$M$3:$N$27,2,FALSE),"")</f>
        <v>#N/A</v>
      </c>
      <c r="BJ277" s="589" t="e">
        <f>+IF($R277="Asumir el riesgo","NA","")</f>
        <v>#N/A</v>
      </c>
      <c r="BK277" s="589" t="e">
        <f>+IF($R277="Asumir el riesgo","NA","")</f>
        <v>#N/A</v>
      </c>
      <c r="BL277" s="589" t="e">
        <f>+IF($R277="Asumir el riesgo","NA","")</f>
        <v>#N/A</v>
      </c>
      <c r="BM277" s="589" t="e">
        <f>+IF($R277="Asumir el riesgo","NA","")</f>
        <v>#N/A</v>
      </c>
    </row>
    <row r="278" spans="1:65" ht="65.099999999999994" customHeight="1" thickBot="1" x14ac:dyDescent="0.3">
      <c r="A278" s="511"/>
      <c r="B278" s="599"/>
      <c r="C278" s="517"/>
      <c r="D278" s="159"/>
      <c r="E278" s="159"/>
      <c r="F278" s="601"/>
      <c r="G278" s="523"/>
      <c r="H278" s="105"/>
      <c r="I278" s="162"/>
      <c r="J278" s="105"/>
      <c r="K278" s="161"/>
      <c r="L278" s="151"/>
      <c r="M278" s="514"/>
      <c r="N278" s="507"/>
      <c r="O278" s="597"/>
      <c r="P278" s="507"/>
      <c r="Q278" s="502"/>
      <c r="R278" s="500"/>
      <c r="S278" s="140"/>
      <c r="T278" s="181"/>
      <c r="U278" s="52" t="s">
        <v>497</v>
      </c>
      <c r="V278" s="145"/>
      <c r="W278" s="145"/>
      <c r="X278" s="145"/>
      <c r="Y278" s="99" t="str">
        <f t="shared" si="49"/>
        <v/>
      </c>
      <c r="Z278" s="145"/>
      <c r="AA278" s="99" t="str">
        <f t="shared" si="50"/>
        <v/>
      </c>
      <c r="AB278" s="140"/>
      <c r="AC278" s="99" t="str">
        <f t="shared" si="51"/>
        <v/>
      </c>
      <c r="AD278" s="140"/>
      <c r="AE278" s="99" t="str">
        <f t="shared" si="52"/>
        <v/>
      </c>
      <c r="AF278" s="140"/>
      <c r="AG278" s="99" t="str">
        <f t="shared" si="53"/>
        <v/>
      </c>
      <c r="AH278" s="140"/>
      <c r="AI278" s="99" t="str">
        <f t="shared" si="54"/>
        <v/>
      </c>
      <c r="AJ278" s="140"/>
      <c r="AK278" s="28" t="str">
        <f t="shared" si="55"/>
        <v/>
      </c>
      <c r="AL278" s="111" t="str">
        <f t="shared" si="56"/>
        <v/>
      </c>
      <c r="AM278" s="111" t="str">
        <f t="shared" si="57"/>
        <v/>
      </c>
      <c r="AN278" s="179"/>
      <c r="AO278" s="179"/>
      <c r="AP278" s="179"/>
      <c r="AQ278" s="179"/>
      <c r="AR278" s="179"/>
      <c r="AS278" s="179"/>
      <c r="AT278" s="179"/>
      <c r="AU278" s="180" t="str">
        <f>IFERROR(VLOOKUP(AT278,'Seguridad Información'!$I$61:$J$65,2,0),"")</f>
        <v/>
      </c>
      <c r="AV278" s="83"/>
      <c r="AW278" s="82" t="str">
        <f t="shared" si="48"/>
        <v/>
      </c>
      <c r="AX278" s="81" t="str">
        <f t="shared" si="58"/>
        <v/>
      </c>
      <c r="AY278" s="22" t="str">
        <f>IFERROR(VLOOKUP((CONCATENATE(AM278,AX278)),Listados!$U$3:$V$11,2,FALSE),"")</f>
        <v/>
      </c>
      <c r="AZ278" s="111">
        <f t="shared" si="59"/>
        <v>100</v>
      </c>
      <c r="BA278" s="504"/>
      <c r="BB278" s="548"/>
      <c r="BC278" s="142">
        <f>+IF(AND(W278="Preventivo",BB277="Fuerte"),2,IF(AND(W278="Preventivo",BB277="Moderado"),1,0))</f>
        <v>0</v>
      </c>
      <c r="BD278" s="68">
        <f>+IF(AND(W278="Detectivo/Correctivo",$BB277="Fuerte"),2,IF(AND(W278="Detectivo/Correctivo",$BB278="Moderado"),1,IF(AND(W278="Preventivo",$BB277="Fuerte"),1,0)))</f>
        <v>0</v>
      </c>
      <c r="BE278" s="142" t="e">
        <f>+N277-BC278</f>
        <v>#N/A</v>
      </c>
      <c r="BF278" s="142" t="e">
        <f>+P277-BD278</f>
        <v>#N/A</v>
      </c>
      <c r="BG278" s="500"/>
      <c r="BH278" s="500"/>
      <c r="BI278" s="500"/>
      <c r="BJ278" s="590"/>
      <c r="BK278" s="590"/>
      <c r="BL278" s="590"/>
      <c r="BM278" s="590"/>
    </row>
    <row r="279" spans="1:65" ht="65.099999999999994" customHeight="1" thickBot="1" x14ac:dyDescent="0.3">
      <c r="A279" s="511"/>
      <c r="B279" s="599"/>
      <c r="C279" s="517"/>
      <c r="D279" s="159"/>
      <c r="E279" s="159"/>
      <c r="F279" s="601"/>
      <c r="G279" s="523"/>
      <c r="H279" s="105"/>
      <c r="I279" s="162"/>
      <c r="J279" s="105"/>
      <c r="K279" s="161"/>
      <c r="L279" s="151"/>
      <c r="M279" s="514"/>
      <c r="N279" s="507"/>
      <c r="O279" s="597"/>
      <c r="P279" s="507"/>
      <c r="Q279" s="502"/>
      <c r="R279" s="500"/>
      <c r="S279" s="140"/>
      <c r="T279" s="100"/>
      <c r="U279" s="52" t="s">
        <v>497</v>
      </c>
      <c r="V279" s="145"/>
      <c r="W279" s="145"/>
      <c r="X279" s="145"/>
      <c r="Y279" s="99" t="str">
        <f t="shared" si="49"/>
        <v/>
      </c>
      <c r="Z279" s="145"/>
      <c r="AA279" s="99" t="str">
        <f t="shared" si="50"/>
        <v/>
      </c>
      <c r="AB279" s="140"/>
      <c r="AC279" s="99" t="str">
        <f t="shared" si="51"/>
        <v/>
      </c>
      <c r="AD279" s="140"/>
      <c r="AE279" s="99" t="str">
        <f t="shared" si="52"/>
        <v/>
      </c>
      <c r="AF279" s="140"/>
      <c r="AG279" s="99" t="str">
        <f t="shared" si="53"/>
        <v/>
      </c>
      <c r="AH279" s="140"/>
      <c r="AI279" s="99" t="str">
        <f t="shared" si="54"/>
        <v/>
      </c>
      <c r="AJ279" s="140"/>
      <c r="AK279" s="28" t="str">
        <f t="shared" si="55"/>
        <v/>
      </c>
      <c r="AL279" s="111" t="str">
        <f t="shared" si="56"/>
        <v/>
      </c>
      <c r="AM279" s="111" t="str">
        <f t="shared" si="57"/>
        <v/>
      </c>
      <c r="AN279" s="179"/>
      <c r="AO279" s="179"/>
      <c r="AP279" s="179"/>
      <c r="AQ279" s="179"/>
      <c r="AR279" s="179"/>
      <c r="AS279" s="179"/>
      <c r="AT279" s="179"/>
      <c r="AU279" s="180" t="str">
        <f>IFERROR(VLOOKUP(AT279,'Seguridad Información'!$I$61:$J$65,2,0),"")</f>
        <v/>
      </c>
      <c r="AV279" s="83"/>
      <c r="AW279" s="82" t="str">
        <f t="shared" si="48"/>
        <v/>
      </c>
      <c r="AX279" s="81" t="str">
        <f t="shared" si="58"/>
        <v/>
      </c>
      <c r="AY279" s="22" t="str">
        <f>IFERROR(VLOOKUP((CONCATENATE(AM279,AX279)),Listados!$U$3:$V$11,2,FALSE),"")</f>
        <v/>
      </c>
      <c r="AZ279" s="111">
        <f t="shared" si="59"/>
        <v>100</v>
      </c>
      <c r="BA279" s="504"/>
      <c r="BB279" s="548"/>
      <c r="BC279" s="142">
        <f>+IF(AND(W279="Preventivo",BB277="Fuerte"),2,IF(AND(W279="Preventivo",BB277="Moderado"),1,0))</f>
        <v>0</v>
      </c>
      <c r="BD279" s="68">
        <f>+IF(AND(W279="Detectivo/Correctivo",$BB277="Fuerte"),2,IF(AND(W279="Detectivo/Correctivo",$BB279="Moderado"),1,IF(AND(W279="Preventivo",$BB277="Fuerte"),1,0)))</f>
        <v>0</v>
      </c>
      <c r="BE279" s="142" t="e">
        <f>+N277-BC279</f>
        <v>#N/A</v>
      </c>
      <c r="BF279" s="142" t="e">
        <f>+P277-BD279</f>
        <v>#N/A</v>
      </c>
      <c r="BG279" s="500"/>
      <c r="BH279" s="500"/>
      <c r="BI279" s="500"/>
      <c r="BJ279" s="590"/>
      <c r="BK279" s="590"/>
      <c r="BL279" s="590"/>
      <c r="BM279" s="590"/>
    </row>
    <row r="280" spans="1:65" ht="65.099999999999994" customHeight="1" thickBot="1" x14ac:dyDescent="0.3">
      <c r="A280" s="511"/>
      <c r="B280" s="599"/>
      <c r="C280" s="517"/>
      <c r="D280" s="159"/>
      <c r="E280" s="159"/>
      <c r="F280" s="601"/>
      <c r="G280" s="523"/>
      <c r="H280" s="105"/>
      <c r="I280" s="162"/>
      <c r="J280" s="105"/>
      <c r="K280" s="161"/>
      <c r="L280" s="151"/>
      <c r="M280" s="514"/>
      <c r="N280" s="507"/>
      <c r="O280" s="597"/>
      <c r="P280" s="507"/>
      <c r="Q280" s="502"/>
      <c r="R280" s="500"/>
      <c r="S280" s="140"/>
      <c r="T280" s="101"/>
      <c r="U280" s="52" t="s">
        <v>497</v>
      </c>
      <c r="V280" s="145"/>
      <c r="W280" s="145"/>
      <c r="X280" s="145"/>
      <c r="Y280" s="99" t="str">
        <f t="shared" si="49"/>
        <v/>
      </c>
      <c r="Z280" s="145"/>
      <c r="AA280" s="99" t="str">
        <f t="shared" si="50"/>
        <v/>
      </c>
      <c r="AB280" s="140"/>
      <c r="AC280" s="99" t="str">
        <f t="shared" si="51"/>
        <v/>
      </c>
      <c r="AD280" s="140"/>
      <c r="AE280" s="99" t="str">
        <f t="shared" si="52"/>
        <v/>
      </c>
      <c r="AF280" s="140"/>
      <c r="AG280" s="99" t="str">
        <f t="shared" si="53"/>
        <v/>
      </c>
      <c r="AH280" s="140"/>
      <c r="AI280" s="99" t="str">
        <f t="shared" si="54"/>
        <v/>
      </c>
      <c r="AJ280" s="140"/>
      <c r="AK280" s="28" t="str">
        <f t="shared" si="55"/>
        <v/>
      </c>
      <c r="AL280" s="111" t="str">
        <f t="shared" si="56"/>
        <v/>
      </c>
      <c r="AM280" s="111" t="str">
        <f t="shared" si="57"/>
        <v/>
      </c>
      <c r="AN280" s="179"/>
      <c r="AO280" s="179"/>
      <c r="AP280" s="179"/>
      <c r="AQ280" s="179"/>
      <c r="AR280" s="179"/>
      <c r="AS280" s="179"/>
      <c r="AT280" s="179"/>
      <c r="AU280" s="180" t="str">
        <f>IFERROR(VLOOKUP(AT280,'Seguridad Información'!$I$61:$J$65,2,0),"")</f>
        <v/>
      </c>
      <c r="AV280" s="83"/>
      <c r="AW280" s="82" t="str">
        <f t="shared" si="48"/>
        <v/>
      </c>
      <c r="AX280" s="81" t="str">
        <f t="shared" si="58"/>
        <v/>
      </c>
      <c r="AY280" s="22" t="str">
        <f>IFERROR(VLOOKUP((CONCATENATE(AM280,AX280)),Listados!$U$3:$V$11,2,FALSE),"")</f>
        <v/>
      </c>
      <c r="AZ280" s="111">
        <f t="shared" si="59"/>
        <v>100</v>
      </c>
      <c r="BA280" s="504"/>
      <c r="BB280" s="548"/>
      <c r="BC280" s="142">
        <f>+IF(AND(W280="Preventivo",BB277="Fuerte"),2,IF(AND(W280="Preventivo",BB277="Moderado"),1,0))</f>
        <v>0</v>
      </c>
      <c r="BD280" s="68">
        <f>+IF(AND(W280="Detectivo/Correctivo",$BB277="Fuerte"),2,IF(AND(W280="Detectivo/Correctivo",$BB280="Moderado"),1,IF(AND(W280="Preventivo",$BB277="Fuerte"),1,0)))</f>
        <v>0</v>
      </c>
      <c r="BE280" s="142" t="e">
        <f>+N277-BC280</f>
        <v>#N/A</v>
      </c>
      <c r="BF280" s="142" t="e">
        <f>+P277-BD280</f>
        <v>#N/A</v>
      </c>
      <c r="BG280" s="500"/>
      <c r="BH280" s="500"/>
      <c r="BI280" s="500"/>
      <c r="BJ280" s="590"/>
      <c r="BK280" s="590"/>
      <c r="BL280" s="590"/>
      <c r="BM280" s="590"/>
    </row>
    <row r="281" spans="1:65" ht="65.099999999999994" customHeight="1" thickBot="1" x14ac:dyDescent="0.3">
      <c r="A281" s="511"/>
      <c r="B281" s="599"/>
      <c r="C281" s="517"/>
      <c r="D281" s="116"/>
      <c r="E281" s="116"/>
      <c r="F281" s="601"/>
      <c r="G281" s="523"/>
      <c r="H281" s="105"/>
      <c r="I281" s="162"/>
      <c r="J281" s="105"/>
      <c r="K281" s="29"/>
      <c r="L281" s="151"/>
      <c r="M281" s="514"/>
      <c r="N281" s="507"/>
      <c r="O281" s="597"/>
      <c r="P281" s="507"/>
      <c r="Q281" s="502"/>
      <c r="R281" s="500"/>
      <c r="S281" s="140"/>
      <c r="T281" s="181"/>
      <c r="U281" s="52" t="s">
        <v>497</v>
      </c>
      <c r="V281" s="145"/>
      <c r="W281" s="145"/>
      <c r="X281" s="145"/>
      <c r="Y281" s="99" t="str">
        <f t="shared" si="49"/>
        <v/>
      </c>
      <c r="Z281" s="145"/>
      <c r="AA281" s="99" t="str">
        <f t="shared" si="50"/>
        <v/>
      </c>
      <c r="AB281" s="140"/>
      <c r="AC281" s="99" t="str">
        <f t="shared" si="51"/>
        <v/>
      </c>
      <c r="AD281" s="140"/>
      <c r="AE281" s="99" t="str">
        <f t="shared" si="52"/>
        <v/>
      </c>
      <c r="AF281" s="140"/>
      <c r="AG281" s="99" t="str">
        <f t="shared" si="53"/>
        <v/>
      </c>
      <c r="AH281" s="140"/>
      <c r="AI281" s="99" t="str">
        <f t="shared" si="54"/>
        <v/>
      </c>
      <c r="AJ281" s="140"/>
      <c r="AK281" s="28" t="str">
        <f t="shared" si="55"/>
        <v/>
      </c>
      <c r="AL281" s="111" t="str">
        <f t="shared" si="56"/>
        <v/>
      </c>
      <c r="AM281" s="111" t="str">
        <f t="shared" si="57"/>
        <v/>
      </c>
      <c r="AN281" s="179"/>
      <c r="AO281" s="179"/>
      <c r="AP281" s="179"/>
      <c r="AQ281" s="179"/>
      <c r="AR281" s="179"/>
      <c r="AS281" s="179"/>
      <c r="AT281" s="179"/>
      <c r="AU281" s="180" t="str">
        <f>IFERROR(VLOOKUP(AT281,'Seguridad Información'!$I$61:$J$65,2,0),"")</f>
        <v/>
      </c>
      <c r="AV281" s="83"/>
      <c r="AW281" s="82" t="str">
        <f t="shared" si="48"/>
        <v/>
      </c>
      <c r="AX281" s="81" t="str">
        <f t="shared" si="58"/>
        <v/>
      </c>
      <c r="AY281" s="22" t="str">
        <f>IFERROR(VLOOKUP((CONCATENATE(AM281,AX281)),Listados!$U$3:$V$11,2,FALSE),"")</f>
        <v/>
      </c>
      <c r="AZ281" s="111">
        <f t="shared" si="59"/>
        <v>100</v>
      </c>
      <c r="BA281" s="504"/>
      <c r="BB281" s="548"/>
      <c r="BC281" s="142">
        <f>+IF(AND(W281="Preventivo",BB277="Fuerte"),2,IF(AND(W281="Preventivo",BB277="Moderado"),1,0))</f>
        <v>0</v>
      </c>
      <c r="BD281" s="68">
        <f>+IF(AND(W281="Detectivo/Correctivo",$BB277="Fuerte"),2,IF(AND(W281="Detectivo/Correctivo",$BB281="Moderado"),1,IF(AND(W281="Preventivo",$BB277="Fuerte"),1,0)))</f>
        <v>0</v>
      </c>
      <c r="BE281" s="142" t="e">
        <f>+N277-BC281</f>
        <v>#N/A</v>
      </c>
      <c r="BF281" s="142" t="e">
        <f>+P277-BD281</f>
        <v>#N/A</v>
      </c>
      <c r="BG281" s="500"/>
      <c r="BH281" s="500"/>
      <c r="BI281" s="500"/>
      <c r="BJ281" s="590"/>
      <c r="BK281" s="590"/>
      <c r="BL281" s="590"/>
      <c r="BM281" s="590"/>
    </row>
    <row r="282" spans="1:65" ht="65.099999999999994" customHeight="1" thickBot="1" x14ac:dyDescent="0.3">
      <c r="A282" s="512"/>
      <c r="B282" s="599"/>
      <c r="C282" s="518"/>
      <c r="D282" s="113"/>
      <c r="E282" s="113"/>
      <c r="F282" s="602"/>
      <c r="G282" s="568"/>
      <c r="H282" s="105"/>
      <c r="I282" s="162"/>
      <c r="J282" s="105"/>
      <c r="K282" s="30"/>
      <c r="L282" s="151"/>
      <c r="M282" s="514"/>
      <c r="N282" s="508"/>
      <c r="O282" s="597"/>
      <c r="P282" s="508"/>
      <c r="Q282" s="502"/>
      <c r="R282" s="501"/>
      <c r="S282" s="140"/>
      <c r="T282" s="102"/>
      <c r="U282" s="52" t="s">
        <v>497</v>
      </c>
      <c r="V282" s="145"/>
      <c r="W282" s="145"/>
      <c r="X282" s="145"/>
      <c r="Y282" s="99" t="str">
        <f t="shared" si="49"/>
        <v/>
      </c>
      <c r="Z282" s="145"/>
      <c r="AA282" s="99" t="str">
        <f t="shared" si="50"/>
        <v/>
      </c>
      <c r="AB282" s="140"/>
      <c r="AC282" s="99" t="str">
        <f t="shared" si="51"/>
        <v/>
      </c>
      <c r="AD282" s="140"/>
      <c r="AE282" s="99" t="str">
        <f t="shared" si="52"/>
        <v/>
      </c>
      <c r="AF282" s="140"/>
      <c r="AG282" s="99" t="str">
        <f t="shared" si="53"/>
        <v/>
      </c>
      <c r="AH282" s="140"/>
      <c r="AI282" s="99" t="str">
        <f t="shared" si="54"/>
        <v/>
      </c>
      <c r="AJ282" s="140"/>
      <c r="AK282" s="28" t="str">
        <f t="shared" si="55"/>
        <v/>
      </c>
      <c r="AL282" s="111" t="str">
        <f t="shared" si="56"/>
        <v/>
      </c>
      <c r="AM282" s="111" t="str">
        <f t="shared" si="57"/>
        <v/>
      </c>
      <c r="AN282" s="179"/>
      <c r="AO282" s="179"/>
      <c r="AP282" s="179"/>
      <c r="AQ282" s="179"/>
      <c r="AR282" s="179"/>
      <c r="AS282" s="179"/>
      <c r="AT282" s="179"/>
      <c r="AU282" s="180" t="str">
        <f>IFERROR(VLOOKUP(AT282,'Seguridad Información'!$I$61:$J$65,2,0),"")</f>
        <v/>
      </c>
      <c r="AV282" s="83"/>
      <c r="AW282" s="82" t="str">
        <f t="shared" si="48"/>
        <v/>
      </c>
      <c r="AX282" s="81" t="str">
        <f t="shared" si="58"/>
        <v/>
      </c>
      <c r="AY282" s="22" t="str">
        <f>IFERROR(VLOOKUP((CONCATENATE(AM282,AX282)),Listados!$U$3:$V$11,2,FALSE),"")</f>
        <v/>
      </c>
      <c r="AZ282" s="111">
        <f t="shared" si="59"/>
        <v>100</v>
      </c>
      <c r="BA282" s="505"/>
      <c r="BB282" s="548"/>
      <c r="BC282" s="142">
        <f>+IF(AND(W282="Preventivo",BB277="Fuerte"),2,IF(AND(W282="Preventivo",BB277="Moderado"),1,0))</f>
        <v>0</v>
      </c>
      <c r="BD282" s="68">
        <f>+IF(AND(W282="Detectivo/Correctivo",$BB277="Fuerte"),2,IF(AND(W282="Detectivo/Correctivo",$BB282="Moderado"),1,IF(AND(W282="Preventivo",$BB277="Fuerte"),1,0)))</f>
        <v>0</v>
      </c>
      <c r="BE282" s="142" t="e">
        <f>+N277-BC282</f>
        <v>#N/A</v>
      </c>
      <c r="BF282" s="142" t="e">
        <f>+P277-BD282</f>
        <v>#N/A</v>
      </c>
      <c r="BG282" s="501"/>
      <c r="BH282" s="501"/>
      <c r="BI282" s="501"/>
      <c r="BJ282" s="591"/>
      <c r="BK282" s="591"/>
      <c r="BL282" s="591"/>
      <c r="BM282" s="591"/>
    </row>
    <row r="283" spans="1:65" ht="65.099999999999994" customHeight="1" thickBot="1" x14ac:dyDescent="0.3">
      <c r="A283" s="510">
        <v>47</v>
      </c>
      <c r="B283" s="598"/>
      <c r="C283" s="516" t="str">
        <f>IFERROR(VLOOKUP(B283,Listados!B$3:C$20,2,FALSE),"")</f>
        <v/>
      </c>
      <c r="D283" s="114"/>
      <c r="E283" s="114"/>
      <c r="F283" s="600"/>
      <c r="G283" s="522"/>
      <c r="H283" s="105"/>
      <c r="I283" s="162"/>
      <c r="J283" s="105"/>
      <c r="K283" s="109"/>
      <c r="L283" s="18"/>
      <c r="M283" s="549"/>
      <c r="N283" s="506" t="e">
        <f>+VLOOKUP(M283,Listados!$K$8:$L$12,2,0)</f>
        <v>#N/A</v>
      </c>
      <c r="O283" s="596"/>
      <c r="P283" s="506" t="e">
        <f>+VLOOKUP(O283,Listados!$K$13:$L$17,2,0)</f>
        <v>#N/A</v>
      </c>
      <c r="Q283" s="501" t="str">
        <f>IF(AND(M283&lt;&gt;"",O283&lt;&gt;""),VLOOKUP(M283&amp;O283,Listados!$M$3:$N$27,2,FALSE),"")</f>
        <v/>
      </c>
      <c r="R283" s="499" t="e">
        <f>+VLOOKUP(Q283,Listados!$P$3:$Q$6,2,FALSE)</f>
        <v>#N/A</v>
      </c>
      <c r="S283" s="140"/>
      <c r="T283" s="98"/>
      <c r="U283" s="52" t="s">
        <v>497</v>
      </c>
      <c r="V283" s="145"/>
      <c r="W283" s="145"/>
      <c r="X283" s="145"/>
      <c r="Y283" s="99" t="str">
        <f t="shared" si="49"/>
        <v/>
      </c>
      <c r="Z283" s="145"/>
      <c r="AA283" s="99" t="str">
        <f t="shared" si="50"/>
        <v/>
      </c>
      <c r="AB283" s="140"/>
      <c r="AC283" s="99" t="str">
        <f t="shared" si="51"/>
        <v/>
      </c>
      <c r="AD283" s="140"/>
      <c r="AE283" s="99" t="str">
        <f t="shared" si="52"/>
        <v/>
      </c>
      <c r="AF283" s="140"/>
      <c r="AG283" s="99" t="str">
        <f t="shared" si="53"/>
        <v/>
      </c>
      <c r="AH283" s="140"/>
      <c r="AI283" s="99" t="str">
        <f t="shared" si="54"/>
        <v/>
      </c>
      <c r="AJ283" s="140"/>
      <c r="AK283" s="28" t="str">
        <f t="shared" si="55"/>
        <v/>
      </c>
      <c r="AL283" s="111" t="str">
        <f t="shared" si="56"/>
        <v/>
      </c>
      <c r="AM283" s="111" t="str">
        <f t="shared" si="57"/>
        <v/>
      </c>
      <c r="AN283" s="179"/>
      <c r="AO283" s="179"/>
      <c r="AP283" s="179"/>
      <c r="AQ283" s="179"/>
      <c r="AR283" s="179"/>
      <c r="AS283" s="179"/>
      <c r="AT283" s="179"/>
      <c r="AU283" s="180" t="str">
        <f>IFERROR(VLOOKUP(AT283,'Seguridad Información'!$I$61:$J$65,2,0),"")</f>
        <v/>
      </c>
      <c r="AV283" s="83"/>
      <c r="AW283" s="82" t="str">
        <f t="shared" si="48"/>
        <v/>
      </c>
      <c r="AX283" s="81" t="str">
        <f t="shared" si="58"/>
        <v/>
      </c>
      <c r="AY283" s="22" t="str">
        <f>IFERROR(VLOOKUP((CONCATENATE(AM283,AX283)),Listados!$U$3:$V$11,2,FALSE),"")</f>
        <v/>
      </c>
      <c r="AZ283" s="111">
        <f t="shared" si="59"/>
        <v>100</v>
      </c>
      <c r="BA283" s="503">
        <f>AVERAGE(AZ283:AZ288)</f>
        <v>100</v>
      </c>
      <c r="BB283" s="505" t="str">
        <f>IF(BA283&lt;=50, "Débil", IF(BA283&lt;=99,"Moderado","Fuerte"))</f>
        <v>Fuerte</v>
      </c>
      <c r="BC283" s="142">
        <f>+IF(AND(W283="Preventivo",BB283="Fuerte"),2,IF(AND(W283="Preventivo",BB283="Moderado"),1,0))</f>
        <v>0</v>
      </c>
      <c r="BD283" s="68">
        <f>+IF(AND(W283="Detectivo/Correctivo",$BB283="Fuerte"),2,IF(AND(W283="Detectivo/Correctivo",$BB283="Moderado"),1,IF(AND(W283="Preventivo",$BB283="Fuerte"),1,0)))</f>
        <v>0</v>
      </c>
      <c r="BE283" s="142" t="e">
        <f>+N283-BC283</f>
        <v>#N/A</v>
      </c>
      <c r="BF283" s="142" t="e">
        <f>+P283-BD283</f>
        <v>#N/A</v>
      </c>
      <c r="BG283" s="499" t="e">
        <f>+VLOOKUP(MIN(BE283,BE284,BE285,BE286,BE287,BE288),Listados!$J$18:$K$24,2,TRUE)</f>
        <v>#N/A</v>
      </c>
      <c r="BH283" s="499" t="e">
        <f>+VLOOKUP(MIN(BF283,BF284,BF285,BF286,BF287,BF288),Listados!$J$27:$K$32,2,TRUE)</f>
        <v>#N/A</v>
      </c>
      <c r="BI283" s="499" t="e">
        <f>IF(AND(BG283&lt;&gt;"",BH283&lt;&gt;""),VLOOKUP(BG283&amp;BH283,Listados!$M$3:$N$27,2,FALSE),"")</f>
        <v>#N/A</v>
      </c>
      <c r="BJ283" s="589" t="e">
        <f>+IF($R283="Asumir el riesgo","NA","")</f>
        <v>#N/A</v>
      </c>
      <c r="BK283" s="589" t="e">
        <f>+IF($R283="Asumir el riesgo","NA","")</f>
        <v>#N/A</v>
      </c>
      <c r="BL283" s="589" t="e">
        <f>+IF($R283="Asumir el riesgo","NA","")</f>
        <v>#N/A</v>
      </c>
      <c r="BM283" s="589" t="e">
        <f>+IF($R283="Asumir el riesgo","NA","")</f>
        <v>#N/A</v>
      </c>
    </row>
    <row r="284" spans="1:65" ht="65.099999999999994" customHeight="1" thickBot="1" x14ac:dyDescent="0.3">
      <c r="A284" s="511"/>
      <c r="B284" s="599"/>
      <c r="C284" s="517"/>
      <c r="D284" s="159"/>
      <c r="E284" s="159"/>
      <c r="F284" s="601"/>
      <c r="G284" s="523"/>
      <c r="H284" s="105"/>
      <c r="I284" s="162"/>
      <c r="J284" s="105"/>
      <c r="K284" s="161"/>
      <c r="L284" s="151"/>
      <c r="M284" s="514"/>
      <c r="N284" s="507"/>
      <c r="O284" s="597"/>
      <c r="P284" s="507"/>
      <c r="Q284" s="502"/>
      <c r="R284" s="500"/>
      <c r="S284" s="140"/>
      <c r="T284" s="181"/>
      <c r="U284" s="52" t="s">
        <v>497</v>
      </c>
      <c r="V284" s="145"/>
      <c r="W284" s="145"/>
      <c r="X284" s="145"/>
      <c r="Y284" s="99" t="str">
        <f t="shared" si="49"/>
        <v/>
      </c>
      <c r="Z284" s="145"/>
      <c r="AA284" s="99" t="str">
        <f t="shared" si="50"/>
        <v/>
      </c>
      <c r="AB284" s="140"/>
      <c r="AC284" s="99" t="str">
        <f t="shared" si="51"/>
        <v/>
      </c>
      <c r="AD284" s="140"/>
      <c r="AE284" s="99" t="str">
        <f t="shared" si="52"/>
        <v/>
      </c>
      <c r="AF284" s="140"/>
      <c r="AG284" s="99" t="str">
        <f t="shared" si="53"/>
        <v/>
      </c>
      <c r="AH284" s="140"/>
      <c r="AI284" s="99" t="str">
        <f t="shared" si="54"/>
        <v/>
      </c>
      <c r="AJ284" s="140"/>
      <c r="AK284" s="28" t="str">
        <f t="shared" si="55"/>
        <v/>
      </c>
      <c r="AL284" s="111" t="str">
        <f t="shared" si="56"/>
        <v/>
      </c>
      <c r="AM284" s="111" t="str">
        <f t="shared" si="57"/>
        <v/>
      </c>
      <c r="AN284" s="179"/>
      <c r="AO284" s="179"/>
      <c r="AP284" s="179"/>
      <c r="AQ284" s="179"/>
      <c r="AR284" s="179"/>
      <c r="AS284" s="179"/>
      <c r="AT284" s="179"/>
      <c r="AU284" s="180" t="str">
        <f>IFERROR(VLOOKUP(AT284,'Seguridad Información'!$I$61:$J$65,2,0),"")</f>
        <v/>
      </c>
      <c r="AV284" s="83"/>
      <c r="AW284" s="82" t="str">
        <f t="shared" si="48"/>
        <v/>
      </c>
      <c r="AX284" s="81" t="str">
        <f t="shared" si="58"/>
        <v/>
      </c>
      <c r="AY284" s="22" t="str">
        <f>IFERROR(VLOOKUP((CONCATENATE(AM284,AX284)),Listados!$U$3:$V$11,2,FALSE),"")</f>
        <v/>
      </c>
      <c r="AZ284" s="111">
        <f t="shared" si="59"/>
        <v>100</v>
      </c>
      <c r="BA284" s="504"/>
      <c r="BB284" s="548"/>
      <c r="BC284" s="142">
        <f>+IF(AND(W284="Preventivo",BB283="Fuerte"),2,IF(AND(W284="Preventivo",BB283="Moderado"),1,0))</f>
        <v>0</v>
      </c>
      <c r="BD284" s="68">
        <f>+IF(AND(W284="Detectivo/Correctivo",$BB283="Fuerte"),2,IF(AND(W284="Detectivo/Correctivo",$BB284="Moderado"),1,IF(AND(W284="Preventivo",$BB283="Fuerte"),1,0)))</f>
        <v>0</v>
      </c>
      <c r="BE284" s="142" t="e">
        <f>+N283-BC284</f>
        <v>#N/A</v>
      </c>
      <c r="BF284" s="142" t="e">
        <f>+P283-BD284</f>
        <v>#N/A</v>
      </c>
      <c r="BG284" s="500"/>
      <c r="BH284" s="500"/>
      <c r="BI284" s="500"/>
      <c r="BJ284" s="590"/>
      <c r="BK284" s="590"/>
      <c r="BL284" s="590"/>
      <c r="BM284" s="590"/>
    </row>
    <row r="285" spans="1:65" ht="65.099999999999994" customHeight="1" thickBot="1" x14ac:dyDescent="0.3">
      <c r="A285" s="511"/>
      <c r="B285" s="599"/>
      <c r="C285" s="517"/>
      <c r="D285" s="159"/>
      <c r="E285" s="159"/>
      <c r="F285" s="601"/>
      <c r="G285" s="523"/>
      <c r="H285" s="105"/>
      <c r="I285" s="162"/>
      <c r="J285" s="105"/>
      <c r="K285" s="161"/>
      <c r="L285" s="151"/>
      <c r="M285" s="514"/>
      <c r="N285" s="507"/>
      <c r="O285" s="597"/>
      <c r="P285" s="507"/>
      <c r="Q285" s="502"/>
      <c r="R285" s="500"/>
      <c r="S285" s="140"/>
      <c r="T285" s="100"/>
      <c r="U285" s="52" t="s">
        <v>497</v>
      </c>
      <c r="V285" s="145"/>
      <c r="W285" s="145"/>
      <c r="X285" s="145"/>
      <c r="Y285" s="99" t="str">
        <f t="shared" si="49"/>
        <v/>
      </c>
      <c r="Z285" s="145"/>
      <c r="AA285" s="99" t="str">
        <f t="shared" si="50"/>
        <v/>
      </c>
      <c r="AB285" s="140"/>
      <c r="AC285" s="99" t="str">
        <f t="shared" si="51"/>
        <v/>
      </c>
      <c r="AD285" s="140"/>
      <c r="AE285" s="99" t="str">
        <f t="shared" si="52"/>
        <v/>
      </c>
      <c r="AF285" s="140"/>
      <c r="AG285" s="99" t="str">
        <f t="shared" si="53"/>
        <v/>
      </c>
      <c r="AH285" s="140"/>
      <c r="AI285" s="99" t="str">
        <f t="shared" si="54"/>
        <v/>
      </c>
      <c r="AJ285" s="140"/>
      <c r="AK285" s="28" t="str">
        <f t="shared" si="55"/>
        <v/>
      </c>
      <c r="AL285" s="111" t="str">
        <f t="shared" si="56"/>
        <v/>
      </c>
      <c r="AM285" s="111" t="str">
        <f t="shared" si="57"/>
        <v/>
      </c>
      <c r="AN285" s="179"/>
      <c r="AO285" s="179"/>
      <c r="AP285" s="179"/>
      <c r="AQ285" s="179"/>
      <c r="AR285" s="179"/>
      <c r="AS285" s="179"/>
      <c r="AT285" s="179"/>
      <c r="AU285" s="180" t="str">
        <f>IFERROR(VLOOKUP(AT285,'Seguridad Información'!$I$61:$J$65,2,0),"")</f>
        <v/>
      </c>
      <c r="AV285" s="83"/>
      <c r="AW285" s="82" t="str">
        <f t="shared" si="48"/>
        <v/>
      </c>
      <c r="AX285" s="81" t="str">
        <f t="shared" si="58"/>
        <v/>
      </c>
      <c r="AY285" s="22" t="str">
        <f>IFERROR(VLOOKUP((CONCATENATE(AM285,AX285)),Listados!$U$3:$V$11,2,FALSE),"")</f>
        <v/>
      </c>
      <c r="AZ285" s="111">
        <f t="shared" si="59"/>
        <v>100</v>
      </c>
      <c r="BA285" s="504"/>
      <c r="BB285" s="548"/>
      <c r="BC285" s="142">
        <f>+IF(AND(W285="Preventivo",BB283="Fuerte"),2,IF(AND(W285="Preventivo",BB283="Moderado"),1,0))</f>
        <v>0</v>
      </c>
      <c r="BD285" s="68">
        <f>+IF(AND(W285="Detectivo/Correctivo",$BB283="Fuerte"),2,IF(AND(W285="Detectivo/Correctivo",$BB285="Moderado"),1,IF(AND(W285="Preventivo",$BB283="Fuerte"),1,0)))</f>
        <v>0</v>
      </c>
      <c r="BE285" s="142" t="e">
        <f>+N283-BC285</f>
        <v>#N/A</v>
      </c>
      <c r="BF285" s="142" t="e">
        <f>+P283-BD285</f>
        <v>#N/A</v>
      </c>
      <c r="BG285" s="500"/>
      <c r="BH285" s="500"/>
      <c r="BI285" s="500"/>
      <c r="BJ285" s="590"/>
      <c r="BK285" s="590"/>
      <c r="BL285" s="590"/>
      <c r="BM285" s="590"/>
    </row>
    <row r="286" spans="1:65" ht="65.099999999999994" customHeight="1" thickBot="1" x14ac:dyDescent="0.3">
      <c r="A286" s="511"/>
      <c r="B286" s="599"/>
      <c r="C286" s="517"/>
      <c r="D286" s="159"/>
      <c r="E286" s="159"/>
      <c r="F286" s="601"/>
      <c r="G286" s="523"/>
      <c r="H286" s="105"/>
      <c r="I286" s="162"/>
      <c r="J286" s="105"/>
      <c r="K286" s="161"/>
      <c r="L286" s="151"/>
      <c r="M286" s="514"/>
      <c r="N286" s="507"/>
      <c r="O286" s="597"/>
      <c r="P286" s="507"/>
      <c r="Q286" s="502"/>
      <c r="R286" s="500"/>
      <c r="S286" s="140"/>
      <c r="T286" s="101"/>
      <c r="U286" s="52" t="s">
        <v>497</v>
      </c>
      <c r="V286" s="145"/>
      <c r="W286" s="145"/>
      <c r="X286" s="145"/>
      <c r="Y286" s="99" t="str">
        <f t="shared" si="49"/>
        <v/>
      </c>
      <c r="Z286" s="145"/>
      <c r="AA286" s="99" t="str">
        <f t="shared" si="50"/>
        <v/>
      </c>
      <c r="AB286" s="140"/>
      <c r="AC286" s="99" t="str">
        <f t="shared" si="51"/>
        <v/>
      </c>
      <c r="AD286" s="140"/>
      <c r="AE286" s="99" t="str">
        <f t="shared" si="52"/>
        <v/>
      </c>
      <c r="AF286" s="140"/>
      <c r="AG286" s="99" t="str">
        <f t="shared" si="53"/>
        <v/>
      </c>
      <c r="AH286" s="140"/>
      <c r="AI286" s="99" t="str">
        <f t="shared" si="54"/>
        <v/>
      </c>
      <c r="AJ286" s="140"/>
      <c r="AK286" s="28" t="str">
        <f t="shared" si="55"/>
        <v/>
      </c>
      <c r="AL286" s="111" t="str">
        <f t="shared" si="56"/>
        <v/>
      </c>
      <c r="AM286" s="111" t="str">
        <f t="shared" si="57"/>
        <v/>
      </c>
      <c r="AN286" s="179"/>
      <c r="AO286" s="179"/>
      <c r="AP286" s="179"/>
      <c r="AQ286" s="179"/>
      <c r="AR286" s="179"/>
      <c r="AS286" s="179"/>
      <c r="AT286" s="179"/>
      <c r="AU286" s="180" t="str">
        <f>IFERROR(VLOOKUP(AT286,'Seguridad Información'!$I$61:$J$65,2,0),"")</f>
        <v/>
      </c>
      <c r="AV286" s="83"/>
      <c r="AW286" s="82" t="str">
        <f t="shared" si="48"/>
        <v/>
      </c>
      <c r="AX286" s="81" t="str">
        <f t="shared" si="58"/>
        <v/>
      </c>
      <c r="AY286" s="22" t="str">
        <f>IFERROR(VLOOKUP((CONCATENATE(AM286,AX286)),Listados!$U$3:$V$11,2,FALSE),"")</f>
        <v/>
      </c>
      <c r="AZ286" s="111">
        <f t="shared" si="59"/>
        <v>100</v>
      </c>
      <c r="BA286" s="504"/>
      <c r="BB286" s="548"/>
      <c r="BC286" s="142">
        <f>+IF(AND(W286="Preventivo",BB283="Fuerte"),2,IF(AND(W286="Preventivo",BB283="Moderado"),1,0))</f>
        <v>0</v>
      </c>
      <c r="BD286" s="68">
        <f>+IF(AND(W286="Detectivo/Correctivo",$BB283="Fuerte"),2,IF(AND(W286="Detectivo/Correctivo",$BB286="Moderado"),1,IF(AND(W286="Preventivo",$BB283="Fuerte"),1,0)))</f>
        <v>0</v>
      </c>
      <c r="BE286" s="142" t="e">
        <f>+N283-BC286</f>
        <v>#N/A</v>
      </c>
      <c r="BF286" s="142" t="e">
        <f>+P283-BD286</f>
        <v>#N/A</v>
      </c>
      <c r="BG286" s="500"/>
      <c r="BH286" s="500"/>
      <c r="BI286" s="500"/>
      <c r="BJ286" s="590"/>
      <c r="BK286" s="590"/>
      <c r="BL286" s="590"/>
      <c r="BM286" s="590"/>
    </row>
    <row r="287" spans="1:65" ht="65.099999999999994" customHeight="1" thickBot="1" x14ac:dyDescent="0.3">
      <c r="A287" s="511"/>
      <c r="B287" s="599"/>
      <c r="C287" s="517"/>
      <c r="D287" s="116"/>
      <c r="E287" s="116"/>
      <c r="F287" s="601"/>
      <c r="G287" s="523"/>
      <c r="H287" s="105"/>
      <c r="I287" s="162"/>
      <c r="J287" s="105"/>
      <c r="K287" s="29"/>
      <c r="L287" s="151"/>
      <c r="M287" s="514"/>
      <c r="N287" s="507"/>
      <c r="O287" s="597"/>
      <c r="P287" s="507"/>
      <c r="Q287" s="502"/>
      <c r="R287" s="500"/>
      <c r="S287" s="140"/>
      <c r="T287" s="181"/>
      <c r="U287" s="52" t="s">
        <v>497</v>
      </c>
      <c r="V287" s="145"/>
      <c r="W287" s="145"/>
      <c r="X287" s="145"/>
      <c r="Y287" s="99" t="str">
        <f t="shared" si="49"/>
        <v/>
      </c>
      <c r="Z287" s="145"/>
      <c r="AA287" s="99" t="str">
        <f t="shared" si="50"/>
        <v/>
      </c>
      <c r="AB287" s="140"/>
      <c r="AC287" s="99" t="str">
        <f t="shared" si="51"/>
        <v/>
      </c>
      <c r="AD287" s="140"/>
      <c r="AE287" s="99" t="str">
        <f t="shared" si="52"/>
        <v/>
      </c>
      <c r="AF287" s="140"/>
      <c r="AG287" s="99" t="str">
        <f t="shared" si="53"/>
        <v/>
      </c>
      <c r="AH287" s="140"/>
      <c r="AI287" s="99" t="str">
        <f t="shared" si="54"/>
        <v/>
      </c>
      <c r="AJ287" s="140"/>
      <c r="AK287" s="28" t="str">
        <f t="shared" si="55"/>
        <v/>
      </c>
      <c r="AL287" s="111" t="str">
        <f t="shared" si="56"/>
        <v/>
      </c>
      <c r="AM287" s="111" t="str">
        <f t="shared" si="57"/>
        <v/>
      </c>
      <c r="AN287" s="179"/>
      <c r="AO287" s="179"/>
      <c r="AP287" s="179"/>
      <c r="AQ287" s="179"/>
      <c r="AR287" s="179"/>
      <c r="AS287" s="179"/>
      <c r="AT287" s="179"/>
      <c r="AU287" s="180" t="str">
        <f>IFERROR(VLOOKUP(AT287,'Seguridad Información'!$I$61:$J$65,2,0),"")</f>
        <v/>
      </c>
      <c r="AV287" s="83"/>
      <c r="AW287" s="82" t="str">
        <f t="shared" si="48"/>
        <v/>
      </c>
      <c r="AX287" s="81" t="str">
        <f t="shared" si="58"/>
        <v/>
      </c>
      <c r="AY287" s="22" t="str">
        <f>IFERROR(VLOOKUP((CONCATENATE(AM287,AX287)),Listados!$U$3:$V$11,2,FALSE),"")</f>
        <v/>
      </c>
      <c r="AZ287" s="111">
        <f t="shared" si="59"/>
        <v>100</v>
      </c>
      <c r="BA287" s="504"/>
      <c r="BB287" s="548"/>
      <c r="BC287" s="142">
        <f>+IF(AND(W287="Preventivo",BB283="Fuerte"),2,IF(AND(W287="Preventivo",BB283="Moderado"),1,0))</f>
        <v>0</v>
      </c>
      <c r="BD287" s="68">
        <f>+IF(AND(W287="Detectivo/Correctivo",$BB283="Fuerte"),2,IF(AND(W287="Detectivo/Correctivo",$BB287="Moderado"),1,IF(AND(W287="Preventivo",$BB283="Fuerte"),1,0)))</f>
        <v>0</v>
      </c>
      <c r="BE287" s="142" t="e">
        <f>+N283-BC287</f>
        <v>#N/A</v>
      </c>
      <c r="BF287" s="142" t="e">
        <f>+P283-BD287</f>
        <v>#N/A</v>
      </c>
      <c r="BG287" s="500"/>
      <c r="BH287" s="500"/>
      <c r="BI287" s="500"/>
      <c r="BJ287" s="590"/>
      <c r="BK287" s="590"/>
      <c r="BL287" s="590"/>
      <c r="BM287" s="590"/>
    </row>
    <row r="288" spans="1:65" ht="65.099999999999994" customHeight="1" thickBot="1" x14ac:dyDescent="0.3">
      <c r="A288" s="512"/>
      <c r="B288" s="599"/>
      <c r="C288" s="518"/>
      <c r="D288" s="113"/>
      <c r="E288" s="113"/>
      <c r="F288" s="602"/>
      <c r="G288" s="568"/>
      <c r="H288" s="105"/>
      <c r="I288" s="162"/>
      <c r="J288" s="105"/>
      <c r="K288" s="30"/>
      <c r="L288" s="151"/>
      <c r="M288" s="514"/>
      <c r="N288" s="508"/>
      <c r="O288" s="597"/>
      <c r="P288" s="508"/>
      <c r="Q288" s="502"/>
      <c r="R288" s="501"/>
      <c r="S288" s="140"/>
      <c r="T288" s="102"/>
      <c r="U288" s="52" t="s">
        <v>497</v>
      </c>
      <c r="V288" s="145"/>
      <c r="W288" s="145"/>
      <c r="X288" s="145"/>
      <c r="Y288" s="99" t="str">
        <f t="shared" si="49"/>
        <v/>
      </c>
      <c r="Z288" s="145"/>
      <c r="AA288" s="99" t="str">
        <f t="shared" si="50"/>
        <v/>
      </c>
      <c r="AB288" s="140"/>
      <c r="AC288" s="99" t="str">
        <f t="shared" si="51"/>
        <v/>
      </c>
      <c r="AD288" s="140"/>
      <c r="AE288" s="99" t="str">
        <f t="shared" si="52"/>
        <v/>
      </c>
      <c r="AF288" s="140"/>
      <c r="AG288" s="99" t="str">
        <f t="shared" si="53"/>
        <v/>
      </c>
      <c r="AH288" s="140"/>
      <c r="AI288" s="99" t="str">
        <f t="shared" si="54"/>
        <v/>
      </c>
      <c r="AJ288" s="140"/>
      <c r="AK288" s="28" t="str">
        <f t="shared" si="55"/>
        <v/>
      </c>
      <c r="AL288" s="111" t="str">
        <f t="shared" si="56"/>
        <v/>
      </c>
      <c r="AM288" s="111" t="str">
        <f t="shared" si="57"/>
        <v/>
      </c>
      <c r="AN288" s="179"/>
      <c r="AO288" s="179"/>
      <c r="AP288" s="179"/>
      <c r="AQ288" s="179"/>
      <c r="AR288" s="179"/>
      <c r="AS288" s="179"/>
      <c r="AT288" s="179"/>
      <c r="AU288" s="180" t="str">
        <f>IFERROR(VLOOKUP(AT288,'Seguridad Información'!$I$61:$J$65,2,0),"")</f>
        <v/>
      </c>
      <c r="AV288" s="83"/>
      <c r="AW288" s="82" t="str">
        <f t="shared" si="48"/>
        <v/>
      </c>
      <c r="AX288" s="81" t="str">
        <f t="shared" si="58"/>
        <v/>
      </c>
      <c r="AY288" s="22" t="str">
        <f>IFERROR(VLOOKUP((CONCATENATE(AM288,AX288)),Listados!$U$3:$V$11,2,FALSE),"")</f>
        <v/>
      </c>
      <c r="AZ288" s="111">
        <f t="shared" si="59"/>
        <v>100</v>
      </c>
      <c r="BA288" s="505"/>
      <c r="BB288" s="548"/>
      <c r="BC288" s="142">
        <f>+IF(AND(W288="Preventivo",BB283="Fuerte"),2,IF(AND(W288="Preventivo",BB283="Moderado"),1,0))</f>
        <v>0</v>
      </c>
      <c r="BD288" s="68">
        <f>+IF(AND(W288="Detectivo/Correctivo",$BB283="Fuerte"),2,IF(AND(W288="Detectivo/Correctivo",$BB288="Moderado"),1,IF(AND(W288="Preventivo",$BB283="Fuerte"),1,0)))</f>
        <v>0</v>
      </c>
      <c r="BE288" s="142" t="e">
        <f>+N283-BC288</f>
        <v>#N/A</v>
      </c>
      <c r="BF288" s="142" t="e">
        <f>+P283-BD288</f>
        <v>#N/A</v>
      </c>
      <c r="BG288" s="501"/>
      <c r="BH288" s="501"/>
      <c r="BI288" s="501"/>
      <c r="BJ288" s="591"/>
      <c r="BK288" s="591"/>
      <c r="BL288" s="591"/>
      <c r="BM288" s="591"/>
    </row>
    <row r="289" spans="1:65" ht="65.099999999999994" customHeight="1" thickBot="1" x14ac:dyDescent="0.3">
      <c r="A289" s="510">
        <v>48</v>
      </c>
      <c r="B289" s="598"/>
      <c r="C289" s="516" t="str">
        <f>IFERROR(VLOOKUP(B289,Listados!B$3:C$20,2,FALSE),"")</f>
        <v/>
      </c>
      <c r="D289" s="114"/>
      <c r="E289" s="114"/>
      <c r="F289" s="600"/>
      <c r="G289" s="522"/>
      <c r="H289" s="105"/>
      <c r="I289" s="162"/>
      <c r="J289" s="105"/>
      <c r="K289" s="109"/>
      <c r="L289" s="18"/>
      <c r="M289" s="549"/>
      <c r="N289" s="506" t="e">
        <f>+VLOOKUP(M289,Listados!$K$8:$L$12,2,0)</f>
        <v>#N/A</v>
      </c>
      <c r="O289" s="596"/>
      <c r="P289" s="506" t="e">
        <f>+VLOOKUP(O289,Listados!$K$13:$L$17,2,0)</f>
        <v>#N/A</v>
      </c>
      <c r="Q289" s="501" t="str">
        <f>IF(AND(M289&lt;&gt;"",O289&lt;&gt;""),VLOOKUP(M289&amp;O289,Listados!$M$3:$N$27,2,FALSE),"")</f>
        <v/>
      </c>
      <c r="R289" s="499" t="e">
        <f>+VLOOKUP(Q289,Listados!$P$3:$Q$6,2,FALSE)</f>
        <v>#N/A</v>
      </c>
      <c r="S289" s="140"/>
      <c r="T289" s="98"/>
      <c r="U289" s="52" t="s">
        <v>497</v>
      </c>
      <c r="V289" s="145"/>
      <c r="W289" s="145"/>
      <c r="X289" s="145"/>
      <c r="Y289" s="99" t="str">
        <f t="shared" si="49"/>
        <v/>
      </c>
      <c r="Z289" s="145"/>
      <c r="AA289" s="99" t="str">
        <f t="shared" si="50"/>
        <v/>
      </c>
      <c r="AB289" s="140"/>
      <c r="AC289" s="99" t="str">
        <f t="shared" si="51"/>
        <v/>
      </c>
      <c r="AD289" s="140"/>
      <c r="AE289" s="99" t="str">
        <f t="shared" si="52"/>
        <v/>
      </c>
      <c r="AF289" s="140"/>
      <c r="AG289" s="99" t="str">
        <f t="shared" si="53"/>
        <v/>
      </c>
      <c r="AH289" s="140"/>
      <c r="AI289" s="99" t="str">
        <f t="shared" si="54"/>
        <v/>
      </c>
      <c r="AJ289" s="140"/>
      <c r="AK289" s="28" t="str">
        <f t="shared" si="55"/>
        <v/>
      </c>
      <c r="AL289" s="111" t="str">
        <f t="shared" si="56"/>
        <v/>
      </c>
      <c r="AM289" s="111" t="str">
        <f t="shared" si="57"/>
        <v/>
      </c>
      <c r="AN289" s="179"/>
      <c r="AO289" s="179"/>
      <c r="AP289" s="179"/>
      <c r="AQ289" s="179"/>
      <c r="AR289" s="179"/>
      <c r="AS289" s="179"/>
      <c r="AT289" s="179"/>
      <c r="AU289" s="180" t="str">
        <f>IFERROR(VLOOKUP(AT289,'Seguridad Información'!$I$61:$J$65,2,0),"")</f>
        <v/>
      </c>
      <c r="AV289" s="83"/>
      <c r="AW289" s="82" t="str">
        <f t="shared" si="48"/>
        <v/>
      </c>
      <c r="AX289" s="81" t="str">
        <f t="shared" si="58"/>
        <v/>
      </c>
      <c r="AY289" s="22" t="str">
        <f>IFERROR(VLOOKUP((CONCATENATE(AM289,AX289)),Listados!$U$3:$V$11,2,FALSE),"")</f>
        <v/>
      </c>
      <c r="AZ289" s="111">
        <f t="shared" si="59"/>
        <v>100</v>
      </c>
      <c r="BA289" s="503">
        <f>AVERAGE(AZ289:AZ294)</f>
        <v>100</v>
      </c>
      <c r="BB289" s="505" t="str">
        <f>IF(BA289&lt;=50, "Débil", IF(BA289&lt;=99,"Moderado","Fuerte"))</f>
        <v>Fuerte</v>
      </c>
      <c r="BC289" s="142">
        <f>+IF(AND(W289="Preventivo",BB289="Fuerte"),2,IF(AND(W289="Preventivo",BB289="Moderado"),1,0))</f>
        <v>0</v>
      </c>
      <c r="BD289" s="68">
        <f>+IF(AND(W289="Detectivo/Correctivo",$BB289="Fuerte"),2,IF(AND(W289="Detectivo/Correctivo",$BB289="Moderado"),1,IF(AND(W289="Preventivo",$BB289="Fuerte"),1,0)))</f>
        <v>0</v>
      </c>
      <c r="BE289" s="142" t="e">
        <f>+N289-BC289</f>
        <v>#N/A</v>
      </c>
      <c r="BF289" s="142" t="e">
        <f>+P289-BD289</f>
        <v>#N/A</v>
      </c>
      <c r="BG289" s="499" t="e">
        <f>+VLOOKUP(MIN(BE289,BE290,BE291,BE292,BE293,BE294),Listados!$J$18:$K$24,2,TRUE)</f>
        <v>#N/A</v>
      </c>
      <c r="BH289" s="499" t="e">
        <f>+VLOOKUP(MIN(BF289,BF290,BF291,BF292,BF293,BF294),Listados!$J$27:$K$32,2,TRUE)</f>
        <v>#N/A</v>
      </c>
      <c r="BI289" s="499" t="e">
        <f>IF(AND(BG289&lt;&gt;"",BH289&lt;&gt;""),VLOOKUP(BG289&amp;BH289,Listados!$M$3:$N$27,2,FALSE),"")</f>
        <v>#N/A</v>
      </c>
      <c r="BJ289" s="589" t="e">
        <f>+IF($R289="Asumir el riesgo","NA","")</f>
        <v>#N/A</v>
      </c>
      <c r="BK289" s="589" t="e">
        <f>+IF($R289="Asumir el riesgo","NA","")</f>
        <v>#N/A</v>
      </c>
      <c r="BL289" s="589" t="e">
        <f>+IF($R289="Asumir el riesgo","NA","")</f>
        <v>#N/A</v>
      </c>
      <c r="BM289" s="589" t="e">
        <f>+IF($R289="Asumir el riesgo","NA","")</f>
        <v>#N/A</v>
      </c>
    </row>
    <row r="290" spans="1:65" ht="65.099999999999994" customHeight="1" thickBot="1" x14ac:dyDescent="0.3">
      <c r="A290" s="511"/>
      <c r="B290" s="599"/>
      <c r="C290" s="517"/>
      <c r="D290" s="159"/>
      <c r="E290" s="159"/>
      <c r="F290" s="601"/>
      <c r="G290" s="523"/>
      <c r="H290" s="105"/>
      <c r="I290" s="162"/>
      <c r="J290" s="105"/>
      <c r="K290" s="161"/>
      <c r="L290" s="151"/>
      <c r="M290" s="514"/>
      <c r="N290" s="507"/>
      <c r="O290" s="597"/>
      <c r="P290" s="507"/>
      <c r="Q290" s="502"/>
      <c r="R290" s="500"/>
      <c r="S290" s="140"/>
      <c r="T290" s="181"/>
      <c r="U290" s="52" t="s">
        <v>497</v>
      </c>
      <c r="V290" s="145"/>
      <c r="W290" s="145"/>
      <c r="X290" s="145"/>
      <c r="Y290" s="99" t="str">
        <f t="shared" si="49"/>
        <v/>
      </c>
      <c r="Z290" s="145"/>
      <c r="AA290" s="99" t="str">
        <f t="shared" si="50"/>
        <v/>
      </c>
      <c r="AB290" s="140"/>
      <c r="AC290" s="99" t="str">
        <f t="shared" si="51"/>
        <v/>
      </c>
      <c r="AD290" s="140"/>
      <c r="AE290" s="99" t="str">
        <f t="shared" si="52"/>
        <v/>
      </c>
      <c r="AF290" s="140"/>
      <c r="AG290" s="99" t="str">
        <f t="shared" si="53"/>
        <v/>
      </c>
      <c r="AH290" s="140"/>
      <c r="AI290" s="99" t="str">
        <f t="shared" si="54"/>
        <v/>
      </c>
      <c r="AJ290" s="140"/>
      <c r="AK290" s="28" t="str">
        <f t="shared" si="55"/>
        <v/>
      </c>
      <c r="AL290" s="111" t="str">
        <f t="shared" si="56"/>
        <v/>
      </c>
      <c r="AM290" s="111" t="str">
        <f t="shared" si="57"/>
        <v/>
      </c>
      <c r="AN290" s="179"/>
      <c r="AO290" s="179"/>
      <c r="AP290" s="179"/>
      <c r="AQ290" s="179"/>
      <c r="AR290" s="179"/>
      <c r="AS290" s="179"/>
      <c r="AT290" s="179"/>
      <c r="AU290" s="180" t="str">
        <f>IFERROR(VLOOKUP(AT290,'Seguridad Información'!$I$61:$J$65,2,0),"")</f>
        <v/>
      </c>
      <c r="AV290" s="83"/>
      <c r="AW290" s="82" t="str">
        <f t="shared" si="48"/>
        <v/>
      </c>
      <c r="AX290" s="81" t="str">
        <f t="shared" si="58"/>
        <v/>
      </c>
      <c r="AY290" s="22" t="str">
        <f>IFERROR(VLOOKUP((CONCATENATE(AM290,AX290)),Listados!$U$3:$V$11,2,FALSE),"")</f>
        <v/>
      </c>
      <c r="AZ290" s="111">
        <f t="shared" si="59"/>
        <v>100</v>
      </c>
      <c r="BA290" s="504"/>
      <c r="BB290" s="548"/>
      <c r="BC290" s="142">
        <f>+IF(AND(W290="Preventivo",BB289="Fuerte"),2,IF(AND(W290="Preventivo",BB289="Moderado"),1,0))</f>
        <v>0</v>
      </c>
      <c r="BD290" s="68">
        <f>+IF(AND(W290="Detectivo/Correctivo",$BB289="Fuerte"),2,IF(AND(W290="Detectivo/Correctivo",$BB290="Moderado"),1,IF(AND(W290="Preventivo",$BB289="Fuerte"),1,0)))</f>
        <v>0</v>
      </c>
      <c r="BE290" s="142" t="e">
        <f>+N289-BC290</f>
        <v>#N/A</v>
      </c>
      <c r="BF290" s="142" t="e">
        <f>+P289-BD290</f>
        <v>#N/A</v>
      </c>
      <c r="BG290" s="500"/>
      <c r="BH290" s="500"/>
      <c r="BI290" s="500"/>
      <c r="BJ290" s="590"/>
      <c r="BK290" s="590"/>
      <c r="BL290" s="590"/>
      <c r="BM290" s="590"/>
    </row>
    <row r="291" spans="1:65" ht="65.099999999999994" customHeight="1" thickBot="1" x14ac:dyDescent="0.3">
      <c r="A291" s="511"/>
      <c r="B291" s="599"/>
      <c r="C291" s="517"/>
      <c r="D291" s="159"/>
      <c r="E291" s="159"/>
      <c r="F291" s="601"/>
      <c r="G291" s="523"/>
      <c r="H291" s="105"/>
      <c r="I291" s="162"/>
      <c r="J291" s="105"/>
      <c r="K291" s="161"/>
      <c r="L291" s="151"/>
      <c r="M291" s="514"/>
      <c r="N291" s="507"/>
      <c r="O291" s="597"/>
      <c r="P291" s="507"/>
      <c r="Q291" s="502"/>
      <c r="R291" s="500"/>
      <c r="S291" s="140"/>
      <c r="T291" s="100"/>
      <c r="U291" s="52" t="s">
        <v>497</v>
      </c>
      <c r="V291" s="145"/>
      <c r="W291" s="145"/>
      <c r="X291" s="145"/>
      <c r="Y291" s="99" t="str">
        <f t="shared" si="49"/>
        <v/>
      </c>
      <c r="Z291" s="145"/>
      <c r="AA291" s="99" t="str">
        <f t="shared" si="50"/>
        <v/>
      </c>
      <c r="AB291" s="140"/>
      <c r="AC291" s="99" t="str">
        <f t="shared" si="51"/>
        <v/>
      </c>
      <c r="AD291" s="140"/>
      <c r="AE291" s="99" t="str">
        <f t="shared" si="52"/>
        <v/>
      </c>
      <c r="AF291" s="140"/>
      <c r="AG291" s="99" t="str">
        <f t="shared" si="53"/>
        <v/>
      </c>
      <c r="AH291" s="140"/>
      <c r="AI291" s="99" t="str">
        <f t="shared" si="54"/>
        <v/>
      </c>
      <c r="AJ291" s="140"/>
      <c r="AK291" s="28" t="str">
        <f t="shared" si="55"/>
        <v/>
      </c>
      <c r="AL291" s="111" t="str">
        <f t="shared" si="56"/>
        <v/>
      </c>
      <c r="AM291" s="111" t="str">
        <f t="shared" si="57"/>
        <v/>
      </c>
      <c r="AN291" s="179"/>
      <c r="AO291" s="179"/>
      <c r="AP291" s="179"/>
      <c r="AQ291" s="179"/>
      <c r="AR291" s="179"/>
      <c r="AS291" s="179"/>
      <c r="AT291" s="179"/>
      <c r="AU291" s="180" t="str">
        <f>IFERROR(VLOOKUP(AT291,'Seguridad Información'!$I$61:$J$65,2,0),"")</f>
        <v/>
      </c>
      <c r="AV291" s="83"/>
      <c r="AW291" s="82" t="str">
        <f t="shared" si="48"/>
        <v/>
      </c>
      <c r="AX291" s="81" t="str">
        <f t="shared" si="58"/>
        <v/>
      </c>
      <c r="AY291" s="22" t="str">
        <f>IFERROR(VLOOKUP((CONCATENATE(AM291,AX291)),Listados!$U$3:$V$11,2,FALSE),"")</f>
        <v/>
      </c>
      <c r="AZ291" s="111">
        <f t="shared" si="59"/>
        <v>100</v>
      </c>
      <c r="BA291" s="504"/>
      <c r="BB291" s="548"/>
      <c r="BC291" s="142">
        <f>+IF(AND(W291="Preventivo",BB289="Fuerte"),2,IF(AND(W291="Preventivo",BB289="Moderado"),1,0))</f>
        <v>0</v>
      </c>
      <c r="BD291" s="68">
        <f>+IF(AND(W291="Detectivo/Correctivo",$BB289="Fuerte"),2,IF(AND(W291="Detectivo/Correctivo",$BB291="Moderado"),1,IF(AND(W291="Preventivo",$BB289="Fuerte"),1,0)))</f>
        <v>0</v>
      </c>
      <c r="BE291" s="142" t="e">
        <f>+N289-BC291</f>
        <v>#N/A</v>
      </c>
      <c r="BF291" s="142" t="e">
        <f>+P289-BD291</f>
        <v>#N/A</v>
      </c>
      <c r="BG291" s="500"/>
      <c r="BH291" s="500"/>
      <c r="BI291" s="500"/>
      <c r="BJ291" s="590"/>
      <c r="BK291" s="590"/>
      <c r="BL291" s="590"/>
      <c r="BM291" s="590"/>
    </row>
    <row r="292" spans="1:65" ht="65.099999999999994" customHeight="1" thickBot="1" x14ac:dyDescent="0.3">
      <c r="A292" s="511"/>
      <c r="B292" s="599"/>
      <c r="C292" s="517"/>
      <c r="D292" s="159"/>
      <c r="E292" s="159"/>
      <c r="F292" s="601"/>
      <c r="G292" s="523"/>
      <c r="H292" s="105"/>
      <c r="I292" s="162"/>
      <c r="J292" s="105"/>
      <c r="K292" s="161"/>
      <c r="L292" s="151"/>
      <c r="M292" s="514"/>
      <c r="N292" s="507"/>
      <c r="O292" s="597"/>
      <c r="P292" s="507"/>
      <c r="Q292" s="502"/>
      <c r="R292" s="500"/>
      <c r="S292" s="140"/>
      <c r="T292" s="101"/>
      <c r="U292" s="52" t="s">
        <v>497</v>
      </c>
      <c r="V292" s="145"/>
      <c r="W292" s="145"/>
      <c r="X292" s="145"/>
      <c r="Y292" s="99" t="str">
        <f t="shared" si="49"/>
        <v/>
      </c>
      <c r="Z292" s="145"/>
      <c r="AA292" s="99" t="str">
        <f t="shared" si="50"/>
        <v/>
      </c>
      <c r="AB292" s="140"/>
      <c r="AC292" s="99" t="str">
        <f t="shared" si="51"/>
        <v/>
      </c>
      <c r="AD292" s="140"/>
      <c r="AE292" s="99" t="str">
        <f t="shared" si="52"/>
        <v/>
      </c>
      <c r="AF292" s="140"/>
      <c r="AG292" s="99" t="str">
        <f t="shared" si="53"/>
        <v/>
      </c>
      <c r="AH292" s="140"/>
      <c r="AI292" s="99" t="str">
        <f t="shared" si="54"/>
        <v/>
      </c>
      <c r="AJ292" s="140"/>
      <c r="AK292" s="28" t="str">
        <f t="shared" si="55"/>
        <v/>
      </c>
      <c r="AL292" s="111" t="str">
        <f t="shared" si="56"/>
        <v/>
      </c>
      <c r="AM292" s="111" t="str">
        <f t="shared" si="57"/>
        <v/>
      </c>
      <c r="AN292" s="179"/>
      <c r="AO292" s="179"/>
      <c r="AP292" s="179"/>
      <c r="AQ292" s="179"/>
      <c r="AR292" s="179"/>
      <c r="AS292" s="179"/>
      <c r="AT292" s="179"/>
      <c r="AU292" s="180" t="str">
        <f>IFERROR(VLOOKUP(AT292,'Seguridad Información'!$I$61:$J$65,2,0),"")</f>
        <v/>
      </c>
      <c r="AV292" s="83"/>
      <c r="AW292" s="82" t="str">
        <f t="shared" si="48"/>
        <v/>
      </c>
      <c r="AX292" s="81" t="str">
        <f t="shared" si="58"/>
        <v/>
      </c>
      <c r="AY292" s="22" t="str">
        <f>IFERROR(VLOOKUP((CONCATENATE(AM292,AX292)),Listados!$U$3:$V$11,2,FALSE),"")</f>
        <v/>
      </c>
      <c r="AZ292" s="111">
        <f t="shared" si="59"/>
        <v>100</v>
      </c>
      <c r="BA292" s="504"/>
      <c r="BB292" s="548"/>
      <c r="BC292" s="142">
        <f>+IF(AND(W292="Preventivo",BB289="Fuerte"),2,IF(AND(W292="Preventivo",BB289="Moderado"),1,0))</f>
        <v>0</v>
      </c>
      <c r="BD292" s="68">
        <f>+IF(AND(W292="Detectivo/Correctivo",$BB289="Fuerte"),2,IF(AND(W292="Detectivo/Correctivo",$BB292="Moderado"),1,IF(AND(W292="Preventivo",$BB289="Fuerte"),1,0)))</f>
        <v>0</v>
      </c>
      <c r="BE292" s="142" t="e">
        <f>+N289-BC292</f>
        <v>#N/A</v>
      </c>
      <c r="BF292" s="142" t="e">
        <f>+P289-BD292</f>
        <v>#N/A</v>
      </c>
      <c r="BG292" s="500"/>
      <c r="BH292" s="500"/>
      <c r="BI292" s="500"/>
      <c r="BJ292" s="590"/>
      <c r="BK292" s="590"/>
      <c r="BL292" s="590"/>
      <c r="BM292" s="590"/>
    </row>
    <row r="293" spans="1:65" ht="65.099999999999994" customHeight="1" thickBot="1" x14ac:dyDescent="0.3">
      <c r="A293" s="511"/>
      <c r="B293" s="599"/>
      <c r="C293" s="517"/>
      <c r="D293" s="116"/>
      <c r="E293" s="116"/>
      <c r="F293" s="601"/>
      <c r="G293" s="523"/>
      <c r="H293" s="105"/>
      <c r="I293" s="162"/>
      <c r="J293" s="105"/>
      <c r="K293" s="29"/>
      <c r="L293" s="151"/>
      <c r="M293" s="514"/>
      <c r="N293" s="507"/>
      <c r="O293" s="597"/>
      <c r="P293" s="507"/>
      <c r="Q293" s="502"/>
      <c r="R293" s="500"/>
      <c r="S293" s="140"/>
      <c r="T293" s="181"/>
      <c r="U293" s="52" t="s">
        <v>497</v>
      </c>
      <c r="V293" s="145"/>
      <c r="W293" s="145"/>
      <c r="X293" s="145"/>
      <c r="Y293" s="99" t="str">
        <f t="shared" si="49"/>
        <v/>
      </c>
      <c r="Z293" s="145"/>
      <c r="AA293" s="99" t="str">
        <f t="shared" si="50"/>
        <v/>
      </c>
      <c r="AB293" s="140"/>
      <c r="AC293" s="99" t="str">
        <f t="shared" si="51"/>
        <v/>
      </c>
      <c r="AD293" s="140"/>
      <c r="AE293" s="99" t="str">
        <f t="shared" si="52"/>
        <v/>
      </c>
      <c r="AF293" s="140"/>
      <c r="AG293" s="99" t="str">
        <f t="shared" si="53"/>
        <v/>
      </c>
      <c r="AH293" s="140"/>
      <c r="AI293" s="99" t="str">
        <f t="shared" si="54"/>
        <v/>
      </c>
      <c r="AJ293" s="140"/>
      <c r="AK293" s="28" t="str">
        <f t="shared" si="55"/>
        <v/>
      </c>
      <c r="AL293" s="111" t="str">
        <f t="shared" si="56"/>
        <v/>
      </c>
      <c r="AM293" s="111" t="str">
        <f t="shared" si="57"/>
        <v/>
      </c>
      <c r="AN293" s="179"/>
      <c r="AO293" s="179"/>
      <c r="AP293" s="179"/>
      <c r="AQ293" s="179"/>
      <c r="AR293" s="179"/>
      <c r="AS293" s="179"/>
      <c r="AT293" s="179"/>
      <c r="AU293" s="180" t="str">
        <f>IFERROR(VLOOKUP(AT293,'Seguridad Información'!$I$61:$J$65,2,0),"")</f>
        <v/>
      </c>
      <c r="AV293" s="83"/>
      <c r="AW293" s="82" t="str">
        <f t="shared" si="48"/>
        <v/>
      </c>
      <c r="AX293" s="81" t="str">
        <f t="shared" si="58"/>
        <v/>
      </c>
      <c r="AY293" s="22" t="str">
        <f>IFERROR(VLOOKUP((CONCATENATE(AM293,AX293)),Listados!$U$3:$V$11,2,FALSE),"")</f>
        <v/>
      </c>
      <c r="AZ293" s="111">
        <f t="shared" si="59"/>
        <v>100</v>
      </c>
      <c r="BA293" s="504"/>
      <c r="BB293" s="548"/>
      <c r="BC293" s="142">
        <f>+IF(AND(W293="Preventivo",BB289="Fuerte"),2,IF(AND(W293="Preventivo",BB289="Moderado"),1,0))</f>
        <v>0</v>
      </c>
      <c r="BD293" s="68">
        <f>+IF(AND(W293="Detectivo/Correctivo",$BB289="Fuerte"),2,IF(AND(W293="Detectivo/Correctivo",$BB293="Moderado"),1,IF(AND(W293="Preventivo",$BB289="Fuerte"),1,0)))</f>
        <v>0</v>
      </c>
      <c r="BE293" s="142" t="e">
        <f>+N289-BC293</f>
        <v>#N/A</v>
      </c>
      <c r="BF293" s="142" t="e">
        <f>+P289-BD293</f>
        <v>#N/A</v>
      </c>
      <c r="BG293" s="500"/>
      <c r="BH293" s="500"/>
      <c r="BI293" s="500"/>
      <c r="BJ293" s="590"/>
      <c r="BK293" s="590"/>
      <c r="BL293" s="590"/>
      <c r="BM293" s="590"/>
    </row>
    <row r="294" spans="1:65" ht="65.099999999999994" customHeight="1" thickBot="1" x14ac:dyDescent="0.3">
      <c r="A294" s="512"/>
      <c r="B294" s="599"/>
      <c r="C294" s="518"/>
      <c r="D294" s="113"/>
      <c r="E294" s="113"/>
      <c r="F294" s="602"/>
      <c r="G294" s="568"/>
      <c r="H294" s="105"/>
      <c r="I294" s="162"/>
      <c r="J294" s="105"/>
      <c r="K294" s="30"/>
      <c r="L294" s="151"/>
      <c r="M294" s="514"/>
      <c r="N294" s="508"/>
      <c r="O294" s="597"/>
      <c r="P294" s="508"/>
      <c r="Q294" s="502"/>
      <c r="R294" s="501"/>
      <c r="S294" s="140"/>
      <c r="T294" s="102"/>
      <c r="U294" s="52" t="s">
        <v>497</v>
      </c>
      <c r="V294" s="145"/>
      <c r="W294" s="145"/>
      <c r="X294" s="145"/>
      <c r="Y294" s="99" t="str">
        <f t="shared" si="49"/>
        <v/>
      </c>
      <c r="Z294" s="145"/>
      <c r="AA294" s="99" t="str">
        <f t="shared" si="50"/>
        <v/>
      </c>
      <c r="AB294" s="140"/>
      <c r="AC294" s="99" t="str">
        <f t="shared" si="51"/>
        <v/>
      </c>
      <c r="AD294" s="140"/>
      <c r="AE294" s="99" t="str">
        <f t="shared" si="52"/>
        <v/>
      </c>
      <c r="AF294" s="140"/>
      <c r="AG294" s="99" t="str">
        <f t="shared" si="53"/>
        <v/>
      </c>
      <c r="AH294" s="140"/>
      <c r="AI294" s="99" t="str">
        <f t="shared" si="54"/>
        <v/>
      </c>
      <c r="AJ294" s="140"/>
      <c r="AK294" s="28" t="str">
        <f t="shared" si="55"/>
        <v/>
      </c>
      <c r="AL294" s="111" t="str">
        <f t="shared" si="56"/>
        <v/>
      </c>
      <c r="AM294" s="111" t="str">
        <f t="shared" si="57"/>
        <v/>
      </c>
      <c r="AN294" s="179"/>
      <c r="AO294" s="179"/>
      <c r="AP294" s="179"/>
      <c r="AQ294" s="179"/>
      <c r="AR294" s="179"/>
      <c r="AS294" s="179"/>
      <c r="AT294" s="179"/>
      <c r="AU294" s="180" t="str">
        <f>IFERROR(VLOOKUP(AT294,'Seguridad Información'!$I$61:$J$65,2,0),"")</f>
        <v/>
      </c>
      <c r="AV294" s="83"/>
      <c r="AW294" s="82" t="str">
        <f t="shared" si="48"/>
        <v/>
      </c>
      <c r="AX294" s="81" t="str">
        <f t="shared" si="58"/>
        <v/>
      </c>
      <c r="AY294" s="22" t="str">
        <f>IFERROR(VLOOKUP((CONCATENATE(AM294,AX294)),Listados!$U$3:$V$11,2,FALSE),"")</f>
        <v/>
      </c>
      <c r="AZ294" s="111">
        <f t="shared" si="59"/>
        <v>100</v>
      </c>
      <c r="BA294" s="505"/>
      <c r="BB294" s="548"/>
      <c r="BC294" s="142">
        <f>+IF(AND(W294="Preventivo",BB289="Fuerte"),2,IF(AND(W294="Preventivo",BB289="Moderado"),1,0))</f>
        <v>0</v>
      </c>
      <c r="BD294" s="68">
        <f>+IF(AND(W294="Detectivo/Correctivo",$BB289="Fuerte"),2,IF(AND(W294="Detectivo/Correctivo",$BB294="Moderado"),1,IF(AND(W294="Preventivo",$BB289="Fuerte"),1,0)))</f>
        <v>0</v>
      </c>
      <c r="BE294" s="142" t="e">
        <f>+N289-BC294</f>
        <v>#N/A</v>
      </c>
      <c r="BF294" s="142" t="e">
        <f>+P289-BD294</f>
        <v>#N/A</v>
      </c>
      <c r="BG294" s="501"/>
      <c r="BH294" s="501"/>
      <c r="BI294" s="501"/>
      <c r="BJ294" s="591"/>
      <c r="BK294" s="591"/>
      <c r="BL294" s="591"/>
      <c r="BM294" s="591"/>
    </row>
    <row r="295" spans="1:65" ht="65.099999999999994" customHeight="1" thickBot="1" x14ac:dyDescent="0.3">
      <c r="A295" s="510">
        <v>49</v>
      </c>
      <c r="B295" s="598"/>
      <c r="C295" s="516" t="str">
        <f>IFERROR(VLOOKUP(B295,Listados!B$3:C$20,2,FALSE),"")</f>
        <v/>
      </c>
      <c r="D295" s="114"/>
      <c r="E295" s="114"/>
      <c r="F295" s="600"/>
      <c r="G295" s="522"/>
      <c r="H295" s="105"/>
      <c r="I295" s="162"/>
      <c r="J295" s="105"/>
      <c r="K295" s="109"/>
      <c r="L295" s="18"/>
      <c r="M295" s="549"/>
      <c r="N295" s="506" t="e">
        <f>+VLOOKUP(M295,Listados!$K$8:$L$12,2,0)</f>
        <v>#N/A</v>
      </c>
      <c r="O295" s="596"/>
      <c r="P295" s="506" t="e">
        <f>+VLOOKUP(O295,Listados!$K$13:$L$17,2,0)</f>
        <v>#N/A</v>
      </c>
      <c r="Q295" s="501" t="str">
        <f>IF(AND(M295&lt;&gt;"",O295&lt;&gt;""),VLOOKUP(M295&amp;O295,Listados!$M$3:$N$27,2,FALSE),"")</f>
        <v/>
      </c>
      <c r="R295" s="499" t="e">
        <f>+VLOOKUP(Q295,Listados!$P$3:$Q$6,2,FALSE)</f>
        <v>#N/A</v>
      </c>
      <c r="S295" s="140"/>
      <c r="T295" s="98"/>
      <c r="U295" s="52" t="s">
        <v>497</v>
      </c>
      <c r="V295" s="145"/>
      <c r="W295" s="145"/>
      <c r="X295" s="145"/>
      <c r="Y295" s="99" t="str">
        <f t="shared" si="49"/>
        <v/>
      </c>
      <c r="Z295" s="145"/>
      <c r="AA295" s="99" t="str">
        <f t="shared" si="50"/>
        <v/>
      </c>
      <c r="AB295" s="140"/>
      <c r="AC295" s="99" t="str">
        <f t="shared" si="51"/>
        <v/>
      </c>
      <c r="AD295" s="140"/>
      <c r="AE295" s="99" t="str">
        <f t="shared" si="52"/>
        <v/>
      </c>
      <c r="AF295" s="140"/>
      <c r="AG295" s="99" t="str">
        <f t="shared" si="53"/>
        <v/>
      </c>
      <c r="AH295" s="140"/>
      <c r="AI295" s="99" t="str">
        <f t="shared" si="54"/>
        <v/>
      </c>
      <c r="AJ295" s="140"/>
      <c r="AK295" s="28" t="str">
        <f t="shared" si="55"/>
        <v/>
      </c>
      <c r="AL295" s="111" t="str">
        <f t="shared" si="56"/>
        <v/>
      </c>
      <c r="AM295" s="111" t="str">
        <f t="shared" si="57"/>
        <v/>
      </c>
      <c r="AN295" s="179"/>
      <c r="AO295" s="179"/>
      <c r="AP295" s="179"/>
      <c r="AQ295" s="179"/>
      <c r="AR295" s="179"/>
      <c r="AS295" s="179"/>
      <c r="AT295" s="179"/>
      <c r="AU295" s="180" t="str">
        <f>IFERROR(VLOOKUP(AT295,'Seguridad Información'!$I$61:$J$65,2,0),"")</f>
        <v/>
      </c>
      <c r="AV295" s="83"/>
      <c r="AW295" s="82" t="str">
        <f t="shared" si="48"/>
        <v/>
      </c>
      <c r="AX295" s="81" t="str">
        <f t="shared" si="58"/>
        <v/>
      </c>
      <c r="AY295" s="22" t="str">
        <f>IFERROR(VLOOKUP((CONCATENATE(AM295,AX295)),Listados!$U$3:$V$11,2,FALSE),"")</f>
        <v/>
      </c>
      <c r="AZ295" s="111">
        <f t="shared" si="59"/>
        <v>100</v>
      </c>
      <c r="BA295" s="503">
        <f>AVERAGE(AZ295:AZ300)</f>
        <v>100</v>
      </c>
      <c r="BB295" s="505" t="str">
        <f>IF(BA295&lt;=50, "Débil", IF(BA295&lt;=99,"Moderado","Fuerte"))</f>
        <v>Fuerte</v>
      </c>
      <c r="BC295" s="142">
        <f>+IF(AND(W295="Preventivo",BB295="Fuerte"),2,IF(AND(W295="Preventivo",BB295="Moderado"),1,0))</f>
        <v>0</v>
      </c>
      <c r="BD295" s="68">
        <f>+IF(AND(W295="Detectivo/Correctivo",$BB295="Fuerte"),2,IF(AND(W295="Detectivo/Correctivo",$BB295="Moderado"),1,IF(AND(W295="Preventivo",$BB295="Fuerte"),1,0)))</f>
        <v>0</v>
      </c>
      <c r="BE295" s="142" t="e">
        <f>+N295-BC295</f>
        <v>#N/A</v>
      </c>
      <c r="BF295" s="142" t="e">
        <f>+P295-BD295</f>
        <v>#N/A</v>
      </c>
      <c r="BG295" s="499" t="e">
        <f>+VLOOKUP(MIN(BE295,BE296,BE297,BE298,BE299,BE300),Listados!$J$18:$K$24,2,TRUE)</f>
        <v>#N/A</v>
      </c>
      <c r="BH295" s="499" t="e">
        <f>+VLOOKUP(MIN(BF295,BF296,BF297,BF298,BF299,BF300),Listados!$J$27:$K$32,2,TRUE)</f>
        <v>#N/A</v>
      </c>
      <c r="BI295" s="499" t="e">
        <f>IF(AND(BG295&lt;&gt;"",BH295&lt;&gt;""),VLOOKUP(BG295&amp;BH295,Listados!$M$3:$N$27,2,FALSE),"")</f>
        <v>#N/A</v>
      </c>
      <c r="BJ295" s="589" t="e">
        <f>+IF($R295="Asumir el riesgo","NA","")</f>
        <v>#N/A</v>
      </c>
      <c r="BK295" s="589" t="e">
        <f>+IF($R295="Asumir el riesgo","NA","")</f>
        <v>#N/A</v>
      </c>
      <c r="BL295" s="589" t="e">
        <f>+IF($R295="Asumir el riesgo","NA","")</f>
        <v>#N/A</v>
      </c>
      <c r="BM295" s="589" t="e">
        <f>+IF($R295="Asumir el riesgo","NA","")</f>
        <v>#N/A</v>
      </c>
    </row>
    <row r="296" spans="1:65" ht="65.099999999999994" customHeight="1" thickBot="1" x14ac:dyDescent="0.3">
      <c r="A296" s="511"/>
      <c r="B296" s="599"/>
      <c r="C296" s="517"/>
      <c r="D296" s="159"/>
      <c r="E296" s="159"/>
      <c r="F296" s="601"/>
      <c r="G296" s="523"/>
      <c r="H296" s="105"/>
      <c r="I296" s="162"/>
      <c r="J296" s="105"/>
      <c r="K296" s="161"/>
      <c r="L296" s="151"/>
      <c r="M296" s="514"/>
      <c r="N296" s="507"/>
      <c r="O296" s="597"/>
      <c r="P296" s="507"/>
      <c r="Q296" s="502"/>
      <c r="R296" s="500"/>
      <c r="S296" s="140"/>
      <c r="T296" s="181"/>
      <c r="U296" s="52" t="s">
        <v>497</v>
      </c>
      <c r="V296" s="145"/>
      <c r="W296" s="145"/>
      <c r="X296" s="145"/>
      <c r="Y296" s="99" t="str">
        <f t="shared" si="49"/>
        <v/>
      </c>
      <c r="Z296" s="145"/>
      <c r="AA296" s="99" t="str">
        <f t="shared" si="50"/>
        <v/>
      </c>
      <c r="AB296" s="140"/>
      <c r="AC296" s="99" t="str">
        <f t="shared" si="51"/>
        <v/>
      </c>
      <c r="AD296" s="140"/>
      <c r="AE296" s="99" t="str">
        <f t="shared" si="52"/>
        <v/>
      </c>
      <c r="AF296" s="140"/>
      <c r="AG296" s="99" t="str">
        <f t="shared" si="53"/>
        <v/>
      </c>
      <c r="AH296" s="140"/>
      <c r="AI296" s="99" t="str">
        <f t="shared" si="54"/>
        <v/>
      </c>
      <c r="AJ296" s="140"/>
      <c r="AK296" s="28" t="str">
        <f t="shared" si="55"/>
        <v/>
      </c>
      <c r="AL296" s="111" t="str">
        <f t="shared" si="56"/>
        <v/>
      </c>
      <c r="AM296" s="111" t="str">
        <f t="shared" si="57"/>
        <v/>
      </c>
      <c r="AN296" s="179"/>
      <c r="AO296" s="179"/>
      <c r="AP296" s="179"/>
      <c r="AQ296" s="179"/>
      <c r="AR296" s="179"/>
      <c r="AS296" s="179"/>
      <c r="AT296" s="179"/>
      <c r="AU296" s="180" t="str">
        <f>IFERROR(VLOOKUP(AT296,'Seguridad Información'!$I$61:$J$65,2,0),"")</f>
        <v/>
      </c>
      <c r="AV296" s="83"/>
      <c r="AW296" s="82" t="str">
        <f t="shared" si="48"/>
        <v/>
      </c>
      <c r="AX296" s="81" t="str">
        <f t="shared" si="58"/>
        <v/>
      </c>
      <c r="AY296" s="22" t="str">
        <f>IFERROR(VLOOKUP((CONCATENATE(AM296,AX296)),Listados!$U$3:$V$11,2,FALSE),"")</f>
        <v/>
      </c>
      <c r="AZ296" s="111">
        <f t="shared" si="59"/>
        <v>100</v>
      </c>
      <c r="BA296" s="504"/>
      <c r="BB296" s="548"/>
      <c r="BC296" s="142">
        <f>+IF(AND(W296="Preventivo",BB295="Fuerte"),2,IF(AND(W296="Preventivo",BB295="Moderado"),1,0))</f>
        <v>0</v>
      </c>
      <c r="BD296" s="68">
        <f>+IF(AND(W296="Detectivo/Correctivo",$BB295="Fuerte"),2,IF(AND(W296="Detectivo/Correctivo",$BB296="Moderado"),1,IF(AND(W296="Preventivo",$BB295="Fuerte"),1,0)))</f>
        <v>0</v>
      </c>
      <c r="BE296" s="142" t="e">
        <f>+N295-BC296</f>
        <v>#N/A</v>
      </c>
      <c r="BF296" s="142" t="e">
        <f>+P295-BD296</f>
        <v>#N/A</v>
      </c>
      <c r="BG296" s="500"/>
      <c r="BH296" s="500"/>
      <c r="BI296" s="500"/>
      <c r="BJ296" s="590"/>
      <c r="BK296" s="590"/>
      <c r="BL296" s="590"/>
      <c r="BM296" s="590"/>
    </row>
    <row r="297" spans="1:65" ht="65.099999999999994" customHeight="1" thickBot="1" x14ac:dyDescent="0.3">
      <c r="A297" s="511"/>
      <c r="B297" s="599"/>
      <c r="C297" s="517"/>
      <c r="D297" s="159"/>
      <c r="E297" s="159"/>
      <c r="F297" s="601"/>
      <c r="G297" s="523"/>
      <c r="H297" s="105"/>
      <c r="I297" s="162"/>
      <c r="J297" s="105"/>
      <c r="K297" s="161"/>
      <c r="L297" s="151"/>
      <c r="M297" s="514"/>
      <c r="N297" s="507"/>
      <c r="O297" s="597"/>
      <c r="P297" s="507"/>
      <c r="Q297" s="502"/>
      <c r="R297" s="500"/>
      <c r="S297" s="140"/>
      <c r="T297" s="100"/>
      <c r="U297" s="52" t="s">
        <v>497</v>
      </c>
      <c r="V297" s="145"/>
      <c r="W297" s="145"/>
      <c r="X297" s="145"/>
      <c r="Y297" s="99" t="str">
        <f t="shared" si="49"/>
        <v/>
      </c>
      <c r="Z297" s="145"/>
      <c r="AA297" s="99" t="str">
        <f t="shared" si="50"/>
        <v/>
      </c>
      <c r="AB297" s="140"/>
      <c r="AC297" s="99" t="str">
        <f t="shared" si="51"/>
        <v/>
      </c>
      <c r="AD297" s="140"/>
      <c r="AE297" s="99" t="str">
        <f t="shared" si="52"/>
        <v/>
      </c>
      <c r="AF297" s="140"/>
      <c r="AG297" s="99" t="str">
        <f t="shared" si="53"/>
        <v/>
      </c>
      <c r="AH297" s="140"/>
      <c r="AI297" s="99" t="str">
        <f t="shared" si="54"/>
        <v/>
      </c>
      <c r="AJ297" s="140"/>
      <c r="AK297" s="28" t="str">
        <f t="shared" si="55"/>
        <v/>
      </c>
      <c r="AL297" s="111" t="str">
        <f t="shared" si="56"/>
        <v/>
      </c>
      <c r="AM297" s="111" t="str">
        <f t="shared" si="57"/>
        <v/>
      </c>
      <c r="AN297" s="179"/>
      <c r="AO297" s="179"/>
      <c r="AP297" s="179"/>
      <c r="AQ297" s="179"/>
      <c r="AR297" s="179"/>
      <c r="AS297" s="179"/>
      <c r="AT297" s="179"/>
      <c r="AU297" s="180" t="str">
        <f>IFERROR(VLOOKUP(AT297,'Seguridad Información'!$I$61:$J$65,2,0),"")</f>
        <v/>
      </c>
      <c r="AV297" s="83"/>
      <c r="AW297" s="82" t="str">
        <f t="shared" si="48"/>
        <v/>
      </c>
      <c r="AX297" s="81" t="str">
        <f t="shared" si="58"/>
        <v/>
      </c>
      <c r="AY297" s="22" t="str">
        <f>IFERROR(VLOOKUP((CONCATENATE(AM297,AX297)),Listados!$U$3:$V$11,2,FALSE),"")</f>
        <v/>
      </c>
      <c r="AZ297" s="111">
        <f t="shared" si="59"/>
        <v>100</v>
      </c>
      <c r="BA297" s="504"/>
      <c r="BB297" s="548"/>
      <c r="BC297" s="142">
        <f>+IF(AND(W297="Preventivo",BB295="Fuerte"),2,IF(AND(W297="Preventivo",BB295="Moderado"),1,0))</f>
        <v>0</v>
      </c>
      <c r="BD297" s="68">
        <f>+IF(AND(W297="Detectivo/Correctivo",$BB295="Fuerte"),2,IF(AND(W297="Detectivo/Correctivo",$BB297="Moderado"),1,IF(AND(W297="Preventivo",$BB295="Fuerte"),1,0)))</f>
        <v>0</v>
      </c>
      <c r="BE297" s="142" t="e">
        <f>+N295-BC297</f>
        <v>#N/A</v>
      </c>
      <c r="BF297" s="142" t="e">
        <f>+P295-BD297</f>
        <v>#N/A</v>
      </c>
      <c r="BG297" s="500"/>
      <c r="BH297" s="500"/>
      <c r="BI297" s="500"/>
      <c r="BJ297" s="590"/>
      <c r="BK297" s="590"/>
      <c r="BL297" s="590"/>
      <c r="BM297" s="590"/>
    </row>
    <row r="298" spans="1:65" ht="65.099999999999994" customHeight="1" thickBot="1" x14ac:dyDescent="0.3">
      <c r="A298" s="511"/>
      <c r="B298" s="599"/>
      <c r="C298" s="517"/>
      <c r="D298" s="159"/>
      <c r="E298" s="159"/>
      <c r="F298" s="601"/>
      <c r="G298" s="523"/>
      <c r="H298" s="105"/>
      <c r="I298" s="162"/>
      <c r="J298" s="105"/>
      <c r="K298" s="161"/>
      <c r="L298" s="151"/>
      <c r="M298" s="514"/>
      <c r="N298" s="507"/>
      <c r="O298" s="597"/>
      <c r="P298" s="507"/>
      <c r="Q298" s="502"/>
      <c r="R298" s="500"/>
      <c r="S298" s="140"/>
      <c r="T298" s="101"/>
      <c r="U298" s="52" t="s">
        <v>497</v>
      </c>
      <c r="V298" s="145"/>
      <c r="W298" s="145"/>
      <c r="X298" s="145"/>
      <c r="Y298" s="99" t="str">
        <f t="shared" si="49"/>
        <v/>
      </c>
      <c r="Z298" s="145"/>
      <c r="AA298" s="99" t="str">
        <f t="shared" si="50"/>
        <v/>
      </c>
      <c r="AB298" s="140"/>
      <c r="AC298" s="99" t="str">
        <f t="shared" si="51"/>
        <v/>
      </c>
      <c r="AD298" s="140"/>
      <c r="AE298" s="99" t="str">
        <f t="shared" si="52"/>
        <v/>
      </c>
      <c r="AF298" s="140"/>
      <c r="AG298" s="99" t="str">
        <f t="shared" si="53"/>
        <v/>
      </c>
      <c r="AH298" s="140"/>
      <c r="AI298" s="99" t="str">
        <f t="shared" si="54"/>
        <v/>
      </c>
      <c r="AJ298" s="140"/>
      <c r="AK298" s="28" t="str">
        <f t="shared" si="55"/>
        <v/>
      </c>
      <c r="AL298" s="111" t="str">
        <f t="shared" si="56"/>
        <v/>
      </c>
      <c r="AM298" s="111" t="str">
        <f t="shared" si="57"/>
        <v/>
      </c>
      <c r="AN298" s="179"/>
      <c r="AO298" s="179"/>
      <c r="AP298" s="179"/>
      <c r="AQ298" s="179"/>
      <c r="AR298" s="179"/>
      <c r="AS298" s="179"/>
      <c r="AT298" s="179"/>
      <c r="AU298" s="180" t="str">
        <f>IFERROR(VLOOKUP(AT298,'Seguridad Información'!$I$61:$J$65,2,0),"")</f>
        <v/>
      </c>
      <c r="AV298" s="83"/>
      <c r="AW298" s="82" t="str">
        <f t="shared" si="48"/>
        <v/>
      </c>
      <c r="AX298" s="81" t="str">
        <f t="shared" si="58"/>
        <v/>
      </c>
      <c r="AY298" s="22" t="str">
        <f>IFERROR(VLOOKUP((CONCATENATE(AM298,AX298)),Listados!$U$3:$V$11,2,FALSE),"")</f>
        <v/>
      </c>
      <c r="AZ298" s="111">
        <f t="shared" si="59"/>
        <v>100</v>
      </c>
      <c r="BA298" s="504"/>
      <c r="BB298" s="548"/>
      <c r="BC298" s="142">
        <f>+IF(AND(W298="Preventivo",BB295="Fuerte"),2,IF(AND(W298="Preventivo",BB295="Moderado"),1,0))</f>
        <v>0</v>
      </c>
      <c r="BD298" s="68">
        <f>+IF(AND(W298="Detectivo/Correctivo",$BB295="Fuerte"),2,IF(AND(W298="Detectivo/Correctivo",$BB298="Moderado"),1,IF(AND(W298="Preventivo",$BB295="Fuerte"),1,0)))</f>
        <v>0</v>
      </c>
      <c r="BE298" s="142" t="e">
        <f>+N295-BC298</f>
        <v>#N/A</v>
      </c>
      <c r="BF298" s="142" t="e">
        <f>+P295-BD298</f>
        <v>#N/A</v>
      </c>
      <c r="BG298" s="500"/>
      <c r="BH298" s="500"/>
      <c r="BI298" s="500"/>
      <c r="BJ298" s="590"/>
      <c r="BK298" s="590"/>
      <c r="BL298" s="590"/>
      <c r="BM298" s="590"/>
    </row>
    <row r="299" spans="1:65" ht="65.099999999999994" customHeight="1" thickBot="1" x14ac:dyDescent="0.3">
      <c r="A299" s="511"/>
      <c r="B299" s="599"/>
      <c r="C299" s="517"/>
      <c r="D299" s="116"/>
      <c r="E299" s="116"/>
      <c r="F299" s="601"/>
      <c r="G299" s="523"/>
      <c r="H299" s="105"/>
      <c r="I299" s="162"/>
      <c r="J299" s="105"/>
      <c r="K299" s="29"/>
      <c r="L299" s="151"/>
      <c r="M299" s="514"/>
      <c r="N299" s="507"/>
      <c r="O299" s="597"/>
      <c r="P299" s="507"/>
      <c r="Q299" s="502"/>
      <c r="R299" s="500"/>
      <c r="S299" s="140"/>
      <c r="T299" s="181"/>
      <c r="U299" s="52" t="s">
        <v>497</v>
      </c>
      <c r="V299" s="145"/>
      <c r="W299" s="145"/>
      <c r="X299" s="145"/>
      <c r="Y299" s="99" t="str">
        <f t="shared" si="49"/>
        <v/>
      </c>
      <c r="Z299" s="145"/>
      <c r="AA299" s="99" t="str">
        <f t="shared" si="50"/>
        <v/>
      </c>
      <c r="AB299" s="140"/>
      <c r="AC299" s="99" t="str">
        <f t="shared" si="51"/>
        <v/>
      </c>
      <c r="AD299" s="140"/>
      <c r="AE299" s="99" t="str">
        <f t="shared" si="52"/>
        <v/>
      </c>
      <c r="AF299" s="140"/>
      <c r="AG299" s="99" t="str">
        <f t="shared" si="53"/>
        <v/>
      </c>
      <c r="AH299" s="140"/>
      <c r="AI299" s="99" t="str">
        <f t="shared" si="54"/>
        <v/>
      </c>
      <c r="AJ299" s="140"/>
      <c r="AK299" s="28" t="str">
        <f t="shared" si="55"/>
        <v/>
      </c>
      <c r="AL299" s="111" t="str">
        <f t="shared" si="56"/>
        <v/>
      </c>
      <c r="AM299" s="111" t="str">
        <f t="shared" si="57"/>
        <v/>
      </c>
      <c r="AN299" s="179"/>
      <c r="AO299" s="179"/>
      <c r="AP299" s="179"/>
      <c r="AQ299" s="179"/>
      <c r="AR299" s="179"/>
      <c r="AS299" s="179"/>
      <c r="AT299" s="179"/>
      <c r="AU299" s="180" t="str">
        <f>IFERROR(VLOOKUP(AT299,'Seguridad Información'!$I$61:$J$65,2,0),"")</f>
        <v/>
      </c>
      <c r="AV299" s="83"/>
      <c r="AW299" s="82" t="str">
        <f t="shared" si="48"/>
        <v/>
      </c>
      <c r="AX299" s="81" t="str">
        <f t="shared" si="58"/>
        <v/>
      </c>
      <c r="AY299" s="22" t="str">
        <f>IFERROR(VLOOKUP((CONCATENATE(AM299,AX299)),Listados!$U$3:$V$11,2,FALSE),"")</f>
        <v/>
      </c>
      <c r="AZ299" s="111">
        <f t="shared" si="59"/>
        <v>100</v>
      </c>
      <c r="BA299" s="504"/>
      <c r="BB299" s="548"/>
      <c r="BC299" s="142">
        <f>+IF(AND(W299="Preventivo",BB295="Fuerte"),2,IF(AND(W299="Preventivo",BB295="Moderado"),1,0))</f>
        <v>0</v>
      </c>
      <c r="BD299" s="68">
        <f>+IF(AND(W299="Detectivo/Correctivo",$BB295="Fuerte"),2,IF(AND(W299="Detectivo/Correctivo",$BB299="Moderado"),1,IF(AND(W299="Preventivo",$BB295="Fuerte"),1,0)))</f>
        <v>0</v>
      </c>
      <c r="BE299" s="142" t="e">
        <f>+N295-BC299</f>
        <v>#N/A</v>
      </c>
      <c r="BF299" s="142" t="e">
        <f>+P295-BD299</f>
        <v>#N/A</v>
      </c>
      <c r="BG299" s="500"/>
      <c r="BH299" s="500"/>
      <c r="BI299" s="500"/>
      <c r="BJ299" s="590"/>
      <c r="BK299" s="590"/>
      <c r="BL299" s="590"/>
      <c r="BM299" s="590"/>
    </row>
    <row r="300" spans="1:65" ht="65.099999999999994" customHeight="1" thickBot="1" x14ac:dyDescent="0.3">
      <c r="A300" s="512"/>
      <c r="B300" s="599"/>
      <c r="C300" s="518"/>
      <c r="D300" s="113"/>
      <c r="E300" s="113"/>
      <c r="F300" s="602"/>
      <c r="G300" s="568"/>
      <c r="H300" s="105"/>
      <c r="I300" s="162"/>
      <c r="J300" s="105"/>
      <c r="K300" s="30"/>
      <c r="L300" s="151"/>
      <c r="M300" s="514"/>
      <c r="N300" s="508"/>
      <c r="O300" s="597"/>
      <c r="P300" s="508"/>
      <c r="Q300" s="502"/>
      <c r="R300" s="501"/>
      <c r="S300" s="140"/>
      <c r="T300" s="102"/>
      <c r="U300" s="52" t="s">
        <v>497</v>
      </c>
      <c r="V300" s="145"/>
      <c r="W300" s="145"/>
      <c r="X300" s="145"/>
      <c r="Y300" s="99" t="str">
        <f t="shared" si="49"/>
        <v/>
      </c>
      <c r="Z300" s="145"/>
      <c r="AA300" s="99" t="str">
        <f t="shared" si="50"/>
        <v/>
      </c>
      <c r="AB300" s="140"/>
      <c r="AC300" s="99" t="str">
        <f t="shared" si="51"/>
        <v/>
      </c>
      <c r="AD300" s="140"/>
      <c r="AE300" s="99" t="str">
        <f t="shared" si="52"/>
        <v/>
      </c>
      <c r="AF300" s="140"/>
      <c r="AG300" s="99" t="str">
        <f t="shared" si="53"/>
        <v/>
      </c>
      <c r="AH300" s="140"/>
      <c r="AI300" s="99" t="str">
        <f t="shared" si="54"/>
        <v/>
      </c>
      <c r="AJ300" s="140"/>
      <c r="AK300" s="28" t="str">
        <f t="shared" si="55"/>
        <v/>
      </c>
      <c r="AL300" s="111" t="str">
        <f t="shared" si="56"/>
        <v/>
      </c>
      <c r="AM300" s="111" t="str">
        <f t="shared" si="57"/>
        <v/>
      </c>
      <c r="AN300" s="179"/>
      <c r="AO300" s="179"/>
      <c r="AP300" s="179"/>
      <c r="AQ300" s="179"/>
      <c r="AR300" s="179"/>
      <c r="AS300" s="179"/>
      <c r="AT300" s="179"/>
      <c r="AU300" s="180" t="str">
        <f>IFERROR(VLOOKUP(AT300,'Seguridad Información'!$I$61:$J$65,2,0),"")</f>
        <v/>
      </c>
      <c r="AV300" s="83"/>
      <c r="AW300" s="82" t="str">
        <f t="shared" si="48"/>
        <v/>
      </c>
      <c r="AX300" s="81" t="str">
        <f t="shared" si="58"/>
        <v/>
      </c>
      <c r="AY300" s="22" t="str">
        <f>IFERROR(VLOOKUP((CONCATENATE(AM300,AX300)),Listados!$U$3:$V$11,2,FALSE),"")</f>
        <v/>
      </c>
      <c r="AZ300" s="111">
        <f t="shared" si="59"/>
        <v>100</v>
      </c>
      <c r="BA300" s="505"/>
      <c r="BB300" s="548"/>
      <c r="BC300" s="142">
        <f>+IF(AND(W300="Preventivo",BB295="Fuerte"),2,IF(AND(W300="Preventivo",BB295="Moderado"),1,0))</f>
        <v>0</v>
      </c>
      <c r="BD300" s="68">
        <f>+IF(AND(W300="Detectivo/Correctivo",$BB295="Fuerte"),2,IF(AND(W300="Detectivo/Correctivo",$BB300="Moderado"),1,IF(AND(W300="Preventivo",$BB295="Fuerte"),1,0)))</f>
        <v>0</v>
      </c>
      <c r="BE300" s="142" t="e">
        <f>+N295-BC300</f>
        <v>#N/A</v>
      </c>
      <c r="BF300" s="142" t="e">
        <f>+P295-BD300</f>
        <v>#N/A</v>
      </c>
      <c r="BG300" s="501"/>
      <c r="BH300" s="501"/>
      <c r="BI300" s="501"/>
      <c r="BJ300" s="591"/>
      <c r="BK300" s="591"/>
      <c r="BL300" s="591"/>
      <c r="BM300" s="591"/>
    </row>
    <row r="301" spans="1:65" ht="65.099999999999994" customHeight="1" thickBot="1" x14ac:dyDescent="0.3">
      <c r="A301" s="510">
        <v>50</v>
      </c>
      <c r="B301" s="598"/>
      <c r="C301" s="516" t="str">
        <f>IFERROR(VLOOKUP(B301,Listados!B$3:C$20,2,FALSE),"")</f>
        <v/>
      </c>
      <c r="D301" s="114"/>
      <c r="E301" s="114"/>
      <c r="F301" s="600"/>
      <c r="G301" s="522"/>
      <c r="H301" s="105"/>
      <c r="I301" s="162"/>
      <c r="J301" s="105"/>
      <c r="K301" s="109"/>
      <c r="L301" s="18"/>
      <c r="M301" s="549"/>
      <c r="N301" s="506" t="e">
        <f>+VLOOKUP(M301,Listados!$K$8:$L$12,2,0)</f>
        <v>#N/A</v>
      </c>
      <c r="O301" s="596"/>
      <c r="P301" s="506" t="e">
        <f>+VLOOKUP(O301,Listados!$K$13:$L$17,2,0)</f>
        <v>#N/A</v>
      </c>
      <c r="Q301" s="501" t="str">
        <f>IF(AND(M301&lt;&gt;"",O301&lt;&gt;""),VLOOKUP(M301&amp;O301,Listados!$M$3:$N$27,2,FALSE),"")</f>
        <v/>
      </c>
      <c r="R301" s="499" t="e">
        <f>+VLOOKUP(Q301,Listados!$P$3:$Q$6,2,FALSE)</f>
        <v>#N/A</v>
      </c>
      <c r="S301" s="140"/>
      <c r="T301" s="98"/>
      <c r="U301" s="52" t="s">
        <v>497</v>
      </c>
      <c r="V301" s="145"/>
      <c r="W301" s="145"/>
      <c r="X301" s="145"/>
      <c r="Y301" s="99" t="str">
        <f t="shared" si="49"/>
        <v/>
      </c>
      <c r="Z301" s="145"/>
      <c r="AA301" s="99" t="str">
        <f t="shared" si="50"/>
        <v/>
      </c>
      <c r="AB301" s="140"/>
      <c r="AC301" s="99" t="str">
        <f t="shared" si="51"/>
        <v/>
      </c>
      <c r="AD301" s="140"/>
      <c r="AE301" s="99" t="str">
        <f t="shared" si="52"/>
        <v/>
      </c>
      <c r="AF301" s="140"/>
      <c r="AG301" s="99" t="str">
        <f t="shared" si="53"/>
        <v/>
      </c>
      <c r="AH301" s="140"/>
      <c r="AI301" s="99" t="str">
        <f t="shared" si="54"/>
        <v/>
      </c>
      <c r="AJ301" s="140"/>
      <c r="AK301" s="28" t="str">
        <f t="shared" si="55"/>
        <v/>
      </c>
      <c r="AL301" s="111" t="str">
        <f t="shared" si="56"/>
        <v/>
      </c>
      <c r="AM301" s="111" t="str">
        <f t="shared" si="57"/>
        <v/>
      </c>
      <c r="AN301" s="179"/>
      <c r="AO301" s="179"/>
      <c r="AP301" s="179"/>
      <c r="AQ301" s="179"/>
      <c r="AR301" s="179"/>
      <c r="AS301" s="179"/>
      <c r="AT301" s="179"/>
      <c r="AU301" s="180" t="str">
        <f>IFERROR(VLOOKUP(AT301,'Seguridad Información'!$I$61:$J$65,2,0),"")</f>
        <v/>
      </c>
      <c r="AV301" s="83"/>
      <c r="AW301" s="82" t="str">
        <f t="shared" si="48"/>
        <v/>
      </c>
      <c r="AX301" s="81" t="str">
        <f t="shared" si="58"/>
        <v/>
      </c>
      <c r="AY301" s="22" t="str">
        <f>IFERROR(VLOOKUP((CONCATENATE(AM301,AX301)),Listados!$U$3:$V$11,2,FALSE),"")</f>
        <v/>
      </c>
      <c r="AZ301" s="111">
        <f t="shared" si="59"/>
        <v>100</v>
      </c>
      <c r="BA301" s="503">
        <f>AVERAGE(AZ301:AZ306)</f>
        <v>100</v>
      </c>
      <c r="BB301" s="505" t="str">
        <f>IF(BA301&lt;=50, "Débil", IF(BA301&lt;=99,"Moderado","Fuerte"))</f>
        <v>Fuerte</v>
      </c>
      <c r="BC301" s="142">
        <f>+IF(AND(W301="Preventivo",BB301="Fuerte"),2,IF(AND(W301="Preventivo",BB301="Moderado"),1,0))</f>
        <v>0</v>
      </c>
      <c r="BD301" s="68">
        <f>+IF(AND(W301="Detectivo/Correctivo",$BB301="Fuerte"),2,IF(AND(W301="Detectivo/Correctivo",$BB301="Moderado"),1,IF(AND(W301="Preventivo",$BB301="Fuerte"),1,0)))</f>
        <v>0</v>
      </c>
      <c r="BE301" s="142" t="e">
        <f>+N301-BC301</f>
        <v>#N/A</v>
      </c>
      <c r="BF301" s="142" t="e">
        <f>+P301-BD301</f>
        <v>#N/A</v>
      </c>
      <c r="BG301" s="499" t="e">
        <f>+VLOOKUP(MIN(BE301,BE302,BE303,BE304,BE305,BE306),Listados!$J$18:$K$24,2,TRUE)</f>
        <v>#N/A</v>
      </c>
      <c r="BH301" s="499" t="e">
        <f>+VLOOKUP(MIN(BF301,BF302,BF303,BF304,BF305,BF306),Listados!$J$27:$K$32,2,TRUE)</f>
        <v>#N/A</v>
      </c>
      <c r="BI301" s="499" t="e">
        <f>IF(AND(BG301&lt;&gt;"",BH301&lt;&gt;""),VLOOKUP(BG301&amp;BH301,Listados!$M$3:$N$27,2,FALSE),"")</f>
        <v>#N/A</v>
      </c>
      <c r="BJ301" s="589" t="e">
        <f>+IF($R301="Asumir el riesgo","NA","")</f>
        <v>#N/A</v>
      </c>
      <c r="BK301" s="589" t="e">
        <f>+IF($R301="Asumir el riesgo","NA","")</f>
        <v>#N/A</v>
      </c>
      <c r="BL301" s="589" t="e">
        <f>+IF($R301="Asumir el riesgo","NA","")</f>
        <v>#N/A</v>
      </c>
      <c r="BM301" s="589" t="e">
        <f>+IF($R301="Asumir el riesgo","NA","")</f>
        <v>#N/A</v>
      </c>
    </row>
    <row r="302" spans="1:65" ht="65.099999999999994" customHeight="1" thickBot="1" x14ac:dyDescent="0.3">
      <c r="A302" s="511"/>
      <c r="B302" s="599"/>
      <c r="C302" s="517"/>
      <c r="D302" s="159"/>
      <c r="E302" s="159"/>
      <c r="F302" s="601"/>
      <c r="G302" s="523"/>
      <c r="H302" s="105"/>
      <c r="I302" s="162"/>
      <c r="J302" s="105"/>
      <c r="K302" s="161"/>
      <c r="L302" s="151"/>
      <c r="M302" s="514"/>
      <c r="N302" s="507"/>
      <c r="O302" s="597"/>
      <c r="P302" s="507"/>
      <c r="Q302" s="502"/>
      <c r="R302" s="500"/>
      <c r="S302" s="140"/>
      <c r="T302" s="181"/>
      <c r="U302" s="52" t="s">
        <v>497</v>
      </c>
      <c r="V302" s="145"/>
      <c r="W302" s="145"/>
      <c r="X302" s="145"/>
      <c r="Y302" s="99" t="str">
        <f t="shared" si="49"/>
        <v/>
      </c>
      <c r="Z302" s="145"/>
      <c r="AA302" s="99" t="str">
        <f t="shared" si="50"/>
        <v/>
      </c>
      <c r="AB302" s="140"/>
      <c r="AC302" s="99" t="str">
        <f t="shared" si="51"/>
        <v/>
      </c>
      <c r="AD302" s="140"/>
      <c r="AE302" s="99" t="str">
        <f t="shared" si="52"/>
        <v/>
      </c>
      <c r="AF302" s="140"/>
      <c r="AG302" s="99" t="str">
        <f t="shared" si="53"/>
        <v/>
      </c>
      <c r="AH302" s="140"/>
      <c r="AI302" s="99" t="str">
        <f t="shared" si="54"/>
        <v/>
      </c>
      <c r="AJ302" s="140"/>
      <c r="AK302" s="28" t="str">
        <f t="shared" si="55"/>
        <v/>
      </c>
      <c r="AL302" s="111" t="str">
        <f t="shared" si="56"/>
        <v/>
      </c>
      <c r="AM302" s="111" t="str">
        <f t="shared" si="57"/>
        <v/>
      </c>
      <c r="AN302" s="179"/>
      <c r="AO302" s="179"/>
      <c r="AP302" s="179"/>
      <c r="AQ302" s="179"/>
      <c r="AR302" s="179"/>
      <c r="AS302" s="179"/>
      <c r="AT302" s="179"/>
      <c r="AU302" s="180" t="str">
        <f>IFERROR(VLOOKUP(AT302,'Seguridad Información'!$I$61:$J$65,2,0),"")</f>
        <v/>
      </c>
      <c r="AV302" s="83"/>
      <c r="AW302" s="82" t="str">
        <f t="shared" si="48"/>
        <v/>
      </c>
      <c r="AX302" s="81" t="str">
        <f t="shared" si="58"/>
        <v/>
      </c>
      <c r="AY302" s="22" t="str">
        <f>IFERROR(VLOOKUP((CONCATENATE(AM302,AX302)),Listados!$U$3:$V$11,2,FALSE),"")</f>
        <v/>
      </c>
      <c r="AZ302" s="111">
        <f t="shared" si="59"/>
        <v>100</v>
      </c>
      <c r="BA302" s="504"/>
      <c r="BB302" s="548"/>
      <c r="BC302" s="142">
        <f>+IF(AND(W302="Preventivo",BB301="Fuerte"),2,IF(AND(W302="Preventivo",BB301="Moderado"),1,0))</f>
        <v>0</v>
      </c>
      <c r="BD302" s="68">
        <f>+IF(AND(W302="Detectivo/Correctivo",$BB301="Fuerte"),2,IF(AND(W302="Detectivo/Correctivo",$BB302="Moderado"),1,IF(AND(W302="Preventivo",$BB301="Fuerte"),1,0)))</f>
        <v>0</v>
      </c>
      <c r="BE302" s="142" t="e">
        <f>+N301-BC302</f>
        <v>#N/A</v>
      </c>
      <c r="BF302" s="142" t="e">
        <f>+P301-BD302</f>
        <v>#N/A</v>
      </c>
      <c r="BG302" s="500"/>
      <c r="BH302" s="500"/>
      <c r="BI302" s="500"/>
      <c r="BJ302" s="590"/>
      <c r="BK302" s="590"/>
      <c r="BL302" s="590"/>
      <c r="BM302" s="590"/>
    </row>
    <row r="303" spans="1:65" ht="65.099999999999994" customHeight="1" thickBot="1" x14ac:dyDescent="0.3">
      <c r="A303" s="511"/>
      <c r="B303" s="599"/>
      <c r="C303" s="517"/>
      <c r="D303" s="159"/>
      <c r="E303" s="159"/>
      <c r="F303" s="601"/>
      <c r="G303" s="523"/>
      <c r="H303" s="105"/>
      <c r="I303" s="162"/>
      <c r="J303" s="105"/>
      <c r="K303" s="161"/>
      <c r="L303" s="151"/>
      <c r="M303" s="514"/>
      <c r="N303" s="507"/>
      <c r="O303" s="597"/>
      <c r="P303" s="507"/>
      <c r="Q303" s="502"/>
      <c r="R303" s="500"/>
      <c r="S303" s="140"/>
      <c r="T303" s="100"/>
      <c r="U303" s="52" t="s">
        <v>497</v>
      </c>
      <c r="V303" s="145"/>
      <c r="W303" s="145"/>
      <c r="X303" s="145"/>
      <c r="Y303" s="99" t="str">
        <f t="shared" si="49"/>
        <v/>
      </c>
      <c r="Z303" s="145"/>
      <c r="AA303" s="99" t="str">
        <f t="shared" si="50"/>
        <v/>
      </c>
      <c r="AB303" s="140"/>
      <c r="AC303" s="99" t="str">
        <f t="shared" si="51"/>
        <v/>
      </c>
      <c r="AD303" s="140"/>
      <c r="AE303" s="99" t="str">
        <f t="shared" si="52"/>
        <v/>
      </c>
      <c r="AF303" s="140"/>
      <c r="AG303" s="99" t="str">
        <f t="shared" si="53"/>
        <v/>
      </c>
      <c r="AH303" s="140"/>
      <c r="AI303" s="99" t="str">
        <f t="shared" si="54"/>
        <v/>
      </c>
      <c r="AJ303" s="140"/>
      <c r="AK303" s="28" t="str">
        <f t="shared" si="55"/>
        <v/>
      </c>
      <c r="AL303" s="111" t="str">
        <f t="shared" si="56"/>
        <v/>
      </c>
      <c r="AM303" s="111" t="str">
        <f t="shared" si="57"/>
        <v/>
      </c>
      <c r="AN303" s="179"/>
      <c r="AO303" s="179"/>
      <c r="AP303" s="179"/>
      <c r="AQ303" s="179"/>
      <c r="AR303" s="179"/>
      <c r="AS303" s="179"/>
      <c r="AT303" s="179"/>
      <c r="AU303" s="180" t="str">
        <f>IFERROR(VLOOKUP(AT303,'Seguridad Información'!$I$61:$J$65,2,0),"")</f>
        <v/>
      </c>
      <c r="AV303" s="83"/>
      <c r="AW303" s="82" t="str">
        <f t="shared" si="48"/>
        <v/>
      </c>
      <c r="AX303" s="81" t="str">
        <f t="shared" si="58"/>
        <v/>
      </c>
      <c r="AY303" s="22" t="str">
        <f>IFERROR(VLOOKUP((CONCATENATE(AM303,AX303)),Listados!$U$3:$V$11,2,FALSE),"")</f>
        <v/>
      </c>
      <c r="AZ303" s="111">
        <f t="shared" si="59"/>
        <v>100</v>
      </c>
      <c r="BA303" s="504"/>
      <c r="BB303" s="548"/>
      <c r="BC303" s="142">
        <f>+IF(AND(W303="Preventivo",BB301="Fuerte"),2,IF(AND(W303="Preventivo",BB301="Moderado"),1,0))</f>
        <v>0</v>
      </c>
      <c r="BD303" s="68">
        <f>+IF(AND(W303="Detectivo/Correctivo",$BB301="Fuerte"),2,IF(AND(W303="Detectivo/Correctivo",$BB303="Moderado"),1,IF(AND(W303="Preventivo",$BB301="Fuerte"),1,0)))</f>
        <v>0</v>
      </c>
      <c r="BE303" s="142" t="e">
        <f>+N301-BC303</f>
        <v>#N/A</v>
      </c>
      <c r="BF303" s="142" t="e">
        <f>+P301-BD303</f>
        <v>#N/A</v>
      </c>
      <c r="BG303" s="500"/>
      <c r="BH303" s="500"/>
      <c r="BI303" s="500"/>
      <c r="BJ303" s="590"/>
      <c r="BK303" s="590"/>
      <c r="BL303" s="590"/>
      <c r="BM303" s="590"/>
    </row>
    <row r="304" spans="1:65" ht="65.099999999999994" customHeight="1" thickBot="1" x14ac:dyDescent="0.3">
      <c r="A304" s="511"/>
      <c r="B304" s="599"/>
      <c r="C304" s="517"/>
      <c r="D304" s="159"/>
      <c r="E304" s="159"/>
      <c r="F304" s="601"/>
      <c r="G304" s="523"/>
      <c r="H304" s="105"/>
      <c r="I304" s="162"/>
      <c r="J304" s="105"/>
      <c r="K304" s="161"/>
      <c r="L304" s="151"/>
      <c r="M304" s="514"/>
      <c r="N304" s="507"/>
      <c r="O304" s="597"/>
      <c r="P304" s="507"/>
      <c r="Q304" s="502"/>
      <c r="R304" s="500"/>
      <c r="S304" s="140"/>
      <c r="T304" s="101"/>
      <c r="U304" s="52" t="s">
        <v>497</v>
      </c>
      <c r="V304" s="145"/>
      <c r="W304" s="145"/>
      <c r="X304" s="145"/>
      <c r="Y304" s="99" t="str">
        <f t="shared" si="49"/>
        <v/>
      </c>
      <c r="Z304" s="145"/>
      <c r="AA304" s="99" t="str">
        <f t="shared" si="50"/>
        <v/>
      </c>
      <c r="AB304" s="140"/>
      <c r="AC304" s="99" t="str">
        <f t="shared" si="51"/>
        <v/>
      </c>
      <c r="AD304" s="140"/>
      <c r="AE304" s="99" t="str">
        <f t="shared" si="52"/>
        <v/>
      </c>
      <c r="AF304" s="140"/>
      <c r="AG304" s="99" t="str">
        <f t="shared" si="53"/>
        <v/>
      </c>
      <c r="AH304" s="140"/>
      <c r="AI304" s="99" t="str">
        <f t="shared" si="54"/>
        <v/>
      </c>
      <c r="AJ304" s="140"/>
      <c r="AK304" s="28" t="str">
        <f t="shared" si="55"/>
        <v/>
      </c>
      <c r="AL304" s="111" t="str">
        <f t="shared" si="56"/>
        <v/>
      </c>
      <c r="AM304" s="111" t="str">
        <f t="shared" si="57"/>
        <v/>
      </c>
      <c r="AN304" s="179"/>
      <c r="AO304" s="179"/>
      <c r="AP304" s="179"/>
      <c r="AQ304" s="179"/>
      <c r="AR304" s="179"/>
      <c r="AS304" s="179"/>
      <c r="AT304" s="179"/>
      <c r="AU304" s="180" t="str">
        <f>IFERROR(VLOOKUP(AT304,'Seguridad Información'!$I$61:$J$65,2,0),"")</f>
        <v/>
      </c>
      <c r="AV304" s="83"/>
      <c r="AW304" s="82" t="str">
        <f t="shared" si="48"/>
        <v/>
      </c>
      <c r="AX304" s="81" t="str">
        <f t="shared" si="58"/>
        <v/>
      </c>
      <c r="AY304" s="22" t="str">
        <f>IFERROR(VLOOKUP((CONCATENATE(AM304,AX304)),Listados!$U$3:$V$11,2,FALSE),"")</f>
        <v/>
      </c>
      <c r="AZ304" s="111">
        <f t="shared" si="59"/>
        <v>100</v>
      </c>
      <c r="BA304" s="504"/>
      <c r="BB304" s="548"/>
      <c r="BC304" s="142">
        <f>+IF(AND(W304="Preventivo",BB301="Fuerte"),2,IF(AND(W304="Preventivo",BB301="Moderado"),1,0))</f>
        <v>0</v>
      </c>
      <c r="BD304" s="68">
        <f>+IF(AND(W304="Detectivo/Correctivo",$BB301="Fuerte"),2,IF(AND(W304="Detectivo/Correctivo",$BB304="Moderado"),1,IF(AND(W304="Preventivo",$BB301="Fuerte"),1,0)))</f>
        <v>0</v>
      </c>
      <c r="BE304" s="142" t="e">
        <f>+N301-BC304</f>
        <v>#N/A</v>
      </c>
      <c r="BF304" s="142" t="e">
        <f>+P301-BD304</f>
        <v>#N/A</v>
      </c>
      <c r="BG304" s="500"/>
      <c r="BH304" s="500"/>
      <c r="BI304" s="500"/>
      <c r="BJ304" s="590"/>
      <c r="BK304" s="590"/>
      <c r="BL304" s="590"/>
      <c r="BM304" s="590"/>
    </row>
    <row r="305" spans="1:65" ht="65.099999999999994" customHeight="1" thickBot="1" x14ac:dyDescent="0.3">
      <c r="A305" s="511"/>
      <c r="B305" s="599"/>
      <c r="C305" s="517"/>
      <c r="D305" s="116"/>
      <c r="E305" s="116"/>
      <c r="F305" s="601"/>
      <c r="G305" s="523"/>
      <c r="H305" s="105"/>
      <c r="I305" s="162"/>
      <c r="J305" s="105"/>
      <c r="K305" s="29"/>
      <c r="L305" s="151"/>
      <c r="M305" s="514"/>
      <c r="N305" s="507"/>
      <c r="O305" s="597"/>
      <c r="P305" s="507"/>
      <c r="Q305" s="502"/>
      <c r="R305" s="500"/>
      <c r="S305" s="140"/>
      <c r="T305" s="181"/>
      <c r="U305" s="52" t="s">
        <v>497</v>
      </c>
      <c r="V305" s="145"/>
      <c r="W305" s="145"/>
      <c r="X305" s="145"/>
      <c r="Y305" s="99" t="str">
        <f t="shared" si="49"/>
        <v/>
      </c>
      <c r="Z305" s="145"/>
      <c r="AA305" s="99" t="str">
        <f t="shared" si="50"/>
        <v/>
      </c>
      <c r="AB305" s="140"/>
      <c r="AC305" s="99" t="str">
        <f t="shared" si="51"/>
        <v/>
      </c>
      <c r="AD305" s="140"/>
      <c r="AE305" s="99" t="str">
        <f t="shared" si="52"/>
        <v/>
      </c>
      <c r="AF305" s="140"/>
      <c r="AG305" s="99" t="str">
        <f t="shared" si="53"/>
        <v/>
      </c>
      <c r="AH305" s="140"/>
      <c r="AI305" s="99" t="str">
        <f t="shared" si="54"/>
        <v/>
      </c>
      <c r="AJ305" s="140"/>
      <c r="AK305" s="28" t="str">
        <f t="shared" si="55"/>
        <v/>
      </c>
      <c r="AL305" s="111" t="str">
        <f t="shared" si="56"/>
        <v/>
      </c>
      <c r="AM305" s="111" t="str">
        <f t="shared" si="57"/>
        <v/>
      </c>
      <c r="AN305" s="179"/>
      <c r="AO305" s="179"/>
      <c r="AP305" s="179"/>
      <c r="AQ305" s="179"/>
      <c r="AR305" s="179"/>
      <c r="AS305" s="179"/>
      <c r="AT305" s="179"/>
      <c r="AU305" s="180" t="str">
        <f>IFERROR(VLOOKUP(AT305,'Seguridad Información'!$I$61:$J$65,2,0),"")</f>
        <v/>
      </c>
      <c r="AV305" s="83"/>
      <c r="AW305" s="82" t="str">
        <f t="shared" si="48"/>
        <v/>
      </c>
      <c r="AX305" s="81" t="str">
        <f t="shared" si="58"/>
        <v/>
      </c>
      <c r="AY305" s="22" t="str">
        <f>IFERROR(VLOOKUP((CONCATENATE(AM305,AX305)),Listados!$U$3:$V$11,2,FALSE),"")</f>
        <v/>
      </c>
      <c r="AZ305" s="111">
        <f t="shared" si="59"/>
        <v>100</v>
      </c>
      <c r="BA305" s="504"/>
      <c r="BB305" s="548"/>
      <c r="BC305" s="142">
        <f>+IF(AND(W305="Preventivo",BB301="Fuerte"),2,IF(AND(W305="Preventivo",BB301="Moderado"),1,0))</f>
        <v>0</v>
      </c>
      <c r="BD305" s="68">
        <f>+IF(AND(W305="Detectivo/Correctivo",$BB301="Fuerte"),2,IF(AND(W305="Detectivo/Correctivo",$BB305="Moderado"),1,IF(AND(W305="Preventivo",$BB301="Fuerte"),1,0)))</f>
        <v>0</v>
      </c>
      <c r="BE305" s="142" t="e">
        <f>+N301-BC305</f>
        <v>#N/A</v>
      </c>
      <c r="BF305" s="142" t="e">
        <f>+P301-BD305</f>
        <v>#N/A</v>
      </c>
      <c r="BG305" s="500"/>
      <c r="BH305" s="500"/>
      <c r="BI305" s="500"/>
      <c r="BJ305" s="590"/>
      <c r="BK305" s="590"/>
      <c r="BL305" s="590"/>
      <c r="BM305" s="590"/>
    </row>
    <row r="306" spans="1:65" ht="65.099999999999994" customHeight="1" thickBot="1" x14ac:dyDescent="0.3">
      <c r="A306" s="512"/>
      <c r="B306" s="599"/>
      <c r="C306" s="518"/>
      <c r="D306" s="113"/>
      <c r="E306" s="113"/>
      <c r="F306" s="602"/>
      <c r="G306" s="568"/>
      <c r="H306" s="105"/>
      <c r="I306" s="162"/>
      <c r="J306" s="105"/>
      <c r="K306" s="30"/>
      <c r="L306" s="151"/>
      <c r="M306" s="514"/>
      <c r="N306" s="508"/>
      <c r="O306" s="597"/>
      <c r="P306" s="508"/>
      <c r="Q306" s="502"/>
      <c r="R306" s="501"/>
      <c r="S306" s="140"/>
      <c r="T306" s="102"/>
      <c r="U306" s="52" t="s">
        <v>497</v>
      </c>
      <c r="V306" s="145"/>
      <c r="W306" s="145"/>
      <c r="X306" s="145"/>
      <c r="Y306" s="99" t="str">
        <f t="shared" si="49"/>
        <v/>
      </c>
      <c r="Z306" s="145"/>
      <c r="AA306" s="99" t="str">
        <f t="shared" si="50"/>
        <v/>
      </c>
      <c r="AB306" s="140"/>
      <c r="AC306" s="99" t="str">
        <f t="shared" si="51"/>
        <v/>
      </c>
      <c r="AD306" s="140"/>
      <c r="AE306" s="99" t="str">
        <f t="shared" si="52"/>
        <v/>
      </c>
      <c r="AF306" s="140"/>
      <c r="AG306" s="99" t="str">
        <f t="shared" si="53"/>
        <v/>
      </c>
      <c r="AH306" s="140"/>
      <c r="AI306" s="99" t="str">
        <f t="shared" si="54"/>
        <v/>
      </c>
      <c r="AJ306" s="140"/>
      <c r="AK306" s="28" t="str">
        <f t="shared" si="55"/>
        <v/>
      </c>
      <c r="AL306" s="111" t="str">
        <f t="shared" si="56"/>
        <v/>
      </c>
      <c r="AM306" s="111" t="str">
        <f t="shared" si="57"/>
        <v/>
      </c>
      <c r="AN306" s="179"/>
      <c r="AO306" s="179"/>
      <c r="AP306" s="179"/>
      <c r="AQ306" s="179"/>
      <c r="AR306" s="179"/>
      <c r="AS306" s="179"/>
      <c r="AT306" s="179"/>
      <c r="AU306" s="180" t="str">
        <f>IFERROR(VLOOKUP(AT306,'Seguridad Información'!$I$61:$J$65,2,0),"")</f>
        <v/>
      </c>
      <c r="AV306" s="83"/>
      <c r="AW306" s="82" t="str">
        <f t="shared" si="48"/>
        <v/>
      </c>
      <c r="AX306" s="81" t="str">
        <f t="shared" si="58"/>
        <v/>
      </c>
      <c r="AY306" s="22" t="str">
        <f>IFERROR(VLOOKUP((CONCATENATE(AM306,AX306)),Listados!$U$3:$V$11,2,FALSE),"")</f>
        <v/>
      </c>
      <c r="AZ306" s="111">
        <f t="shared" si="59"/>
        <v>100</v>
      </c>
      <c r="BA306" s="505"/>
      <c r="BB306" s="548"/>
      <c r="BC306" s="142">
        <f>+IF(AND(W306="Preventivo",BB301="Fuerte"),2,IF(AND(W306="Preventivo",BB301="Moderado"),1,0))</f>
        <v>0</v>
      </c>
      <c r="BD306" s="68">
        <f>+IF(AND(W306="Detectivo/Correctivo",$BB301="Fuerte"),2,IF(AND(W306="Detectivo/Correctivo",$BB306="Moderado"),1,IF(AND(W306="Preventivo",$BB301="Fuerte"),1,0)))</f>
        <v>0</v>
      </c>
      <c r="BE306" s="142" t="e">
        <f>+N301-BC306</f>
        <v>#N/A</v>
      </c>
      <c r="BF306" s="142" t="e">
        <f>+P301-BD306</f>
        <v>#N/A</v>
      </c>
      <c r="BG306" s="501"/>
      <c r="BH306" s="501"/>
      <c r="BI306" s="501"/>
      <c r="BJ306" s="591"/>
      <c r="BK306" s="591"/>
      <c r="BL306" s="591"/>
      <c r="BM306" s="591"/>
    </row>
    <row r="307" spans="1:65" ht="65.099999999999994" customHeight="1" thickBot="1" x14ac:dyDescent="0.3">
      <c r="A307" s="510">
        <v>51</v>
      </c>
      <c r="B307" s="598"/>
      <c r="C307" s="516" t="str">
        <f>IFERROR(VLOOKUP(B307,Listados!B$3:C$20,2,FALSE),"")</f>
        <v/>
      </c>
      <c r="D307" s="114"/>
      <c r="E307" s="114"/>
      <c r="F307" s="600"/>
      <c r="G307" s="522"/>
      <c r="H307" s="105"/>
      <c r="I307" s="162"/>
      <c r="J307" s="105"/>
      <c r="K307" s="109"/>
      <c r="L307" s="18"/>
      <c r="M307" s="549"/>
      <c r="N307" s="506" t="e">
        <f>+VLOOKUP(M307,Listados!$K$8:$L$12,2,0)</f>
        <v>#N/A</v>
      </c>
      <c r="O307" s="596"/>
      <c r="P307" s="506" t="e">
        <f>+VLOOKUP(O307,Listados!$K$13:$L$17,2,0)</f>
        <v>#N/A</v>
      </c>
      <c r="Q307" s="501" t="str">
        <f>IF(AND(M307&lt;&gt;"",O307&lt;&gt;""),VLOOKUP(M307&amp;O307,Listados!$M$3:$N$27,2,FALSE),"")</f>
        <v/>
      </c>
      <c r="R307" s="499" t="e">
        <f>+VLOOKUP(Q307,Listados!$P$3:$Q$6,2,FALSE)</f>
        <v>#N/A</v>
      </c>
      <c r="S307" s="140"/>
      <c r="T307" s="98"/>
      <c r="U307" s="52" t="s">
        <v>497</v>
      </c>
      <c r="V307" s="145"/>
      <c r="W307" s="145"/>
      <c r="X307" s="145"/>
      <c r="Y307" s="99" t="str">
        <f t="shared" si="49"/>
        <v/>
      </c>
      <c r="Z307" s="145"/>
      <c r="AA307" s="99" t="str">
        <f t="shared" si="50"/>
        <v/>
      </c>
      <c r="AB307" s="140"/>
      <c r="AC307" s="99" t="str">
        <f t="shared" si="51"/>
        <v/>
      </c>
      <c r="AD307" s="140"/>
      <c r="AE307" s="99" t="str">
        <f t="shared" si="52"/>
        <v/>
      </c>
      <c r="AF307" s="140"/>
      <c r="AG307" s="99" t="str">
        <f t="shared" si="53"/>
        <v/>
      </c>
      <c r="AH307" s="140"/>
      <c r="AI307" s="99" t="str">
        <f t="shared" si="54"/>
        <v/>
      </c>
      <c r="AJ307" s="140"/>
      <c r="AK307" s="28" t="str">
        <f t="shared" si="55"/>
        <v/>
      </c>
      <c r="AL307" s="111" t="str">
        <f t="shared" si="56"/>
        <v/>
      </c>
      <c r="AM307" s="111" t="str">
        <f t="shared" si="57"/>
        <v/>
      </c>
      <c r="AN307" s="179"/>
      <c r="AO307" s="179"/>
      <c r="AP307" s="179"/>
      <c r="AQ307" s="179"/>
      <c r="AR307" s="179"/>
      <c r="AS307" s="179"/>
      <c r="AT307" s="179"/>
      <c r="AU307" s="180" t="str">
        <f>IFERROR(VLOOKUP(AT307,'Seguridad Información'!$I$61:$J$65,2,0),"")</f>
        <v/>
      </c>
      <c r="AV307" s="83"/>
      <c r="AW307" s="82" t="str">
        <f t="shared" si="48"/>
        <v/>
      </c>
      <c r="AX307" s="81" t="str">
        <f t="shared" si="58"/>
        <v/>
      </c>
      <c r="AY307" s="22" t="str">
        <f>IFERROR(VLOOKUP((CONCATENATE(AM307,AX307)),Listados!$U$3:$V$11,2,FALSE),"")</f>
        <v/>
      </c>
      <c r="AZ307" s="111">
        <f t="shared" si="59"/>
        <v>100</v>
      </c>
      <c r="BA307" s="503">
        <f>AVERAGE(AZ307:AZ312)</f>
        <v>100</v>
      </c>
      <c r="BB307" s="505" t="str">
        <f>IF(BA307&lt;=50, "Débil", IF(BA307&lt;=99,"Moderado","Fuerte"))</f>
        <v>Fuerte</v>
      </c>
      <c r="BC307" s="142">
        <f>+IF(AND(W307="Preventivo",BB307="Fuerte"),2,IF(AND(W307="Preventivo",BB307="Moderado"),1,0))</f>
        <v>0</v>
      </c>
      <c r="BD307" s="68">
        <f>+IF(AND(W307="Detectivo/Correctivo",$BB307="Fuerte"),2,IF(AND(W307="Detectivo/Correctivo",$BB307="Moderado"),1,IF(AND(W307="Preventivo",$BB307="Fuerte"),1,0)))</f>
        <v>0</v>
      </c>
      <c r="BE307" s="142" t="e">
        <f>+N307-BC307</f>
        <v>#N/A</v>
      </c>
      <c r="BF307" s="142" t="e">
        <f>+P307-BD307</f>
        <v>#N/A</v>
      </c>
      <c r="BG307" s="499" t="e">
        <f>+VLOOKUP(MIN(BE307,BE308,BE309,BE310,BE311,BE312),Listados!$J$18:$K$24,2,TRUE)</f>
        <v>#N/A</v>
      </c>
      <c r="BH307" s="499" t="e">
        <f>+VLOOKUP(MIN(BF307,BF308,BF309,BF310,BF311,BF312),Listados!$J$27:$K$32,2,TRUE)</f>
        <v>#N/A</v>
      </c>
      <c r="BI307" s="499" t="e">
        <f>IF(AND(BG307&lt;&gt;"",BH307&lt;&gt;""),VLOOKUP(BG307&amp;BH307,Listados!$M$3:$N$27,2,FALSE),"")</f>
        <v>#N/A</v>
      </c>
      <c r="BJ307" s="589" t="e">
        <f>+IF($R307="Asumir el riesgo","NA","")</f>
        <v>#N/A</v>
      </c>
      <c r="BK307" s="589" t="e">
        <f>+IF($R307="Asumir el riesgo","NA","")</f>
        <v>#N/A</v>
      </c>
      <c r="BL307" s="589" t="e">
        <f>+IF($R307="Asumir el riesgo","NA","")</f>
        <v>#N/A</v>
      </c>
      <c r="BM307" s="589" t="e">
        <f>+IF($R307="Asumir el riesgo","NA","")</f>
        <v>#N/A</v>
      </c>
    </row>
    <row r="308" spans="1:65" ht="65.099999999999994" customHeight="1" thickBot="1" x14ac:dyDescent="0.3">
      <c r="A308" s="511"/>
      <c r="B308" s="599"/>
      <c r="C308" s="517"/>
      <c r="D308" s="159"/>
      <c r="E308" s="159"/>
      <c r="F308" s="601"/>
      <c r="G308" s="523"/>
      <c r="H308" s="105"/>
      <c r="I308" s="162"/>
      <c r="J308" s="105"/>
      <c r="K308" s="161"/>
      <c r="L308" s="151"/>
      <c r="M308" s="514"/>
      <c r="N308" s="507"/>
      <c r="O308" s="597"/>
      <c r="P308" s="507"/>
      <c r="Q308" s="502"/>
      <c r="R308" s="500"/>
      <c r="S308" s="140"/>
      <c r="T308" s="181"/>
      <c r="U308" s="52" t="s">
        <v>497</v>
      </c>
      <c r="V308" s="145"/>
      <c r="W308" s="145"/>
      <c r="X308" s="145"/>
      <c r="Y308" s="99" t="str">
        <f t="shared" si="49"/>
        <v/>
      </c>
      <c r="Z308" s="145"/>
      <c r="AA308" s="99" t="str">
        <f t="shared" si="50"/>
        <v/>
      </c>
      <c r="AB308" s="140"/>
      <c r="AC308" s="99" t="str">
        <f t="shared" si="51"/>
        <v/>
      </c>
      <c r="AD308" s="140"/>
      <c r="AE308" s="99" t="str">
        <f t="shared" si="52"/>
        <v/>
      </c>
      <c r="AF308" s="140"/>
      <c r="AG308" s="99" t="str">
        <f t="shared" si="53"/>
        <v/>
      </c>
      <c r="AH308" s="140"/>
      <c r="AI308" s="99" t="str">
        <f t="shared" si="54"/>
        <v/>
      </c>
      <c r="AJ308" s="140"/>
      <c r="AK308" s="28" t="str">
        <f t="shared" si="55"/>
        <v/>
      </c>
      <c r="AL308" s="111" t="str">
        <f t="shared" si="56"/>
        <v/>
      </c>
      <c r="AM308" s="111" t="str">
        <f t="shared" si="57"/>
        <v/>
      </c>
      <c r="AN308" s="179"/>
      <c r="AO308" s="179"/>
      <c r="AP308" s="179"/>
      <c r="AQ308" s="179"/>
      <c r="AR308" s="179"/>
      <c r="AS308" s="179"/>
      <c r="AT308" s="179"/>
      <c r="AU308" s="180" t="str">
        <f>IFERROR(VLOOKUP(AT308,'Seguridad Información'!$I$61:$J$65,2,0),"")</f>
        <v/>
      </c>
      <c r="AV308" s="83"/>
      <c r="AW308" s="82" t="str">
        <f t="shared" si="48"/>
        <v/>
      </c>
      <c r="AX308" s="81" t="str">
        <f t="shared" si="58"/>
        <v/>
      </c>
      <c r="AY308" s="22" t="str">
        <f>IFERROR(VLOOKUP((CONCATENATE(AM308,AX308)),Listados!$U$3:$V$11,2,FALSE),"")</f>
        <v/>
      </c>
      <c r="AZ308" s="111">
        <f t="shared" si="59"/>
        <v>100</v>
      </c>
      <c r="BA308" s="504"/>
      <c r="BB308" s="548"/>
      <c r="BC308" s="142">
        <f>+IF(AND(W308="Preventivo",BB307="Fuerte"),2,IF(AND(W308="Preventivo",BB307="Moderado"),1,0))</f>
        <v>0</v>
      </c>
      <c r="BD308" s="68">
        <f>+IF(AND(W308="Detectivo/Correctivo",$BB307="Fuerte"),2,IF(AND(W308="Detectivo/Correctivo",$BB308="Moderado"),1,IF(AND(W308="Preventivo",$BB307="Fuerte"),1,0)))</f>
        <v>0</v>
      </c>
      <c r="BE308" s="142" t="e">
        <f>+N307-BC308</f>
        <v>#N/A</v>
      </c>
      <c r="BF308" s="142" t="e">
        <f>+P307-BD308</f>
        <v>#N/A</v>
      </c>
      <c r="BG308" s="500"/>
      <c r="BH308" s="500"/>
      <c r="BI308" s="500"/>
      <c r="BJ308" s="590"/>
      <c r="BK308" s="590"/>
      <c r="BL308" s="590"/>
      <c r="BM308" s="590"/>
    </row>
    <row r="309" spans="1:65" ht="65.099999999999994" customHeight="1" thickBot="1" x14ac:dyDescent="0.3">
      <c r="A309" s="511"/>
      <c r="B309" s="599"/>
      <c r="C309" s="517"/>
      <c r="D309" s="159"/>
      <c r="E309" s="159"/>
      <c r="F309" s="601"/>
      <c r="G309" s="523"/>
      <c r="H309" s="105"/>
      <c r="I309" s="162"/>
      <c r="J309" s="105"/>
      <c r="K309" s="161"/>
      <c r="L309" s="151"/>
      <c r="M309" s="514"/>
      <c r="N309" s="507"/>
      <c r="O309" s="597"/>
      <c r="P309" s="507"/>
      <c r="Q309" s="502"/>
      <c r="R309" s="500"/>
      <c r="S309" s="140"/>
      <c r="T309" s="100"/>
      <c r="U309" s="52" t="s">
        <v>497</v>
      </c>
      <c r="V309" s="145"/>
      <c r="W309" s="145"/>
      <c r="X309" s="145"/>
      <c r="Y309" s="99" t="str">
        <f t="shared" si="49"/>
        <v/>
      </c>
      <c r="Z309" s="145"/>
      <c r="AA309" s="99" t="str">
        <f t="shared" si="50"/>
        <v/>
      </c>
      <c r="AB309" s="140"/>
      <c r="AC309" s="99" t="str">
        <f t="shared" si="51"/>
        <v/>
      </c>
      <c r="AD309" s="140"/>
      <c r="AE309" s="99" t="str">
        <f t="shared" si="52"/>
        <v/>
      </c>
      <c r="AF309" s="140"/>
      <c r="AG309" s="99" t="str">
        <f t="shared" si="53"/>
        <v/>
      </c>
      <c r="AH309" s="140"/>
      <c r="AI309" s="99" t="str">
        <f t="shared" si="54"/>
        <v/>
      </c>
      <c r="AJ309" s="140"/>
      <c r="AK309" s="28" t="str">
        <f t="shared" si="55"/>
        <v/>
      </c>
      <c r="AL309" s="111" t="str">
        <f t="shared" si="56"/>
        <v/>
      </c>
      <c r="AM309" s="111" t="str">
        <f t="shared" si="57"/>
        <v/>
      </c>
      <c r="AN309" s="179"/>
      <c r="AO309" s="179"/>
      <c r="AP309" s="179"/>
      <c r="AQ309" s="179"/>
      <c r="AR309" s="179"/>
      <c r="AS309" s="179"/>
      <c r="AT309" s="179"/>
      <c r="AU309" s="180" t="str">
        <f>IFERROR(VLOOKUP(AT309,'Seguridad Información'!$I$61:$J$65,2,0),"")</f>
        <v/>
      </c>
      <c r="AV309" s="83"/>
      <c r="AW309" s="82" t="str">
        <f t="shared" si="48"/>
        <v/>
      </c>
      <c r="AX309" s="81" t="str">
        <f t="shared" si="58"/>
        <v/>
      </c>
      <c r="AY309" s="22" t="str">
        <f>IFERROR(VLOOKUP((CONCATENATE(AM309,AX309)),Listados!$U$3:$V$11,2,FALSE),"")</f>
        <v/>
      </c>
      <c r="AZ309" s="111">
        <f t="shared" si="59"/>
        <v>100</v>
      </c>
      <c r="BA309" s="504"/>
      <c r="BB309" s="548"/>
      <c r="BC309" s="142">
        <f>+IF(AND(W309="Preventivo",BB307="Fuerte"),2,IF(AND(W309="Preventivo",BB307="Moderado"),1,0))</f>
        <v>0</v>
      </c>
      <c r="BD309" s="68">
        <f>+IF(AND(W309="Detectivo/Correctivo",$BB307="Fuerte"),2,IF(AND(W309="Detectivo/Correctivo",$BB309="Moderado"),1,IF(AND(W309="Preventivo",$BB307="Fuerte"),1,0)))</f>
        <v>0</v>
      </c>
      <c r="BE309" s="142" t="e">
        <f>+N307-BC309</f>
        <v>#N/A</v>
      </c>
      <c r="BF309" s="142" t="e">
        <f>+P307-BD309</f>
        <v>#N/A</v>
      </c>
      <c r="BG309" s="500"/>
      <c r="BH309" s="500"/>
      <c r="BI309" s="500"/>
      <c r="BJ309" s="590"/>
      <c r="BK309" s="590"/>
      <c r="BL309" s="590"/>
      <c r="BM309" s="590"/>
    </row>
    <row r="310" spans="1:65" ht="65.099999999999994" customHeight="1" thickBot="1" x14ac:dyDescent="0.3">
      <c r="A310" s="511"/>
      <c r="B310" s="599"/>
      <c r="C310" s="517"/>
      <c r="D310" s="159"/>
      <c r="E310" s="159"/>
      <c r="F310" s="601"/>
      <c r="G310" s="523"/>
      <c r="H310" s="105"/>
      <c r="I310" s="162"/>
      <c r="J310" s="105"/>
      <c r="K310" s="161"/>
      <c r="L310" s="151"/>
      <c r="M310" s="514"/>
      <c r="N310" s="507"/>
      <c r="O310" s="597"/>
      <c r="P310" s="507"/>
      <c r="Q310" s="502"/>
      <c r="R310" s="500"/>
      <c r="S310" s="140"/>
      <c r="T310" s="101"/>
      <c r="U310" s="52" t="s">
        <v>497</v>
      </c>
      <c r="V310" s="145"/>
      <c r="W310" s="145"/>
      <c r="X310" s="145"/>
      <c r="Y310" s="99" t="str">
        <f t="shared" si="49"/>
        <v/>
      </c>
      <c r="Z310" s="145"/>
      <c r="AA310" s="99" t="str">
        <f t="shared" si="50"/>
        <v/>
      </c>
      <c r="AB310" s="140"/>
      <c r="AC310" s="99" t="str">
        <f t="shared" si="51"/>
        <v/>
      </c>
      <c r="AD310" s="140"/>
      <c r="AE310" s="99" t="str">
        <f t="shared" si="52"/>
        <v/>
      </c>
      <c r="AF310" s="140"/>
      <c r="AG310" s="99" t="str">
        <f t="shared" si="53"/>
        <v/>
      </c>
      <c r="AH310" s="140"/>
      <c r="AI310" s="99" t="str">
        <f t="shared" si="54"/>
        <v/>
      </c>
      <c r="AJ310" s="140"/>
      <c r="AK310" s="28" t="str">
        <f t="shared" si="55"/>
        <v/>
      </c>
      <c r="AL310" s="111" t="str">
        <f t="shared" si="56"/>
        <v/>
      </c>
      <c r="AM310" s="111" t="str">
        <f t="shared" si="57"/>
        <v/>
      </c>
      <c r="AN310" s="179"/>
      <c r="AO310" s="179"/>
      <c r="AP310" s="179"/>
      <c r="AQ310" s="179"/>
      <c r="AR310" s="179"/>
      <c r="AS310" s="179"/>
      <c r="AT310" s="179"/>
      <c r="AU310" s="180" t="str">
        <f>IFERROR(VLOOKUP(AT310,'Seguridad Información'!$I$61:$J$65,2,0),"")</f>
        <v/>
      </c>
      <c r="AV310" s="83"/>
      <c r="AW310" s="82" t="str">
        <f t="shared" si="48"/>
        <v/>
      </c>
      <c r="AX310" s="81" t="str">
        <f t="shared" si="58"/>
        <v/>
      </c>
      <c r="AY310" s="22" t="str">
        <f>IFERROR(VLOOKUP((CONCATENATE(AM310,AX310)),Listados!$U$3:$V$11,2,FALSE),"")</f>
        <v/>
      </c>
      <c r="AZ310" s="111">
        <f t="shared" si="59"/>
        <v>100</v>
      </c>
      <c r="BA310" s="504"/>
      <c r="BB310" s="548"/>
      <c r="BC310" s="142">
        <f>+IF(AND(W310="Preventivo",BB307="Fuerte"),2,IF(AND(W310="Preventivo",BB307="Moderado"),1,0))</f>
        <v>0</v>
      </c>
      <c r="BD310" s="68">
        <f>+IF(AND(W310="Detectivo/Correctivo",$BB307="Fuerte"),2,IF(AND(W310="Detectivo/Correctivo",$BB310="Moderado"),1,IF(AND(W310="Preventivo",$BB307="Fuerte"),1,0)))</f>
        <v>0</v>
      </c>
      <c r="BE310" s="142" t="e">
        <f>+N307-BC310</f>
        <v>#N/A</v>
      </c>
      <c r="BF310" s="142" t="e">
        <f>+P307-BD310</f>
        <v>#N/A</v>
      </c>
      <c r="BG310" s="500"/>
      <c r="BH310" s="500"/>
      <c r="BI310" s="500"/>
      <c r="BJ310" s="590"/>
      <c r="BK310" s="590"/>
      <c r="BL310" s="590"/>
      <c r="BM310" s="590"/>
    </row>
    <row r="311" spans="1:65" ht="65.099999999999994" customHeight="1" thickBot="1" x14ac:dyDescent="0.3">
      <c r="A311" s="511"/>
      <c r="B311" s="599"/>
      <c r="C311" s="517"/>
      <c r="D311" s="116"/>
      <c r="E311" s="116"/>
      <c r="F311" s="601"/>
      <c r="G311" s="523"/>
      <c r="H311" s="105"/>
      <c r="I311" s="162"/>
      <c r="J311" s="105"/>
      <c r="K311" s="29"/>
      <c r="L311" s="151"/>
      <c r="M311" s="514"/>
      <c r="N311" s="507"/>
      <c r="O311" s="597"/>
      <c r="P311" s="507"/>
      <c r="Q311" s="502"/>
      <c r="R311" s="500"/>
      <c r="S311" s="140"/>
      <c r="T311" s="181"/>
      <c r="U311" s="52" t="s">
        <v>497</v>
      </c>
      <c r="V311" s="145"/>
      <c r="W311" s="145"/>
      <c r="X311" s="145"/>
      <c r="Y311" s="99" t="str">
        <f t="shared" si="49"/>
        <v/>
      </c>
      <c r="Z311" s="145"/>
      <c r="AA311" s="99" t="str">
        <f t="shared" si="50"/>
        <v/>
      </c>
      <c r="AB311" s="140"/>
      <c r="AC311" s="99" t="str">
        <f t="shared" si="51"/>
        <v/>
      </c>
      <c r="AD311" s="140"/>
      <c r="AE311" s="99" t="str">
        <f t="shared" si="52"/>
        <v/>
      </c>
      <c r="AF311" s="140"/>
      <c r="AG311" s="99" t="str">
        <f t="shared" si="53"/>
        <v/>
      </c>
      <c r="AH311" s="140"/>
      <c r="AI311" s="99" t="str">
        <f t="shared" si="54"/>
        <v/>
      </c>
      <c r="AJ311" s="140"/>
      <c r="AK311" s="28" t="str">
        <f t="shared" si="55"/>
        <v/>
      </c>
      <c r="AL311" s="111" t="str">
        <f t="shared" si="56"/>
        <v/>
      </c>
      <c r="AM311" s="111" t="str">
        <f t="shared" si="57"/>
        <v/>
      </c>
      <c r="AN311" s="179"/>
      <c r="AO311" s="179"/>
      <c r="AP311" s="179"/>
      <c r="AQ311" s="179"/>
      <c r="AR311" s="179"/>
      <c r="AS311" s="179"/>
      <c r="AT311" s="179"/>
      <c r="AU311" s="180" t="str">
        <f>IFERROR(VLOOKUP(AT311,'Seguridad Información'!$I$61:$J$65,2,0),"")</f>
        <v/>
      </c>
      <c r="AV311" s="83"/>
      <c r="AW311" s="82" t="str">
        <f t="shared" si="48"/>
        <v/>
      </c>
      <c r="AX311" s="81" t="str">
        <f t="shared" si="58"/>
        <v/>
      </c>
      <c r="AY311" s="22" t="str">
        <f>IFERROR(VLOOKUP((CONCATENATE(AM311,AX311)),Listados!$U$3:$V$11,2,FALSE),"")</f>
        <v/>
      </c>
      <c r="AZ311" s="111">
        <f t="shared" si="59"/>
        <v>100</v>
      </c>
      <c r="BA311" s="504"/>
      <c r="BB311" s="548"/>
      <c r="BC311" s="142">
        <f>+IF(AND(W311="Preventivo",BB307="Fuerte"),2,IF(AND(W311="Preventivo",BB307="Moderado"),1,0))</f>
        <v>0</v>
      </c>
      <c r="BD311" s="68">
        <f>+IF(AND(W311="Detectivo/Correctivo",$BB307="Fuerte"),2,IF(AND(W311="Detectivo/Correctivo",$BB311="Moderado"),1,IF(AND(W311="Preventivo",$BB307="Fuerte"),1,0)))</f>
        <v>0</v>
      </c>
      <c r="BE311" s="142" t="e">
        <f>+N307-BC311</f>
        <v>#N/A</v>
      </c>
      <c r="BF311" s="142" t="e">
        <f>+P307-BD311</f>
        <v>#N/A</v>
      </c>
      <c r="BG311" s="500"/>
      <c r="BH311" s="500"/>
      <c r="BI311" s="500"/>
      <c r="BJ311" s="590"/>
      <c r="BK311" s="590"/>
      <c r="BL311" s="590"/>
      <c r="BM311" s="590"/>
    </row>
    <row r="312" spans="1:65" ht="65.099999999999994" customHeight="1" thickBot="1" x14ac:dyDescent="0.3">
      <c r="A312" s="512"/>
      <c r="B312" s="599"/>
      <c r="C312" s="518"/>
      <c r="D312" s="113"/>
      <c r="E312" s="113"/>
      <c r="F312" s="602"/>
      <c r="G312" s="568"/>
      <c r="H312" s="105"/>
      <c r="I312" s="162"/>
      <c r="J312" s="105"/>
      <c r="K312" s="30"/>
      <c r="L312" s="151"/>
      <c r="M312" s="514"/>
      <c r="N312" s="508"/>
      <c r="O312" s="597"/>
      <c r="P312" s="508"/>
      <c r="Q312" s="502"/>
      <c r="R312" s="501"/>
      <c r="S312" s="140"/>
      <c r="T312" s="102"/>
      <c r="U312" s="52" t="s">
        <v>497</v>
      </c>
      <c r="V312" s="145"/>
      <c r="W312" s="145"/>
      <c r="X312" s="145"/>
      <c r="Y312" s="99" t="str">
        <f t="shared" si="49"/>
        <v/>
      </c>
      <c r="Z312" s="145"/>
      <c r="AA312" s="99" t="str">
        <f t="shared" si="50"/>
        <v/>
      </c>
      <c r="AB312" s="140"/>
      <c r="AC312" s="99" t="str">
        <f t="shared" si="51"/>
        <v/>
      </c>
      <c r="AD312" s="140"/>
      <c r="AE312" s="99" t="str">
        <f t="shared" si="52"/>
        <v/>
      </c>
      <c r="AF312" s="140"/>
      <c r="AG312" s="99" t="str">
        <f t="shared" si="53"/>
        <v/>
      </c>
      <c r="AH312" s="140"/>
      <c r="AI312" s="99" t="str">
        <f t="shared" si="54"/>
        <v/>
      </c>
      <c r="AJ312" s="140"/>
      <c r="AK312" s="28" t="str">
        <f t="shared" si="55"/>
        <v/>
      </c>
      <c r="AL312" s="111" t="str">
        <f t="shared" si="56"/>
        <v/>
      </c>
      <c r="AM312" s="111" t="str">
        <f t="shared" si="57"/>
        <v/>
      </c>
      <c r="AN312" s="179"/>
      <c r="AO312" s="179"/>
      <c r="AP312" s="179"/>
      <c r="AQ312" s="179"/>
      <c r="AR312" s="179"/>
      <c r="AS312" s="179"/>
      <c r="AT312" s="179"/>
      <c r="AU312" s="180" t="str">
        <f>IFERROR(VLOOKUP(AT312,'Seguridad Información'!$I$61:$J$65,2,0),"")</f>
        <v/>
      </c>
      <c r="AV312" s="83"/>
      <c r="AW312" s="82" t="str">
        <f t="shared" si="48"/>
        <v/>
      </c>
      <c r="AX312" s="81" t="str">
        <f t="shared" si="58"/>
        <v/>
      </c>
      <c r="AY312" s="22" t="str">
        <f>IFERROR(VLOOKUP((CONCATENATE(AM312,AX312)),Listados!$U$3:$V$11,2,FALSE),"")</f>
        <v/>
      </c>
      <c r="AZ312" s="111">
        <f t="shared" si="59"/>
        <v>100</v>
      </c>
      <c r="BA312" s="505"/>
      <c r="BB312" s="548"/>
      <c r="BC312" s="142">
        <f>+IF(AND(W312="Preventivo",BB307="Fuerte"),2,IF(AND(W312="Preventivo",BB307="Moderado"),1,0))</f>
        <v>0</v>
      </c>
      <c r="BD312" s="68">
        <f>+IF(AND(W312="Detectivo/Correctivo",$BB307="Fuerte"),2,IF(AND(W312="Detectivo/Correctivo",$BB312="Moderado"),1,IF(AND(W312="Preventivo",$BB307="Fuerte"),1,0)))</f>
        <v>0</v>
      </c>
      <c r="BE312" s="142" t="e">
        <f>+N307-BC312</f>
        <v>#N/A</v>
      </c>
      <c r="BF312" s="142" t="e">
        <f>+P307-BD312</f>
        <v>#N/A</v>
      </c>
      <c r="BG312" s="501"/>
      <c r="BH312" s="501"/>
      <c r="BI312" s="501"/>
      <c r="BJ312" s="591"/>
      <c r="BK312" s="591"/>
      <c r="BL312" s="591"/>
      <c r="BM312" s="591"/>
    </row>
    <row r="313" spans="1:65" ht="65.099999999999994" customHeight="1" thickBot="1" x14ac:dyDescent="0.3">
      <c r="A313" s="510">
        <v>52</v>
      </c>
      <c r="B313" s="598"/>
      <c r="C313" s="516" t="str">
        <f>IFERROR(VLOOKUP(B313,Listados!B$3:C$20,2,FALSE),"")</f>
        <v/>
      </c>
      <c r="D313" s="114"/>
      <c r="E313" s="114"/>
      <c r="F313" s="600"/>
      <c r="G313" s="522"/>
      <c r="H313" s="105"/>
      <c r="I313" s="162"/>
      <c r="J313" s="105"/>
      <c r="K313" s="109"/>
      <c r="L313" s="18"/>
      <c r="M313" s="549"/>
      <c r="N313" s="506" t="e">
        <f>+VLOOKUP(M313,Listados!$K$8:$L$12,2,0)</f>
        <v>#N/A</v>
      </c>
      <c r="O313" s="596"/>
      <c r="P313" s="506" t="e">
        <f>+VLOOKUP(O313,Listados!$K$13:$L$17,2,0)</f>
        <v>#N/A</v>
      </c>
      <c r="Q313" s="501" t="str">
        <f>IF(AND(M313&lt;&gt;"",O313&lt;&gt;""),VLOOKUP(M313&amp;O313,Listados!$M$3:$N$27,2,FALSE),"")</f>
        <v/>
      </c>
      <c r="R313" s="499" t="e">
        <f>+VLOOKUP(Q313,Listados!$P$3:$Q$6,2,FALSE)</f>
        <v>#N/A</v>
      </c>
      <c r="S313" s="140"/>
      <c r="T313" s="98"/>
      <c r="U313" s="52" t="s">
        <v>497</v>
      </c>
      <c r="V313" s="145"/>
      <c r="W313" s="145"/>
      <c r="X313" s="145"/>
      <c r="Y313" s="99" t="str">
        <f t="shared" si="49"/>
        <v/>
      </c>
      <c r="Z313" s="145"/>
      <c r="AA313" s="99" t="str">
        <f t="shared" si="50"/>
        <v/>
      </c>
      <c r="AB313" s="140"/>
      <c r="AC313" s="99" t="str">
        <f t="shared" si="51"/>
        <v/>
      </c>
      <c r="AD313" s="140"/>
      <c r="AE313" s="99" t="str">
        <f t="shared" si="52"/>
        <v/>
      </c>
      <c r="AF313" s="140"/>
      <c r="AG313" s="99" t="str">
        <f t="shared" si="53"/>
        <v/>
      </c>
      <c r="AH313" s="140"/>
      <c r="AI313" s="99" t="str">
        <f t="shared" si="54"/>
        <v/>
      </c>
      <c r="AJ313" s="140"/>
      <c r="AK313" s="28" t="str">
        <f t="shared" si="55"/>
        <v/>
      </c>
      <c r="AL313" s="111" t="str">
        <f t="shared" si="56"/>
        <v/>
      </c>
      <c r="AM313" s="111" t="str">
        <f t="shared" si="57"/>
        <v/>
      </c>
      <c r="AN313" s="179"/>
      <c r="AO313" s="179"/>
      <c r="AP313" s="179"/>
      <c r="AQ313" s="179"/>
      <c r="AR313" s="179"/>
      <c r="AS313" s="179"/>
      <c r="AT313" s="179"/>
      <c r="AU313" s="180" t="str">
        <f>IFERROR(VLOOKUP(AT313,'Seguridad Información'!$I$61:$J$65,2,0),"")</f>
        <v/>
      </c>
      <c r="AV313" s="83"/>
      <c r="AW313" s="82" t="str">
        <f t="shared" si="48"/>
        <v/>
      </c>
      <c r="AX313" s="81" t="str">
        <f t="shared" si="58"/>
        <v/>
      </c>
      <c r="AY313" s="22" t="str">
        <f>IFERROR(VLOOKUP((CONCATENATE(AM313,AX313)),Listados!$U$3:$V$11,2,FALSE),"")</f>
        <v/>
      </c>
      <c r="AZ313" s="111">
        <f t="shared" si="59"/>
        <v>100</v>
      </c>
      <c r="BA313" s="503">
        <f>AVERAGE(AZ313:AZ318)</f>
        <v>100</v>
      </c>
      <c r="BB313" s="505" t="str">
        <f>IF(BA313&lt;=50, "Débil", IF(BA313&lt;=99,"Moderado","Fuerte"))</f>
        <v>Fuerte</v>
      </c>
      <c r="BC313" s="142">
        <f>+IF(AND(W313="Preventivo",BB313="Fuerte"),2,IF(AND(W313="Preventivo",BB313="Moderado"),1,0))</f>
        <v>0</v>
      </c>
      <c r="BD313" s="68">
        <f>+IF(AND(W313="Detectivo/Correctivo",$BB313="Fuerte"),2,IF(AND(W313="Detectivo/Correctivo",$BB313="Moderado"),1,IF(AND(W313="Preventivo",$BB313="Fuerte"),1,0)))</f>
        <v>0</v>
      </c>
      <c r="BE313" s="142" t="e">
        <f>+N313-BC313</f>
        <v>#N/A</v>
      </c>
      <c r="BF313" s="142" t="e">
        <f>+P313-BD313</f>
        <v>#N/A</v>
      </c>
      <c r="BG313" s="499" t="e">
        <f>+VLOOKUP(MIN(BE313,BE314,BE315,BE316,BE317,BE318),Listados!$J$18:$K$24,2,TRUE)</f>
        <v>#N/A</v>
      </c>
      <c r="BH313" s="499" t="e">
        <f>+VLOOKUP(MIN(BF313,BF314,BF315,BF316,BF317,BF318),Listados!$J$27:$K$32,2,TRUE)</f>
        <v>#N/A</v>
      </c>
      <c r="BI313" s="499" t="e">
        <f>IF(AND(BG313&lt;&gt;"",BH313&lt;&gt;""),VLOOKUP(BG313&amp;BH313,Listados!$M$3:$N$27,2,FALSE),"")</f>
        <v>#N/A</v>
      </c>
      <c r="BJ313" s="589" t="e">
        <f>+IF($R313="Asumir el riesgo","NA","")</f>
        <v>#N/A</v>
      </c>
      <c r="BK313" s="589" t="e">
        <f>+IF($R313="Asumir el riesgo","NA","")</f>
        <v>#N/A</v>
      </c>
      <c r="BL313" s="589" t="e">
        <f>+IF($R313="Asumir el riesgo","NA","")</f>
        <v>#N/A</v>
      </c>
      <c r="BM313" s="589" t="e">
        <f>+IF($R313="Asumir el riesgo","NA","")</f>
        <v>#N/A</v>
      </c>
    </row>
    <row r="314" spans="1:65" ht="65.099999999999994" customHeight="1" thickBot="1" x14ac:dyDescent="0.3">
      <c r="A314" s="511"/>
      <c r="B314" s="599"/>
      <c r="C314" s="517"/>
      <c r="D314" s="159"/>
      <c r="E314" s="159"/>
      <c r="F314" s="601"/>
      <c r="G314" s="523"/>
      <c r="H314" s="105"/>
      <c r="I314" s="162"/>
      <c r="J314" s="105"/>
      <c r="K314" s="161"/>
      <c r="L314" s="151"/>
      <c r="M314" s="514"/>
      <c r="N314" s="507"/>
      <c r="O314" s="597"/>
      <c r="P314" s="507"/>
      <c r="Q314" s="502"/>
      <c r="R314" s="500"/>
      <c r="S314" s="140"/>
      <c r="T314" s="181"/>
      <c r="U314" s="52" t="s">
        <v>497</v>
      </c>
      <c r="V314" s="145"/>
      <c r="W314" s="145"/>
      <c r="X314" s="145"/>
      <c r="Y314" s="99" t="str">
        <f t="shared" si="49"/>
        <v/>
      </c>
      <c r="Z314" s="145"/>
      <c r="AA314" s="99" t="str">
        <f t="shared" si="50"/>
        <v/>
      </c>
      <c r="AB314" s="140"/>
      <c r="AC314" s="99" t="str">
        <f t="shared" si="51"/>
        <v/>
      </c>
      <c r="AD314" s="140"/>
      <c r="AE314" s="99" t="str">
        <f t="shared" si="52"/>
        <v/>
      </c>
      <c r="AF314" s="140"/>
      <c r="AG314" s="99" t="str">
        <f t="shared" si="53"/>
        <v/>
      </c>
      <c r="AH314" s="140"/>
      <c r="AI314" s="99" t="str">
        <f t="shared" si="54"/>
        <v/>
      </c>
      <c r="AJ314" s="140"/>
      <c r="AK314" s="28" t="str">
        <f t="shared" si="55"/>
        <v/>
      </c>
      <c r="AL314" s="111" t="str">
        <f t="shared" si="56"/>
        <v/>
      </c>
      <c r="AM314" s="111" t="str">
        <f t="shared" si="57"/>
        <v/>
      </c>
      <c r="AN314" s="179"/>
      <c r="AO314" s="179"/>
      <c r="AP314" s="179"/>
      <c r="AQ314" s="179"/>
      <c r="AR314" s="179"/>
      <c r="AS314" s="179"/>
      <c r="AT314" s="179"/>
      <c r="AU314" s="180" t="str">
        <f>IFERROR(VLOOKUP(AT314,'Seguridad Información'!$I$61:$J$65,2,0),"")</f>
        <v/>
      </c>
      <c r="AV314" s="83"/>
      <c r="AW314" s="82" t="str">
        <f t="shared" si="48"/>
        <v/>
      </c>
      <c r="AX314" s="81" t="str">
        <f t="shared" si="58"/>
        <v/>
      </c>
      <c r="AY314" s="22" t="str">
        <f>IFERROR(VLOOKUP((CONCATENATE(AM314,AX314)),Listados!$U$3:$V$11,2,FALSE),"")</f>
        <v/>
      </c>
      <c r="AZ314" s="111">
        <f t="shared" si="59"/>
        <v>100</v>
      </c>
      <c r="BA314" s="504"/>
      <c r="BB314" s="548"/>
      <c r="BC314" s="142">
        <f>+IF(AND(W314="Preventivo",BB313="Fuerte"),2,IF(AND(W314="Preventivo",BB313="Moderado"),1,0))</f>
        <v>0</v>
      </c>
      <c r="BD314" s="68">
        <f>+IF(AND(W314="Detectivo/Correctivo",$BB313="Fuerte"),2,IF(AND(W314="Detectivo/Correctivo",$BB314="Moderado"),1,IF(AND(W314="Preventivo",$BB313="Fuerte"),1,0)))</f>
        <v>0</v>
      </c>
      <c r="BE314" s="142" t="e">
        <f>+N313-BC314</f>
        <v>#N/A</v>
      </c>
      <c r="BF314" s="142" t="e">
        <f>+P313-BD314</f>
        <v>#N/A</v>
      </c>
      <c r="BG314" s="500"/>
      <c r="BH314" s="500"/>
      <c r="BI314" s="500"/>
      <c r="BJ314" s="590"/>
      <c r="BK314" s="590"/>
      <c r="BL314" s="590"/>
      <c r="BM314" s="590"/>
    </row>
    <row r="315" spans="1:65" ht="65.099999999999994" customHeight="1" thickBot="1" x14ac:dyDescent="0.3">
      <c r="A315" s="511"/>
      <c r="B315" s="599"/>
      <c r="C315" s="517"/>
      <c r="D315" s="159"/>
      <c r="E315" s="159"/>
      <c r="F315" s="601"/>
      <c r="G315" s="523"/>
      <c r="H315" s="105"/>
      <c r="I315" s="162"/>
      <c r="J315" s="105"/>
      <c r="K315" s="161"/>
      <c r="L315" s="151"/>
      <c r="M315" s="514"/>
      <c r="N315" s="507"/>
      <c r="O315" s="597"/>
      <c r="P315" s="507"/>
      <c r="Q315" s="502"/>
      <c r="R315" s="500"/>
      <c r="S315" s="140"/>
      <c r="T315" s="100"/>
      <c r="U315" s="52" t="s">
        <v>497</v>
      </c>
      <c r="V315" s="145"/>
      <c r="W315" s="145"/>
      <c r="X315" s="145"/>
      <c r="Y315" s="99" t="str">
        <f t="shared" si="49"/>
        <v/>
      </c>
      <c r="Z315" s="145"/>
      <c r="AA315" s="99" t="str">
        <f t="shared" si="50"/>
        <v/>
      </c>
      <c r="AB315" s="140"/>
      <c r="AC315" s="99" t="str">
        <f t="shared" si="51"/>
        <v/>
      </c>
      <c r="AD315" s="140"/>
      <c r="AE315" s="99" t="str">
        <f t="shared" si="52"/>
        <v/>
      </c>
      <c r="AF315" s="140"/>
      <c r="AG315" s="99" t="str">
        <f t="shared" si="53"/>
        <v/>
      </c>
      <c r="AH315" s="140"/>
      <c r="AI315" s="99" t="str">
        <f t="shared" si="54"/>
        <v/>
      </c>
      <c r="AJ315" s="140"/>
      <c r="AK315" s="28" t="str">
        <f t="shared" si="55"/>
        <v/>
      </c>
      <c r="AL315" s="111" t="str">
        <f t="shared" si="56"/>
        <v/>
      </c>
      <c r="AM315" s="111" t="str">
        <f t="shared" si="57"/>
        <v/>
      </c>
      <c r="AN315" s="179"/>
      <c r="AO315" s="179"/>
      <c r="AP315" s="179"/>
      <c r="AQ315" s="179"/>
      <c r="AR315" s="179"/>
      <c r="AS315" s="179"/>
      <c r="AT315" s="179"/>
      <c r="AU315" s="180" t="str">
        <f>IFERROR(VLOOKUP(AT315,'Seguridad Información'!$I$61:$J$65,2,0),"")</f>
        <v/>
      </c>
      <c r="AV315" s="83"/>
      <c r="AW315" s="82" t="str">
        <f t="shared" si="48"/>
        <v/>
      </c>
      <c r="AX315" s="81" t="str">
        <f t="shared" si="58"/>
        <v/>
      </c>
      <c r="AY315" s="22" t="str">
        <f>IFERROR(VLOOKUP((CONCATENATE(AM315,AX315)),Listados!$U$3:$V$11,2,FALSE),"")</f>
        <v/>
      </c>
      <c r="AZ315" s="111">
        <f t="shared" si="59"/>
        <v>100</v>
      </c>
      <c r="BA315" s="504"/>
      <c r="BB315" s="548"/>
      <c r="BC315" s="142">
        <f>+IF(AND(W315="Preventivo",BB313="Fuerte"),2,IF(AND(W315="Preventivo",BB313="Moderado"),1,0))</f>
        <v>0</v>
      </c>
      <c r="BD315" s="68">
        <f>+IF(AND(W315="Detectivo/Correctivo",$BB313="Fuerte"),2,IF(AND(W315="Detectivo/Correctivo",$BB315="Moderado"),1,IF(AND(W315="Preventivo",$BB313="Fuerte"),1,0)))</f>
        <v>0</v>
      </c>
      <c r="BE315" s="142" t="e">
        <f>+N313-BC315</f>
        <v>#N/A</v>
      </c>
      <c r="BF315" s="142" t="e">
        <f>+P313-BD315</f>
        <v>#N/A</v>
      </c>
      <c r="BG315" s="500"/>
      <c r="BH315" s="500"/>
      <c r="BI315" s="500"/>
      <c r="BJ315" s="590"/>
      <c r="BK315" s="590"/>
      <c r="BL315" s="590"/>
      <c r="BM315" s="590"/>
    </row>
    <row r="316" spans="1:65" ht="65.099999999999994" customHeight="1" thickBot="1" x14ac:dyDescent="0.3">
      <c r="A316" s="511"/>
      <c r="B316" s="599"/>
      <c r="C316" s="517"/>
      <c r="D316" s="159"/>
      <c r="E316" s="159"/>
      <c r="F316" s="601"/>
      <c r="G316" s="523"/>
      <c r="H316" s="105"/>
      <c r="I316" s="162"/>
      <c r="J316" s="105"/>
      <c r="K316" s="161"/>
      <c r="L316" s="151"/>
      <c r="M316" s="514"/>
      <c r="N316" s="507"/>
      <c r="O316" s="597"/>
      <c r="P316" s="507"/>
      <c r="Q316" s="502"/>
      <c r="R316" s="500"/>
      <c r="S316" s="140"/>
      <c r="T316" s="101"/>
      <c r="U316" s="52" t="s">
        <v>497</v>
      </c>
      <c r="V316" s="145"/>
      <c r="W316" s="145"/>
      <c r="X316" s="145"/>
      <c r="Y316" s="99" t="str">
        <f t="shared" si="49"/>
        <v/>
      </c>
      <c r="Z316" s="145"/>
      <c r="AA316" s="99" t="str">
        <f t="shared" si="50"/>
        <v/>
      </c>
      <c r="AB316" s="140"/>
      <c r="AC316" s="99" t="str">
        <f t="shared" si="51"/>
        <v/>
      </c>
      <c r="AD316" s="140"/>
      <c r="AE316" s="99" t="str">
        <f t="shared" si="52"/>
        <v/>
      </c>
      <c r="AF316" s="140"/>
      <c r="AG316" s="99" t="str">
        <f t="shared" si="53"/>
        <v/>
      </c>
      <c r="AH316" s="140"/>
      <c r="AI316" s="99" t="str">
        <f t="shared" si="54"/>
        <v/>
      </c>
      <c r="AJ316" s="140"/>
      <c r="AK316" s="28" t="str">
        <f t="shared" si="55"/>
        <v/>
      </c>
      <c r="AL316" s="111" t="str">
        <f t="shared" si="56"/>
        <v/>
      </c>
      <c r="AM316" s="111" t="str">
        <f t="shared" si="57"/>
        <v/>
      </c>
      <c r="AN316" s="179"/>
      <c r="AO316" s="179"/>
      <c r="AP316" s="179"/>
      <c r="AQ316" s="179"/>
      <c r="AR316" s="179"/>
      <c r="AS316" s="179"/>
      <c r="AT316" s="179"/>
      <c r="AU316" s="180" t="str">
        <f>IFERROR(VLOOKUP(AT316,'Seguridad Información'!$I$61:$J$65,2,0),"")</f>
        <v/>
      </c>
      <c r="AV316" s="83"/>
      <c r="AW316" s="82" t="str">
        <f t="shared" si="48"/>
        <v/>
      </c>
      <c r="AX316" s="81" t="str">
        <f t="shared" si="58"/>
        <v/>
      </c>
      <c r="AY316" s="22" t="str">
        <f>IFERROR(VLOOKUP((CONCATENATE(AM316,AX316)),Listados!$U$3:$V$11,2,FALSE),"")</f>
        <v/>
      </c>
      <c r="AZ316" s="111">
        <f t="shared" si="59"/>
        <v>100</v>
      </c>
      <c r="BA316" s="504"/>
      <c r="BB316" s="548"/>
      <c r="BC316" s="142">
        <f>+IF(AND(W316="Preventivo",BB313="Fuerte"),2,IF(AND(W316="Preventivo",BB313="Moderado"),1,0))</f>
        <v>0</v>
      </c>
      <c r="BD316" s="68">
        <f>+IF(AND(W316="Detectivo/Correctivo",$BB313="Fuerte"),2,IF(AND(W316="Detectivo/Correctivo",$BB316="Moderado"),1,IF(AND(W316="Preventivo",$BB313="Fuerte"),1,0)))</f>
        <v>0</v>
      </c>
      <c r="BE316" s="142" t="e">
        <f>+N313-BC316</f>
        <v>#N/A</v>
      </c>
      <c r="BF316" s="142" t="e">
        <f>+P313-BD316</f>
        <v>#N/A</v>
      </c>
      <c r="BG316" s="500"/>
      <c r="BH316" s="500"/>
      <c r="BI316" s="500"/>
      <c r="BJ316" s="590"/>
      <c r="BK316" s="590"/>
      <c r="BL316" s="590"/>
      <c r="BM316" s="590"/>
    </row>
    <row r="317" spans="1:65" ht="65.099999999999994" customHeight="1" thickBot="1" x14ac:dyDescent="0.3">
      <c r="A317" s="511"/>
      <c r="B317" s="599"/>
      <c r="C317" s="517"/>
      <c r="D317" s="116"/>
      <c r="E317" s="116"/>
      <c r="F317" s="601"/>
      <c r="G317" s="523"/>
      <c r="H317" s="105"/>
      <c r="I317" s="162"/>
      <c r="J317" s="105"/>
      <c r="K317" s="29"/>
      <c r="L317" s="151"/>
      <c r="M317" s="514"/>
      <c r="N317" s="507"/>
      <c r="O317" s="597"/>
      <c r="P317" s="507"/>
      <c r="Q317" s="502"/>
      <c r="R317" s="500"/>
      <c r="S317" s="140"/>
      <c r="T317" s="181"/>
      <c r="U317" s="52" t="s">
        <v>497</v>
      </c>
      <c r="V317" s="145"/>
      <c r="W317" s="145"/>
      <c r="X317" s="145"/>
      <c r="Y317" s="99" t="str">
        <f t="shared" si="49"/>
        <v/>
      </c>
      <c r="Z317" s="145"/>
      <c r="AA317" s="99" t="str">
        <f t="shared" si="50"/>
        <v/>
      </c>
      <c r="AB317" s="140"/>
      <c r="AC317" s="99" t="str">
        <f t="shared" si="51"/>
        <v/>
      </c>
      <c r="AD317" s="140"/>
      <c r="AE317" s="99" t="str">
        <f t="shared" si="52"/>
        <v/>
      </c>
      <c r="AF317" s="140"/>
      <c r="AG317" s="99" t="str">
        <f t="shared" si="53"/>
        <v/>
      </c>
      <c r="AH317" s="140"/>
      <c r="AI317" s="99" t="str">
        <f t="shared" si="54"/>
        <v/>
      </c>
      <c r="AJ317" s="140"/>
      <c r="AK317" s="28" t="str">
        <f t="shared" si="55"/>
        <v/>
      </c>
      <c r="AL317" s="111" t="str">
        <f t="shared" si="56"/>
        <v/>
      </c>
      <c r="AM317" s="111" t="str">
        <f t="shared" si="57"/>
        <v/>
      </c>
      <c r="AN317" s="179"/>
      <c r="AO317" s="179"/>
      <c r="AP317" s="179"/>
      <c r="AQ317" s="179"/>
      <c r="AR317" s="179"/>
      <c r="AS317" s="179"/>
      <c r="AT317" s="179"/>
      <c r="AU317" s="180" t="str">
        <f>IFERROR(VLOOKUP(AT317,'Seguridad Información'!$I$61:$J$65,2,0),"")</f>
        <v/>
      </c>
      <c r="AV317" s="83"/>
      <c r="AW317" s="82" t="str">
        <f t="shared" si="48"/>
        <v/>
      </c>
      <c r="AX317" s="81" t="str">
        <f t="shared" si="58"/>
        <v/>
      </c>
      <c r="AY317" s="22" t="str">
        <f>IFERROR(VLOOKUP((CONCATENATE(AM317,AX317)),Listados!$U$3:$V$11,2,FALSE),"")</f>
        <v/>
      </c>
      <c r="AZ317" s="111">
        <f t="shared" si="59"/>
        <v>100</v>
      </c>
      <c r="BA317" s="504"/>
      <c r="BB317" s="548"/>
      <c r="BC317" s="142">
        <f>+IF(AND(W317="Preventivo",BB313="Fuerte"),2,IF(AND(W317="Preventivo",BB313="Moderado"),1,0))</f>
        <v>0</v>
      </c>
      <c r="BD317" s="68">
        <f>+IF(AND(W317="Detectivo/Correctivo",$BB313="Fuerte"),2,IF(AND(W317="Detectivo/Correctivo",$BB317="Moderado"),1,IF(AND(W317="Preventivo",$BB313="Fuerte"),1,0)))</f>
        <v>0</v>
      </c>
      <c r="BE317" s="142" t="e">
        <f>+N313-BC317</f>
        <v>#N/A</v>
      </c>
      <c r="BF317" s="142" t="e">
        <f>+P313-BD317</f>
        <v>#N/A</v>
      </c>
      <c r="BG317" s="500"/>
      <c r="BH317" s="500"/>
      <c r="BI317" s="500"/>
      <c r="BJ317" s="590"/>
      <c r="BK317" s="590"/>
      <c r="BL317" s="590"/>
      <c r="BM317" s="590"/>
    </row>
    <row r="318" spans="1:65" ht="65.099999999999994" customHeight="1" thickBot="1" x14ac:dyDescent="0.3">
      <c r="A318" s="512"/>
      <c r="B318" s="599"/>
      <c r="C318" s="518"/>
      <c r="D318" s="113"/>
      <c r="E318" s="113"/>
      <c r="F318" s="602"/>
      <c r="G318" s="568"/>
      <c r="H318" s="105"/>
      <c r="I318" s="162"/>
      <c r="J318" s="105"/>
      <c r="K318" s="30"/>
      <c r="L318" s="151"/>
      <c r="M318" s="514"/>
      <c r="N318" s="508"/>
      <c r="O318" s="597"/>
      <c r="P318" s="508"/>
      <c r="Q318" s="502"/>
      <c r="R318" s="501"/>
      <c r="S318" s="140"/>
      <c r="T318" s="102"/>
      <c r="U318" s="52" t="s">
        <v>497</v>
      </c>
      <c r="V318" s="145"/>
      <c r="W318" s="145"/>
      <c r="X318" s="145"/>
      <c r="Y318" s="99" t="str">
        <f t="shared" si="49"/>
        <v/>
      </c>
      <c r="Z318" s="145"/>
      <c r="AA318" s="99" t="str">
        <f t="shared" si="50"/>
        <v/>
      </c>
      <c r="AB318" s="140"/>
      <c r="AC318" s="99" t="str">
        <f t="shared" si="51"/>
        <v/>
      </c>
      <c r="AD318" s="140"/>
      <c r="AE318" s="99" t="str">
        <f t="shared" si="52"/>
        <v/>
      </c>
      <c r="AF318" s="140"/>
      <c r="AG318" s="99" t="str">
        <f t="shared" si="53"/>
        <v/>
      </c>
      <c r="AH318" s="140"/>
      <c r="AI318" s="99" t="str">
        <f t="shared" si="54"/>
        <v/>
      </c>
      <c r="AJ318" s="140"/>
      <c r="AK318" s="28" t="str">
        <f t="shared" si="55"/>
        <v/>
      </c>
      <c r="AL318" s="111" t="str">
        <f t="shared" si="56"/>
        <v/>
      </c>
      <c r="AM318" s="111" t="str">
        <f t="shared" si="57"/>
        <v/>
      </c>
      <c r="AN318" s="179"/>
      <c r="AO318" s="179"/>
      <c r="AP318" s="179"/>
      <c r="AQ318" s="179"/>
      <c r="AR318" s="179"/>
      <c r="AS318" s="179"/>
      <c r="AT318" s="179"/>
      <c r="AU318" s="180" t="str">
        <f>IFERROR(VLOOKUP(AT318,'Seguridad Información'!$I$61:$J$65,2,0),"")</f>
        <v/>
      </c>
      <c r="AV318" s="83"/>
      <c r="AW318" s="82" t="str">
        <f t="shared" si="48"/>
        <v/>
      </c>
      <c r="AX318" s="81" t="str">
        <f t="shared" si="58"/>
        <v/>
      </c>
      <c r="AY318" s="22" t="str">
        <f>IFERROR(VLOOKUP((CONCATENATE(AM318,AX318)),Listados!$U$3:$V$11,2,FALSE),"")</f>
        <v/>
      </c>
      <c r="AZ318" s="111">
        <f t="shared" si="59"/>
        <v>100</v>
      </c>
      <c r="BA318" s="505"/>
      <c r="BB318" s="548"/>
      <c r="BC318" s="142">
        <f>+IF(AND(W318="Preventivo",BB313="Fuerte"),2,IF(AND(W318="Preventivo",BB313="Moderado"),1,0))</f>
        <v>0</v>
      </c>
      <c r="BD318" s="68">
        <f>+IF(AND(W318="Detectivo/Correctivo",$BB313="Fuerte"),2,IF(AND(W318="Detectivo/Correctivo",$BB318="Moderado"),1,IF(AND(W318="Preventivo",$BB313="Fuerte"),1,0)))</f>
        <v>0</v>
      </c>
      <c r="BE318" s="142" t="e">
        <f>+N313-BC318</f>
        <v>#N/A</v>
      </c>
      <c r="BF318" s="142" t="e">
        <f>+P313-BD318</f>
        <v>#N/A</v>
      </c>
      <c r="BG318" s="501"/>
      <c r="BH318" s="501"/>
      <c r="BI318" s="501"/>
      <c r="BJ318" s="591"/>
      <c r="BK318" s="591"/>
      <c r="BL318" s="591"/>
      <c r="BM318" s="591"/>
    </row>
    <row r="319" spans="1:65" ht="65.099999999999994" customHeight="1" thickBot="1" x14ac:dyDescent="0.3">
      <c r="A319" s="510">
        <v>53</v>
      </c>
      <c r="B319" s="598"/>
      <c r="C319" s="516" t="str">
        <f>IFERROR(VLOOKUP(B319,Listados!B$3:C$20,2,FALSE),"")</f>
        <v/>
      </c>
      <c r="D319" s="114"/>
      <c r="E319" s="114"/>
      <c r="F319" s="600"/>
      <c r="G319" s="522"/>
      <c r="H319" s="105"/>
      <c r="I319" s="162"/>
      <c r="J319" s="105"/>
      <c r="K319" s="109"/>
      <c r="L319" s="18"/>
      <c r="M319" s="549"/>
      <c r="N319" s="506" t="e">
        <f>+VLOOKUP(M319,Listados!$K$8:$L$12,2,0)</f>
        <v>#N/A</v>
      </c>
      <c r="O319" s="596"/>
      <c r="P319" s="506" t="e">
        <f>+VLOOKUP(O319,Listados!$K$13:$L$17,2,0)</f>
        <v>#N/A</v>
      </c>
      <c r="Q319" s="501" t="str">
        <f>IF(AND(M319&lt;&gt;"",O319&lt;&gt;""),VLOOKUP(M319&amp;O319,Listados!$M$3:$N$27,2,FALSE),"")</f>
        <v/>
      </c>
      <c r="R319" s="499" t="e">
        <f>+VLOOKUP(Q319,Listados!$P$3:$Q$6,2,FALSE)</f>
        <v>#N/A</v>
      </c>
      <c r="S319" s="140"/>
      <c r="T319" s="98"/>
      <c r="U319" s="52" t="s">
        <v>497</v>
      </c>
      <c r="V319" s="145"/>
      <c r="W319" s="145"/>
      <c r="X319" s="145"/>
      <c r="Y319" s="99" t="str">
        <f t="shared" si="49"/>
        <v/>
      </c>
      <c r="Z319" s="145"/>
      <c r="AA319" s="99" t="str">
        <f t="shared" si="50"/>
        <v/>
      </c>
      <c r="AB319" s="140"/>
      <c r="AC319" s="99" t="str">
        <f t="shared" si="51"/>
        <v/>
      </c>
      <c r="AD319" s="140"/>
      <c r="AE319" s="99" t="str">
        <f t="shared" si="52"/>
        <v/>
      </c>
      <c r="AF319" s="140"/>
      <c r="AG319" s="99" t="str">
        <f t="shared" si="53"/>
        <v/>
      </c>
      <c r="AH319" s="140"/>
      <c r="AI319" s="99" t="str">
        <f t="shared" si="54"/>
        <v/>
      </c>
      <c r="AJ319" s="140"/>
      <c r="AK319" s="28" t="str">
        <f t="shared" si="55"/>
        <v/>
      </c>
      <c r="AL319" s="111" t="str">
        <f t="shared" si="56"/>
        <v/>
      </c>
      <c r="AM319" s="111" t="str">
        <f t="shared" si="57"/>
        <v/>
      </c>
      <c r="AN319" s="179"/>
      <c r="AO319" s="179"/>
      <c r="AP319" s="179"/>
      <c r="AQ319" s="179"/>
      <c r="AR319" s="179"/>
      <c r="AS319" s="179"/>
      <c r="AT319" s="179"/>
      <c r="AU319" s="180" t="str">
        <f>IFERROR(VLOOKUP(AT319,'Seguridad Información'!$I$61:$J$65,2,0),"")</f>
        <v/>
      </c>
      <c r="AV319" s="83"/>
      <c r="AW319" s="82" t="str">
        <f t="shared" si="48"/>
        <v/>
      </c>
      <c r="AX319" s="81" t="str">
        <f t="shared" si="58"/>
        <v/>
      </c>
      <c r="AY319" s="22" t="str">
        <f>IFERROR(VLOOKUP((CONCATENATE(AM319,AX319)),Listados!$U$3:$V$11,2,FALSE),"")</f>
        <v/>
      </c>
      <c r="AZ319" s="111">
        <f t="shared" si="59"/>
        <v>100</v>
      </c>
      <c r="BA319" s="503">
        <f>AVERAGE(AZ319:AZ324)</f>
        <v>100</v>
      </c>
      <c r="BB319" s="505" t="str">
        <f>IF(BA319&lt;=50, "Débil", IF(BA319&lt;=99,"Moderado","Fuerte"))</f>
        <v>Fuerte</v>
      </c>
      <c r="BC319" s="142">
        <f>+IF(AND(W319="Preventivo",BB319="Fuerte"),2,IF(AND(W319="Preventivo",BB319="Moderado"),1,0))</f>
        <v>0</v>
      </c>
      <c r="BD319" s="68">
        <f>+IF(AND(W319="Detectivo/Correctivo",$BB319="Fuerte"),2,IF(AND(W319="Detectivo/Correctivo",$BB319="Moderado"),1,IF(AND(W319="Preventivo",$BB319="Fuerte"),1,0)))</f>
        <v>0</v>
      </c>
      <c r="BE319" s="142" t="e">
        <f>+N319-BC319</f>
        <v>#N/A</v>
      </c>
      <c r="BF319" s="142" t="e">
        <f>+P319-BD319</f>
        <v>#N/A</v>
      </c>
      <c r="BG319" s="499" t="e">
        <f>+VLOOKUP(MIN(BE319,BE320,BE321,BE322,BE323,BE324),Listados!$J$18:$K$24,2,TRUE)</f>
        <v>#N/A</v>
      </c>
      <c r="BH319" s="499" t="e">
        <f>+VLOOKUP(MIN(BF319,BF320,BF321,BF322,BF323,BF324),Listados!$J$27:$K$32,2,TRUE)</f>
        <v>#N/A</v>
      </c>
      <c r="BI319" s="499" t="e">
        <f>IF(AND(BG319&lt;&gt;"",BH319&lt;&gt;""),VLOOKUP(BG319&amp;BH319,Listados!$M$3:$N$27,2,FALSE),"")</f>
        <v>#N/A</v>
      </c>
      <c r="BJ319" s="589" t="e">
        <f>+IF($R319="Asumir el riesgo","NA","")</f>
        <v>#N/A</v>
      </c>
      <c r="BK319" s="589" t="e">
        <f>+IF($R319="Asumir el riesgo","NA","")</f>
        <v>#N/A</v>
      </c>
      <c r="BL319" s="589" t="e">
        <f>+IF($R319="Asumir el riesgo","NA","")</f>
        <v>#N/A</v>
      </c>
      <c r="BM319" s="589" t="e">
        <f>+IF($R319="Asumir el riesgo","NA","")</f>
        <v>#N/A</v>
      </c>
    </row>
    <row r="320" spans="1:65" ht="65.099999999999994" customHeight="1" thickBot="1" x14ac:dyDescent="0.3">
      <c r="A320" s="511"/>
      <c r="B320" s="599"/>
      <c r="C320" s="517"/>
      <c r="D320" s="159"/>
      <c r="E320" s="159"/>
      <c r="F320" s="601"/>
      <c r="G320" s="523"/>
      <c r="H320" s="105"/>
      <c r="I320" s="162"/>
      <c r="J320" s="105"/>
      <c r="K320" s="161"/>
      <c r="L320" s="151"/>
      <c r="M320" s="514"/>
      <c r="N320" s="507"/>
      <c r="O320" s="597"/>
      <c r="P320" s="507"/>
      <c r="Q320" s="502"/>
      <c r="R320" s="500"/>
      <c r="S320" s="140"/>
      <c r="T320" s="181"/>
      <c r="U320" s="52" t="s">
        <v>497</v>
      </c>
      <c r="V320" s="145"/>
      <c r="W320" s="145"/>
      <c r="X320" s="145"/>
      <c r="Y320" s="99" t="str">
        <f t="shared" si="49"/>
        <v/>
      </c>
      <c r="Z320" s="145"/>
      <c r="AA320" s="99" t="str">
        <f t="shared" si="50"/>
        <v/>
      </c>
      <c r="AB320" s="140"/>
      <c r="AC320" s="99" t="str">
        <f t="shared" si="51"/>
        <v/>
      </c>
      <c r="AD320" s="140"/>
      <c r="AE320" s="99" t="str">
        <f t="shared" si="52"/>
        <v/>
      </c>
      <c r="AF320" s="140"/>
      <c r="AG320" s="99" t="str">
        <f t="shared" si="53"/>
        <v/>
      </c>
      <c r="AH320" s="140"/>
      <c r="AI320" s="99" t="str">
        <f t="shared" si="54"/>
        <v/>
      </c>
      <c r="AJ320" s="140"/>
      <c r="AK320" s="28" t="str">
        <f t="shared" si="55"/>
        <v/>
      </c>
      <c r="AL320" s="111" t="str">
        <f t="shared" si="56"/>
        <v/>
      </c>
      <c r="AM320" s="111" t="str">
        <f t="shared" si="57"/>
        <v/>
      </c>
      <c r="AN320" s="179"/>
      <c r="AO320" s="179"/>
      <c r="AP320" s="179"/>
      <c r="AQ320" s="179"/>
      <c r="AR320" s="179"/>
      <c r="AS320" s="179"/>
      <c r="AT320" s="179"/>
      <c r="AU320" s="180" t="str">
        <f>IFERROR(VLOOKUP(AT320,'Seguridad Información'!$I$61:$J$65,2,0),"")</f>
        <v/>
      </c>
      <c r="AV320" s="83"/>
      <c r="AW320" s="82" t="str">
        <f t="shared" si="48"/>
        <v/>
      </c>
      <c r="AX320" s="81" t="str">
        <f t="shared" si="58"/>
        <v/>
      </c>
      <c r="AY320" s="22" t="str">
        <f>IFERROR(VLOOKUP((CONCATENATE(AM320,AX320)),Listados!$U$3:$V$11,2,FALSE),"")</f>
        <v/>
      </c>
      <c r="AZ320" s="111">
        <f t="shared" si="59"/>
        <v>100</v>
      </c>
      <c r="BA320" s="504"/>
      <c r="BB320" s="548"/>
      <c r="BC320" s="142">
        <f>+IF(AND(W320="Preventivo",BB319="Fuerte"),2,IF(AND(W320="Preventivo",BB319="Moderado"),1,0))</f>
        <v>0</v>
      </c>
      <c r="BD320" s="68">
        <f>+IF(AND(W320="Detectivo/Correctivo",$BB319="Fuerte"),2,IF(AND(W320="Detectivo/Correctivo",$BB320="Moderado"),1,IF(AND(W320="Preventivo",$BB319="Fuerte"),1,0)))</f>
        <v>0</v>
      </c>
      <c r="BE320" s="142" t="e">
        <f>+N319-BC320</f>
        <v>#N/A</v>
      </c>
      <c r="BF320" s="142" t="e">
        <f>+P319-BD320</f>
        <v>#N/A</v>
      </c>
      <c r="BG320" s="500"/>
      <c r="BH320" s="500"/>
      <c r="BI320" s="500"/>
      <c r="BJ320" s="590"/>
      <c r="BK320" s="590"/>
      <c r="BL320" s="590"/>
      <c r="BM320" s="590"/>
    </row>
    <row r="321" spans="1:65" ht="65.099999999999994" customHeight="1" thickBot="1" x14ac:dyDescent="0.3">
      <c r="A321" s="511"/>
      <c r="B321" s="599"/>
      <c r="C321" s="517"/>
      <c r="D321" s="159"/>
      <c r="E321" s="159"/>
      <c r="F321" s="601"/>
      <c r="G321" s="523"/>
      <c r="H321" s="105"/>
      <c r="I321" s="162"/>
      <c r="J321" s="105"/>
      <c r="K321" s="161"/>
      <c r="L321" s="151"/>
      <c r="M321" s="514"/>
      <c r="N321" s="507"/>
      <c r="O321" s="597"/>
      <c r="P321" s="507"/>
      <c r="Q321" s="502"/>
      <c r="R321" s="500"/>
      <c r="S321" s="140"/>
      <c r="T321" s="100"/>
      <c r="U321" s="52" t="s">
        <v>497</v>
      </c>
      <c r="V321" s="145"/>
      <c r="W321" s="145"/>
      <c r="X321" s="145"/>
      <c r="Y321" s="99" t="str">
        <f t="shared" si="49"/>
        <v/>
      </c>
      <c r="Z321" s="145"/>
      <c r="AA321" s="99" t="str">
        <f t="shared" si="50"/>
        <v/>
      </c>
      <c r="AB321" s="140"/>
      <c r="AC321" s="99" t="str">
        <f t="shared" si="51"/>
        <v/>
      </c>
      <c r="AD321" s="140"/>
      <c r="AE321" s="99" t="str">
        <f t="shared" si="52"/>
        <v/>
      </c>
      <c r="AF321" s="140"/>
      <c r="AG321" s="99" t="str">
        <f t="shared" si="53"/>
        <v/>
      </c>
      <c r="AH321" s="140"/>
      <c r="AI321" s="99" t="str">
        <f t="shared" si="54"/>
        <v/>
      </c>
      <c r="AJ321" s="140"/>
      <c r="AK321" s="28" t="str">
        <f t="shared" si="55"/>
        <v/>
      </c>
      <c r="AL321" s="111" t="str">
        <f t="shared" si="56"/>
        <v/>
      </c>
      <c r="AM321" s="111" t="str">
        <f t="shared" si="57"/>
        <v/>
      </c>
      <c r="AN321" s="179"/>
      <c r="AO321" s="179"/>
      <c r="AP321" s="179"/>
      <c r="AQ321" s="179"/>
      <c r="AR321" s="179"/>
      <c r="AS321" s="179"/>
      <c r="AT321" s="179"/>
      <c r="AU321" s="180" t="str">
        <f>IFERROR(VLOOKUP(AT321,'Seguridad Información'!$I$61:$J$65,2,0),"")</f>
        <v/>
      </c>
      <c r="AV321" s="83"/>
      <c r="AW321" s="82" t="str">
        <f t="shared" si="48"/>
        <v/>
      </c>
      <c r="AX321" s="81" t="str">
        <f t="shared" si="58"/>
        <v/>
      </c>
      <c r="AY321" s="22" t="str">
        <f>IFERROR(VLOOKUP((CONCATENATE(AM321,AX321)),Listados!$U$3:$V$11,2,FALSE),"")</f>
        <v/>
      </c>
      <c r="AZ321" s="111">
        <f t="shared" si="59"/>
        <v>100</v>
      </c>
      <c r="BA321" s="504"/>
      <c r="BB321" s="548"/>
      <c r="BC321" s="142">
        <f>+IF(AND(W321="Preventivo",BB319="Fuerte"),2,IF(AND(W321="Preventivo",BB319="Moderado"),1,0))</f>
        <v>0</v>
      </c>
      <c r="BD321" s="68">
        <f>+IF(AND(W321="Detectivo/Correctivo",$BB319="Fuerte"),2,IF(AND(W321="Detectivo/Correctivo",$BB321="Moderado"),1,IF(AND(W321="Preventivo",$BB319="Fuerte"),1,0)))</f>
        <v>0</v>
      </c>
      <c r="BE321" s="142" t="e">
        <f>+N319-BC321</f>
        <v>#N/A</v>
      </c>
      <c r="BF321" s="142" t="e">
        <f>+P319-BD321</f>
        <v>#N/A</v>
      </c>
      <c r="BG321" s="500"/>
      <c r="BH321" s="500"/>
      <c r="BI321" s="500"/>
      <c r="BJ321" s="590"/>
      <c r="BK321" s="590"/>
      <c r="BL321" s="590"/>
      <c r="BM321" s="590"/>
    </row>
    <row r="322" spans="1:65" ht="65.099999999999994" customHeight="1" thickBot="1" x14ac:dyDescent="0.3">
      <c r="A322" s="511"/>
      <c r="B322" s="599"/>
      <c r="C322" s="517"/>
      <c r="D322" s="159"/>
      <c r="E322" s="159"/>
      <c r="F322" s="601"/>
      <c r="G322" s="523"/>
      <c r="H322" s="105"/>
      <c r="I322" s="162"/>
      <c r="J322" s="105"/>
      <c r="K322" s="161"/>
      <c r="L322" s="151"/>
      <c r="M322" s="514"/>
      <c r="N322" s="507"/>
      <c r="O322" s="597"/>
      <c r="P322" s="507"/>
      <c r="Q322" s="502"/>
      <c r="R322" s="500"/>
      <c r="S322" s="140"/>
      <c r="T322" s="101"/>
      <c r="U322" s="52" t="s">
        <v>497</v>
      </c>
      <c r="V322" s="145"/>
      <c r="W322" s="145"/>
      <c r="X322" s="145"/>
      <c r="Y322" s="99" t="str">
        <f t="shared" si="49"/>
        <v/>
      </c>
      <c r="Z322" s="145"/>
      <c r="AA322" s="99" t="str">
        <f t="shared" si="50"/>
        <v/>
      </c>
      <c r="AB322" s="140"/>
      <c r="AC322" s="99" t="str">
        <f t="shared" si="51"/>
        <v/>
      </c>
      <c r="AD322" s="140"/>
      <c r="AE322" s="99" t="str">
        <f t="shared" si="52"/>
        <v/>
      </c>
      <c r="AF322" s="140"/>
      <c r="AG322" s="99" t="str">
        <f t="shared" si="53"/>
        <v/>
      </c>
      <c r="AH322" s="140"/>
      <c r="AI322" s="99" t="str">
        <f t="shared" si="54"/>
        <v/>
      </c>
      <c r="AJ322" s="140"/>
      <c r="AK322" s="28" t="str">
        <f t="shared" si="55"/>
        <v/>
      </c>
      <c r="AL322" s="111" t="str">
        <f t="shared" si="56"/>
        <v/>
      </c>
      <c r="AM322" s="111" t="str">
        <f t="shared" si="57"/>
        <v/>
      </c>
      <c r="AN322" s="179"/>
      <c r="AO322" s="179"/>
      <c r="AP322" s="179"/>
      <c r="AQ322" s="179"/>
      <c r="AR322" s="179"/>
      <c r="AS322" s="179"/>
      <c r="AT322" s="179"/>
      <c r="AU322" s="180" t="str">
        <f>IFERROR(VLOOKUP(AT322,'Seguridad Información'!$I$61:$J$65,2,0),"")</f>
        <v/>
      </c>
      <c r="AV322" s="83"/>
      <c r="AW322" s="82" t="str">
        <f t="shared" si="48"/>
        <v/>
      </c>
      <c r="AX322" s="81" t="str">
        <f t="shared" si="58"/>
        <v/>
      </c>
      <c r="AY322" s="22" t="str">
        <f>IFERROR(VLOOKUP((CONCATENATE(AM322,AX322)),Listados!$U$3:$V$11,2,FALSE),"")</f>
        <v/>
      </c>
      <c r="AZ322" s="111">
        <f t="shared" si="59"/>
        <v>100</v>
      </c>
      <c r="BA322" s="504"/>
      <c r="BB322" s="548"/>
      <c r="BC322" s="142">
        <f>+IF(AND(W322="Preventivo",BB319="Fuerte"),2,IF(AND(W322="Preventivo",BB319="Moderado"),1,0))</f>
        <v>0</v>
      </c>
      <c r="BD322" s="68">
        <f>+IF(AND(W322="Detectivo/Correctivo",$BB319="Fuerte"),2,IF(AND(W322="Detectivo/Correctivo",$BB322="Moderado"),1,IF(AND(W322="Preventivo",$BB319="Fuerte"),1,0)))</f>
        <v>0</v>
      </c>
      <c r="BE322" s="142" t="e">
        <f>+N319-BC322</f>
        <v>#N/A</v>
      </c>
      <c r="BF322" s="142" t="e">
        <f>+P319-BD322</f>
        <v>#N/A</v>
      </c>
      <c r="BG322" s="500"/>
      <c r="BH322" s="500"/>
      <c r="BI322" s="500"/>
      <c r="BJ322" s="590"/>
      <c r="BK322" s="590"/>
      <c r="BL322" s="590"/>
      <c r="BM322" s="590"/>
    </row>
    <row r="323" spans="1:65" ht="65.099999999999994" customHeight="1" thickBot="1" x14ac:dyDescent="0.3">
      <c r="A323" s="511"/>
      <c r="B323" s="599"/>
      <c r="C323" s="517"/>
      <c r="D323" s="116"/>
      <c r="E323" s="116"/>
      <c r="F323" s="601"/>
      <c r="G323" s="523"/>
      <c r="H323" s="105"/>
      <c r="I323" s="162"/>
      <c r="J323" s="105"/>
      <c r="K323" s="29"/>
      <c r="L323" s="151"/>
      <c r="M323" s="514"/>
      <c r="N323" s="507"/>
      <c r="O323" s="597"/>
      <c r="P323" s="507"/>
      <c r="Q323" s="502"/>
      <c r="R323" s="500"/>
      <c r="S323" s="140"/>
      <c r="T323" s="181"/>
      <c r="U323" s="52" t="s">
        <v>497</v>
      </c>
      <c r="V323" s="145"/>
      <c r="W323" s="145"/>
      <c r="X323" s="145"/>
      <c r="Y323" s="99" t="str">
        <f t="shared" si="49"/>
        <v/>
      </c>
      <c r="Z323" s="145"/>
      <c r="AA323" s="99" t="str">
        <f t="shared" si="50"/>
        <v/>
      </c>
      <c r="AB323" s="140"/>
      <c r="AC323" s="99" t="str">
        <f t="shared" si="51"/>
        <v/>
      </c>
      <c r="AD323" s="140"/>
      <c r="AE323" s="99" t="str">
        <f t="shared" si="52"/>
        <v/>
      </c>
      <c r="AF323" s="140"/>
      <c r="AG323" s="99" t="str">
        <f t="shared" si="53"/>
        <v/>
      </c>
      <c r="AH323" s="140"/>
      <c r="AI323" s="99" t="str">
        <f t="shared" si="54"/>
        <v/>
      </c>
      <c r="AJ323" s="140"/>
      <c r="AK323" s="28" t="str">
        <f t="shared" si="55"/>
        <v/>
      </c>
      <c r="AL323" s="111" t="str">
        <f t="shared" si="56"/>
        <v/>
      </c>
      <c r="AM323" s="111" t="str">
        <f t="shared" si="57"/>
        <v/>
      </c>
      <c r="AN323" s="179"/>
      <c r="AO323" s="179"/>
      <c r="AP323" s="179"/>
      <c r="AQ323" s="179"/>
      <c r="AR323" s="179"/>
      <c r="AS323" s="179"/>
      <c r="AT323" s="179"/>
      <c r="AU323" s="180" t="str">
        <f>IFERROR(VLOOKUP(AT323,'Seguridad Información'!$I$61:$J$65,2,0),"")</f>
        <v/>
      </c>
      <c r="AV323" s="83"/>
      <c r="AW323" s="82" t="str">
        <f t="shared" si="48"/>
        <v/>
      </c>
      <c r="AX323" s="81" t="str">
        <f t="shared" si="58"/>
        <v/>
      </c>
      <c r="AY323" s="22" t="str">
        <f>IFERROR(VLOOKUP((CONCATENATE(AM323,AX323)),Listados!$U$3:$V$11,2,FALSE),"")</f>
        <v/>
      </c>
      <c r="AZ323" s="111">
        <f t="shared" si="59"/>
        <v>100</v>
      </c>
      <c r="BA323" s="504"/>
      <c r="BB323" s="548"/>
      <c r="BC323" s="142">
        <f>+IF(AND(W323="Preventivo",BB319="Fuerte"),2,IF(AND(W323="Preventivo",BB319="Moderado"),1,0))</f>
        <v>0</v>
      </c>
      <c r="BD323" s="68">
        <f>+IF(AND(W323="Detectivo/Correctivo",$BB319="Fuerte"),2,IF(AND(W323="Detectivo/Correctivo",$BB323="Moderado"),1,IF(AND(W323="Preventivo",$BB319="Fuerte"),1,0)))</f>
        <v>0</v>
      </c>
      <c r="BE323" s="142" t="e">
        <f>+N319-BC323</f>
        <v>#N/A</v>
      </c>
      <c r="BF323" s="142" t="e">
        <f>+P319-BD323</f>
        <v>#N/A</v>
      </c>
      <c r="BG323" s="500"/>
      <c r="BH323" s="500"/>
      <c r="BI323" s="500"/>
      <c r="BJ323" s="590"/>
      <c r="BK323" s="590"/>
      <c r="BL323" s="590"/>
      <c r="BM323" s="590"/>
    </row>
    <row r="324" spans="1:65" ht="65.099999999999994" customHeight="1" thickBot="1" x14ac:dyDescent="0.3">
      <c r="A324" s="512"/>
      <c r="B324" s="599"/>
      <c r="C324" s="518"/>
      <c r="D324" s="113"/>
      <c r="E324" s="113"/>
      <c r="F324" s="602"/>
      <c r="G324" s="568"/>
      <c r="H324" s="105"/>
      <c r="I324" s="162"/>
      <c r="J324" s="105"/>
      <c r="K324" s="30"/>
      <c r="L324" s="151"/>
      <c r="M324" s="514"/>
      <c r="N324" s="508"/>
      <c r="O324" s="597"/>
      <c r="P324" s="508"/>
      <c r="Q324" s="502"/>
      <c r="R324" s="501"/>
      <c r="S324" s="140"/>
      <c r="T324" s="102"/>
      <c r="U324" s="52" t="s">
        <v>497</v>
      </c>
      <c r="V324" s="145"/>
      <c r="W324" s="145"/>
      <c r="X324" s="145"/>
      <c r="Y324" s="99" t="str">
        <f t="shared" si="49"/>
        <v/>
      </c>
      <c r="Z324" s="145"/>
      <c r="AA324" s="99" t="str">
        <f t="shared" si="50"/>
        <v/>
      </c>
      <c r="AB324" s="140"/>
      <c r="AC324" s="99" t="str">
        <f t="shared" si="51"/>
        <v/>
      </c>
      <c r="AD324" s="140"/>
      <c r="AE324" s="99" t="str">
        <f t="shared" si="52"/>
        <v/>
      </c>
      <c r="AF324" s="140"/>
      <c r="AG324" s="99" t="str">
        <f t="shared" si="53"/>
        <v/>
      </c>
      <c r="AH324" s="140"/>
      <c r="AI324" s="99" t="str">
        <f t="shared" si="54"/>
        <v/>
      </c>
      <c r="AJ324" s="140"/>
      <c r="AK324" s="28" t="str">
        <f t="shared" si="55"/>
        <v/>
      </c>
      <c r="AL324" s="111" t="str">
        <f t="shared" si="56"/>
        <v/>
      </c>
      <c r="AM324" s="111" t="str">
        <f t="shared" si="57"/>
        <v/>
      </c>
      <c r="AN324" s="179"/>
      <c r="AO324" s="179"/>
      <c r="AP324" s="179"/>
      <c r="AQ324" s="179"/>
      <c r="AR324" s="179"/>
      <c r="AS324" s="179"/>
      <c r="AT324" s="179"/>
      <c r="AU324" s="180" t="str">
        <f>IFERROR(VLOOKUP(AT324,'Seguridad Información'!$I$61:$J$65,2,0),"")</f>
        <v/>
      </c>
      <c r="AV324" s="83"/>
      <c r="AW324" s="82" t="str">
        <f t="shared" si="48"/>
        <v/>
      </c>
      <c r="AX324" s="81" t="str">
        <f t="shared" si="58"/>
        <v/>
      </c>
      <c r="AY324" s="22" t="str">
        <f>IFERROR(VLOOKUP((CONCATENATE(AM324,AX324)),Listados!$U$3:$V$11,2,FALSE),"")</f>
        <v/>
      </c>
      <c r="AZ324" s="111">
        <f t="shared" si="59"/>
        <v>100</v>
      </c>
      <c r="BA324" s="505"/>
      <c r="BB324" s="548"/>
      <c r="BC324" s="142">
        <f>+IF(AND(W324="Preventivo",BB319="Fuerte"),2,IF(AND(W324="Preventivo",BB319="Moderado"),1,0))</f>
        <v>0</v>
      </c>
      <c r="BD324" s="68">
        <f>+IF(AND(W324="Detectivo/Correctivo",$BB319="Fuerte"),2,IF(AND(W324="Detectivo/Correctivo",$BB324="Moderado"),1,IF(AND(W324="Preventivo",$BB319="Fuerte"),1,0)))</f>
        <v>0</v>
      </c>
      <c r="BE324" s="142" t="e">
        <f>+N319-BC324</f>
        <v>#N/A</v>
      </c>
      <c r="BF324" s="142" t="e">
        <f>+P319-BD324</f>
        <v>#N/A</v>
      </c>
      <c r="BG324" s="501"/>
      <c r="BH324" s="501"/>
      <c r="BI324" s="501"/>
      <c r="BJ324" s="591"/>
      <c r="BK324" s="591"/>
      <c r="BL324" s="591"/>
      <c r="BM324" s="591"/>
    </row>
    <row r="325" spans="1:65" ht="65.099999999999994" customHeight="1" thickBot="1" x14ac:dyDescent="0.3">
      <c r="A325" s="510">
        <v>54</v>
      </c>
      <c r="B325" s="598"/>
      <c r="C325" s="516" t="str">
        <f>IFERROR(VLOOKUP(B325,Listados!B$3:C$20,2,FALSE),"")</f>
        <v/>
      </c>
      <c r="D325" s="114"/>
      <c r="E325" s="114"/>
      <c r="F325" s="600"/>
      <c r="G325" s="522"/>
      <c r="H325" s="105"/>
      <c r="I325" s="162"/>
      <c r="J325" s="105"/>
      <c r="K325" s="109"/>
      <c r="L325" s="18"/>
      <c r="M325" s="549"/>
      <c r="N325" s="506" t="e">
        <f>+VLOOKUP(M325,Listados!$K$8:$L$12,2,0)</f>
        <v>#N/A</v>
      </c>
      <c r="O325" s="596"/>
      <c r="P325" s="506" t="e">
        <f>+VLOOKUP(O325,Listados!$K$13:$L$17,2,0)</f>
        <v>#N/A</v>
      </c>
      <c r="Q325" s="501" t="str">
        <f>IF(AND(M325&lt;&gt;"",O325&lt;&gt;""),VLOOKUP(M325&amp;O325,Listados!$M$3:$N$27,2,FALSE),"")</f>
        <v/>
      </c>
      <c r="R325" s="499" t="e">
        <f>+VLOOKUP(Q325,Listados!$P$3:$Q$6,2,FALSE)</f>
        <v>#N/A</v>
      </c>
      <c r="S325" s="140"/>
      <c r="T325" s="98"/>
      <c r="U325" s="52" t="s">
        <v>497</v>
      </c>
      <c r="V325" s="145"/>
      <c r="W325" s="145"/>
      <c r="X325" s="145"/>
      <c r="Y325" s="99" t="str">
        <f t="shared" si="49"/>
        <v/>
      </c>
      <c r="Z325" s="145"/>
      <c r="AA325" s="99" t="str">
        <f t="shared" si="50"/>
        <v/>
      </c>
      <c r="AB325" s="140"/>
      <c r="AC325" s="99" t="str">
        <f t="shared" si="51"/>
        <v/>
      </c>
      <c r="AD325" s="140"/>
      <c r="AE325" s="99" t="str">
        <f t="shared" si="52"/>
        <v/>
      </c>
      <c r="AF325" s="140"/>
      <c r="AG325" s="99" t="str">
        <f t="shared" si="53"/>
        <v/>
      </c>
      <c r="AH325" s="140"/>
      <c r="AI325" s="99" t="str">
        <f t="shared" si="54"/>
        <v/>
      </c>
      <c r="AJ325" s="140"/>
      <c r="AK325" s="28" t="str">
        <f t="shared" si="55"/>
        <v/>
      </c>
      <c r="AL325" s="111" t="str">
        <f t="shared" si="56"/>
        <v/>
      </c>
      <c r="AM325" s="111" t="str">
        <f t="shared" si="57"/>
        <v/>
      </c>
      <c r="AN325" s="179"/>
      <c r="AO325" s="179"/>
      <c r="AP325" s="179"/>
      <c r="AQ325" s="179"/>
      <c r="AR325" s="179"/>
      <c r="AS325" s="179"/>
      <c r="AT325" s="179"/>
      <c r="AU325" s="180" t="str">
        <f>IFERROR(VLOOKUP(AT325,'Seguridad Información'!$I$61:$J$65,2,0),"")</f>
        <v/>
      </c>
      <c r="AV325" s="83"/>
      <c r="AW325" s="82" t="str">
        <f t="shared" si="48"/>
        <v/>
      </c>
      <c r="AX325" s="81" t="str">
        <f t="shared" si="58"/>
        <v/>
      </c>
      <c r="AY325" s="22" t="str">
        <f>IFERROR(VLOOKUP((CONCATENATE(AM325,AX325)),Listados!$U$3:$V$11,2,FALSE),"")</f>
        <v/>
      </c>
      <c r="AZ325" s="111">
        <f t="shared" si="59"/>
        <v>100</v>
      </c>
      <c r="BA325" s="503">
        <f>AVERAGE(AZ325:AZ330)</f>
        <v>100</v>
      </c>
      <c r="BB325" s="505" t="str">
        <f>IF(BA325&lt;=50, "Débil", IF(BA325&lt;=99,"Moderado","Fuerte"))</f>
        <v>Fuerte</v>
      </c>
      <c r="BC325" s="142">
        <f>+IF(AND(W325="Preventivo",BB325="Fuerte"),2,IF(AND(W325="Preventivo",BB325="Moderado"),1,0))</f>
        <v>0</v>
      </c>
      <c r="BD325" s="68">
        <f>+IF(AND(W325="Detectivo/Correctivo",$BB325="Fuerte"),2,IF(AND(W325="Detectivo/Correctivo",$BB325="Moderado"),1,IF(AND(W325="Preventivo",$BB325="Fuerte"),1,0)))</f>
        <v>0</v>
      </c>
      <c r="BE325" s="142" t="e">
        <f>+N325-BC325</f>
        <v>#N/A</v>
      </c>
      <c r="BF325" s="142" t="e">
        <f>+P325-BD325</f>
        <v>#N/A</v>
      </c>
      <c r="BG325" s="499" t="e">
        <f>+VLOOKUP(MIN(BE325,BE326,BE327,BE328,BE329,BE330),Listados!$J$18:$K$24,2,TRUE)</f>
        <v>#N/A</v>
      </c>
      <c r="BH325" s="499" t="e">
        <f>+VLOOKUP(MIN(BF325,BF326,BF327,BF328,BF329,BF330),Listados!$J$27:$K$32,2,TRUE)</f>
        <v>#N/A</v>
      </c>
      <c r="BI325" s="499" t="e">
        <f>IF(AND(BG325&lt;&gt;"",BH325&lt;&gt;""),VLOOKUP(BG325&amp;BH325,Listados!$M$3:$N$27,2,FALSE),"")</f>
        <v>#N/A</v>
      </c>
      <c r="BJ325" s="589" t="e">
        <f>+IF($R325="Asumir el riesgo","NA","")</f>
        <v>#N/A</v>
      </c>
      <c r="BK325" s="589" t="e">
        <f>+IF($R325="Asumir el riesgo","NA","")</f>
        <v>#N/A</v>
      </c>
      <c r="BL325" s="589" t="e">
        <f>+IF($R325="Asumir el riesgo","NA","")</f>
        <v>#N/A</v>
      </c>
      <c r="BM325" s="589" t="e">
        <f>+IF($R325="Asumir el riesgo","NA","")</f>
        <v>#N/A</v>
      </c>
    </row>
    <row r="326" spans="1:65" ht="65.099999999999994" customHeight="1" thickBot="1" x14ac:dyDescent="0.3">
      <c r="A326" s="511"/>
      <c r="B326" s="599"/>
      <c r="C326" s="517"/>
      <c r="D326" s="159"/>
      <c r="E326" s="159"/>
      <c r="F326" s="601"/>
      <c r="G326" s="523"/>
      <c r="H326" s="105"/>
      <c r="I326" s="162"/>
      <c r="J326" s="105"/>
      <c r="K326" s="161"/>
      <c r="L326" s="151"/>
      <c r="M326" s="514"/>
      <c r="N326" s="507"/>
      <c r="O326" s="597"/>
      <c r="P326" s="507"/>
      <c r="Q326" s="502"/>
      <c r="R326" s="500"/>
      <c r="S326" s="140"/>
      <c r="T326" s="181"/>
      <c r="U326" s="52" t="s">
        <v>497</v>
      </c>
      <c r="V326" s="145"/>
      <c r="W326" s="145"/>
      <c r="X326" s="145"/>
      <c r="Y326" s="99" t="str">
        <f t="shared" si="49"/>
        <v/>
      </c>
      <c r="Z326" s="145"/>
      <c r="AA326" s="99" t="str">
        <f t="shared" si="50"/>
        <v/>
      </c>
      <c r="AB326" s="140"/>
      <c r="AC326" s="99" t="str">
        <f t="shared" si="51"/>
        <v/>
      </c>
      <c r="AD326" s="140"/>
      <c r="AE326" s="99" t="str">
        <f t="shared" si="52"/>
        <v/>
      </c>
      <c r="AF326" s="140"/>
      <c r="AG326" s="99" t="str">
        <f t="shared" si="53"/>
        <v/>
      </c>
      <c r="AH326" s="140"/>
      <c r="AI326" s="99" t="str">
        <f t="shared" si="54"/>
        <v/>
      </c>
      <c r="AJ326" s="140"/>
      <c r="AK326" s="28" t="str">
        <f t="shared" si="55"/>
        <v/>
      </c>
      <c r="AL326" s="111" t="str">
        <f t="shared" si="56"/>
        <v/>
      </c>
      <c r="AM326" s="111" t="str">
        <f t="shared" si="57"/>
        <v/>
      </c>
      <c r="AN326" s="179"/>
      <c r="AO326" s="179"/>
      <c r="AP326" s="179"/>
      <c r="AQ326" s="179"/>
      <c r="AR326" s="179"/>
      <c r="AS326" s="179"/>
      <c r="AT326" s="179"/>
      <c r="AU326" s="180" t="str">
        <f>IFERROR(VLOOKUP(AT326,'Seguridad Información'!$I$61:$J$65,2,0),"")</f>
        <v/>
      </c>
      <c r="AV326" s="83"/>
      <c r="AW326" s="82" t="str">
        <f t="shared" si="48"/>
        <v/>
      </c>
      <c r="AX326" s="81" t="str">
        <f t="shared" si="58"/>
        <v/>
      </c>
      <c r="AY326" s="22" t="str">
        <f>IFERROR(VLOOKUP((CONCATENATE(AM326,AX326)),Listados!$U$3:$V$11,2,FALSE),"")</f>
        <v/>
      </c>
      <c r="AZ326" s="111">
        <f t="shared" si="59"/>
        <v>100</v>
      </c>
      <c r="BA326" s="504"/>
      <c r="BB326" s="548"/>
      <c r="BC326" s="142">
        <f>+IF(AND(W326="Preventivo",BB325="Fuerte"),2,IF(AND(W326="Preventivo",BB325="Moderado"),1,0))</f>
        <v>0</v>
      </c>
      <c r="BD326" s="68">
        <f>+IF(AND(W326="Detectivo/Correctivo",$BB325="Fuerte"),2,IF(AND(W326="Detectivo/Correctivo",$BB326="Moderado"),1,IF(AND(W326="Preventivo",$BB325="Fuerte"),1,0)))</f>
        <v>0</v>
      </c>
      <c r="BE326" s="142" t="e">
        <f>+N325-BC326</f>
        <v>#N/A</v>
      </c>
      <c r="BF326" s="142" t="e">
        <f>+P325-BD326</f>
        <v>#N/A</v>
      </c>
      <c r="BG326" s="500"/>
      <c r="BH326" s="500"/>
      <c r="BI326" s="500"/>
      <c r="BJ326" s="590"/>
      <c r="BK326" s="590"/>
      <c r="BL326" s="590"/>
      <c r="BM326" s="590"/>
    </row>
    <row r="327" spans="1:65" ht="65.099999999999994" customHeight="1" thickBot="1" x14ac:dyDescent="0.3">
      <c r="A327" s="511"/>
      <c r="B327" s="599"/>
      <c r="C327" s="517"/>
      <c r="D327" s="159"/>
      <c r="E327" s="159"/>
      <c r="F327" s="601"/>
      <c r="G327" s="523"/>
      <c r="H327" s="105"/>
      <c r="I327" s="162"/>
      <c r="J327" s="105"/>
      <c r="K327" s="161"/>
      <c r="L327" s="151"/>
      <c r="M327" s="514"/>
      <c r="N327" s="507"/>
      <c r="O327" s="597"/>
      <c r="P327" s="507"/>
      <c r="Q327" s="502"/>
      <c r="R327" s="500"/>
      <c r="S327" s="140"/>
      <c r="T327" s="100"/>
      <c r="U327" s="52" t="s">
        <v>497</v>
      </c>
      <c r="V327" s="145"/>
      <c r="W327" s="145"/>
      <c r="X327" s="145"/>
      <c r="Y327" s="99" t="str">
        <f t="shared" si="49"/>
        <v/>
      </c>
      <c r="Z327" s="145"/>
      <c r="AA327" s="99" t="str">
        <f t="shared" si="50"/>
        <v/>
      </c>
      <c r="AB327" s="140"/>
      <c r="AC327" s="99" t="str">
        <f t="shared" si="51"/>
        <v/>
      </c>
      <c r="AD327" s="140"/>
      <c r="AE327" s="99" t="str">
        <f t="shared" si="52"/>
        <v/>
      </c>
      <c r="AF327" s="140"/>
      <c r="AG327" s="99" t="str">
        <f t="shared" si="53"/>
        <v/>
      </c>
      <c r="AH327" s="140"/>
      <c r="AI327" s="99" t="str">
        <f t="shared" si="54"/>
        <v/>
      </c>
      <c r="AJ327" s="140"/>
      <c r="AK327" s="28" t="str">
        <f t="shared" si="55"/>
        <v/>
      </c>
      <c r="AL327" s="111" t="str">
        <f t="shared" si="56"/>
        <v/>
      </c>
      <c r="AM327" s="111" t="str">
        <f t="shared" si="57"/>
        <v/>
      </c>
      <c r="AN327" s="179"/>
      <c r="AO327" s="179"/>
      <c r="AP327" s="179"/>
      <c r="AQ327" s="179"/>
      <c r="AR327" s="179"/>
      <c r="AS327" s="179"/>
      <c r="AT327" s="179"/>
      <c r="AU327" s="180" t="str">
        <f>IFERROR(VLOOKUP(AT327,'Seguridad Información'!$I$61:$J$65,2,0),"")</f>
        <v/>
      </c>
      <c r="AV327" s="83"/>
      <c r="AW327" s="82" t="str">
        <f t="shared" ref="AW327:AW366" si="60">IFERROR(AVERAGE(AO327,AQ327,AS327,AU327),"")</f>
        <v/>
      </c>
      <c r="AX327" s="81" t="str">
        <f t="shared" si="58"/>
        <v/>
      </c>
      <c r="AY327" s="22" t="str">
        <f>IFERROR(VLOOKUP((CONCATENATE(AM327,AX327)),Listados!$U$3:$V$11,2,FALSE),"")</f>
        <v/>
      </c>
      <c r="AZ327" s="111">
        <f t="shared" si="59"/>
        <v>100</v>
      </c>
      <c r="BA327" s="504"/>
      <c r="BB327" s="548"/>
      <c r="BC327" s="142">
        <f>+IF(AND(W327="Preventivo",BB325="Fuerte"),2,IF(AND(W327="Preventivo",BB325="Moderado"),1,0))</f>
        <v>0</v>
      </c>
      <c r="BD327" s="68">
        <f>+IF(AND(W327="Detectivo/Correctivo",$BB325="Fuerte"),2,IF(AND(W327="Detectivo/Correctivo",$BB327="Moderado"),1,IF(AND(W327="Preventivo",$BB325="Fuerte"),1,0)))</f>
        <v>0</v>
      </c>
      <c r="BE327" s="142" t="e">
        <f>+N325-BC327</f>
        <v>#N/A</v>
      </c>
      <c r="BF327" s="142" t="e">
        <f>+P325-BD327</f>
        <v>#N/A</v>
      </c>
      <c r="BG327" s="500"/>
      <c r="BH327" s="500"/>
      <c r="BI327" s="500"/>
      <c r="BJ327" s="590"/>
      <c r="BK327" s="590"/>
      <c r="BL327" s="590"/>
      <c r="BM327" s="590"/>
    </row>
    <row r="328" spans="1:65" ht="65.099999999999994" customHeight="1" thickBot="1" x14ac:dyDescent="0.3">
      <c r="A328" s="511"/>
      <c r="B328" s="599"/>
      <c r="C328" s="517"/>
      <c r="D328" s="159"/>
      <c r="E328" s="159"/>
      <c r="F328" s="601"/>
      <c r="G328" s="523"/>
      <c r="H328" s="105"/>
      <c r="I328" s="162"/>
      <c r="J328" s="105"/>
      <c r="K328" s="161"/>
      <c r="L328" s="151"/>
      <c r="M328" s="514"/>
      <c r="N328" s="507"/>
      <c r="O328" s="597"/>
      <c r="P328" s="507"/>
      <c r="Q328" s="502"/>
      <c r="R328" s="500"/>
      <c r="S328" s="140"/>
      <c r="T328" s="101"/>
      <c r="U328" s="52" t="s">
        <v>497</v>
      </c>
      <c r="V328" s="145"/>
      <c r="W328" s="145"/>
      <c r="X328" s="145"/>
      <c r="Y328" s="99" t="str">
        <f t="shared" ref="Y328:Y366" si="61">+IF(X328="si",15,"")</f>
        <v/>
      </c>
      <c r="Z328" s="145"/>
      <c r="AA328" s="99" t="str">
        <f t="shared" ref="AA328:AA366" si="62">+IF(Z328="si",15,"")</f>
        <v/>
      </c>
      <c r="AB328" s="140"/>
      <c r="AC328" s="99" t="str">
        <f t="shared" ref="AC328:AC366" si="63">+IF(AB328="si",15,"")</f>
        <v/>
      </c>
      <c r="AD328" s="140"/>
      <c r="AE328" s="99" t="str">
        <f t="shared" ref="AE328:AE366" si="64">+IF(AD328="si",15,"")</f>
        <v/>
      </c>
      <c r="AF328" s="140"/>
      <c r="AG328" s="99" t="str">
        <f t="shared" ref="AG328:AG366" si="65">+IF(AF328="si",15,"")</f>
        <v/>
      </c>
      <c r="AH328" s="140"/>
      <c r="AI328" s="99" t="str">
        <f t="shared" ref="AI328:AI366" si="66">+IF(AH328="si",15,"")</f>
        <v/>
      </c>
      <c r="AJ328" s="140"/>
      <c r="AK328" s="28" t="str">
        <f t="shared" ref="AK328:AK366" si="67">+IF(AJ328="Completa",10,IF(AJ328="Incompleta",5,""))</f>
        <v/>
      </c>
      <c r="AL328" s="111" t="str">
        <f t="shared" ref="AL328:AL366" si="68">IF((SUM(Y328,AA328,AC328,AE328,AG328,AI328,AK328)=0),"",(SUM(Y328,AA328,AC328,AE328,AG328,AI328,AK328)))</f>
        <v/>
      </c>
      <c r="AM328" s="111" t="str">
        <f t="shared" ref="AM328:AM366" si="69">IF(AL328&lt;=85,"Débil",IF(AL328&lt;=95,"Moderado",IF(AL328=100,"Fuerte","")))</f>
        <v/>
      </c>
      <c r="AN328" s="179"/>
      <c r="AO328" s="179"/>
      <c r="AP328" s="179"/>
      <c r="AQ328" s="179"/>
      <c r="AR328" s="179"/>
      <c r="AS328" s="179"/>
      <c r="AT328" s="179"/>
      <c r="AU328" s="180" t="str">
        <f>IFERROR(VLOOKUP(AT328,'Seguridad Información'!$I$61:$J$65,2,0),"")</f>
        <v/>
      </c>
      <c r="AV328" s="83"/>
      <c r="AW328" s="82" t="str">
        <f t="shared" si="60"/>
        <v/>
      </c>
      <c r="AX328" s="81" t="str">
        <f t="shared" ref="AX328:AX366" si="70">IF(AW328&lt;=80,"Débil",IF(AW328&lt;=90,"Moderado",IF(AW328=100,"Fuerte","")))</f>
        <v/>
      </c>
      <c r="AY328" s="22" t="str">
        <f>IFERROR(VLOOKUP((CONCATENATE(AM328,AX328)),Listados!$U$3:$V$11,2,FALSE),"")</f>
        <v/>
      </c>
      <c r="AZ328" s="111">
        <f t="shared" si="59"/>
        <v>100</v>
      </c>
      <c r="BA328" s="504"/>
      <c r="BB328" s="548"/>
      <c r="BC328" s="142">
        <f>+IF(AND(W328="Preventivo",BB325="Fuerte"),2,IF(AND(W328="Preventivo",BB325="Moderado"),1,0))</f>
        <v>0</v>
      </c>
      <c r="BD328" s="68">
        <f>+IF(AND(W328="Detectivo/Correctivo",$BB325="Fuerte"),2,IF(AND(W328="Detectivo/Correctivo",$BB328="Moderado"),1,IF(AND(W328="Preventivo",$BB325="Fuerte"),1,0)))</f>
        <v>0</v>
      </c>
      <c r="BE328" s="142" t="e">
        <f>+N325-BC328</f>
        <v>#N/A</v>
      </c>
      <c r="BF328" s="142" t="e">
        <f>+P325-BD328</f>
        <v>#N/A</v>
      </c>
      <c r="BG328" s="500"/>
      <c r="BH328" s="500"/>
      <c r="BI328" s="500"/>
      <c r="BJ328" s="590"/>
      <c r="BK328" s="590"/>
      <c r="BL328" s="590"/>
      <c r="BM328" s="590"/>
    </row>
    <row r="329" spans="1:65" ht="65.099999999999994" customHeight="1" thickBot="1" x14ac:dyDescent="0.3">
      <c r="A329" s="511"/>
      <c r="B329" s="599"/>
      <c r="C329" s="517"/>
      <c r="D329" s="116"/>
      <c r="E329" s="116"/>
      <c r="F329" s="601"/>
      <c r="G329" s="523"/>
      <c r="H329" s="105"/>
      <c r="I329" s="162"/>
      <c r="J329" s="105"/>
      <c r="K329" s="29"/>
      <c r="L329" s="151"/>
      <c r="M329" s="514"/>
      <c r="N329" s="507"/>
      <c r="O329" s="597"/>
      <c r="P329" s="507"/>
      <c r="Q329" s="502"/>
      <c r="R329" s="500"/>
      <c r="S329" s="140"/>
      <c r="T329" s="181"/>
      <c r="U329" s="52" t="s">
        <v>497</v>
      </c>
      <c r="V329" s="145"/>
      <c r="W329" s="145"/>
      <c r="X329" s="145"/>
      <c r="Y329" s="99" t="str">
        <f t="shared" si="61"/>
        <v/>
      </c>
      <c r="Z329" s="145"/>
      <c r="AA329" s="99" t="str">
        <f t="shared" si="62"/>
        <v/>
      </c>
      <c r="AB329" s="140"/>
      <c r="AC329" s="99" t="str">
        <f t="shared" si="63"/>
        <v/>
      </c>
      <c r="AD329" s="140"/>
      <c r="AE329" s="99" t="str">
        <f t="shared" si="64"/>
        <v/>
      </c>
      <c r="AF329" s="140"/>
      <c r="AG329" s="99" t="str">
        <f t="shared" si="65"/>
        <v/>
      </c>
      <c r="AH329" s="140"/>
      <c r="AI329" s="99" t="str">
        <f t="shared" si="66"/>
        <v/>
      </c>
      <c r="AJ329" s="140"/>
      <c r="AK329" s="28" t="str">
        <f t="shared" si="67"/>
        <v/>
      </c>
      <c r="AL329" s="111" t="str">
        <f t="shared" si="68"/>
        <v/>
      </c>
      <c r="AM329" s="111" t="str">
        <f t="shared" si="69"/>
        <v/>
      </c>
      <c r="AN329" s="179"/>
      <c r="AO329" s="179"/>
      <c r="AP329" s="179"/>
      <c r="AQ329" s="179"/>
      <c r="AR329" s="179"/>
      <c r="AS329" s="179"/>
      <c r="AT329" s="179"/>
      <c r="AU329" s="180" t="str">
        <f>IFERROR(VLOOKUP(AT329,'Seguridad Información'!$I$61:$J$65,2,0),"")</f>
        <v/>
      </c>
      <c r="AV329" s="83"/>
      <c r="AW329" s="82" t="str">
        <f t="shared" si="60"/>
        <v/>
      </c>
      <c r="AX329" s="81" t="str">
        <f t="shared" si="70"/>
        <v/>
      </c>
      <c r="AY329" s="22" t="str">
        <f>IFERROR(VLOOKUP((CONCATENATE(AM329,AX329)),Listados!$U$3:$V$11,2,FALSE),"")</f>
        <v/>
      </c>
      <c r="AZ329" s="111">
        <f t="shared" ref="AZ329:AZ366" si="71">IF(ISBLANK(AY329),"",IF(AY329="Débil", 0, IF(AY329="Moderado",50,100)))</f>
        <v>100</v>
      </c>
      <c r="BA329" s="504"/>
      <c r="BB329" s="548"/>
      <c r="BC329" s="142">
        <f>+IF(AND(W329="Preventivo",BB325="Fuerte"),2,IF(AND(W329="Preventivo",BB325="Moderado"),1,0))</f>
        <v>0</v>
      </c>
      <c r="BD329" s="68">
        <f>+IF(AND(W329="Detectivo/Correctivo",$BB325="Fuerte"),2,IF(AND(W329="Detectivo/Correctivo",$BB329="Moderado"),1,IF(AND(W329="Preventivo",$BB325="Fuerte"),1,0)))</f>
        <v>0</v>
      </c>
      <c r="BE329" s="142" t="e">
        <f>+N325-BC329</f>
        <v>#N/A</v>
      </c>
      <c r="BF329" s="142" t="e">
        <f>+P325-BD329</f>
        <v>#N/A</v>
      </c>
      <c r="BG329" s="500"/>
      <c r="BH329" s="500"/>
      <c r="BI329" s="500"/>
      <c r="BJ329" s="590"/>
      <c r="BK329" s="590"/>
      <c r="BL329" s="590"/>
      <c r="BM329" s="590"/>
    </row>
    <row r="330" spans="1:65" ht="65.099999999999994" customHeight="1" thickBot="1" x14ac:dyDescent="0.3">
      <c r="A330" s="512"/>
      <c r="B330" s="599"/>
      <c r="C330" s="518"/>
      <c r="D330" s="113"/>
      <c r="E330" s="113"/>
      <c r="F330" s="602"/>
      <c r="G330" s="568"/>
      <c r="H330" s="105"/>
      <c r="I330" s="162"/>
      <c r="J330" s="105"/>
      <c r="K330" s="30"/>
      <c r="L330" s="151"/>
      <c r="M330" s="514"/>
      <c r="N330" s="508"/>
      <c r="O330" s="597"/>
      <c r="P330" s="508"/>
      <c r="Q330" s="502"/>
      <c r="R330" s="501"/>
      <c r="S330" s="140"/>
      <c r="T330" s="102"/>
      <c r="U330" s="52" t="s">
        <v>497</v>
      </c>
      <c r="V330" s="145"/>
      <c r="W330" s="145"/>
      <c r="X330" s="145"/>
      <c r="Y330" s="99" t="str">
        <f t="shared" si="61"/>
        <v/>
      </c>
      <c r="Z330" s="145"/>
      <c r="AA330" s="99" t="str">
        <f t="shared" si="62"/>
        <v/>
      </c>
      <c r="AB330" s="140"/>
      <c r="AC330" s="99" t="str">
        <f t="shared" si="63"/>
        <v/>
      </c>
      <c r="AD330" s="140"/>
      <c r="AE330" s="99" t="str">
        <f t="shared" si="64"/>
        <v/>
      </c>
      <c r="AF330" s="140"/>
      <c r="AG330" s="99" t="str">
        <f t="shared" si="65"/>
        <v/>
      </c>
      <c r="AH330" s="140"/>
      <c r="AI330" s="99" t="str">
        <f t="shared" si="66"/>
        <v/>
      </c>
      <c r="AJ330" s="140"/>
      <c r="AK330" s="28" t="str">
        <f t="shared" si="67"/>
        <v/>
      </c>
      <c r="AL330" s="111" t="str">
        <f t="shared" si="68"/>
        <v/>
      </c>
      <c r="AM330" s="111" t="str">
        <f t="shared" si="69"/>
        <v/>
      </c>
      <c r="AN330" s="179"/>
      <c r="AO330" s="179"/>
      <c r="AP330" s="179"/>
      <c r="AQ330" s="179"/>
      <c r="AR330" s="179"/>
      <c r="AS330" s="179"/>
      <c r="AT330" s="179"/>
      <c r="AU330" s="180" t="str">
        <f>IFERROR(VLOOKUP(AT330,'Seguridad Información'!$I$61:$J$65,2,0),"")</f>
        <v/>
      </c>
      <c r="AV330" s="83"/>
      <c r="AW330" s="82" t="str">
        <f t="shared" si="60"/>
        <v/>
      </c>
      <c r="AX330" s="81" t="str">
        <f t="shared" si="70"/>
        <v/>
      </c>
      <c r="AY330" s="22" t="str">
        <f>IFERROR(VLOOKUP((CONCATENATE(AM330,AX330)),Listados!$U$3:$V$11,2,FALSE),"")</f>
        <v/>
      </c>
      <c r="AZ330" s="111">
        <f t="shared" si="71"/>
        <v>100</v>
      </c>
      <c r="BA330" s="505"/>
      <c r="BB330" s="548"/>
      <c r="BC330" s="142">
        <f>+IF(AND(W330="Preventivo",BB325="Fuerte"),2,IF(AND(W330="Preventivo",BB325="Moderado"),1,0))</f>
        <v>0</v>
      </c>
      <c r="BD330" s="68">
        <f>+IF(AND(W330="Detectivo/Correctivo",$BB325="Fuerte"),2,IF(AND(W330="Detectivo/Correctivo",$BB330="Moderado"),1,IF(AND(W330="Preventivo",$BB325="Fuerte"),1,0)))</f>
        <v>0</v>
      </c>
      <c r="BE330" s="142" t="e">
        <f>+N325-BC330</f>
        <v>#N/A</v>
      </c>
      <c r="BF330" s="142" t="e">
        <f>+P325-BD330</f>
        <v>#N/A</v>
      </c>
      <c r="BG330" s="501"/>
      <c r="BH330" s="501"/>
      <c r="BI330" s="501"/>
      <c r="BJ330" s="591"/>
      <c r="BK330" s="591"/>
      <c r="BL330" s="591"/>
      <c r="BM330" s="591"/>
    </row>
    <row r="331" spans="1:65" ht="65.099999999999994" customHeight="1" thickBot="1" x14ac:dyDescent="0.3">
      <c r="A331" s="510">
        <v>55</v>
      </c>
      <c r="B331" s="598"/>
      <c r="C331" s="516" t="str">
        <f>IFERROR(VLOOKUP(B331,Listados!B$3:C$20,2,FALSE),"")</f>
        <v/>
      </c>
      <c r="D331" s="114"/>
      <c r="E331" s="114"/>
      <c r="F331" s="600"/>
      <c r="G331" s="522"/>
      <c r="H331" s="105"/>
      <c r="I331" s="162"/>
      <c r="J331" s="105"/>
      <c r="K331" s="109"/>
      <c r="L331" s="18"/>
      <c r="M331" s="549"/>
      <c r="N331" s="506" t="e">
        <f>+VLOOKUP(M331,Listados!$K$8:$L$12,2,0)</f>
        <v>#N/A</v>
      </c>
      <c r="O331" s="596"/>
      <c r="P331" s="506" t="e">
        <f>+VLOOKUP(O331,Listados!$K$13:$L$17,2,0)</f>
        <v>#N/A</v>
      </c>
      <c r="Q331" s="501" t="str">
        <f>IF(AND(M331&lt;&gt;"",O331&lt;&gt;""),VLOOKUP(M331&amp;O331,Listados!$M$3:$N$27,2,FALSE),"")</f>
        <v/>
      </c>
      <c r="R331" s="499" t="e">
        <f>+VLOOKUP(Q331,Listados!$P$3:$Q$6,2,FALSE)</f>
        <v>#N/A</v>
      </c>
      <c r="S331" s="140"/>
      <c r="T331" s="98"/>
      <c r="U331" s="52" t="s">
        <v>497</v>
      </c>
      <c r="V331" s="145"/>
      <c r="W331" s="145"/>
      <c r="X331" s="145"/>
      <c r="Y331" s="99" t="str">
        <f t="shared" si="61"/>
        <v/>
      </c>
      <c r="Z331" s="145"/>
      <c r="AA331" s="99" t="str">
        <f t="shared" si="62"/>
        <v/>
      </c>
      <c r="AB331" s="140"/>
      <c r="AC331" s="99" t="str">
        <f t="shared" si="63"/>
        <v/>
      </c>
      <c r="AD331" s="140"/>
      <c r="AE331" s="99" t="str">
        <f t="shared" si="64"/>
        <v/>
      </c>
      <c r="AF331" s="140"/>
      <c r="AG331" s="99" t="str">
        <f t="shared" si="65"/>
        <v/>
      </c>
      <c r="AH331" s="140"/>
      <c r="AI331" s="99" t="str">
        <f t="shared" si="66"/>
        <v/>
      </c>
      <c r="AJ331" s="140"/>
      <c r="AK331" s="28" t="str">
        <f t="shared" si="67"/>
        <v/>
      </c>
      <c r="AL331" s="111" t="str">
        <f t="shared" si="68"/>
        <v/>
      </c>
      <c r="AM331" s="111" t="str">
        <f t="shared" si="69"/>
        <v/>
      </c>
      <c r="AN331" s="179"/>
      <c r="AO331" s="179"/>
      <c r="AP331" s="179"/>
      <c r="AQ331" s="179"/>
      <c r="AR331" s="179"/>
      <c r="AS331" s="179"/>
      <c r="AT331" s="179"/>
      <c r="AU331" s="180" t="str">
        <f>IFERROR(VLOOKUP(AT331,'Seguridad Información'!$I$61:$J$65,2,0),"")</f>
        <v/>
      </c>
      <c r="AV331" s="83"/>
      <c r="AW331" s="82" t="str">
        <f t="shared" si="60"/>
        <v/>
      </c>
      <c r="AX331" s="81" t="str">
        <f t="shared" si="70"/>
        <v/>
      </c>
      <c r="AY331" s="22" t="str">
        <f>IFERROR(VLOOKUP((CONCATENATE(AM331,AX331)),Listados!$U$3:$V$11,2,FALSE),"")</f>
        <v/>
      </c>
      <c r="AZ331" s="111">
        <f t="shared" si="71"/>
        <v>100</v>
      </c>
      <c r="BA331" s="503">
        <f>AVERAGE(AZ331:AZ336)</f>
        <v>100</v>
      </c>
      <c r="BB331" s="505" t="str">
        <f>IF(BA331&lt;=50, "Débil", IF(BA331&lt;=99,"Moderado","Fuerte"))</f>
        <v>Fuerte</v>
      </c>
      <c r="BC331" s="142">
        <f>+IF(AND(W331="Preventivo",BB331="Fuerte"),2,IF(AND(W331="Preventivo",BB331="Moderado"),1,0))</f>
        <v>0</v>
      </c>
      <c r="BD331" s="68">
        <f>+IF(AND(W331="Detectivo/Correctivo",$BB331="Fuerte"),2,IF(AND(W331="Detectivo/Correctivo",$BB331="Moderado"),1,IF(AND(W331="Preventivo",$BB331="Fuerte"),1,0)))</f>
        <v>0</v>
      </c>
      <c r="BE331" s="142" t="e">
        <f>+N331-BC331</f>
        <v>#N/A</v>
      </c>
      <c r="BF331" s="142" t="e">
        <f>+P331-BD331</f>
        <v>#N/A</v>
      </c>
      <c r="BG331" s="499" t="e">
        <f>+VLOOKUP(MIN(BE331,BE332,BE333,BE334,BE335,BE336),Listados!$J$18:$K$24,2,TRUE)</f>
        <v>#N/A</v>
      </c>
      <c r="BH331" s="499" t="e">
        <f>+VLOOKUP(MIN(BF331,BF332,BF333,BF334,BF335,BF336),Listados!$J$27:$K$32,2,TRUE)</f>
        <v>#N/A</v>
      </c>
      <c r="BI331" s="499" t="e">
        <f>IF(AND(BG331&lt;&gt;"",BH331&lt;&gt;""),VLOOKUP(BG331&amp;BH331,Listados!$M$3:$N$27,2,FALSE),"")</f>
        <v>#N/A</v>
      </c>
      <c r="BJ331" s="589" t="e">
        <f>+IF($R331="Asumir el riesgo","NA","")</f>
        <v>#N/A</v>
      </c>
      <c r="BK331" s="589" t="e">
        <f>+IF($R331="Asumir el riesgo","NA","")</f>
        <v>#N/A</v>
      </c>
      <c r="BL331" s="589" t="e">
        <f>+IF($R331="Asumir el riesgo","NA","")</f>
        <v>#N/A</v>
      </c>
      <c r="BM331" s="589" t="e">
        <f>+IF($R331="Asumir el riesgo","NA","")</f>
        <v>#N/A</v>
      </c>
    </row>
    <row r="332" spans="1:65" ht="65.099999999999994" customHeight="1" thickBot="1" x14ac:dyDescent="0.3">
      <c r="A332" s="511"/>
      <c r="B332" s="599"/>
      <c r="C332" s="517"/>
      <c r="D332" s="159"/>
      <c r="E332" s="159"/>
      <c r="F332" s="601"/>
      <c r="G332" s="523"/>
      <c r="H332" s="105"/>
      <c r="I332" s="162"/>
      <c r="J332" s="105"/>
      <c r="K332" s="161"/>
      <c r="L332" s="151"/>
      <c r="M332" s="514"/>
      <c r="N332" s="507"/>
      <c r="O332" s="597"/>
      <c r="P332" s="507"/>
      <c r="Q332" s="502"/>
      <c r="R332" s="500"/>
      <c r="S332" s="140"/>
      <c r="T332" s="181"/>
      <c r="U332" s="52" t="s">
        <v>497</v>
      </c>
      <c r="V332" s="145"/>
      <c r="W332" s="145"/>
      <c r="X332" s="145"/>
      <c r="Y332" s="99" t="str">
        <f t="shared" si="61"/>
        <v/>
      </c>
      <c r="Z332" s="145"/>
      <c r="AA332" s="99" t="str">
        <f t="shared" si="62"/>
        <v/>
      </c>
      <c r="AB332" s="140"/>
      <c r="AC332" s="99" t="str">
        <f t="shared" si="63"/>
        <v/>
      </c>
      <c r="AD332" s="140"/>
      <c r="AE332" s="99" t="str">
        <f t="shared" si="64"/>
        <v/>
      </c>
      <c r="AF332" s="140"/>
      <c r="AG332" s="99" t="str">
        <f t="shared" si="65"/>
        <v/>
      </c>
      <c r="AH332" s="140"/>
      <c r="AI332" s="99" t="str">
        <f t="shared" si="66"/>
        <v/>
      </c>
      <c r="AJ332" s="140"/>
      <c r="AK332" s="28" t="str">
        <f t="shared" si="67"/>
        <v/>
      </c>
      <c r="AL332" s="111" t="str">
        <f t="shared" si="68"/>
        <v/>
      </c>
      <c r="AM332" s="111" t="str">
        <f t="shared" si="69"/>
        <v/>
      </c>
      <c r="AN332" s="179"/>
      <c r="AO332" s="179"/>
      <c r="AP332" s="179"/>
      <c r="AQ332" s="179"/>
      <c r="AR332" s="179"/>
      <c r="AS332" s="179"/>
      <c r="AT332" s="179"/>
      <c r="AU332" s="180" t="str">
        <f>IFERROR(VLOOKUP(AT332,'Seguridad Información'!$I$61:$J$65,2,0),"")</f>
        <v/>
      </c>
      <c r="AV332" s="83"/>
      <c r="AW332" s="82" t="str">
        <f t="shared" si="60"/>
        <v/>
      </c>
      <c r="AX332" s="81" t="str">
        <f t="shared" si="70"/>
        <v/>
      </c>
      <c r="AY332" s="22" t="str">
        <f>IFERROR(VLOOKUP((CONCATENATE(AM332,AX332)),Listados!$U$3:$V$11,2,FALSE),"")</f>
        <v/>
      </c>
      <c r="AZ332" s="111">
        <f t="shared" si="71"/>
        <v>100</v>
      </c>
      <c r="BA332" s="504"/>
      <c r="BB332" s="548"/>
      <c r="BC332" s="142">
        <f>+IF(AND(W332="Preventivo",BB331="Fuerte"),2,IF(AND(W332="Preventivo",BB331="Moderado"),1,0))</f>
        <v>0</v>
      </c>
      <c r="BD332" s="68">
        <f>+IF(AND(W332="Detectivo/Correctivo",$BB331="Fuerte"),2,IF(AND(W332="Detectivo/Correctivo",$BB332="Moderado"),1,IF(AND(W332="Preventivo",$BB331="Fuerte"),1,0)))</f>
        <v>0</v>
      </c>
      <c r="BE332" s="142" t="e">
        <f>+N331-BC332</f>
        <v>#N/A</v>
      </c>
      <c r="BF332" s="142" t="e">
        <f>+P331-BD332</f>
        <v>#N/A</v>
      </c>
      <c r="BG332" s="500"/>
      <c r="BH332" s="500"/>
      <c r="BI332" s="500"/>
      <c r="BJ332" s="590"/>
      <c r="BK332" s="590"/>
      <c r="BL332" s="590"/>
      <c r="BM332" s="590"/>
    </row>
    <row r="333" spans="1:65" ht="65.099999999999994" customHeight="1" thickBot="1" x14ac:dyDescent="0.3">
      <c r="A333" s="511"/>
      <c r="B333" s="599"/>
      <c r="C333" s="517"/>
      <c r="D333" s="159"/>
      <c r="E333" s="159"/>
      <c r="F333" s="601"/>
      <c r="G333" s="523"/>
      <c r="H333" s="105"/>
      <c r="I333" s="162"/>
      <c r="J333" s="105"/>
      <c r="K333" s="161"/>
      <c r="L333" s="151"/>
      <c r="M333" s="514"/>
      <c r="N333" s="507"/>
      <c r="O333" s="597"/>
      <c r="P333" s="507"/>
      <c r="Q333" s="502"/>
      <c r="R333" s="500"/>
      <c r="S333" s="140"/>
      <c r="T333" s="100"/>
      <c r="U333" s="52" t="s">
        <v>497</v>
      </c>
      <c r="V333" s="145"/>
      <c r="W333" s="145"/>
      <c r="X333" s="145"/>
      <c r="Y333" s="99" t="str">
        <f t="shared" si="61"/>
        <v/>
      </c>
      <c r="Z333" s="145"/>
      <c r="AA333" s="99" t="str">
        <f t="shared" si="62"/>
        <v/>
      </c>
      <c r="AB333" s="140"/>
      <c r="AC333" s="99" t="str">
        <f t="shared" si="63"/>
        <v/>
      </c>
      <c r="AD333" s="140"/>
      <c r="AE333" s="99" t="str">
        <f t="shared" si="64"/>
        <v/>
      </c>
      <c r="AF333" s="140"/>
      <c r="AG333" s="99" t="str">
        <f t="shared" si="65"/>
        <v/>
      </c>
      <c r="AH333" s="140"/>
      <c r="AI333" s="99" t="str">
        <f t="shared" si="66"/>
        <v/>
      </c>
      <c r="AJ333" s="140"/>
      <c r="AK333" s="28" t="str">
        <f t="shared" si="67"/>
        <v/>
      </c>
      <c r="AL333" s="111" t="str">
        <f t="shared" si="68"/>
        <v/>
      </c>
      <c r="AM333" s="111" t="str">
        <f t="shared" si="69"/>
        <v/>
      </c>
      <c r="AN333" s="179"/>
      <c r="AO333" s="179"/>
      <c r="AP333" s="179"/>
      <c r="AQ333" s="179"/>
      <c r="AR333" s="179"/>
      <c r="AS333" s="179"/>
      <c r="AT333" s="179"/>
      <c r="AU333" s="180" t="str">
        <f>IFERROR(VLOOKUP(AT333,'Seguridad Información'!$I$61:$J$65,2,0),"")</f>
        <v/>
      </c>
      <c r="AV333" s="83"/>
      <c r="AW333" s="82" t="str">
        <f t="shared" si="60"/>
        <v/>
      </c>
      <c r="AX333" s="81" t="str">
        <f t="shared" si="70"/>
        <v/>
      </c>
      <c r="AY333" s="22" t="str">
        <f>IFERROR(VLOOKUP((CONCATENATE(AM333,AX333)),Listados!$U$3:$V$11,2,FALSE),"")</f>
        <v/>
      </c>
      <c r="AZ333" s="111">
        <f t="shared" si="71"/>
        <v>100</v>
      </c>
      <c r="BA333" s="504"/>
      <c r="BB333" s="548"/>
      <c r="BC333" s="142">
        <f>+IF(AND(W333="Preventivo",BB331="Fuerte"),2,IF(AND(W333="Preventivo",BB331="Moderado"),1,0))</f>
        <v>0</v>
      </c>
      <c r="BD333" s="68">
        <f>+IF(AND(W333="Detectivo/Correctivo",$BB331="Fuerte"),2,IF(AND(W333="Detectivo/Correctivo",$BB333="Moderado"),1,IF(AND(W333="Preventivo",$BB331="Fuerte"),1,0)))</f>
        <v>0</v>
      </c>
      <c r="BE333" s="142" t="e">
        <f>+N331-BC333</f>
        <v>#N/A</v>
      </c>
      <c r="BF333" s="142" t="e">
        <f>+P331-BD333</f>
        <v>#N/A</v>
      </c>
      <c r="BG333" s="500"/>
      <c r="BH333" s="500"/>
      <c r="BI333" s="500"/>
      <c r="BJ333" s="590"/>
      <c r="BK333" s="590"/>
      <c r="BL333" s="590"/>
      <c r="BM333" s="590"/>
    </row>
    <row r="334" spans="1:65" ht="65.099999999999994" customHeight="1" thickBot="1" x14ac:dyDescent="0.3">
      <c r="A334" s="511"/>
      <c r="B334" s="599"/>
      <c r="C334" s="517"/>
      <c r="D334" s="159"/>
      <c r="E334" s="159"/>
      <c r="F334" s="601"/>
      <c r="G334" s="523"/>
      <c r="H334" s="105"/>
      <c r="I334" s="162"/>
      <c r="J334" s="105"/>
      <c r="K334" s="161"/>
      <c r="L334" s="151"/>
      <c r="M334" s="514"/>
      <c r="N334" s="507"/>
      <c r="O334" s="597"/>
      <c r="P334" s="507"/>
      <c r="Q334" s="502"/>
      <c r="R334" s="500"/>
      <c r="S334" s="140"/>
      <c r="T334" s="101"/>
      <c r="U334" s="52" t="s">
        <v>497</v>
      </c>
      <c r="V334" s="145"/>
      <c r="W334" s="145"/>
      <c r="X334" s="145"/>
      <c r="Y334" s="99" t="str">
        <f t="shared" si="61"/>
        <v/>
      </c>
      <c r="Z334" s="145"/>
      <c r="AA334" s="99" t="str">
        <f t="shared" si="62"/>
        <v/>
      </c>
      <c r="AB334" s="140"/>
      <c r="AC334" s="99" t="str">
        <f t="shared" si="63"/>
        <v/>
      </c>
      <c r="AD334" s="140"/>
      <c r="AE334" s="99" t="str">
        <f t="shared" si="64"/>
        <v/>
      </c>
      <c r="AF334" s="140"/>
      <c r="AG334" s="99" t="str">
        <f t="shared" si="65"/>
        <v/>
      </c>
      <c r="AH334" s="140"/>
      <c r="AI334" s="99" t="str">
        <f t="shared" si="66"/>
        <v/>
      </c>
      <c r="AJ334" s="140"/>
      <c r="AK334" s="28" t="str">
        <f t="shared" si="67"/>
        <v/>
      </c>
      <c r="AL334" s="111" t="str">
        <f t="shared" si="68"/>
        <v/>
      </c>
      <c r="AM334" s="111" t="str">
        <f t="shared" si="69"/>
        <v/>
      </c>
      <c r="AN334" s="179"/>
      <c r="AO334" s="179"/>
      <c r="AP334" s="179"/>
      <c r="AQ334" s="179"/>
      <c r="AR334" s="179"/>
      <c r="AS334" s="179"/>
      <c r="AT334" s="179"/>
      <c r="AU334" s="180" t="str">
        <f>IFERROR(VLOOKUP(AT334,'Seguridad Información'!$I$61:$J$65,2,0),"")</f>
        <v/>
      </c>
      <c r="AV334" s="83"/>
      <c r="AW334" s="82" t="str">
        <f t="shared" si="60"/>
        <v/>
      </c>
      <c r="AX334" s="81" t="str">
        <f t="shared" si="70"/>
        <v/>
      </c>
      <c r="AY334" s="22" t="str">
        <f>IFERROR(VLOOKUP((CONCATENATE(AM334,AX334)),Listados!$U$3:$V$11,2,FALSE),"")</f>
        <v/>
      </c>
      <c r="AZ334" s="111">
        <f t="shared" si="71"/>
        <v>100</v>
      </c>
      <c r="BA334" s="504"/>
      <c r="BB334" s="548"/>
      <c r="BC334" s="142">
        <f>+IF(AND(W334="Preventivo",BB331="Fuerte"),2,IF(AND(W334="Preventivo",BB331="Moderado"),1,0))</f>
        <v>0</v>
      </c>
      <c r="BD334" s="68">
        <f>+IF(AND(W334="Detectivo/Correctivo",$BB331="Fuerte"),2,IF(AND(W334="Detectivo/Correctivo",$BB334="Moderado"),1,IF(AND(W334="Preventivo",$BB331="Fuerte"),1,0)))</f>
        <v>0</v>
      </c>
      <c r="BE334" s="142" t="e">
        <f>+N331-BC334</f>
        <v>#N/A</v>
      </c>
      <c r="BF334" s="142" t="e">
        <f>+P331-BD334</f>
        <v>#N/A</v>
      </c>
      <c r="BG334" s="500"/>
      <c r="BH334" s="500"/>
      <c r="BI334" s="500"/>
      <c r="BJ334" s="590"/>
      <c r="BK334" s="590"/>
      <c r="BL334" s="590"/>
      <c r="BM334" s="590"/>
    </row>
    <row r="335" spans="1:65" ht="65.099999999999994" customHeight="1" thickBot="1" x14ac:dyDescent="0.3">
      <c r="A335" s="511"/>
      <c r="B335" s="599"/>
      <c r="C335" s="517"/>
      <c r="D335" s="116"/>
      <c r="E335" s="116"/>
      <c r="F335" s="601"/>
      <c r="G335" s="523"/>
      <c r="H335" s="105"/>
      <c r="I335" s="162"/>
      <c r="J335" s="105"/>
      <c r="K335" s="29"/>
      <c r="L335" s="151"/>
      <c r="M335" s="514"/>
      <c r="N335" s="507"/>
      <c r="O335" s="597"/>
      <c r="P335" s="507"/>
      <c r="Q335" s="502"/>
      <c r="R335" s="500"/>
      <c r="S335" s="140"/>
      <c r="T335" s="181"/>
      <c r="U335" s="52" t="s">
        <v>497</v>
      </c>
      <c r="V335" s="145"/>
      <c r="W335" s="145"/>
      <c r="X335" s="145"/>
      <c r="Y335" s="99" t="str">
        <f t="shared" si="61"/>
        <v/>
      </c>
      <c r="Z335" s="145"/>
      <c r="AA335" s="99" t="str">
        <f t="shared" si="62"/>
        <v/>
      </c>
      <c r="AB335" s="140"/>
      <c r="AC335" s="99" t="str">
        <f t="shared" si="63"/>
        <v/>
      </c>
      <c r="AD335" s="140"/>
      <c r="AE335" s="99" t="str">
        <f t="shared" si="64"/>
        <v/>
      </c>
      <c r="AF335" s="140"/>
      <c r="AG335" s="99" t="str">
        <f t="shared" si="65"/>
        <v/>
      </c>
      <c r="AH335" s="140"/>
      <c r="AI335" s="99" t="str">
        <f t="shared" si="66"/>
        <v/>
      </c>
      <c r="AJ335" s="140"/>
      <c r="AK335" s="28" t="str">
        <f t="shared" si="67"/>
        <v/>
      </c>
      <c r="AL335" s="111" t="str">
        <f t="shared" si="68"/>
        <v/>
      </c>
      <c r="AM335" s="111" t="str">
        <f t="shared" si="69"/>
        <v/>
      </c>
      <c r="AN335" s="179"/>
      <c r="AO335" s="179"/>
      <c r="AP335" s="179"/>
      <c r="AQ335" s="179"/>
      <c r="AR335" s="179"/>
      <c r="AS335" s="179"/>
      <c r="AT335" s="179"/>
      <c r="AU335" s="180" t="str">
        <f>IFERROR(VLOOKUP(AT335,'Seguridad Información'!$I$61:$J$65,2,0),"")</f>
        <v/>
      </c>
      <c r="AV335" s="83"/>
      <c r="AW335" s="82" t="str">
        <f t="shared" si="60"/>
        <v/>
      </c>
      <c r="AX335" s="81" t="str">
        <f t="shared" si="70"/>
        <v/>
      </c>
      <c r="AY335" s="22" t="str">
        <f>IFERROR(VLOOKUP((CONCATENATE(AM335,AX335)),Listados!$U$3:$V$11,2,FALSE),"")</f>
        <v/>
      </c>
      <c r="AZ335" s="111">
        <f t="shared" si="71"/>
        <v>100</v>
      </c>
      <c r="BA335" s="504"/>
      <c r="BB335" s="548"/>
      <c r="BC335" s="142">
        <f>+IF(AND(W335="Preventivo",BB331="Fuerte"),2,IF(AND(W335="Preventivo",BB331="Moderado"),1,0))</f>
        <v>0</v>
      </c>
      <c r="BD335" s="68">
        <f>+IF(AND(W335="Detectivo/Correctivo",$BB331="Fuerte"),2,IF(AND(W335="Detectivo/Correctivo",$BB335="Moderado"),1,IF(AND(W335="Preventivo",$BB331="Fuerte"),1,0)))</f>
        <v>0</v>
      </c>
      <c r="BE335" s="142" t="e">
        <f>+N331-BC335</f>
        <v>#N/A</v>
      </c>
      <c r="BF335" s="142" t="e">
        <f>+P331-BD335</f>
        <v>#N/A</v>
      </c>
      <c r="BG335" s="500"/>
      <c r="BH335" s="500"/>
      <c r="BI335" s="500"/>
      <c r="BJ335" s="590"/>
      <c r="BK335" s="590"/>
      <c r="BL335" s="590"/>
      <c r="BM335" s="590"/>
    </row>
    <row r="336" spans="1:65" ht="65.099999999999994" customHeight="1" thickBot="1" x14ac:dyDescent="0.3">
      <c r="A336" s="512"/>
      <c r="B336" s="599"/>
      <c r="C336" s="518"/>
      <c r="D336" s="113"/>
      <c r="E336" s="113"/>
      <c r="F336" s="602"/>
      <c r="G336" s="568"/>
      <c r="H336" s="105"/>
      <c r="I336" s="162"/>
      <c r="J336" s="105"/>
      <c r="K336" s="30"/>
      <c r="L336" s="151"/>
      <c r="M336" s="514"/>
      <c r="N336" s="508"/>
      <c r="O336" s="597"/>
      <c r="P336" s="508"/>
      <c r="Q336" s="502"/>
      <c r="R336" s="501"/>
      <c r="S336" s="140"/>
      <c r="T336" s="102"/>
      <c r="U336" s="52" t="s">
        <v>497</v>
      </c>
      <c r="V336" s="145"/>
      <c r="W336" s="145"/>
      <c r="X336" s="145"/>
      <c r="Y336" s="99" t="str">
        <f t="shared" si="61"/>
        <v/>
      </c>
      <c r="Z336" s="145"/>
      <c r="AA336" s="99" t="str">
        <f t="shared" si="62"/>
        <v/>
      </c>
      <c r="AB336" s="140"/>
      <c r="AC336" s="99" t="str">
        <f t="shared" si="63"/>
        <v/>
      </c>
      <c r="AD336" s="140"/>
      <c r="AE336" s="99" t="str">
        <f t="shared" si="64"/>
        <v/>
      </c>
      <c r="AF336" s="140"/>
      <c r="AG336" s="99" t="str">
        <f t="shared" si="65"/>
        <v/>
      </c>
      <c r="AH336" s="140"/>
      <c r="AI336" s="99" t="str">
        <f t="shared" si="66"/>
        <v/>
      </c>
      <c r="AJ336" s="140"/>
      <c r="AK336" s="28" t="str">
        <f t="shared" si="67"/>
        <v/>
      </c>
      <c r="AL336" s="111" t="str">
        <f t="shared" si="68"/>
        <v/>
      </c>
      <c r="AM336" s="111" t="str">
        <f t="shared" si="69"/>
        <v/>
      </c>
      <c r="AN336" s="179"/>
      <c r="AO336" s="179"/>
      <c r="AP336" s="179"/>
      <c r="AQ336" s="179"/>
      <c r="AR336" s="179"/>
      <c r="AS336" s="179"/>
      <c r="AT336" s="179"/>
      <c r="AU336" s="180" t="str">
        <f>IFERROR(VLOOKUP(AT336,'Seguridad Información'!$I$61:$J$65,2,0),"")</f>
        <v/>
      </c>
      <c r="AV336" s="83"/>
      <c r="AW336" s="82" t="str">
        <f t="shared" si="60"/>
        <v/>
      </c>
      <c r="AX336" s="81" t="str">
        <f t="shared" si="70"/>
        <v/>
      </c>
      <c r="AY336" s="22" t="str">
        <f>IFERROR(VLOOKUP((CONCATENATE(AM336,AX336)),Listados!$U$3:$V$11,2,FALSE),"")</f>
        <v/>
      </c>
      <c r="AZ336" s="111">
        <f t="shared" si="71"/>
        <v>100</v>
      </c>
      <c r="BA336" s="505"/>
      <c r="BB336" s="548"/>
      <c r="BC336" s="142">
        <f>+IF(AND(W336="Preventivo",BB331="Fuerte"),2,IF(AND(W336="Preventivo",BB331="Moderado"),1,0))</f>
        <v>0</v>
      </c>
      <c r="BD336" s="68">
        <f>+IF(AND(W336="Detectivo/Correctivo",$BB331="Fuerte"),2,IF(AND(W336="Detectivo/Correctivo",$BB336="Moderado"),1,IF(AND(W336="Preventivo",$BB331="Fuerte"),1,0)))</f>
        <v>0</v>
      </c>
      <c r="BE336" s="142" t="e">
        <f>+N331-BC336</f>
        <v>#N/A</v>
      </c>
      <c r="BF336" s="142" t="e">
        <f>+P331-BD336</f>
        <v>#N/A</v>
      </c>
      <c r="BG336" s="501"/>
      <c r="BH336" s="501"/>
      <c r="BI336" s="501"/>
      <c r="BJ336" s="591"/>
      <c r="BK336" s="591"/>
      <c r="BL336" s="591"/>
      <c r="BM336" s="591"/>
    </row>
    <row r="337" spans="1:65" ht="65.099999999999994" customHeight="1" thickBot="1" x14ac:dyDescent="0.3">
      <c r="A337" s="510">
        <v>56</v>
      </c>
      <c r="B337" s="598"/>
      <c r="C337" s="516" t="str">
        <f>IFERROR(VLOOKUP(B337,Listados!B$3:C$20,2,FALSE),"")</f>
        <v/>
      </c>
      <c r="D337" s="114"/>
      <c r="E337" s="114"/>
      <c r="F337" s="600"/>
      <c r="G337" s="522"/>
      <c r="H337" s="105"/>
      <c r="I337" s="162"/>
      <c r="J337" s="105"/>
      <c r="K337" s="109"/>
      <c r="L337" s="18"/>
      <c r="M337" s="549"/>
      <c r="N337" s="506" t="e">
        <f>+VLOOKUP(M337,Listados!$K$8:$L$12,2,0)</f>
        <v>#N/A</v>
      </c>
      <c r="O337" s="596"/>
      <c r="P337" s="506" t="e">
        <f>+VLOOKUP(O337,Listados!$K$13:$L$17,2,0)</f>
        <v>#N/A</v>
      </c>
      <c r="Q337" s="501" t="str">
        <f>IF(AND(M337&lt;&gt;"",O337&lt;&gt;""),VLOOKUP(M337&amp;O337,Listados!$M$3:$N$27,2,FALSE),"")</f>
        <v/>
      </c>
      <c r="R337" s="499" t="e">
        <f>+VLOOKUP(Q337,Listados!$P$3:$Q$6,2,FALSE)</f>
        <v>#N/A</v>
      </c>
      <c r="S337" s="140"/>
      <c r="T337" s="98"/>
      <c r="U337" s="52" t="s">
        <v>497</v>
      </c>
      <c r="V337" s="145"/>
      <c r="W337" s="145"/>
      <c r="X337" s="145"/>
      <c r="Y337" s="99" t="str">
        <f t="shared" si="61"/>
        <v/>
      </c>
      <c r="Z337" s="145"/>
      <c r="AA337" s="99" t="str">
        <f t="shared" si="62"/>
        <v/>
      </c>
      <c r="AB337" s="140"/>
      <c r="AC337" s="99" t="str">
        <f t="shared" si="63"/>
        <v/>
      </c>
      <c r="AD337" s="140"/>
      <c r="AE337" s="99" t="str">
        <f t="shared" si="64"/>
        <v/>
      </c>
      <c r="AF337" s="140"/>
      <c r="AG337" s="99" t="str">
        <f t="shared" si="65"/>
        <v/>
      </c>
      <c r="AH337" s="140"/>
      <c r="AI337" s="99" t="str">
        <f t="shared" si="66"/>
        <v/>
      </c>
      <c r="AJ337" s="140"/>
      <c r="AK337" s="28" t="str">
        <f t="shared" si="67"/>
        <v/>
      </c>
      <c r="AL337" s="111" t="str">
        <f t="shared" si="68"/>
        <v/>
      </c>
      <c r="AM337" s="111" t="str">
        <f t="shared" si="69"/>
        <v/>
      </c>
      <c r="AN337" s="179"/>
      <c r="AO337" s="179"/>
      <c r="AP337" s="179"/>
      <c r="AQ337" s="179"/>
      <c r="AR337" s="179"/>
      <c r="AS337" s="179"/>
      <c r="AT337" s="179"/>
      <c r="AU337" s="180" t="str">
        <f>IFERROR(VLOOKUP(AT337,'Seguridad Información'!$I$61:$J$65,2,0),"")</f>
        <v/>
      </c>
      <c r="AV337" s="83"/>
      <c r="AW337" s="82" t="str">
        <f t="shared" si="60"/>
        <v/>
      </c>
      <c r="AX337" s="81" t="str">
        <f t="shared" si="70"/>
        <v/>
      </c>
      <c r="AY337" s="22" t="str">
        <f>IFERROR(VLOOKUP((CONCATENATE(AM337,AX337)),Listados!$U$3:$V$11,2,FALSE),"")</f>
        <v/>
      </c>
      <c r="AZ337" s="111">
        <f t="shared" si="71"/>
        <v>100</v>
      </c>
      <c r="BA337" s="503">
        <f>AVERAGE(AZ337:AZ342)</f>
        <v>100</v>
      </c>
      <c r="BB337" s="505" t="str">
        <f>IF(BA337&lt;=50, "Débil", IF(BA337&lt;=99,"Moderado","Fuerte"))</f>
        <v>Fuerte</v>
      </c>
      <c r="BC337" s="142">
        <f>+IF(AND(W337="Preventivo",BB337="Fuerte"),2,IF(AND(W337="Preventivo",BB337="Moderado"),1,0))</f>
        <v>0</v>
      </c>
      <c r="BD337" s="68">
        <f>+IF(AND(W337="Detectivo/Correctivo",$BB337="Fuerte"),2,IF(AND(W337="Detectivo/Correctivo",$BB337="Moderado"),1,IF(AND(W337="Preventivo",$BB337="Fuerte"),1,0)))</f>
        <v>0</v>
      </c>
      <c r="BE337" s="142" t="e">
        <f>+N337-BC337</f>
        <v>#N/A</v>
      </c>
      <c r="BF337" s="142" t="e">
        <f>+P337-BD337</f>
        <v>#N/A</v>
      </c>
      <c r="BG337" s="499" t="e">
        <f>+VLOOKUP(MIN(BE337,BE338,BE339,BE340,BE341,BE342),Listados!$J$18:$K$24,2,TRUE)</f>
        <v>#N/A</v>
      </c>
      <c r="BH337" s="499" t="e">
        <f>+VLOOKUP(MIN(BF337,BF338,BF339,BF340,BF341,BF342),Listados!$J$27:$K$32,2,TRUE)</f>
        <v>#N/A</v>
      </c>
      <c r="BI337" s="499" t="e">
        <f>IF(AND(BG337&lt;&gt;"",BH337&lt;&gt;""),VLOOKUP(BG337&amp;BH337,Listados!$M$3:$N$27,2,FALSE),"")</f>
        <v>#N/A</v>
      </c>
      <c r="BJ337" s="589" t="e">
        <f>+IF($R337="Asumir el riesgo","NA","")</f>
        <v>#N/A</v>
      </c>
      <c r="BK337" s="589" t="e">
        <f>+IF($R337="Asumir el riesgo","NA","")</f>
        <v>#N/A</v>
      </c>
      <c r="BL337" s="589" t="e">
        <f>+IF($R337="Asumir el riesgo","NA","")</f>
        <v>#N/A</v>
      </c>
      <c r="BM337" s="589" t="e">
        <f>+IF($R337="Asumir el riesgo","NA","")</f>
        <v>#N/A</v>
      </c>
    </row>
    <row r="338" spans="1:65" ht="65.099999999999994" customHeight="1" thickBot="1" x14ac:dyDescent="0.3">
      <c r="A338" s="511"/>
      <c r="B338" s="599"/>
      <c r="C338" s="517"/>
      <c r="D338" s="159"/>
      <c r="E338" s="159"/>
      <c r="F338" s="601"/>
      <c r="G338" s="523"/>
      <c r="H338" s="105"/>
      <c r="I338" s="162"/>
      <c r="J338" s="105"/>
      <c r="K338" s="161"/>
      <c r="L338" s="151"/>
      <c r="M338" s="514"/>
      <c r="N338" s="507"/>
      <c r="O338" s="597"/>
      <c r="P338" s="507"/>
      <c r="Q338" s="502"/>
      <c r="R338" s="500"/>
      <c r="S338" s="140"/>
      <c r="T338" s="181"/>
      <c r="U338" s="52" t="s">
        <v>497</v>
      </c>
      <c r="V338" s="145"/>
      <c r="W338" s="145"/>
      <c r="X338" s="145"/>
      <c r="Y338" s="99" t="str">
        <f t="shared" si="61"/>
        <v/>
      </c>
      <c r="Z338" s="145"/>
      <c r="AA338" s="99" t="str">
        <f t="shared" si="62"/>
        <v/>
      </c>
      <c r="AB338" s="140"/>
      <c r="AC338" s="99" t="str">
        <f t="shared" si="63"/>
        <v/>
      </c>
      <c r="AD338" s="140"/>
      <c r="AE338" s="99" t="str">
        <f t="shared" si="64"/>
        <v/>
      </c>
      <c r="AF338" s="140"/>
      <c r="AG338" s="99" t="str">
        <f t="shared" si="65"/>
        <v/>
      </c>
      <c r="AH338" s="140"/>
      <c r="AI338" s="99" t="str">
        <f t="shared" si="66"/>
        <v/>
      </c>
      <c r="AJ338" s="140"/>
      <c r="AK338" s="28" t="str">
        <f t="shared" si="67"/>
        <v/>
      </c>
      <c r="AL338" s="111" t="str">
        <f t="shared" si="68"/>
        <v/>
      </c>
      <c r="AM338" s="111" t="str">
        <f t="shared" si="69"/>
        <v/>
      </c>
      <c r="AN338" s="179"/>
      <c r="AO338" s="179"/>
      <c r="AP338" s="179"/>
      <c r="AQ338" s="179"/>
      <c r="AR338" s="179"/>
      <c r="AS338" s="179"/>
      <c r="AT338" s="179"/>
      <c r="AU338" s="180" t="str">
        <f>IFERROR(VLOOKUP(AT338,'Seguridad Información'!$I$61:$J$65,2,0),"")</f>
        <v/>
      </c>
      <c r="AV338" s="83"/>
      <c r="AW338" s="82" t="str">
        <f t="shared" si="60"/>
        <v/>
      </c>
      <c r="AX338" s="81" t="str">
        <f t="shared" si="70"/>
        <v/>
      </c>
      <c r="AY338" s="22" t="str">
        <f>IFERROR(VLOOKUP((CONCATENATE(AM338,AX338)),Listados!$U$3:$V$11,2,FALSE),"")</f>
        <v/>
      </c>
      <c r="AZ338" s="111">
        <f t="shared" si="71"/>
        <v>100</v>
      </c>
      <c r="BA338" s="504"/>
      <c r="BB338" s="548"/>
      <c r="BC338" s="142">
        <f>+IF(AND(W338="Preventivo",BB337="Fuerte"),2,IF(AND(W338="Preventivo",BB337="Moderado"),1,0))</f>
        <v>0</v>
      </c>
      <c r="BD338" s="68">
        <f>+IF(AND(W338="Detectivo/Correctivo",$BB337="Fuerte"),2,IF(AND(W338="Detectivo/Correctivo",$BB338="Moderado"),1,IF(AND(W338="Preventivo",$BB337="Fuerte"),1,0)))</f>
        <v>0</v>
      </c>
      <c r="BE338" s="142" t="e">
        <f>+N337-BC338</f>
        <v>#N/A</v>
      </c>
      <c r="BF338" s="142" t="e">
        <f>+P337-BD338</f>
        <v>#N/A</v>
      </c>
      <c r="BG338" s="500"/>
      <c r="BH338" s="500"/>
      <c r="BI338" s="500"/>
      <c r="BJ338" s="590"/>
      <c r="BK338" s="590"/>
      <c r="BL338" s="590"/>
      <c r="BM338" s="590"/>
    </row>
    <row r="339" spans="1:65" ht="65.099999999999994" customHeight="1" thickBot="1" x14ac:dyDescent="0.3">
      <c r="A339" s="511"/>
      <c r="B339" s="599"/>
      <c r="C339" s="517"/>
      <c r="D339" s="159"/>
      <c r="E339" s="159"/>
      <c r="F339" s="601"/>
      <c r="G339" s="523"/>
      <c r="H339" s="105"/>
      <c r="I339" s="162"/>
      <c r="J339" s="105"/>
      <c r="K339" s="161"/>
      <c r="L339" s="151"/>
      <c r="M339" s="514"/>
      <c r="N339" s="507"/>
      <c r="O339" s="597"/>
      <c r="P339" s="507"/>
      <c r="Q339" s="502"/>
      <c r="R339" s="500"/>
      <c r="S339" s="140"/>
      <c r="T339" s="100"/>
      <c r="U339" s="52" t="s">
        <v>497</v>
      </c>
      <c r="V339" s="145"/>
      <c r="W339" s="145"/>
      <c r="X339" s="145"/>
      <c r="Y339" s="99" t="str">
        <f t="shared" si="61"/>
        <v/>
      </c>
      <c r="Z339" s="145"/>
      <c r="AA339" s="99" t="str">
        <f t="shared" si="62"/>
        <v/>
      </c>
      <c r="AB339" s="140"/>
      <c r="AC339" s="99" t="str">
        <f t="shared" si="63"/>
        <v/>
      </c>
      <c r="AD339" s="140"/>
      <c r="AE339" s="99" t="str">
        <f t="shared" si="64"/>
        <v/>
      </c>
      <c r="AF339" s="140"/>
      <c r="AG339" s="99" t="str">
        <f t="shared" si="65"/>
        <v/>
      </c>
      <c r="AH339" s="140"/>
      <c r="AI339" s="99" t="str">
        <f t="shared" si="66"/>
        <v/>
      </c>
      <c r="AJ339" s="140"/>
      <c r="AK339" s="28" t="str">
        <f t="shared" si="67"/>
        <v/>
      </c>
      <c r="AL339" s="111" t="str">
        <f t="shared" si="68"/>
        <v/>
      </c>
      <c r="AM339" s="111" t="str">
        <f t="shared" si="69"/>
        <v/>
      </c>
      <c r="AN339" s="179"/>
      <c r="AO339" s="179"/>
      <c r="AP339" s="179"/>
      <c r="AQ339" s="179"/>
      <c r="AR339" s="179"/>
      <c r="AS339" s="179"/>
      <c r="AT339" s="179"/>
      <c r="AU339" s="180" t="str">
        <f>IFERROR(VLOOKUP(AT339,'Seguridad Información'!$I$61:$J$65,2,0),"")</f>
        <v/>
      </c>
      <c r="AV339" s="83"/>
      <c r="AW339" s="82" t="str">
        <f t="shared" si="60"/>
        <v/>
      </c>
      <c r="AX339" s="81" t="str">
        <f t="shared" si="70"/>
        <v/>
      </c>
      <c r="AY339" s="22" t="str">
        <f>IFERROR(VLOOKUP((CONCATENATE(AM339,AX339)),Listados!$U$3:$V$11,2,FALSE),"")</f>
        <v/>
      </c>
      <c r="AZ339" s="111">
        <f t="shared" si="71"/>
        <v>100</v>
      </c>
      <c r="BA339" s="504"/>
      <c r="BB339" s="548"/>
      <c r="BC339" s="142">
        <f>+IF(AND(W339="Preventivo",BB337="Fuerte"),2,IF(AND(W339="Preventivo",BB337="Moderado"),1,0))</f>
        <v>0</v>
      </c>
      <c r="BD339" s="68">
        <f>+IF(AND(W339="Detectivo/Correctivo",$BB337="Fuerte"),2,IF(AND(W339="Detectivo/Correctivo",$BB339="Moderado"),1,IF(AND(W339="Preventivo",$BB337="Fuerte"),1,0)))</f>
        <v>0</v>
      </c>
      <c r="BE339" s="142" t="e">
        <f>+N337-BC339</f>
        <v>#N/A</v>
      </c>
      <c r="BF339" s="142" t="e">
        <f>+P337-BD339</f>
        <v>#N/A</v>
      </c>
      <c r="BG339" s="500"/>
      <c r="BH339" s="500"/>
      <c r="BI339" s="500"/>
      <c r="BJ339" s="590"/>
      <c r="BK339" s="590"/>
      <c r="BL339" s="590"/>
      <c r="BM339" s="590"/>
    </row>
    <row r="340" spans="1:65" ht="65.099999999999994" customHeight="1" thickBot="1" x14ac:dyDescent="0.3">
      <c r="A340" s="511"/>
      <c r="B340" s="599"/>
      <c r="C340" s="517"/>
      <c r="D340" s="159"/>
      <c r="E340" s="159"/>
      <c r="F340" s="601"/>
      <c r="G340" s="523"/>
      <c r="H340" s="105"/>
      <c r="I340" s="162"/>
      <c r="J340" s="105"/>
      <c r="K340" s="161"/>
      <c r="L340" s="151"/>
      <c r="M340" s="514"/>
      <c r="N340" s="507"/>
      <c r="O340" s="597"/>
      <c r="P340" s="507"/>
      <c r="Q340" s="502"/>
      <c r="R340" s="500"/>
      <c r="S340" s="140"/>
      <c r="T340" s="101"/>
      <c r="U340" s="52" t="s">
        <v>497</v>
      </c>
      <c r="V340" s="145"/>
      <c r="W340" s="145"/>
      <c r="X340" s="145"/>
      <c r="Y340" s="99" t="str">
        <f t="shared" si="61"/>
        <v/>
      </c>
      <c r="Z340" s="145"/>
      <c r="AA340" s="99" t="str">
        <f t="shared" si="62"/>
        <v/>
      </c>
      <c r="AB340" s="140"/>
      <c r="AC340" s="99" t="str">
        <f t="shared" si="63"/>
        <v/>
      </c>
      <c r="AD340" s="140"/>
      <c r="AE340" s="99" t="str">
        <f t="shared" si="64"/>
        <v/>
      </c>
      <c r="AF340" s="140"/>
      <c r="AG340" s="99" t="str">
        <f t="shared" si="65"/>
        <v/>
      </c>
      <c r="AH340" s="140"/>
      <c r="AI340" s="99" t="str">
        <f t="shared" si="66"/>
        <v/>
      </c>
      <c r="AJ340" s="140"/>
      <c r="AK340" s="28" t="str">
        <f t="shared" si="67"/>
        <v/>
      </c>
      <c r="AL340" s="111" t="str">
        <f t="shared" si="68"/>
        <v/>
      </c>
      <c r="AM340" s="111" t="str">
        <f t="shared" si="69"/>
        <v/>
      </c>
      <c r="AN340" s="179"/>
      <c r="AO340" s="179"/>
      <c r="AP340" s="179"/>
      <c r="AQ340" s="179"/>
      <c r="AR340" s="179"/>
      <c r="AS340" s="179"/>
      <c r="AT340" s="179"/>
      <c r="AU340" s="180" t="str">
        <f>IFERROR(VLOOKUP(AT340,'Seguridad Información'!$I$61:$J$65,2,0),"")</f>
        <v/>
      </c>
      <c r="AV340" s="83"/>
      <c r="AW340" s="82" t="str">
        <f t="shared" si="60"/>
        <v/>
      </c>
      <c r="AX340" s="81" t="str">
        <f t="shared" si="70"/>
        <v/>
      </c>
      <c r="AY340" s="22" t="str">
        <f>IFERROR(VLOOKUP((CONCATENATE(AM340,AX340)),Listados!$U$3:$V$11,2,FALSE),"")</f>
        <v/>
      </c>
      <c r="AZ340" s="111">
        <f t="shared" si="71"/>
        <v>100</v>
      </c>
      <c r="BA340" s="504"/>
      <c r="BB340" s="548"/>
      <c r="BC340" s="142">
        <f>+IF(AND(W340="Preventivo",BB337="Fuerte"),2,IF(AND(W340="Preventivo",BB337="Moderado"),1,0))</f>
        <v>0</v>
      </c>
      <c r="BD340" s="68">
        <f>+IF(AND(W340="Detectivo/Correctivo",$BB337="Fuerte"),2,IF(AND(W340="Detectivo/Correctivo",$BB340="Moderado"),1,IF(AND(W340="Preventivo",$BB337="Fuerte"),1,0)))</f>
        <v>0</v>
      </c>
      <c r="BE340" s="142" t="e">
        <f>+N337-BC340</f>
        <v>#N/A</v>
      </c>
      <c r="BF340" s="142" t="e">
        <f>+P337-BD340</f>
        <v>#N/A</v>
      </c>
      <c r="BG340" s="500"/>
      <c r="BH340" s="500"/>
      <c r="BI340" s="500"/>
      <c r="BJ340" s="590"/>
      <c r="BK340" s="590"/>
      <c r="BL340" s="590"/>
      <c r="BM340" s="590"/>
    </row>
    <row r="341" spans="1:65" ht="65.099999999999994" customHeight="1" thickBot="1" x14ac:dyDescent="0.3">
      <c r="A341" s="511"/>
      <c r="B341" s="599"/>
      <c r="C341" s="517"/>
      <c r="D341" s="116"/>
      <c r="E341" s="116"/>
      <c r="F341" s="601"/>
      <c r="G341" s="523"/>
      <c r="H341" s="105"/>
      <c r="I341" s="162"/>
      <c r="J341" s="105"/>
      <c r="K341" s="29"/>
      <c r="L341" s="151"/>
      <c r="M341" s="514"/>
      <c r="N341" s="507"/>
      <c r="O341" s="597"/>
      <c r="P341" s="507"/>
      <c r="Q341" s="502"/>
      <c r="R341" s="500"/>
      <c r="S341" s="140"/>
      <c r="T341" s="181"/>
      <c r="U341" s="52" t="s">
        <v>497</v>
      </c>
      <c r="V341" s="145"/>
      <c r="W341" s="145"/>
      <c r="X341" s="145"/>
      <c r="Y341" s="99" t="str">
        <f t="shared" si="61"/>
        <v/>
      </c>
      <c r="Z341" s="145"/>
      <c r="AA341" s="99" t="str">
        <f t="shared" si="62"/>
        <v/>
      </c>
      <c r="AB341" s="140"/>
      <c r="AC341" s="99" t="str">
        <f t="shared" si="63"/>
        <v/>
      </c>
      <c r="AD341" s="140"/>
      <c r="AE341" s="99" t="str">
        <f t="shared" si="64"/>
        <v/>
      </c>
      <c r="AF341" s="140"/>
      <c r="AG341" s="99" t="str">
        <f t="shared" si="65"/>
        <v/>
      </c>
      <c r="AH341" s="140"/>
      <c r="AI341" s="99" t="str">
        <f t="shared" si="66"/>
        <v/>
      </c>
      <c r="AJ341" s="140"/>
      <c r="AK341" s="28" t="str">
        <f t="shared" si="67"/>
        <v/>
      </c>
      <c r="AL341" s="111" t="str">
        <f t="shared" si="68"/>
        <v/>
      </c>
      <c r="AM341" s="111" t="str">
        <f t="shared" si="69"/>
        <v/>
      </c>
      <c r="AN341" s="179"/>
      <c r="AO341" s="179"/>
      <c r="AP341" s="179"/>
      <c r="AQ341" s="179"/>
      <c r="AR341" s="179"/>
      <c r="AS341" s="179"/>
      <c r="AT341" s="179"/>
      <c r="AU341" s="180" t="str">
        <f>IFERROR(VLOOKUP(AT341,'Seguridad Información'!$I$61:$J$65,2,0),"")</f>
        <v/>
      </c>
      <c r="AV341" s="83"/>
      <c r="AW341" s="82" t="str">
        <f t="shared" si="60"/>
        <v/>
      </c>
      <c r="AX341" s="81" t="str">
        <f t="shared" si="70"/>
        <v/>
      </c>
      <c r="AY341" s="22" t="str">
        <f>IFERROR(VLOOKUP((CONCATENATE(AM341,AX341)),Listados!$U$3:$V$11,2,FALSE),"")</f>
        <v/>
      </c>
      <c r="AZ341" s="111">
        <f t="shared" si="71"/>
        <v>100</v>
      </c>
      <c r="BA341" s="504"/>
      <c r="BB341" s="548"/>
      <c r="BC341" s="142">
        <f>+IF(AND(W341="Preventivo",BB337="Fuerte"),2,IF(AND(W341="Preventivo",BB337="Moderado"),1,0))</f>
        <v>0</v>
      </c>
      <c r="BD341" s="68">
        <f>+IF(AND(W341="Detectivo/Correctivo",$BB337="Fuerte"),2,IF(AND(W341="Detectivo/Correctivo",$BB341="Moderado"),1,IF(AND(W341="Preventivo",$BB337="Fuerte"),1,0)))</f>
        <v>0</v>
      </c>
      <c r="BE341" s="142" t="e">
        <f>+N337-BC341</f>
        <v>#N/A</v>
      </c>
      <c r="BF341" s="142" t="e">
        <f>+P337-BD341</f>
        <v>#N/A</v>
      </c>
      <c r="BG341" s="500"/>
      <c r="BH341" s="500"/>
      <c r="BI341" s="500"/>
      <c r="BJ341" s="590"/>
      <c r="BK341" s="590"/>
      <c r="BL341" s="590"/>
      <c r="BM341" s="590"/>
    </row>
    <row r="342" spans="1:65" ht="65.099999999999994" customHeight="1" thickBot="1" x14ac:dyDescent="0.3">
      <c r="A342" s="512"/>
      <c r="B342" s="599"/>
      <c r="C342" s="518"/>
      <c r="D342" s="113"/>
      <c r="E342" s="113"/>
      <c r="F342" s="602"/>
      <c r="G342" s="568"/>
      <c r="H342" s="105"/>
      <c r="I342" s="162"/>
      <c r="J342" s="105"/>
      <c r="K342" s="30"/>
      <c r="L342" s="151"/>
      <c r="M342" s="514"/>
      <c r="N342" s="508"/>
      <c r="O342" s="597"/>
      <c r="P342" s="508"/>
      <c r="Q342" s="502"/>
      <c r="R342" s="501"/>
      <c r="S342" s="140"/>
      <c r="T342" s="102"/>
      <c r="U342" s="52" t="s">
        <v>497</v>
      </c>
      <c r="V342" s="145"/>
      <c r="W342" s="145"/>
      <c r="X342" s="145"/>
      <c r="Y342" s="99" t="str">
        <f t="shared" si="61"/>
        <v/>
      </c>
      <c r="Z342" s="145"/>
      <c r="AA342" s="99" t="str">
        <f t="shared" si="62"/>
        <v/>
      </c>
      <c r="AB342" s="140"/>
      <c r="AC342" s="99" t="str">
        <f t="shared" si="63"/>
        <v/>
      </c>
      <c r="AD342" s="140"/>
      <c r="AE342" s="99" t="str">
        <f t="shared" si="64"/>
        <v/>
      </c>
      <c r="AF342" s="140"/>
      <c r="AG342" s="99" t="str">
        <f t="shared" si="65"/>
        <v/>
      </c>
      <c r="AH342" s="140"/>
      <c r="AI342" s="99" t="str">
        <f t="shared" si="66"/>
        <v/>
      </c>
      <c r="AJ342" s="140"/>
      <c r="AK342" s="28" t="str">
        <f t="shared" si="67"/>
        <v/>
      </c>
      <c r="AL342" s="111" t="str">
        <f t="shared" si="68"/>
        <v/>
      </c>
      <c r="AM342" s="111" t="str">
        <f t="shared" si="69"/>
        <v/>
      </c>
      <c r="AN342" s="179"/>
      <c r="AO342" s="179"/>
      <c r="AP342" s="179"/>
      <c r="AQ342" s="179"/>
      <c r="AR342" s="179"/>
      <c r="AS342" s="179"/>
      <c r="AT342" s="179"/>
      <c r="AU342" s="180" t="str">
        <f>IFERROR(VLOOKUP(AT342,'Seguridad Información'!$I$61:$J$65,2,0),"")</f>
        <v/>
      </c>
      <c r="AV342" s="83"/>
      <c r="AW342" s="82" t="str">
        <f t="shared" si="60"/>
        <v/>
      </c>
      <c r="AX342" s="81" t="str">
        <f t="shared" si="70"/>
        <v/>
      </c>
      <c r="AY342" s="22" t="str">
        <f>IFERROR(VLOOKUP((CONCATENATE(AM342,AX342)),Listados!$U$3:$V$11,2,FALSE),"")</f>
        <v/>
      </c>
      <c r="AZ342" s="111">
        <f t="shared" si="71"/>
        <v>100</v>
      </c>
      <c r="BA342" s="505"/>
      <c r="BB342" s="548"/>
      <c r="BC342" s="142">
        <f>+IF(AND(W342="Preventivo",BB337="Fuerte"),2,IF(AND(W342="Preventivo",BB337="Moderado"),1,0))</f>
        <v>0</v>
      </c>
      <c r="BD342" s="68">
        <f>+IF(AND(W342="Detectivo/Correctivo",$BB337="Fuerte"),2,IF(AND(W342="Detectivo/Correctivo",$BB342="Moderado"),1,IF(AND(W342="Preventivo",$BB337="Fuerte"),1,0)))</f>
        <v>0</v>
      </c>
      <c r="BE342" s="142" t="e">
        <f>+N337-BC342</f>
        <v>#N/A</v>
      </c>
      <c r="BF342" s="142" t="e">
        <f>+P337-BD342</f>
        <v>#N/A</v>
      </c>
      <c r="BG342" s="501"/>
      <c r="BH342" s="501"/>
      <c r="BI342" s="501"/>
      <c r="BJ342" s="591"/>
      <c r="BK342" s="591"/>
      <c r="BL342" s="591"/>
      <c r="BM342" s="591"/>
    </row>
    <row r="343" spans="1:65" ht="65.099999999999994" customHeight="1" thickBot="1" x14ac:dyDescent="0.3">
      <c r="A343" s="510">
        <v>57</v>
      </c>
      <c r="B343" s="598"/>
      <c r="C343" s="516" t="str">
        <f>IFERROR(VLOOKUP(B343,Listados!B$3:C$20,2,FALSE),"")</f>
        <v/>
      </c>
      <c r="D343" s="114"/>
      <c r="E343" s="114"/>
      <c r="F343" s="600"/>
      <c r="G343" s="522"/>
      <c r="H343" s="105"/>
      <c r="I343" s="162"/>
      <c r="J343" s="105"/>
      <c r="K343" s="109"/>
      <c r="L343" s="18"/>
      <c r="M343" s="549"/>
      <c r="N343" s="506" t="e">
        <f>+VLOOKUP(M343,Listados!$K$8:$L$12,2,0)</f>
        <v>#N/A</v>
      </c>
      <c r="O343" s="596"/>
      <c r="P343" s="506" t="e">
        <f>+VLOOKUP(O343,Listados!$K$13:$L$17,2,0)</f>
        <v>#N/A</v>
      </c>
      <c r="Q343" s="501" t="str">
        <f>IF(AND(M343&lt;&gt;"",O343&lt;&gt;""),VLOOKUP(M343&amp;O343,Listados!$M$3:$N$27,2,FALSE),"")</f>
        <v/>
      </c>
      <c r="R343" s="499" t="e">
        <f>+VLOOKUP(Q343,Listados!$P$3:$Q$6,2,FALSE)</f>
        <v>#N/A</v>
      </c>
      <c r="S343" s="140"/>
      <c r="T343" s="98"/>
      <c r="U343" s="52" t="s">
        <v>497</v>
      </c>
      <c r="V343" s="145"/>
      <c r="W343" s="145"/>
      <c r="X343" s="145"/>
      <c r="Y343" s="99" t="str">
        <f t="shared" si="61"/>
        <v/>
      </c>
      <c r="Z343" s="145"/>
      <c r="AA343" s="99" t="str">
        <f t="shared" si="62"/>
        <v/>
      </c>
      <c r="AB343" s="140"/>
      <c r="AC343" s="99" t="str">
        <f t="shared" si="63"/>
        <v/>
      </c>
      <c r="AD343" s="140"/>
      <c r="AE343" s="99" t="str">
        <f t="shared" si="64"/>
        <v/>
      </c>
      <c r="AF343" s="140"/>
      <c r="AG343" s="99" t="str">
        <f t="shared" si="65"/>
        <v/>
      </c>
      <c r="AH343" s="140"/>
      <c r="AI343" s="99" t="str">
        <f t="shared" si="66"/>
        <v/>
      </c>
      <c r="AJ343" s="140"/>
      <c r="AK343" s="28" t="str">
        <f t="shared" si="67"/>
        <v/>
      </c>
      <c r="AL343" s="111" t="str">
        <f t="shared" si="68"/>
        <v/>
      </c>
      <c r="AM343" s="111" t="str">
        <f t="shared" si="69"/>
        <v/>
      </c>
      <c r="AN343" s="179"/>
      <c r="AO343" s="179"/>
      <c r="AP343" s="179"/>
      <c r="AQ343" s="179"/>
      <c r="AR343" s="179"/>
      <c r="AS343" s="179"/>
      <c r="AT343" s="179"/>
      <c r="AU343" s="180" t="str">
        <f>IFERROR(VLOOKUP(AT343,'Seguridad Información'!$I$61:$J$65,2,0),"")</f>
        <v/>
      </c>
      <c r="AV343" s="83"/>
      <c r="AW343" s="82" t="str">
        <f t="shared" si="60"/>
        <v/>
      </c>
      <c r="AX343" s="81" t="str">
        <f t="shared" si="70"/>
        <v/>
      </c>
      <c r="AY343" s="22" t="str">
        <f>IFERROR(VLOOKUP((CONCATENATE(AM343,AX343)),Listados!$U$3:$V$11,2,FALSE),"")</f>
        <v/>
      </c>
      <c r="AZ343" s="111">
        <f t="shared" si="71"/>
        <v>100</v>
      </c>
      <c r="BA343" s="503">
        <f>AVERAGE(AZ343:AZ348)</f>
        <v>100</v>
      </c>
      <c r="BB343" s="505" t="str">
        <f>IF(BA343&lt;=50, "Débil", IF(BA343&lt;=99,"Moderado","Fuerte"))</f>
        <v>Fuerte</v>
      </c>
      <c r="BC343" s="142">
        <f>+IF(AND(W343="Preventivo",BB343="Fuerte"),2,IF(AND(W343="Preventivo",BB343="Moderado"),1,0))</f>
        <v>0</v>
      </c>
      <c r="BD343" s="68">
        <f>+IF(AND(W343="Detectivo/Correctivo",$BB343="Fuerte"),2,IF(AND(W343="Detectivo/Correctivo",$BB343="Moderado"),1,IF(AND(W343="Preventivo",$BB343="Fuerte"),1,0)))</f>
        <v>0</v>
      </c>
      <c r="BE343" s="142" t="e">
        <f>+N343-BC343</f>
        <v>#N/A</v>
      </c>
      <c r="BF343" s="142" t="e">
        <f>+P343-BD343</f>
        <v>#N/A</v>
      </c>
      <c r="BG343" s="499" t="e">
        <f>+VLOOKUP(MIN(BE343,BE344,BE345,BE346,BE347,BE348),Listados!$J$18:$K$24,2,TRUE)</f>
        <v>#N/A</v>
      </c>
      <c r="BH343" s="499" t="e">
        <f>+VLOOKUP(MIN(BF343,BF344,BF345,BF346,BF347,BF348),Listados!$J$27:$K$32,2,TRUE)</f>
        <v>#N/A</v>
      </c>
      <c r="BI343" s="499" t="e">
        <f>IF(AND(BG343&lt;&gt;"",BH343&lt;&gt;""),VLOOKUP(BG343&amp;BH343,Listados!$M$3:$N$27,2,FALSE),"")</f>
        <v>#N/A</v>
      </c>
      <c r="BJ343" s="589" t="e">
        <f>+IF($R343="Asumir el riesgo","NA","")</f>
        <v>#N/A</v>
      </c>
      <c r="BK343" s="589" t="e">
        <f>+IF($R343="Asumir el riesgo","NA","")</f>
        <v>#N/A</v>
      </c>
      <c r="BL343" s="589" t="e">
        <f>+IF($R343="Asumir el riesgo","NA","")</f>
        <v>#N/A</v>
      </c>
      <c r="BM343" s="589" t="e">
        <f>+IF($R343="Asumir el riesgo","NA","")</f>
        <v>#N/A</v>
      </c>
    </row>
    <row r="344" spans="1:65" ht="65.099999999999994" customHeight="1" thickBot="1" x14ac:dyDescent="0.3">
      <c r="A344" s="511"/>
      <c r="B344" s="599"/>
      <c r="C344" s="517"/>
      <c r="D344" s="159"/>
      <c r="E344" s="159"/>
      <c r="F344" s="601"/>
      <c r="G344" s="523"/>
      <c r="H344" s="105"/>
      <c r="I344" s="162"/>
      <c r="J344" s="105"/>
      <c r="K344" s="161"/>
      <c r="L344" s="151"/>
      <c r="M344" s="514"/>
      <c r="N344" s="507"/>
      <c r="O344" s="597"/>
      <c r="P344" s="507"/>
      <c r="Q344" s="502"/>
      <c r="R344" s="500"/>
      <c r="S344" s="140"/>
      <c r="T344" s="181"/>
      <c r="U344" s="52" t="s">
        <v>497</v>
      </c>
      <c r="V344" s="145"/>
      <c r="W344" s="145"/>
      <c r="X344" s="145"/>
      <c r="Y344" s="99" t="str">
        <f t="shared" si="61"/>
        <v/>
      </c>
      <c r="Z344" s="145"/>
      <c r="AA344" s="99" t="str">
        <f t="shared" si="62"/>
        <v/>
      </c>
      <c r="AB344" s="140"/>
      <c r="AC344" s="99" t="str">
        <f t="shared" si="63"/>
        <v/>
      </c>
      <c r="AD344" s="140"/>
      <c r="AE344" s="99" t="str">
        <f t="shared" si="64"/>
        <v/>
      </c>
      <c r="AF344" s="140"/>
      <c r="AG344" s="99" t="str">
        <f t="shared" si="65"/>
        <v/>
      </c>
      <c r="AH344" s="140"/>
      <c r="AI344" s="99" t="str">
        <f t="shared" si="66"/>
        <v/>
      </c>
      <c r="AJ344" s="140"/>
      <c r="AK344" s="28" t="str">
        <f t="shared" si="67"/>
        <v/>
      </c>
      <c r="AL344" s="111" t="str">
        <f t="shared" si="68"/>
        <v/>
      </c>
      <c r="AM344" s="111" t="str">
        <f t="shared" si="69"/>
        <v/>
      </c>
      <c r="AN344" s="179"/>
      <c r="AO344" s="179"/>
      <c r="AP344" s="179"/>
      <c r="AQ344" s="179"/>
      <c r="AR344" s="179"/>
      <c r="AS344" s="179"/>
      <c r="AT344" s="179"/>
      <c r="AU344" s="180" t="str">
        <f>IFERROR(VLOOKUP(AT344,'Seguridad Información'!$I$61:$J$65,2,0),"")</f>
        <v/>
      </c>
      <c r="AV344" s="83"/>
      <c r="AW344" s="82" t="str">
        <f t="shared" si="60"/>
        <v/>
      </c>
      <c r="AX344" s="81" t="str">
        <f t="shared" si="70"/>
        <v/>
      </c>
      <c r="AY344" s="22" t="str">
        <f>IFERROR(VLOOKUP((CONCATENATE(AM344,AX344)),Listados!$U$3:$V$11,2,FALSE),"")</f>
        <v/>
      </c>
      <c r="AZ344" s="111">
        <f t="shared" si="71"/>
        <v>100</v>
      </c>
      <c r="BA344" s="504"/>
      <c r="BB344" s="548"/>
      <c r="BC344" s="142">
        <f>+IF(AND(W344="Preventivo",BB343="Fuerte"),2,IF(AND(W344="Preventivo",BB343="Moderado"),1,0))</f>
        <v>0</v>
      </c>
      <c r="BD344" s="68">
        <f>+IF(AND(W344="Detectivo/Correctivo",$BB343="Fuerte"),2,IF(AND(W344="Detectivo/Correctivo",$BB344="Moderado"),1,IF(AND(W344="Preventivo",$BB343="Fuerte"),1,0)))</f>
        <v>0</v>
      </c>
      <c r="BE344" s="142" t="e">
        <f>+N343-BC344</f>
        <v>#N/A</v>
      </c>
      <c r="BF344" s="142" t="e">
        <f>+P343-BD344</f>
        <v>#N/A</v>
      </c>
      <c r="BG344" s="500"/>
      <c r="BH344" s="500"/>
      <c r="BI344" s="500"/>
      <c r="BJ344" s="590"/>
      <c r="BK344" s="590"/>
      <c r="BL344" s="590"/>
      <c r="BM344" s="590"/>
    </row>
    <row r="345" spans="1:65" ht="65.099999999999994" customHeight="1" thickBot="1" x14ac:dyDescent="0.3">
      <c r="A345" s="511"/>
      <c r="B345" s="599"/>
      <c r="C345" s="517"/>
      <c r="D345" s="159"/>
      <c r="E345" s="159"/>
      <c r="F345" s="601"/>
      <c r="G345" s="523"/>
      <c r="H345" s="105"/>
      <c r="I345" s="162"/>
      <c r="J345" s="105"/>
      <c r="K345" s="161"/>
      <c r="L345" s="151"/>
      <c r="M345" s="514"/>
      <c r="N345" s="507"/>
      <c r="O345" s="597"/>
      <c r="P345" s="507"/>
      <c r="Q345" s="502"/>
      <c r="R345" s="500"/>
      <c r="S345" s="140"/>
      <c r="T345" s="100"/>
      <c r="U345" s="52" t="s">
        <v>497</v>
      </c>
      <c r="V345" s="145"/>
      <c r="W345" s="145"/>
      <c r="X345" s="145"/>
      <c r="Y345" s="99" t="str">
        <f t="shared" si="61"/>
        <v/>
      </c>
      <c r="Z345" s="145"/>
      <c r="AA345" s="99" t="str">
        <f t="shared" si="62"/>
        <v/>
      </c>
      <c r="AB345" s="140"/>
      <c r="AC345" s="99" t="str">
        <f t="shared" si="63"/>
        <v/>
      </c>
      <c r="AD345" s="140"/>
      <c r="AE345" s="99" t="str">
        <f t="shared" si="64"/>
        <v/>
      </c>
      <c r="AF345" s="140"/>
      <c r="AG345" s="99" t="str">
        <f t="shared" si="65"/>
        <v/>
      </c>
      <c r="AH345" s="140"/>
      <c r="AI345" s="99" t="str">
        <f t="shared" si="66"/>
        <v/>
      </c>
      <c r="AJ345" s="140"/>
      <c r="AK345" s="28" t="str">
        <f t="shared" si="67"/>
        <v/>
      </c>
      <c r="AL345" s="111" t="str">
        <f t="shared" si="68"/>
        <v/>
      </c>
      <c r="AM345" s="111" t="str">
        <f t="shared" si="69"/>
        <v/>
      </c>
      <c r="AN345" s="179"/>
      <c r="AO345" s="179"/>
      <c r="AP345" s="179"/>
      <c r="AQ345" s="179"/>
      <c r="AR345" s="179"/>
      <c r="AS345" s="179"/>
      <c r="AT345" s="179"/>
      <c r="AU345" s="180" t="str">
        <f>IFERROR(VLOOKUP(AT345,'Seguridad Información'!$I$61:$J$65,2,0),"")</f>
        <v/>
      </c>
      <c r="AV345" s="83"/>
      <c r="AW345" s="82" t="str">
        <f t="shared" si="60"/>
        <v/>
      </c>
      <c r="AX345" s="81" t="str">
        <f t="shared" si="70"/>
        <v/>
      </c>
      <c r="AY345" s="22" t="str">
        <f>IFERROR(VLOOKUP((CONCATENATE(AM345,AX345)),Listados!$U$3:$V$11,2,FALSE),"")</f>
        <v/>
      </c>
      <c r="AZ345" s="111">
        <f t="shared" si="71"/>
        <v>100</v>
      </c>
      <c r="BA345" s="504"/>
      <c r="BB345" s="548"/>
      <c r="BC345" s="142">
        <f>+IF(AND(W345="Preventivo",BB343="Fuerte"),2,IF(AND(W345="Preventivo",BB343="Moderado"),1,0))</f>
        <v>0</v>
      </c>
      <c r="BD345" s="68">
        <f>+IF(AND(W345="Detectivo/Correctivo",$BB343="Fuerte"),2,IF(AND(W345="Detectivo/Correctivo",$BB345="Moderado"),1,IF(AND(W345="Preventivo",$BB343="Fuerte"),1,0)))</f>
        <v>0</v>
      </c>
      <c r="BE345" s="142" t="e">
        <f>+N343-BC345</f>
        <v>#N/A</v>
      </c>
      <c r="BF345" s="142" t="e">
        <f>+P343-BD345</f>
        <v>#N/A</v>
      </c>
      <c r="BG345" s="500"/>
      <c r="BH345" s="500"/>
      <c r="BI345" s="500"/>
      <c r="BJ345" s="590"/>
      <c r="BK345" s="590"/>
      <c r="BL345" s="590"/>
      <c r="BM345" s="590"/>
    </row>
    <row r="346" spans="1:65" ht="65.099999999999994" customHeight="1" thickBot="1" x14ac:dyDescent="0.3">
      <c r="A346" s="511"/>
      <c r="B346" s="599"/>
      <c r="C346" s="517"/>
      <c r="D346" s="159"/>
      <c r="E346" s="159"/>
      <c r="F346" s="601"/>
      <c r="G346" s="523"/>
      <c r="H346" s="105"/>
      <c r="I346" s="162"/>
      <c r="J346" s="105"/>
      <c r="K346" s="161"/>
      <c r="L346" s="151"/>
      <c r="M346" s="514"/>
      <c r="N346" s="507"/>
      <c r="O346" s="597"/>
      <c r="P346" s="507"/>
      <c r="Q346" s="502"/>
      <c r="R346" s="500"/>
      <c r="S346" s="140"/>
      <c r="T346" s="101"/>
      <c r="U346" s="52" t="s">
        <v>497</v>
      </c>
      <c r="V346" s="145"/>
      <c r="W346" s="145"/>
      <c r="X346" s="145"/>
      <c r="Y346" s="99" t="str">
        <f t="shared" si="61"/>
        <v/>
      </c>
      <c r="Z346" s="145"/>
      <c r="AA346" s="99" t="str">
        <f t="shared" si="62"/>
        <v/>
      </c>
      <c r="AB346" s="140"/>
      <c r="AC346" s="99" t="str">
        <f t="shared" si="63"/>
        <v/>
      </c>
      <c r="AD346" s="140"/>
      <c r="AE346" s="99" t="str">
        <f t="shared" si="64"/>
        <v/>
      </c>
      <c r="AF346" s="140"/>
      <c r="AG346" s="99" t="str">
        <f t="shared" si="65"/>
        <v/>
      </c>
      <c r="AH346" s="140"/>
      <c r="AI346" s="99" t="str">
        <f t="shared" si="66"/>
        <v/>
      </c>
      <c r="AJ346" s="140"/>
      <c r="AK346" s="28" t="str">
        <f t="shared" si="67"/>
        <v/>
      </c>
      <c r="AL346" s="111" t="str">
        <f t="shared" si="68"/>
        <v/>
      </c>
      <c r="AM346" s="111" t="str">
        <f t="shared" si="69"/>
        <v/>
      </c>
      <c r="AN346" s="179"/>
      <c r="AO346" s="179"/>
      <c r="AP346" s="179"/>
      <c r="AQ346" s="179"/>
      <c r="AR346" s="179"/>
      <c r="AS346" s="179"/>
      <c r="AT346" s="179"/>
      <c r="AU346" s="180" t="str">
        <f>IFERROR(VLOOKUP(AT346,'Seguridad Información'!$I$61:$J$65,2,0),"")</f>
        <v/>
      </c>
      <c r="AV346" s="83"/>
      <c r="AW346" s="82" t="str">
        <f t="shared" si="60"/>
        <v/>
      </c>
      <c r="AX346" s="81" t="str">
        <f t="shared" si="70"/>
        <v/>
      </c>
      <c r="AY346" s="22" t="str">
        <f>IFERROR(VLOOKUP((CONCATENATE(AM346,AX346)),Listados!$U$3:$V$11,2,FALSE),"")</f>
        <v/>
      </c>
      <c r="AZ346" s="111">
        <f t="shared" si="71"/>
        <v>100</v>
      </c>
      <c r="BA346" s="504"/>
      <c r="BB346" s="548"/>
      <c r="BC346" s="142">
        <f>+IF(AND(W346="Preventivo",BB343="Fuerte"),2,IF(AND(W346="Preventivo",BB343="Moderado"),1,0))</f>
        <v>0</v>
      </c>
      <c r="BD346" s="68">
        <f>+IF(AND(W346="Detectivo/Correctivo",$BB343="Fuerte"),2,IF(AND(W346="Detectivo/Correctivo",$BB346="Moderado"),1,IF(AND(W346="Preventivo",$BB343="Fuerte"),1,0)))</f>
        <v>0</v>
      </c>
      <c r="BE346" s="142" t="e">
        <f>+N343-BC346</f>
        <v>#N/A</v>
      </c>
      <c r="BF346" s="142" t="e">
        <f>+P343-BD346</f>
        <v>#N/A</v>
      </c>
      <c r="BG346" s="500"/>
      <c r="BH346" s="500"/>
      <c r="BI346" s="500"/>
      <c r="BJ346" s="590"/>
      <c r="BK346" s="590"/>
      <c r="BL346" s="590"/>
      <c r="BM346" s="590"/>
    </row>
    <row r="347" spans="1:65" ht="65.099999999999994" customHeight="1" thickBot="1" x14ac:dyDescent="0.3">
      <c r="A347" s="511"/>
      <c r="B347" s="599"/>
      <c r="C347" s="517"/>
      <c r="D347" s="116"/>
      <c r="E347" s="116"/>
      <c r="F347" s="601"/>
      <c r="G347" s="523"/>
      <c r="H347" s="105"/>
      <c r="I347" s="162"/>
      <c r="J347" s="105"/>
      <c r="K347" s="29"/>
      <c r="L347" s="151"/>
      <c r="M347" s="514"/>
      <c r="N347" s="507"/>
      <c r="O347" s="597"/>
      <c r="P347" s="507"/>
      <c r="Q347" s="502"/>
      <c r="R347" s="500"/>
      <c r="S347" s="140"/>
      <c r="T347" s="181"/>
      <c r="U347" s="52" t="s">
        <v>497</v>
      </c>
      <c r="V347" s="145"/>
      <c r="W347" s="145"/>
      <c r="X347" s="145"/>
      <c r="Y347" s="99" t="str">
        <f t="shared" si="61"/>
        <v/>
      </c>
      <c r="Z347" s="145"/>
      <c r="AA347" s="99" t="str">
        <f t="shared" si="62"/>
        <v/>
      </c>
      <c r="AB347" s="140"/>
      <c r="AC347" s="99" t="str">
        <f t="shared" si="63"/>
        <v/>
      </c>
      <c r="AD347" s="140"/>
      <c r="AE347" s="99" t="str">
        <f t="shared" si="64"/>
        <v/>
      </c>
      <c r="AF347" s="140"/>
      <c r="AG347" s="99" t="str">
        <f t="shared" si="65"/>
        <v/>
      </c>
      <c r="AH347" s="140"/>
      <c r="AI347" s="99" t="str">
        <f t="shared" si="66"/>
        <v/>
      </c>
      <c r="AJ347" s="140"/>
      <c r="AK347" s="28" t="str">
        <f t="shared" si="67"/>
        <v/>
      </c>
      <c r="AL347" s="111" t="str">
        <f t="shared" si="68"/>
        <v/>
      </c>
      <c r="AM347" s="111" t="str">
        <f t="shared" si="69"/>
        <v/>
      </c>
      <c r="AN347" s="179"/>
      <c r="AO347" s="179"/>
      <c r="AP347" s="179"/>
      <c r="AQ347" s="179"/>
      <c r="AR347" s="179"/>
      <c r="AS347" s="179"/>
      <c r="AT347" s="179"/>
      <c r="AU347" s="180" t="str">
        <f>IFERROR(VLOOKUP(AT347,'Seguridad Información'!$I$61:$J$65,2,0),"")</f>
        <v/>
      </c>
      <c r="AV347" s="83"/>
      <c r="AW347" s="82" t="str">
        <f t="shared" si="60"/>
        <v/>
      </c>
      <c r="AX347" s="81" t="str">
        <f t="shared" si="70"/>
        <v/>
      </c>
      <c r="AY347" s="22" t="str">
        <f>IFERROR(VLOOKUP((CONCATENATE(AM347,AX347)),Listados!$U$3:$V$11,2,FALSE),"")</f>
        <v/>
      </c>
      <c r="AZ347" s="111">
        <f t="shared" si="71"/>
        <v>100</v>
      </c>
      <c r="BA347" s="504"/>
      <c r="BB347" s="548"/>
      <c r="BC347" s="142">
        <f>+IF(AND(W347="Preventivo",BB343="Fuerte"),2,IF(AND(W347="Preventivo",BB343="Moderado"),1,0))</f>
        <v>0</v>
      </c>
      <c r="BD347" s="68">
        <f>+IF(AND(W347="Detectivo/Correctivo",$BB343="Fuerte"),2,IF(AND(W347="Detectivo/Correctivo",$BB347="Moderado"),1,IF(AND(W347="Preventivo",$BB343="Fuerte"),1,0)))</f>
        <v>0</v>
      </c>
      <c r="BE347" s="142" t="e">
        <f>+N343-BC347</f>
        <v>#N/A</v>
      </c>
      <c r="BF347" s="142" t="e">
        <f>+P343-BD347</f>
        <v>#N/A</v>
      </c>
      <c r="BG347" s="500"/>
      <c r="BH347" s="500"/>
      <c r="BI347" s="500"/>
      <c r="BJ347" s="590"/>
      <c r="BK347" s="590"/>
      <c r="BL347" s="590"/>
      <c r="BM347" s="590"/>
    </row>
    <row r="348" spans="1:65" ht="65.099999999999994" customHeight="1" thickBot="1" x14ac:dyDescent="0.3">
      <c r="A348" s="512"/>
      <c r="B348" s="599"/>
      <c r="C348" s="518"/>
      <c r="D348" s="113"/>
      <c r="E348" s="113"/>
      <c r="F348" s="602"/>
      <c r="G348" s="568"/>
      <c r="H348" s="105"/>
      <c r="I348" s="162"/>
      <c r="J348" s="105"/>
      <c r="K348" s="30"/>
      <c r="L348" s="151"/>
      <c r="M348" s="514"/>
      <c r="N348" s="508"/>
      <c r="O348" s="597"/>
      <c r="P348" s="508"/>
      <c r="Q348" s="502"/>
      <c r="R348" s="501"/>
      <c r="S348" s="140"/>
      <c r="T348" s="102"/>
      <c r="U348" s="52" t="s">
        <v>497</v>
      </c>
      <c r="V348" s="145"/>
      <c r="W348" s="145"/>
      <c r="X348" s="145"/>
      <c r="Y348" s="99" t="str">
        <f t="shared" si="61"/>
        <v/>
      </c>
      <c r="Z348" s="145"/>
      <c r="AA348" s="99" t="str">
        <f t="shared" si="62"/>
        <v/>
      </c>
      <c r="AB348" s="140"/>
      <c r="AC348" s="99" t="str">
        <f t="shared" si="63"/>
        <v/>
      </c>
      <c r="AD348" s="140"/>
      <c r="AE348" s="99" t="str">
        <f t="shared" si="64"/>
        <v/>
      </c>
      <c r="AF348" s="140"/>
      <c r="AG348" s="99" t="str">
        <f t="shared" si="65"/>
        <v/>
      </c>
      <c r="AH348" s="140"/>
      <c r="AI348" s="99" t="str">
        <f t="shared" si="66"/>
        <v/>
      </c>
      <c r="AJ348" s="140"/>
      <c r="AK348" s="28" t="str">
        <f t="shared" si="67"/>
        <v/>
      </c>
      <c r="AL348" s="111" t="str">
        <f t="shared" si="68"/>
        <v/>
      </c>
      <c r="AM348" s="111" t="str">
        <f t="shared" si="69"/>
        <v/>
      </c>
      <c r="AN348" s="179"/>
      <c r="AO348" s="179"/>
      <c r="AP348" s="179"/>
      <c r="AQ348" s="179"/>
      <c r="AR348" s="179"/>
      <c r="AS348" s="179"/>
      <c r="AT348" s="179"/>
      <c r="AU348" s="180" t="str">
        <f>IFERROR(VLOOKUP(AT348,'Seguridad Información'!$I$61:$J$65,2,0),"")</f>
        <v/>
      </c>
      <c r="AV348" s="83"/>
      <c r="AW348" s="82" t="str">
        <f t="shared" si="60"/>
        <v/>
      </c>
      <c r="AX348" s="81" t="str">
        <f t="shared" si="70"/>
        <v/>
      </c>
      <c r="AY348" s="22" t="str">
        <f>IFERROR(VLOOKUP((CONCATENATE(AM348,AX348)),Listados!$U$3:$V$11,2,FALSE),"")</f>
        <v/>
      </c>
      <c r="AZ348" s="111">
        <f t="shared" si="71"/>
        <v>100</v>
      </c>
      <c r="BA348" s="505"/>
      <c r="BB348" s="548"/>
      <c r="BC348" s="142">
        <f>+IF(AND(W348="Preventivo",BB343="Fuerte"),2,IF(AND(W348="Preventivo",BB343="Moderado"),1,0))</f>
        <v>0</v>
      </c>
      <c r="BD348" s="68">
        <f>+IF(AND(W348="Detectivo/Correctivo",$BB343="Fuerte"),2,IF(AND(W348="Detectivo/Correctivo",$BB348="Moderado"),1,IF(AND(W348="Preventivo",$BB343="Fuerte"),1,0)))</f>
        <v>0</v>
      </c>
      <c r="BE348" s="142" t="e">
        <f>+N343-BC348</f>
        <v>#N/A</v>
      </c>
      <c r="BF348" s="142" t="e">
        <f>+P343-BD348</f>
        <v>#N/A</v>
      </c>
      <c r="BG348" s="501"/>
      <c r="BH348" s="501"/>
      <c r="BI348" s="501"/>
      <c r="BJ348" s="591"/>
      <c r="BK348" s="591"/>
      <c r="BL348" s="591"/>
      <c r="BM348" s="591"/>
    </row>
    <row r="349" spans="1:65" ht="65.099999999999994" customHeight="1" thickBot="1" x14ac:dyDescent="0.3">
      <c r="A349" s="510">
        <v>58</v>
      </c>
      <c r="B349" s="598"/>
      <c r="C349" s="516" t="str">
        <f>IFERROR(VLOOKUP(B349,Listados!B$3:C$20,2,FALSE),"")</f>
        <v/>
      </c>
      <c r="D349" s="114"/>
      <c r="E349" s="114"/>
      <c r="F349" s="600"/>
      <c r="G349" s="522"/>
      <c r="H349" s="105"/>
      <c r="I349" s="162"/>
      <c r="J349" s="105"/>
      <c r="K349" s="109"/>
      <c r="L349" s="18"/>
      <c r="M349" s="549"/>
      <c r="N349" s="506" t="e">
        <f>+VLOOKUP(M349,Listados!$K$8:$L$12,2,0)</f>
        <v>#N/A</v>
      </c>
      <c r="O349" s="596"/>
      <c r="P349" s="506" t="e">
        <f>+VLOOKUP(O349,Listados!$K$13:$L$17,2,0)</f>
        <v>#N/A</v>
      </c>
      <c r="Q349" s="501" t="str">
        <f>IF(AND(M349&lt;&gt;"",O349&lt;&gt;""),VLOOKUP(M349&amp;O349,Listados!$M$3:$N$27,2,FALSE),"")</f>
        <v/>
      </c>
      <c r="R349" s="499" t="e">
        <f>+VLOOKUP(Q349,Listados!$P$3:$Q$6,2,FALSE)</f>
        <v>#N/A</v>
      </c>
      <c r="S349" s="140"/>
      <c r="T349" s="98"/>
      <c r="U349" s="52" t="s">
        <v>497</v>
      </c>
      <c r="V349" s="145"/>
      <c r="W349" s="145"/>
      <c r="X349" s="145"/>
      <c r="Y349" s="99" t="str">
        <f t="shared" si="61"/>
        <v/>
      </c>
      <c r="Z349" s="145"/>
      <c r="AA349" s="99" t="str">
        <f t="shared" si="62"/>
        <v/>
      </c>
      <c r="AB349" s="140"/>
      <c r="AC349" s="99" t="str">
        <f t="shared" si="63"/>
        <v/>
      </c>
      <c r="AD349" s="140"/>
      <c r="AE349" s="99" t="str">
        <f t="shared" si="64"/>
        <v/>
      </c>
      <c r="AF349" s="140"/>
      <c r="AG349" s="99" t="str">
        <f t="shared" si="65"/>
        <v/>
      </c>
      <c r="AH349" s="140"/>
      <c r="AI349" s="99" t="str">
        <f t="shared" si="66"/>
        <v/>
      </c>
      <c r="AJ349" s="140"/>
      <c r="AK349" s="28" t="str">
        <f t="shared" si="67"/>
        <v/>
      </c>
      <c r="AL349" s="111" t="str">
        <f t="shared" si="68"/>
        <v/>
      </c>
      <c r="AM349" s="111" t="str">
        <f t="shared" si="69"/>
        <v/>
      </c>
      <c r="AN349" s="179"/>
      <c r="AO349" s="179"/>
      <c r="AP349" s="179"/>
      <c r="AQ349" s="179"/>
      <c r="AR349" s="179"/>
      <c r="AS349" s="179"/>
      <c r="AT349" s="179"/>
      <c r="AU349" s="180" t="str">
        <f>IFERROR(VLOOKUP(AT349,'Seguridad Información'!$I$61:$J$65,2,0),"")</f>
        <v/>
      </c>
      <c r="AV349" s="83"/>
      <c r="AW349" s="82" t="str">
        <f t="shared" si="60"/>
        <v/>
      </c>
      <c r="AX349" s="81" t="str">
        <f t="shared" si="70"/>
        <v/>
      </c>
      <c r="AY349" s="22" t="str">
        <f>IFERROR(VLOOKUP((CONCATENATE(AM349,AX349)),Listados!$U$3:$V$11,2,FALSE),"")</f>
        <v/>
      </c>
      <c r="AZ349" s="111">
        <f t="shared" si="71"/>
        <v>100</v>
      </c>
      <c r="BA349" s="503">
        <f>AVERAGE(AZ349:AZ354)</f>
        <v>100</v>
      </c>
      <c r="BB349" s="505" t="str">
        <f>IF(BA349&lt;=50, "Débil", IF(BA349&lt;=99,"Moderado","Fuerte"))</f>
        <v>Fuerte</v>
      </c>
      <c r="BC349" s="142">
        <f>+IF(AND(W349="Preventivo",BB349="Fuerte"),2,IF(AND(W349="Preventivo",BB349="Moderado"),1,0))</f>
        <v>0</v>
      </c>
      <c r="BD349" s="68">
        <f>+IF(AND(W349="Detectivo/Correctivo",$BB349="Fuerte"),2,IF(AND(W349="Detectivo/Correctivo",$BB349="Moderado"),1,IF(AND(W349="Preventivo",$BB349="Fuerte"),1,0)))</f>
        <v>0</v>
      </c>
      <c r="BE349" s="142" t="e">
        <f>+N349-BC349</f>
        <v>#N/A</v>
      </c>
      <c r="BF349" s="142" t="e">
        <f>+P349-BD349</f>
        <v>#N/A</v>
      </c>
      <c r="BG349" s="499" t="e">
        <f>+VLOOKUP(MIN(BE349,BE350,BE351,BE352,BE353,BE354),Listados!$J$18:$K$24,2,TRUE)</f>
        <v>#N/A</v>
      </c>
      <c r="BH349" s="499" t="e">
        <f>+VLOOKUP(MIN(BF349,BF350,BF351,BF352,BF353,BF354),Listados!$J$27:$K$32,2,TRUE)</f>
        <v>#N/A</v>
      </c>
      <c r="BI349" s="499" t="e">
        <f>IF(AND(BG349&lt;&gt;"",BH349&lt;&gt;""),VLOOKUP(BG349&amp;BH349,Listados!$M$3:$N$27,2,FALSE),"")</f>
        <v>#N/A</v>
      </c>
      <c r="BJ349" s="589" t="e">
        <f>+IF($R349="Asumir el riesgo","NA","")</f>
        <v>#N/A</v>
      </c>
      <c r="BK349" s="589" t="e">
        <f>+IF($R349="Asumir el riesgo","NA","")</f>
        <v>#N/A</v>
      </c>
      <c r="BL349" s="589" t="e">
        <f>+IF($R349="Asumir el riesgo","NA","")</f>
        <v>#N/A</v>
      </c>
      <c r="BM349" s="589" t="e">
        <f>+IF($R349="Asumir el riesgo","NA","")</f>
        <v>#N/A</v>
      </c>
    </row>
    <row r="350" spans="1:65" ht="65.099999999999994" customHeight="1" thickBot="1" x14ac:dyDescent="0.3">
      <c r="A350" s="511"/>
      <c r="B350" s="599"/>
      <c r="C350" s="517"/>
      <c r="D350" s="159"/>
      <c r="E350" s="159"/>
      <c r="F350" s="601"/>
      <c r="G350" s="523"/>
      <c r="H350" s="105"/>
      <c r="I350" s="162"/>
      <c r="J350" s="105"/>
      <c r="K350" s="161"/>
      <c r="L350" s="151"/>
      <c r="M350" s="514"/>
      <c r="N350" s="507"/>
      <c r="O350" s="597"/>
      <c r="P350" s="507"/>
      <c r="Q350" s="502"/>
      <c r="R350" s="500"/>
      <c r="S350" s="140"/>
      <c r="T350" s="181"/>
      <c r="U350" s="52" t="s">
        <v>497</v>
      </c>
      <c r="V350" s="145"/>
      <c r="W350" s="145"/>
      <c r="X350" s="145"/>
      <c r="Y350" s="99" t="str">
        <f t="shared" si="61"/>
        <v/>
      </c>
      <c r="Z350" s="145"/>
      <c r="AA350" s="99" t="str">
        <f t="shared" si="62"/>
        <v/>
      </c>
      <c r="AB350" s="140"/>
      <c r="AC350" s="99" t="str">
        <f t="shared" si="63"/>
        <v/>
      </c>
      <c r="AD350" s="140"/>
      <c r="AE350" s="99" t="str">
        <f t="shared" si="64"/>
        <v/>
      </c>
      <c r="AF350" s="140"/>
      <c r="AG350" s="99" t="str">
        <f t="shared" si="65"/>
        <v/>
      </c>
      <c r="AH350" s="140"/>
      <c r="AI350" s="99" t="str">
        <f t="shared" si="66"/>
        <v/>
      </c>
      <c r="AJ350" s="140"/>
      <c r="AK350" s="28" t="str">
        <f t="shared" si="67"/>
        <v/>
      </c>
      <c r="AL350" s="111" t="str">
        <f t="shared" si="68"/>
        <v/>
      </c>
      <c r="AM350" s="111" t="str">
        <f t="shared" si="69"/>
        <v/>
      </c>
      <c r="AN350" s="179"/>
      <c r="AO350" s="179"/>
      <c r="AP350" s="179"/>
      <c r="AQ350" s="179"/>
      <c r="AR350" s="179"/>
      <c r="AS350" s="179"/>
      <c r="AT350" s="179"/>
      <c r="AU350" s="180" t="str">
        <f>IFERROR(VLOOKUP(AT350,'Seguridad Información'!$I$61:$J$65,2,0),"")</f>
        <v/>
      </c>
      <c r="AV350" s="83"/>
      <c r="AW350" s="82" t="str">
        <f t="shared" si="60"/>
        <v/>
      </c>
      <c r="AX350" s="81" t="str">
        <f t="shared" si="70"/>
        <v/>
      </c>
      <c r="AY350" s="22" t="str">
        <f>IFERROR(VLOOKUP((CONCATENATE(AM350,AX350)),Listados!$U$3:$V$11,2,FALSE),"")</f>
        <v/>
      </c>
      <c r="AZ350" s="111">
        <f t="shared" si="71"/>
        <v>100</v>
      </c>
      <c r="BA350" s="504"/>
      <c r="BB350" s="548"/>
      <c r="BC350" s="142">
        <f>+IF(AND(W350="Preventivo",BB349="Fuerte"),2,IF(AND(W350="Preventivo",BB349="Moderado"),1,0))</f>
        <v>0</v>
      </c>
      <c r="BD350" s="68">
        <f>+IF(AND(W350="Detectivo/Correctivo",$BB349="Fuerte"),2,IF(AND(W350="Detectivo/Correctivo",$BB350="Moderado"),1,IF(AND(W350="Preventivo",$BB349="Fuerte"),1,0)))</f>
        <v>0</v>
      </c>
      <c r="BE350" s="142" t="e">
        <f>+N349-BC350</f>
        <v>#N/A</v>
      </c>
      <c r="BF350" s="142" t="e">
        <f>+P349-BD350</f>
        <v>#N/A</v>
      </c>
      <c r="BG350" s="500"/>
      <c r="BH350" s="500"/>
      <c r="BI350" s="500"/>
      <c r="BJ350" s="590"/>
      <c r="BK350" s="590"/>
      <c r="BL350" s="590"/>
      <c r="BM350" s="590"/>
    </row>
    <row r="351" spans="1:65" ht="65.099999999999994" customHeight="1" thickBot="1" x14ac:dyDescent="0.3">
      <c r="A351" s="511"/>
      <c r="B351" s="599"/>
      <c r="C351" s="517"/>
      <c r="D351" s="159"/>
      <c r="E351" s="159"/>
      <c r="F351" s="601"/>
      <c r="G351" s="523"/>
      <c r="H351" s="105"/>
      <c r="I351" s="162"/>
      <c r="J351" s="105"/>
      <c r="K351" s="161"/>
      <c r="L351" s="151"/>
      <c r="M351" s="514"/>
      <c r="N351" s="507"/>
      <c r="O351" s="597"/>
      <c r="P351" s="507"/>
      <c r="Q351" s="502"/>
      <c r="R351" s="500"/>
      <c r="S351" s="140"/>
      <c r="T351" s="100"/>
      <c r="U351" s="52" t="s">
        <v>497</v>
      </c>
      <c r="V351" s="145"/>
      <c r="W351" s="145"/>
      <c r="X351" s="145"/>
      <c r="Y351" s="99" t="str">
        <f t="shared" si="61"/>
        <v/>
      </c>
      <c r="Z351" s="145"/>
      <c r="AA351" s="99" t="str">
        <f t="shared" si="62"/>
        <v/>
      </c>
      <c r="AB351" s="140"/>
      <c r="AC351" s="99" t="str">
        <f t="shared" si="63"/>
        <v/>
      </c>
      <c r="AD351" s="140"/>
      <c r="AE351" s="99" t="str">
        <f t="shared" si="64"/>
        <v/>
      </c>
      <c r="AF351" s="140"/>
      <c r="AG351" s="99" t="str">
        <f t="shared" si="65"/>
        <v/>
      </c>
      <c r="AH351" s="140"/>
      <c r="AI351" s="99" t="str">
        <f t="shared" si="66"/>
        <v/>
      </c>
      <c r="AJ351" s="140"/>
      <c r="AK351" s="28" t="str">
        <f t="shared" si="67"/>
        <v/>
      </c>
      <c r="AL351" s="111" t="str">
        <f t="shared" si="68"/>
        <v/>
      </c>
      <c r="AM351" s="111" t="str">
        <f t="shared" si="69"/>
        <v/>
      </c>
      <c r="AN351" s="179"/>
      <c r="AO351" s="179"/>
      <c r="AP351" s="179"/>
      <c r="AQ351" s="179"/>
      <c r="AR351" s="179"/>
      <c r="AS351" s="179"/>
      <c r="AT351" s="179"/>
      <c r="AU351" s="180" t="str">
        <f>IFERROR(VLOOKUP(AT351,'Seguridad Información'!$I$61:$J$65,2,0),"")</f>
        <v/>
      </c>
      <c r="AV351" s="83"/>
      <c r="AW351" s="82" t="str">
        <f t="shared" si="60"/>
        <v/>
      </c>
      <c r="AX351" s="81" t="str">
        <f t="shared" si="70"/>
        <v/>
      </c>
      <c r="AY351" s="22" t="str">
        <f>IFERROR(VLOOKUP((CONCATENATE(AM351,AX351)),Listados!$U$3:$V$11,2,FALSE),"")</f>
        <v/>
      </c>
      <c r="AZ351" s="111">
        <f t="shared" si="71"/>
        <v>100</v>
      </c>
      <c r="BA351" s="504"/>
      <c r="BB351" s="548"/>
      <c r="BC351" s="142">
        <f>+IF(AND(W351="Preventivo",BB349="Fuerte"),2,IF(AND(W351="Preventivo",BB349="Moderado"),1,0))</f>
        <v>0</v>
      </c>
      <c r="BD351" s="68">
        <f>+IF(AND(W351="Detectivo/Correctivo",$BB349="Fuerte"),2,IF(AND(W351="Detectivo/Correctivo",$BB351="Moderado"),1,IF(AND(W351="Preventivo",$BB349="Fuerte"),1,0)))</f>
        <v>0</v>
      </c>
      <c r="BE351" s="142" t="e">
        <f>+N349-BC351</f>
        <v>#N/A</v>
      </c>
      <c r="BF351" s="142" t="e">
        <f>+P349-BD351</f>
        <v>#N/A</v>
      </c>
      <c r="BG351" s="500"/>
      <c r="BH351" s="500"/>
      <c r="BI351" s="500"/>
      <c r="BJ351" s="590"/>
      <c r="BK351" s="590"/>
      <c r="BL351" s="590"/>
      <c r="BM351" s="590"/>
    </row>
    <row r="352" spans="1:65" ht="65.099999999999994" customHeight="1" thickBot="1" x14ac:dyDescent="0.3">
      <c r="A352" s="511"/>
      <c r="B352" s="599"/>
      <c r="C352" s="517"/>
      <c r="D352" s="159"/>
      <c r="E352" s="159"/>
      <c r="F352" s="601"/>
      <c r="G352" s="523"/>
      <c r="H352" s="105"/>
      <c r="I352" s="162"/>
      <c r="J352" s="105"/>
      <c r="K352" s="161"/>
      <c r="L352" s="151"/>
      <c r="M352" s="514"/>
      <c r="N352" s="507"/>
      <c r="O352" s="597"/>
      <c r="P352" s="507"/>
      <c r="Q352" s="502"/>
      <c r="R352" s="500"/>
      <c r="S352" s="140"/>
      <c r="T352" s="101"/>
      <c r="U352" s="52" t="s">
        <v>497</v>
      </c>
      <c r="V352" s="145"/>
      <c r="W352" s="145"/>
      <c r="X352" s="145"/>
      <c r="Y352" s="99" t="str">
        <f t="shared" si="61"/>
        <v/>
      </c>
      <c r="Z352" s="145"/>
      <c r="AA352" s="99" t="str">
        <f t="shared" si="62"/>
        <v/>
      </c>
      <c r="AB352" s="140"/>
      <c r="AC352" s="99" t="str">
        <f t="shared" si="63"/>
        <v/>
      </c>
      <c r="AD352" s="140"/>
      <c r="AE352" s="99" t="str">
        <f t="shared" si="64"/>
        <v/>
      </c>
      <c r="AF352" s="140"/>
      <c r="AG352" s="99" t="str">
        <f t="shared" si="65"/>
        <v/>
      </c>
      <c r="AH352" s="140"/>
      <c r="AI352" s="99" t="str">
        <f t="shared" si="66"/>
        <v/>
      </c>
      <c r="AJ352" s="140"/>
      <c r="AK352" s="28" t="str">
        <f t="shared" si="67"/>
        <v/>
      </c>
      <c r="AL352" s="111" t="str">
        <f t="shared" si="68"/>
        <v/>
      </c>
      <c r="AM352" s="111" t="str">
        <f t="shared" si="69"/>
        <v/>
      </c>
      <c r="AN352" s="179"/>
      <c r="AO352" s="179"/>
      <c r="AP352" s="179"/>
      <c r="AQ352" s="179"/>
      <c r="AR352" s="179"/>
      <c r="AS352" s="179"/>
      <c r="AT352" s="179"/>
      <c r="AU352" s="180" t="str">
        <f>IFERROR(VLOOKUP(AT352,'Seguridad Información'!$I$61:$J$65,2,0),"")</f>
        <v/>
      </c>
      <c r="AV352" s="83"/>
      <c r="AW352" s="82" t="str">
        <f t="shared" si="60"/>
        <v/>
      </c>
      <c r="AX352" s="81" t="str">
        <f t="shared" si="70"/>
        <v/>
      </c>
      <c r="AY352" s="22" t="str">
        <f>IFERROR(VLOOKUP((CONCATENATE(AM352,AX352)),Listados!$U$3:$V$11,2,FALSE),"")</f>
        <v/>
      </c>
      <c r="AZ352" s="111">
        <f t="shared" si="71"/>
        <v>100</v>
      </c>
      <c r="BA352" s="504"/>
      <c r="BB352" s="548"/>
      <c r="BC352" s="142">
        <f>+IF(AND(W352="Preventivo",BB349="Fuerte"),2,IF(AND(W352="Preventivo",BB349="Moderado"),1,0))</f>
        <v>0</v>
      </c>
      <c r="BD352" s="68">
        <f>+IF(AND(W352="Detectivo/Correctivo",$BB349="Fuerte"),2,IF(AND(W352="Detectivo/Correctivo",$BB352="Moderado"),1,IF(AND(W352="Preventivo",$BB349="Fuerte"),1,0)))</f>
        <v>0</v>
      </c>
      <c r="BE352" s="142" t="e">
        <f>+N349-BC352</f>
        <v>#N/A</v>
      </c>
      <c r="BF352" s="142" t="e">
        <f>+P349-BD352</f>
        <v>#N/A</v>
      </c>
      <c r="BG352" s="500"/>
      <c r="BH352" s="500"/>
      <c r="BI352" s="500"/>
      <c r="BJ352" s="590"/>
      <c r="BK352" s="590"/>
      <c r="BL352" s="590"/>
      <c r="BM352" s="590"/>
    </row>
    <row r="353" spans="1:65" ht="65.099999999999994" customHeight="1" thickBot="1" x14ac:dyDescent="0.3">
      <c r="A353" s="511"/>
      <c r="B353" s="599"/>
      <c r="C353" s="517"/>
      <c r="D353" s="116"/>
      <c r="E353" s="116"/>
      <c r="F353" s="601"/>
      <c r="G353" s="523"/>
      <c r="H353" s="105"/>
      <c r="I353" s="162"/>
      <c r="J353" s="105"/>
      <c r="K353" s="29"/>
      <c r="L353" s="151"/>
      <c r="M353" s="514"/>
      <c r="N353" s="507"/>
      <c r="O353" s="597"/>
      <c r="P353" s="507"/>
      <c r="Q353" s="502"/>
      <c r="R353" s="500"/>
      <c r="S353" s="140"/>
      <c r="T353" s="181"/>
      <c r="U353" s="52" t="s">
        <v>497</v>
      </c>
      <c r="V353" s="145"/>
      <c r="W353" s="145"/>
      <c r="X353" s="145"/>
      <c r="Y353" s="99" t="str">
        <f t="shared" si="61"/>
        <v/>
      </c>
      <c r="Z353" s="145"/>
      <c r="AA353" s="99" t="str">
        <f t="shared" si="62"/>
        <v/>
      </c>
      <c r="AB353" s="140"/>
      <c r="AC353" s="99" t="str">
        <f t="shared" si="63"/>
        <v/>
      </c>
      <c r="AD353" s="140"/>
      <c r="AE353" s="99" t="str">
        <f t="shared" si="64"/>
        <v/>
      </c>
      <c r="AF353" s="140"/>
      <c r="AG353" s="99" t="str">
        <f t="shared" si="65"/>
        <v/>
      </c>
      <c r="AH353" s="140"/>
      <c r="AI353" s="99" t="str">
        <f t="shared" si="66"/>
        <v/>
      </c>
      <c r="AJ353" s="140"/>
      <c r="AK353" s="28" t="str">
        <f t="shared" si="67"/>
        <v/>
      </c>
      <c r="AL353" s="111" t="str">
        <f t="shared" si="68"/>
        <v/>
      </c>
      <c r="AM353" s="111" t="str">
        <f t="shared" si="69"/>
        <v/>
      </c>
      <c r="AN353" s="179"/>
      <c r="AO353" s="179"/>
      <c r="AP353" s="179"/>
      <c r="AQ353" s="179"/>
      <c r="AR353" s="179"/>
      <c r="AS353" s="179"/>
      <c r="AT353" s="179"/>
      <c r="AU353" s="180" t="str">
        <f>IFERROR(VLOOKUP(AT353,'Seguridad Información'!$I$61:$J$65,2,0),"")</f>
        <v/>
      </c>
      <c r="AV353" s="83"/>
      <c r="AW353" s="82" t="str">
        <f t="shared" si="60"/>
        <v/>
      </c>
      <c r="AX353" s="81" t="str">
        <f t="shared" si="70"/>
        <v/>
      </c>
      <c r="AY353" s="22" t="str">
        <f>IFERROR(VLOOKUP((CONCATENATE(AM353,AX353)),Listados!$U$3:$V$11,2,FALSE),"")</f>
        <v/>
      </c>
      <c r="AZ353" s="111">
        <f t="shared" si="71"/>
        <v>100</v>
      </c>
      <c r="BA353" s="504"/>
      <c r="BB353" s="548"/>
      <c r="BC353" s="142">
        <f>+IF(AND(W353="Preventivo",BB349="Fuerte"),2,IF(AND(W353="Preventivo",BB349="Moderado"),1,0))</f>
        <v>0</v>
      </c>
      <c r="BD353" s="68">
        <f>+IF(AND(W353="Detectivo/Correctivo",$BB349="Fuerte"),2,IF(AND(W353="Detectivo/Correctivo",$BB353="Moderado"),1,IF(AND(W353="Preventivo",$BB349="Fuerte"),1,0)))</f>
        <v>0</v>
      </c>
      <c r="BE353" s="142" t="e">
        <f>+N349-BC353</f>
        <v>#N/A</v>
      </c>
      <c r="BF353" s="142" t="e">
        <f>+P349-BD353</f>
        <v>#N/A</v>
      </c>
      <c r="BG353" s="500"/>
      <c r="BH353" s="500"/>
      <c r="BI353" s="500"/>
      <c r="BJ353" s="590"/>
      <c r="BK353" s="590"/>
      <c r="BL353" s="590"/>
      <c r="BM353" s="590"/>
    </row>
    <row r="354" spans="1:65" ht="65.099999999999994" customHeight="1" thickBot="1" x14ac:dyDescent="0.3">
      <c r="A354" s="512"/>
      <c r="B354" s="599"/>
      <c r="C354" s="518"/>
      <c r="D354" s="113"/>
      <c r="E354" s="113"/>
      <c r="F354" s="602"/>
      <c r="G354" s="568"/>
      <c r="H354" s="105"/>
      <c r="I354" s="162"/>
      <c r="J354" s="105"/>
      <c r="K354" s="30"/>
      <c r="L354" s="151"/>
      <c r="M354" s="514"/>
      <c r="N354" s="508"/>
      <c r="O354" s="597"/>
      <c r="P354" s="508"/>
      <c r="Q354" s="502"/>
      <c r="R354" s="501"/>
      <c r="S354" s="140"/>
      <c r="T354" s="102"/>
      <c r="U354" s="52" t="s">
        <v>497</v>
      </c>
      <c r="V354" s="145"/>
      <c r="W354" s="145"/>
      <c r="X354" s="145"/>
      <c r="Y354" s="99" t="str">
        <f t="shared" si="61"/>
        <v/>
      </c>
      <c r="Z354" s="145"/>
      <c r="AA354" s="99" t="str">
        <f t="shared" si="62"/>
        <v/>
      </c>
      <c r="AB354" s="140"/>
      <c r="AC354" s="99" t="str">
        <f t="shared" si="63"/>
        <v/>
      </c>
      <c r="AD354" s="140"/>
      <c r="AE354" s="99" t="str">
        <f t="shared" si="64"/>
        <v/>
      </c>
      <c r="AF354" s="140"/>
      <c r="AG354" s="99" t="str">
        <f t="shared" si="65"/>
        <v/>
      </c>
      <c r="AH354" s="140"/>
      <c r="AI354" s="99" t="str">
        <f t="shared" si="66"/>
        <v/>
      </c>
      <c r="AJ354" s="140"/>
      <c r="AK354" s="28" t="str">
        <f t="shared" si="67"/>
        <v/>
      </c>
      <c r="AL354" s="111" t="str">
        <f t="shared" si="68"/>
        <v/>
      </c>
      <c r="AM354" s="111" t="str">
        <f t="shared" si="69"/>
        <v/>
      </c>
      <c r="AN354" s="179"/>
      <c r="AO354" s="179"/>
      <c r="AP354" s="179"/>
      <c r="AQ354" s="179"/>
      <c r="AR354" s="179"/>
      <c r="AS354" s="179"/>
      <c r="AT354" s="179"/>
      <c r="AU354" s="180" t="str">
        <f>IFERROR(VLOOKUP(AT354,'Seguridad Información'!$I$61:$J$65,2,0),"")</f>
        <v/>
      </c>
      <c r="AV354" s="83"/>
      <c r="AW354" s="82" t="str">
        <f t="shared" si="60"/>
        <v/>
      </c>
      <c r="AX354" s="81" t="str">
        <f t="shared" si="70"/>
        <v/>
      </c>
      <c r="AY354" s="22" t="str">
        <f>IFERROR(VLOOKUP((CONCATENATE(AM354,AX354)),Listados!$U$3:$V$11,2,FALSE),"")</f>
        <v/>
      </c>
      <c r="AZ354" s="111">
        <f t="shared" si="71"/>
        <v>100</v>
      </c>
      <c r="BA354" s="505"/>
      <c r="BB354" s="548"/>
      <c r="BC354" s="142">
        <f>+IF(AND(W354="Preventivo",BB349="Fuerte"),2,IF(AND(W354="Preventivo",BB349="Moderado"),1,0))</f>
        <v>0</v>
      </c>
      <c r="BD354" s="68">
        <f>+IF(AND(W354="Detectivo/Correctivo",$BB349="Fuerte"),2,IF(AND(W354="Detectivo/Correctivo",$BB354="Moderado"),1,IF(AND(W354="Preventivo",$BB349="Fuerte"),1,0)))</f>
        <v>0</v>
      </c>
      <c r="BE354" s="142" t="e">
        <f>+N349-BC354</f>
        <v>#N/A</v>
      </c>
      <c r="BF354" s="142" t="e">
        <f>+P349-BD354</f>
        <v>#N/A</v>
      </c>
      <c r="BG354" s="501"/>
      <c r="BH354" s="501"/>
      <c r="BI354" s="501"/>
      <c r="BJ354" s="591"/>
      <c r="BK354" s="591"/>
      <c r="BL354" s="591"/>
      <c r="BM354" s="591"/>
    </row>
    <row r="355" spans="1:65" ht="65.099999999999994" customHeight="1" thickBot="1" x14ac:dyDescent="0.3">
      <c r="A355" s="510">
        <v>59</v>
      </c>
      <c r="B355" s="598"/>
      <c r="C355" s="516" t="str">
        <f>IFERROR(VLOOKUP(B355,Listados!B$3:C$20,2,FALSE),"")</f>
        <v/>
      </c>
      <c r="D355" s="114"/>
      <c r="E355" s="114"/>
      <c r="F355" s="600"/>
      <c r="G355" s="522"/>
      <c r="H355" s="105"/>
      <c r="I355" s="162"/>
      <c r="J355" s="105"/>
      <c r="K355" s="109"/>
      <c r="L355" s="18"/>
      <c r="M355" s="549"/>
      <c r="N355" s="506" t="e">
        <f>+VLOOKUP(M355,Listados!$K$8:$L$12,2,0)</f>
        <v>#N/A</v>
      </c>
      <c r="O355" s="596"/>
      <c r="P355" s="506" t="e">
        <f>+VLOOKUP(O355,Listados!$K$13:$L$17,2,0)</f>
        <v>#N/A</v>
      </c>
      <c r="Q355" s="501" t="str">
        <f>IF(AND(M355&lt;&gt;"",O355&lt;&gt;""),VLOOKUP(M355&amp;O355,Listados!$M$3:$N$27,2,FALSE),"")</f>
        <v/>
      </c>
      <c r="R355" s="499" t="e">
        <f>+VLOOKUP(Q355,Listados!$P$3:$Q$6,2,FALSE)</f>
        <v>#N/A</v>
      </c>
      <c r="S355" s="140"/>
      <c r="T355" s="98"/>
      <c r="U355" s="52" t="s">
        <v>497</v>
      </c>
      <c r="V355" s="145"/>
      <c r="W355" s="145"/>
      <c r="X355" s="145"/>
      <c r="Y355" s="99" t="str">
        <f t="shared" si="61"/>
        <v/>
      </c>
      <c r="Z355" s="145"/>
      <c r="AA355" s="99" t="str">
        <f t="shared" si="62"/>
        <v/>
      </c>
      <c r="AB355" s="140"/>
      <c r="AC355" s="99" t="str">
        <f t="shared" si="63"/>
        <v/>
      </c>
      <c r="AD355" s="140"/>
      <c r="AE355" s="99" t="str">
        <f t="shared" si="64"/>
        <v/>
      </c>
      <c r="AF355" s="140"/>
      <c r="AG355" s="99" t="str">
        <f t="shared" si="65"/>
        <v/>
      </c>
      <c r="AH355" s="140"/>
      <c r="AI355" s="99" t="str">
        <f t="shared" si="66"/>
        <v/>
      </c>
      <c r="AJ355" s="140"/>
      <c r="AK355" s="28" t="str">
        <f t="shared" si="67"/>
        <v/>
      </c>
      <c r="AL355" s="111" t="str">
        <f t="shared" si="68"/>
        <v/>
      </c>
      <c r="AM355" s="111" t="str">
        <f t="shared" si="69"/>
        <v/>
      </c>
      <c r="AN355" s="179"/>
      <c r="AO355" s="179"/>
      <c r="AP355" s="179"/>
      <c r="AQ355" s="179"/>
      <c r="AR355" s="179"/>
      <c r="AS355" s="179"/>
      <c r="AT355" s="179"/>
      <c r="AU355" s="180" t="str">
        <f>IFERROR(VLOOKUP(AT355,'Seguridad Información'!$I$61:$J$65,2,0),"")</f>
        <v/>
      </c>
      <c r="AV355" s="83"/>
      <c r="AW355" s="82" t="str">
        <f t="shared" si="60"/>
        <v/>
      </c>
      <c r="AX355" s="81" t="str">
        <f t="shared" si="70"/>
        <v/>
      </c>
      <c r="AY355" s="22" t="str">
        <f>IFERROR(VLOOKUP((CONCATENATE(AM355,AX355)),Listados!$U$3:$V$11,2,FALSE),"")</f>
        <v/>
      </c>
      <c r="AZ355" s="111">
        <f t="shared" si="71"/>
        <v>100</v>
      </c>
      <c r="BA355" s="503">
        <f>AVERAGE(AZ355:AZ360)</f>
        <v>100</v>
      </c>
      <c r="BB355" s="505" t="str">
        <f>IF(BA355&lt;=50, "Débil", IF(BA355&lt;=99,"Moderado","Fuerte"))</f>
        <v>Fuerte</v>
      </c>
      <c r="BC355" s="142">
        <f>+IF(AND(W355="Preventivo",BB355="Fuerte"),2,IF(AND(W355="Preventivo",BB355="Moderado"),1,0))</f>
        <v>0</v>
      </c>
      <c r="BD355" s="68">
        <f>+IF(AND(W355="Detectivo/Correctivo",$BB355="Fuerte"),2,IF(AND(W355="Detectivo/Correctivo",$BB355="Moderado"),1,IF(AND(W355="Preventivo",$BB355="Fuerte"),1,0)))</f>
        <v>0</v>
      </c>
      <c r="BE355" s="142" t="e">
        <f>+N355-BC355</f>
        <v>#N/A</v>
      </c>
      <c r="BF355" s="142" t="e">
        <f>+P355-BD355</f>
        <v>#N/A</v>
      </c>
      <c r="BG355" s="499" t="e">
        <f>+VLOOKUP(MIN(BE355,BE356,BE357,BE358,BE359,BE360),Listados!$J$18:$K$24,2,TRUE)</f>
        <v>#N/A</v>
      </c>
      <c r="BH355" s="499" t="e">
        <f>+VLOOKUP(MIN(BF355,BF356,BF357,BF358,BF359,BF360),Listados!$J$27:$K$32,2,TRUE)</f>
        <v>#N/A</v>
      </c>
      <c r="BI355" s="499" t="e">
        <f>IF(AND(BG355&lt;&gt;"",BH355&lt;&gt;""),VLOOKUP(BG355&amp;BH355,Listados!$M$3:$N$27,2,FALSE),"")</f>
        <v>#N/A</v>
      </c>
      <c r="BJ355" s="589" t="e">
        <f>+IF($R355="Asumir el riesgo","NA","")</f>
        <v>#N/A</v>
      </c>
      <c r="BK355" s="589" t="e">
        <f>+IF($R355="Asumir el riesgo","NA","")</f>
        <v>#N/A</v>
      </c>
      <c r="BL355" s="589" t="e">
        <f>+IF($R355="Asumir el riesgo","NA","")</f>
        <v>#N/A</v>
      </c>
      <c r="BM355" s="589" t="e">
        <f>+IF($R355="Asumir el riesgo","NA","")</f>
        <v>#N/A</v>
      </c>
    </row>
    <row r="356" spans="1:65" ht="65.099999999999994" customHeight="1" thickBot="1" x14ac:dyDescent="0.3">
      <c r="A356" s="511"/>
      <c r="B356" s="599"/>
      <c r="C356" s="517"/>
      <c r="D356" s="159"/>
      <c r="E356" s="159"/>
      <c r="F356" s="601"/>
      <c r="G356" s="523"/>
      <c r="H356" s="105"/>
      <c r="I356" s="162"/>
      <c r="J356" s="105"/>
      <c r="K356" s="161"/>
      <c r="L356" s="151"/>
      <c r="M356" s="514"/>
      <c r="N356" s="507"/>
      <c r="O356" s="597"/>
      <c r="P356" s="507"/>
      <c r="Q356" s="502"/>
      <c r="R356" s="500"/>
      <c r="S356" s="140"/>
      <c r="T356" s="181"/>
      <c r="U356" s="52" t="s">
        <v>497</v>
      </c>
      <c r="V356" s="145"/>
      <c r="W356" s="145"/>
      <c r="X356" s="145"/>
      <c r="Y356" s="99" t="str">
        <f t="shared" si="61"/>
        <v/>
      </c>
      <c r="Z356" s="145"/>
      <c r="AA356" s="99" t="str">
        <f t="shared" si="62"/>
        <v/>
      </c>
      <c r="AB356" s="140"/>
      <c r="AC356" s="99" t="str">
        <f t="shared" si="63"/>
        <v/>
      </c>
      <c r="AD356" s="140"/>
      <c r="AE356" s="99" t="str">
        <f t="shared" si="64"/>
        <v/>
      </c>
      <c r="AF356" s="140"/>
      <c r="AG356" s="99" t="str">
        <f t="shared" si="65"/>
        <v/>
      </c>
      <c r="AH356" s="140"/>
      <c r="AI356" s="99" t="str">
        <f t="shared" si="66"/>
        <v/>
      </c>
      <c r="AJ356" s="140"/>
      <c r="AK356" s="28" t="str">
        <f t="shared" si="67"/>
        <v/>
      </c>
      <c r="AL356" s="111" t="str">
        <f t="shared" si="68"/>
        <v/>
      </c>
      <c r="AM356" s="111" t="str">
        <f t="shared" si="69"/>
        <v/>
      </c>
      <c r="AN356" s="179"/>
      <c r="AO356" s="179"/>
      <c r="AP356" s="179"/>
      <c r="AQ356" s="179"/>
      <c r="AR356" s="179"/>
      <c r="AS356" s="179"/>
      <c r="AT356" s="179"/>
      <c r="AU356" s="180" t="str">
        <f>IFERROR(VLOOKUP(AT356,'Seguridad Información'!$I$61:$J$65,2,0),"")</f>
        <v/>
      </c>
      <c r="AV356" s="83"/>
      <c r="AW356" s="82" t="str">
        <f t="shared" si="60"/>
        <v/>
      </c>
      <c r="AX356" s="81" t="str">
        <f t="shared" si="70"/>
        <v/>
      </c>
      <c r="AY356" s="22" t="str">
        <f>IFERROR(VLOOKUP((CONCATENATE(AM356,AX356)),Listados!$U$3:$V$11,2,FALSE),"")</f>
        <v/>
      </c>
      <c r="AZ356" s="111">
        <f t="shared" si="71"/>
        <v>100</v>
      </c>
      <c r="BA356" s="504"/>
      <c r="BB356" s="548"/>
      <c r="BC356" s="142">
        <f>+IF(AND(W356="Preventivo",BB355="Fuerte"),2,IF(AND(W356="Preventivo",BB355="Moderado"),1,0))</f>
        <v>0</v>
      </c>
      <c r="BD356" s="68">
        <f>+IF(AND(W356="Detectivo/Correctivo",$BB355="Fuerte"),2,IF(AND(W356="Detectivo/Correctivo",$BB356="Moderado"),1,IF(AND(W356="Preventivo",$BB355="Fuerte"),1,0)))</f>
        <v>0</v>
      </c>
      <c r="BE356" s="142" t="e">
        <f>+N355-BC356</f>
        <v>#N/A</v>
      </c>
      <c r="BF356" s="142" t="e">
        <f>+P355-BD356</f>
        <v>#N/A</v>
      </c>
      <c r="BG356" s="500"/>
      <c r="BH356" s="500"/>
      <c r="BI356" s="500"/>
      <c r="BJ356" s="590"/>
      <c r="BK356" s="590"/>
      <c r="BL356" s="590"/>
      <c r="BM356" s="590"/>
    </row>
    <row r="357" spans="1:65" ht="65.099999999999994" customHeight="1" thickBot="1" x14ac:dyDescent="0.3">
      <c r="A357" s="511"/>
      <c r="B357" s="599"/>
      <c r="C357" s="517"/>
      <c r="D357" s="159"/>
      <c r="E357" s="159"/>
      <c r="F357" s="601"/>
      <c r="G357" s="523"/>
      <c r="H357" s="105"/>
      <c r="I357" s="162"/>
      <c r="J357" s="105"/>
      <c r="K357" s="161"/>
      <c r="L357" s="151"/>
      <c r="M357" s="514"/>
      <c r="N357" s="507"/>
      <c r="O357" s="597"/>
      <c r="P357" s="507"/>
      <c r="Q357" s="502"/>
      <c r="R357" s="500"/>
      <c r="S357" s="140"/>
      <c r="T357" s="100"/>
      <c r="U357" s="52" t="s">
        <v>497</v>
      </c>
      <c r="V357" s="145"/>
      <c r="W357" s="145"/>
      <c r="X357" s="145"/>
      <c r="Y357" s="99" t="str">
        <f t="shared" si="61"/>
        <v/>
      </c>
      <c r="Z357" s="145"/>
      <c r="AA357" s="99" t="str">
        <f t="shared" si="62"/>
        <v/>
      </c>
      <c r="AB357" s="140"/>
      <c r="AC357" s="99" t="str">
        <f t="shared" si="63"/>
        <v/>
      </c>
      <c r="AD357" s="140"/>
      <c r="AE357" s="99" t="str">
        <f t="shared" si="64"/>
        <v/>
      </c>
      <c r="AF357" s="140"/>
      <c r="AG357" s="99" t="str">
        <f t="shared" si="65"/>
        <v/>
      </c>
      <c r="AH357" s="140"/>
      <c r="AI357" s="99" t="str">
        <f t="shared" si="66"/>
        <v/>
      </c>
      <c r="AJ357" s="140"/>
      <c r="AK357" s="28" t="str">
        <f t="shared" si="67"/>
        <v/>
      </c>
      <c r="AL357" s="111" t="str">
        <f t="shared" si="68"/>
        <v/>
      </c>
      <c r="AM357" s="111" t="str">
        <f t="shared" si="69"/>
        <v/>
      </c>
      <c r="AN357" s="179"/>
      <c r="AO357" s="179"/>
      <c r="AP357" s="179"/>
      <c r="AQ357" s="179"/>
      <c r="AR357" s="179"/>
      <c r="AS357" s="179"/>
      <c r="AT357" s="179"/>
      <c r="AU357" s="180" t="str">
        <f>IFERROR(VLOOKUP(AT357,'Seguridad Información'!$I$61:$J$65,2,0),"")</f>
        <v/>
      </c>
      <c r="AV357" s="83"/>
      <c r="AW357" s="82" t="str">
        <f t="shared" si="60"/>
        <v/>
      </c>
      <c r="AX357" s="81" t="str">
        <f t="shared" si="70"/>
        <v/>
      </c>
      <c r="AY357" s="22" t="str">
        <f>IFERROR(VLOOKUP((CONCATENATE(AM357,AX357)),Listados!$U$3:$V$11,2,FALSE),"")</f>
        <v/>
      </c>
      <c r="AZ357" s="111">
        <f t="shared" si="71"/>
        <v>100</v>
      </c>
      <c r="BA357" s="504"/>
      <c r="BB357" s="548"/>
      <c r="BC357" s="142">
        <f>+IF(AND(W357="Preventivo",BB355="Fuerte"),2,IF(AND(W357="Preventivo",BB355="Moderado"),1,0))</f>
        <v>0</v>
      </c>
      <c r="BD357" s="68">
        <f>+IF(AND(W357="Detectivo/Correctivo",$BB355="Fuerte"),2,IF(AND(W357="Detectivo/Correctivo",$BB357="Moderado"),1,IF(AND(W357="Preventivo",$BB355="Fuerte"),1,0)))</f>
        <v>0</v>
      </c>
      <c r="BE357" s="142" t="e">
        <f>+N355-BC357</f>
        <v>#N/A</v>
      </c>
      <c r="BF357" s="142" t="e">
        <f>+P355-BD357</f>
        <v>#N/A</v>
      </c>
      <c r="BG357" s="500"/>
      <c r="BH357" s="500"/>
      <c r="BI357" s="500"/>
      <c r="BJ357" s="590"/>
      <c r="BK357" s="590"/>
      <c r="BL357" s="590"/>
      <c r="BM357" s="590"/>
    </row>
    <row r="358" spans="1:65" ht="65.099999999999994" customHeight="1" thickBot="1" x14ac:dyDescent="0.3">
      <c r="A358" s="511"/>
      <c r="B358" s="599"/>
      <c r="C358" s="517"/>
      <c r="D358" s="159"/>
      <c r="E358" s="159"/>
      <c r="F358" s="601"/>
      <c r="G358" s="523"/>
      <c r="H358" s="105"/>
      <c r="I358" s="162"/>
      <c r="J358" s="105"/>
      <c r="K358" s="161"/>
      <c r="L358" s="151"/>
      <c r="M358" s="514"/>
      <c r="N358" s="507"/>
      <c r="O358" s="597"/>
      <c r="P358" s="507"/>
      <c r="Q358" s="502"/>
      <c r="R358" s="500"/>
      <c r="S358" s="140"/>
      <c r="T358" s="101"/>
      <c r="U358" s="52" t="s">
        <v>497</v>
      </c>
      <c r="V358" s="145"/>
      <c r="W358" s="145"/>
      <c r="X358" s="145"/>
      <c r="Y358" s="99" t="str">
        <f t="shared" si="61"/>
        <v/>
      </c>
      <c r="Z358" s="145"/>
      <c r="AA358" s="99" t="str">
        <f t="shared" si="62"/>
        <v/>
      </c>
      <c r="AB358" s="140"/>
      <c r="AC358" s="99" t="str">
        <f t="shared" si="63"/>
        <v/>
      </c>
      <c r="AD358" s="140"/>
      <c r="AE358" s="99" t="str">
        <f t="shared" si="64"/>
        <v/>
      </c>
      <c r="AF358" s="140"/>
      <c r="AG358" s="99" t="str">
        <f t="shared" si="65"/>
        <v/>
      </c>
      <c r="AH358" s="140"/>
      <c r="AI358" s="99" t="str">
        <f t="shared" si="66"/>
        <v/>
      </c>
      <c r="AJ358" s="140"/>
      <c r="AK358" s="28" t="str">
        <f t="shared" si="67"/>
        <v/>
      </c>
      <c r="AL358" s="111" t="str">
        <f t="shared" si="68"/>
        <v/>
      </c>
      <c r="AM358" s="111" t="str">
        <f t="shared" si="69"/>
        <v/>
      </c>
      <c r="AN358" s="179"/>
      <c r="AO358" s="179"/>
      <c r="AP358" s="179"/>
      <c r="AQ358" s="179"/>
      <c r="AR358" s="179"/>
      <c r="AS358" s="179"/>
      <c r="AT358" s="179"/>
      <c r="AU358" s="180" t="str">
        <f>IFERROR(VLOOKUP(AT358,'Seguridad Información'!$I$61:$J$65,2,0),"")</f>
        <v/>
      </c>
      <c r="AV358" s="83"/>
      <c r="AW358" s="82" t="str">
        <f t="shared" si="60"/>
        <v/>
      </c>
      <c r="AX358" s="81" t="str">
        <f t="shared" si="70"/>
        <v/>
      </c>
      <c r="AY358" s="22" t="str">
        <f>IFERROR(VLOOKUP((CONCATENATE(AM358,AX358)),Listados!$U$3:$V$11,2,FALSE),"")</f>
        <v/>
      </c>
      <c r="AZ358" s="111">
        <f t="shared" si="71"/>
        <v>100</v>
      </c>
      <c r="BA358" s="504"/>
      <c r="BB358" s="548"/>
      <c r="BC358" s="142">
        <f>+IF(AND(W358="Preventivo",BB355="Fuerte"),2,IF(AND(W358="Preventivo",BB355="Moderado"),1,0))</f>
        <v>0</v>
      </c>
      <c r="BD358" s="68">
        <f>+IF(AND(W358="Detectivo/Correctivo",$BB355="Fuerte"),2,IF(AND(W358="Detectivo/Correctivo",$BB358="Moderado"),1,IF(AND(W358="Preventivo",$BB355="Fuerte"),1,0)))</f>
        <v>0</v>
      </c>
      <c r="BE358" s="142" t="e">
        <f>+N355-BC358</f>
        <v>#N/A</v>
      </c>
      <c r="BF358" s="142" t="e">
        <f>+P355-BD358</f>
        <v>#N/A</v>
      </c>
      <c r="BG358" s="500"/>
      <c r="BH358" s="500"/>
      <c r="BI358" s="500"/>
      <c r="BJ358" s="590"/>
      <c r="BK358" s="590"/>
      <c r="BL358" s="590"/>
      <c r="BM358" s="590"/>
    </row>
    <row r="359" spans="1:65" ht="65.099999999999994" customHeight="1" thickBot="1" x14ac:dyDescent="0.3">
      <c r="A359" s="511"/>
      <c r="B359" s="599"/>
      <c r="C359" s="517"/>
      <c r="D359" s="116"/>
      <c r="E359" s="116"/>
      <c r="F359" s="601"/>
      <c r="G359" s="523"/>
      <c r="H359" s="105"/>
      <c r="I359" s="162"/>
      <c r="J359" s="105"/>
      <c r="K359" s="29"/>
      <c r="L359" s="151"/>
      <c r="M359" s="514"/>
      <c r="N359" s="507"/>
      <c r="O359" s="597"/>
      <c r="P359" s="507"/>
      <c r="Q359" s="502"/>
      <c r="R359" s="500"/>
      <c r="S359" s="140"/>
      <c r="T359" s="181"/>
      <c r="U359" s="52" t="s">
        <v>497</v>
      </c>
      <c r="V359" s="145"/>
      <c r="W359" s="145"/>
      <c r="X359" s="145"/>
      <c r="Y359" s="99" t="str">
        <f t="shared" si="61"/>
        <v/>
      </c>
      <c r="Z359" s="145"/>
      <c r="AA359" s="99" t="str">
        <f t="shared" si="62"/>
        <v/>
      </c>
      <c r="AB359" s="140"/>
      <c r="AC359" s="99" t="str">
        <f t="shared" si="63"/>
        <v/>
      </c>
      <c r="AD359" s="140"/>
      <c r="AE359" s="99" t="str">
        <f t="shared" si="64"/>
        <v/>
      </c>
      <c r="AF359" s="140"/>
      <c r="AG359" s="99" t="str">
        <f t="shared" si="65"/>
        <v/>
      </c>
      <c r="AH359" s="140"/>
      <c r="AI359" s="99" t="str">
        <f t="shared" si="66"/>
        <v/>
      </c>
      <c r="AJ359" s="140"/>
      <c r="AK359" s="28" t="str">
        <f t="shared" si="67"/>
        <v/>
      </c>
      <c r="AL359" s="111" t="str">
        <f t="shared" si="68"/>
        <v/>
      </c>
      <c r="AM359" s="111" t="str">
        <f t="shared" si="69"/>
        <v/>
      </c>
      <c r="AN359" s="179"/>
      <c r="AO359" s="179"/>
      <c r="AP359" s="179"/>
      <c r="AQ359" s="179"/>
      <c r="AR359" s="179"/>
      <c r="AS359" s="179"/>
      <c r="AT359" s="179"/>
      <c r="AU359" s="180" t="str">
        <f>IFERROR(VLOOKUP(AT359,'Seguridad Información'!$I$61:$J$65,2,0),"")</f>
        <v/>
      </c>
      <c r="AV359" s="83"/>
      <c r="AW359" s="82" t="str">
        <f t="shared" si="60"/>
        <v/>
      </c>
      <c r="AX359" s="81" t="str">
        <f t="shared" si="70"/>
        <v/>
      </c>
      <c r="AY359" s="22" t="str">
        <f>IFERROR(VLOOKUP((CONCATENATE(AM359,AX359)),Listados!$U$3:$V$11,2,FALSE),"")</f>
        <v/>
      </c>
      <c r="AZ359" s="111">
        <f t="shared" si="71"/>
        <v>100</v>
      </c>
      <c r="BA359" s="504"/>
      <c r="BB359" s="548"/>
      <c r="BC359" s="142">
        <f>+IF(AND(W359="Preventivo",BB355="Fuerte"),2,IF(AND(W359="Preventivo",BB355="Moderado"),1,0))</f>
        <v>0</v>
      </c>
      <c r="BD359" s="68">
        <f>+IF(AND(W359="Detectivo/Correctivo",$BB355="Fuerte"),2,IF(AND(W359="Detectivo/Correctivo",$BB359="Moderado"),1,IF(AND(W359="Preventivo",$BB355="Fuerte"),1,0)))</f>
        <v>0</v>
      </c>
      <c r="BE359" s="142" t="e">
        <f>+N355-BC359</f>
        <v>#N/A</v>
      </c>
      <c r="BF359" s="142" t="e">
        <f>+P355-BD359</f>
        <v>#N/A</v>
      </c>
      <c r="BG359" s="500"/>
      <c r="BH359" s="500"/>
      <c r="BI359" s="500"/>
      <c r="BJ359" s="590"/>
      <c r="BK359" s="590"/>
      <c r="BL359" s="590"/>
      <c r="BM359" s="590"/>
    </row>
    <row r="360" spans="1:65" ht="65.099999999999994" customHeight="1" thickBot="1" x14ac:dyDescent="0.3">
      <c r="A360" s="512"/>
      <c r="B360" s="599"/>
      <c r="C360" s="518"/>
      <c r="D360" s="113"/>
      <c r="E360" s="113"/>
      <c r="F360" s="602"/>
      <c r="G360" s="568"/>
      <c r="H360" s="105"/>
      <c r="I360" s="162"/>
      <c r="J360" s="105"/>
      <c r="K360" s="30"/>
      <c r="L360" s="151"/>
      <c r="M360" s="514"/>
      <c r="N360" s="508"/>
      <c r="O360" s="597"/>
      <c r="P360" s="508"/>
      <c r="Q360" s="502"/>
      <c r="R360" s="501"/>
      <c r="S360" s="140"/>
      <c r="T360" s="102"/>
      <c r="U360" s="52" t="s">
        <v>497</v>
      </c>
      <c r="V360" s="145"/>
      <c r="W360" s="145"/>
      <c r="X360" s="145"/>
      <c r="Y360" s="99" t="str">
        <f t="shared" si="61"/>
        <v/>
      </c>
      <c r="Z360" s="145"/>
      <c r="AA360" s="99" t="str">
        <f t="shared" si="62"/>
        <v/>
      </c>
      <c r="AB360" s="140"/>
      <c r="AC360" s="99" t="str">
        <f t="shared" si="63"/>
        <v/>
      </c>
      <c r="AD360" s="140"/>
      <c r="AE360" s="99" t="str">
        <f t="shared" si="64"/>
        <v/>
      </c>
      <c r="AF360" s="140"/>
      <c r="AG360" s="99" t="str">
        <f t="shared" si="65"/>
        <v/>
      </c>
      <c r="AH360" s="140"/>
      <c r="AI360" s="99" t="str">
        <f t="shared" si="66"/>
        <v/>
      </c>
      <c r="AJ360" s="140"/>
      <c r="AK360" s="28" t="str">
        <f t="shared" si="67"/>
        <v/>
      </c>
      <c r="AL360" s="111" t="str">
        <f t="shared" si="68"/>
        <v/>
      </c>
      <c r="AM360" s="111" t="str">
        <f t="shared" si="69"/>
        <v/>
      </c>
      <c r="AN360" s="179"/>
      <c r="AO360" s="179"/>
      <c r="AP360" s="179"/>
      <c r="AQ360" s="179"/>
      <c r="AR360" s="179"/>
      <c r="AS360" s="179"/>
      <c r="AT360" s="179"/>
      <c r="AU360" s="180" t="str">
        <f>IFERROR(VLOOKUP(AT360,'Seguridad Información'!$I$61:$J$65,2,0),"")</f>
        <v/>
      </c>
      <c r="AV360" s="83"/>
      <c r="AW360" s="82" t="str">
        <f t="shared" si="60"/>
        <v/>
      </c>
      <c r="AX360" s="81" t="str">
        <f t="shared" si="70"/>
        <v/>
      </c>
      <c r="AY360" s="22" t="str">
        <f>IFERROR(VLOOKUP((CONCATENATE(AM360,AX360)),Listados!$U$3:$V$11,2,FALSE),"")</f>
        <v/>
      </c>
      <c r="AZ360" s="111">
        <f t="shared" si="71"/>
        <v>100</v>
      </c>
      <c r="BA360" s="505"/>
      <c r="BB360" s="548"/>
      <c r="BC360" s="142">
        <f>+IF(AND(W360="Preventivo",BB355="Fuerte"),2,IF(AND(W360="Preventivo",BB355="Moderado"),1,0))</f>
        <v>0</v>
      </c>
      <c r="BD360" s="68">
        <f>+IF(AND(W360="Detectivo/Correctivo",$BB355="Fuerte"),2,IF(AND(W360="Detectivo/Correctivo",$BB360="Moderado"),1,IF(AND(W360="Preventivo",$BB355="Fuerte"),1,0)))</f>
        <v>0</v>
      </c>
      <c r="BE360" s="142" t="e">
        <f>+N355-BC360</f>
        <v>#N/A</v>
      </c>
      <c r="BF360" s="142" t="e">
        <f>+P355-BD360</f>
        <v>#N/A</v>
      </c>
      <c r="BG360" s="501"/>
      <c r="BH360" s="501"/>
      <c r="BI360" s="501"/>
      <c r="BJ360" s="591"/>
      <c r="BK360" s="591"/>
      <c r="BL360" s="591"/>
      <c r="BM360" s="591"/>
    </row>
    <row r="361" spans="1:65" ht="65.099999999999994" customHeight="1" thickBot="1" x14ac:dyDescent="0.3">
      <c r="A361" s="510">
        <v>60</v>
      </c>
      <c r="B361" s="595"/>
      <c r="C361" s="516" t="str">
        <f>IFERROR(VLOOKUP(B361,Listados!B$3:C$20,2,FALSE),"")</f>
        <v/>
      </c>
      <c r="D361" s="114"/>
      <c r="E361" s="114"/>
      <c r="F361" s="600"/>
      <c r="G361" s="522"/>
      <c r="H361" s="105"/>
      <c r="I361" s="162"/>
      <c r="J361" s="105"/>
      <c r="K361" s="109"/>
      <c r="L361" s="18"/>
      <c r="M361" s="549"/>
      <c r="N361" s="506" t="e">
        <f>+VLOOKUP(M361,Listados!$K$8:$L$12,2,0)</f>
        <v>#N/A</v>
      </c>
      <c r="O361" s="596"/>
      <c r="P361" s="506" t="e">
        <f>+VLOOKUP(O361,Listados!$K$13:$L$17,2,0)</f>
        <v>#N/A</v>
      </c>
      <c r="Q361" s="501" t="str">
        <f>IF(AND(M361&lt;&gt;"",O361&lt;&gt;""),VLOOKUP(M361&amp;O361,Listados!$M$3:$N$27,2,FALSE),"")</f>
        <v/>
      </c>
      <c r="R361" s="499" t="e">
        <f>+VLOOKUP(Q361,Listados!$P$3:$Q$6,2,FALSE)</f>
        <v>#N/A</v>
      </c>
      <c r="S361" s="140"/>
      <c r="T361" s="98"/>
      <c r="U361" s="52" t="s">
        <v>497</v>
      </c>
      <c r="V361" s="145"/>
      <c r="W361" s="145"/>
      <c r="X361" s="145"/>
      <c r="Y361" s="99" t="str">
        <f t="shared" si="61"/>
        <v/>
      </c>
      <c r="Z361" s="145"/>
      <c r="AA361" s="99" t="str">
        <f t="shared" si="62"/>
        <v/>
      </c>
      <c r="AB361" s="140"/>
      <c r="AC361" s="99" t="str">
        <f t="shared" si="63"/>
        <v/>
      </c>
      <c r="AD361" s="140"/>
      <c r="AE361" s="99" t="str">
        <f t="shared" si="64"/>
        <v/>
      </c>
      <c r="AF361" s="140"/>
      <c r="AG361" s="99" t="str">
        <f t="shared" si="65"/>
        <v/>
      </c>
      <c r="AH361" s="140"/>
      <c r="AI361" s="99" t="str">
        <f t="shared" si="66"/>
        <v/>
      </c>
      <c r="AJ361" s="140"/>
      <c r="AK361" s="28" t="str">
        <f t="shared" si="67"/>
        <v/>
      </c>
      <c r="AL361" s="111" t="str">
        <f t="shared" si="68"/>
        <v/>
      </c>
      <c r="AM361" s="111" t="str">
        <f t="shared" si="69"/>
        <v/>
      </c>
      <c r="AN361" s="179"/>
      <c r="AO361" s="179"/>
      <c r="AP361" s="179"/>
      <c r="AQ361" s="179"/>
      <c r="AR361" s="179"/>
      <c r="AS361" s="179"/>
      <c r="AT361" s="179"/>
      <c r="AU361" s="180" t="str">
        <f>IFERROR(VLOOKUP(AT361,'Seguridad Información'!$I$61:$J$65,2,0),"")</f>
        <v/>
      </c>
      <c r="AV361" s="83"/>
      <c r="AW361" s="82" t="str">
        <f t="shared" si="60"/>
        <v/>
      </c>
      <c r="AX361" s="81" t="str">
        <f t="shared" si="70"/>
        <v/>
      </c>
      <c r="AY361" s="22" t="str">
        <f>IFERROR(VLOOKUP((CONCATENATE(AM361,AX361)),Listados!$U$3:$V$11,2,FALSE),"")</f>
        <v/>
      </c>
      <c r="AZ361" s="111">
        <f t="shared" si="71"/>
        <v>100</v>
      </c>
      <c r="BA361" s="503">
        <f>AVERAGE(AZ361:AZ366)</f>
        <v>100</v>
      </c>
      <c r="BB361" s="505" t="str">
        <f>IF(BA361&lt;=50, "Débil", IF(BA361&lt;=99,"Moderado","Fuerte"))</f>
        <v>Fuerte</v>
      </c>
      <c r="BC361" s="142">
        <f>+IF(AND(W361="Preventivo",BB361="Fuerte"),2,IF(AND(W361="Preventivo",BB361="Moderado"),1,0))</f>
        <v>0</v>
      </c>
      <c r="BD361" s="68">
        <f>+IF(AND(W361="Detectivo/Correctivo",$BB361="Fuerte"),2,IF(AND(W361="Detectivo/Correctivo",$BB361="Moderado"),1,IF(AND(W361="Preventivo",$BB361="Fuerte"),1,0)))</f>
        <v>0</v>
      </c>
      <c r="BE361" s="142" t="e">
        <f>+N361-BC361</f>
        <v>#N/A</v>
      </c>
      <c r="BF361" s="142" t="e">
        <f>+P361-BD361</f>
        <v>#N/A</v>
      </c>
      <c r="BG361" s="499" t="e">
        <f>+VLOOKUP(MIN(BE361,BE362,BE363,BE364,BE365,BE366),Listados!$J$18:$K$24,2,TRUE)</f>
        <v>#N/A</v>
      </c>
      <c r="BH361" s="499" t="e">
        <f>+VLOOKUP(MIN(BF361,BF362,BF363,BF364,BF365,BF366),Listados!$J$27:$K$32,2,TRUE)</f>
        <v>#N/A</v>
      </c>
      <c r="BI361" s="499" t="e">
        <f>IF(AND(BG361&lt;&gt;"",BH361&lt;&gt;""),VLOOKUP(BG361&amp;BH361,Listados!$M$3:$N$27,2,FALSE),"")</f>
        <v>#N/A</v>
      </c>
      <c r="BJ361" s="589" t="e">
        <f>+IF($R361="Asumir el riesgo","NA","")</f>
        <v>#N/A</v>
      </c>
      <c r="BK361" s="589" t="e">
        <f>+IF($R361="Asumir el riesgo","NA","")</f>
        <v>#N/A</v>
      </c>
      <c r="BL361" s="589" t="e">
        <f>+IF($R361="Asumir el riesgo","NA","")</f>
        <v>#N/A</v>
      </c>
      <c r="BM361" s="589" t="e">
        <f>+IF($R361="Asumir el riesgo","NA","")</f>
        <v>#N/A</v>
      </c>
    </row>
    <row r="362" spans="1:65" ht="65.099999999999994" customHeight="1" thickBot="1" x14ac:dyDescent="0.3">
      <c r="A362" s="511"/>
      <c r="B362" s="595"/>
      <c r="C362" s="517"/>
      <c r="D362" s="159"/>
      <c r="E362" s="159"/>
      <c r="F362" s="601"/>
      <c r="G362" s="523"/>
      <c r="H362" s="105"/>
      <c r="I362" s="162"/>
      <c r="J362" s="105"/>
      <c r="K362" s="161"/>
      <c r="L362" s="151"/>
      <c r="M362" s="514"/>
      <c r="N362" s="507"/>
      <c r="O362" s="597"/>
      <c r="P362" s="507"/>
      <c r="Q362" s="502"/>
      <c r="R362" s="500"/>
      <c r="S362" s="140"/>
      <c r="T362" s="181"/>
      <c r="U362" s="52" t="s">
        <v>497</v>
      </c>
      <c r="V362" s="145"/>
      <c r="W362" s="145"/>
      <c r="X362" s="145"/>
      <c r="Y362" s="99" t="str">
        <f t="shared" si="61"/>
        <v/>
      </c>
      <c r="Z362" s="145"/>
      <c r="AA362" s="99" t="str">
        <f t="shared" si="62"/>
        <v/>
      </c>
      <c r="AB362" s="140"/>
      <c r="AC362" s="99" t="str">
        <f t="shared" si="63"/>
        <v/>
      </c>
      <c r="AD362" s="140"/>
      <c r="AE362" s="99" t="str">
        <f t="shared" si="64"/>
        <v/>
      </c>
      <c r="AF362" s="140"/>
      <c r="AG362" s="99" t="str">
        <f t="shared" si="65"/>
        <v/>
      </c>
      <c r="AH362" s="140"/>
      <c r="AI362" s="99" t="str">
        <f t="shared" si="66"/>
        <v/>
      </c>
      <c r="AJ362" s="140"/>
      <c r="AK362" s="28" t="str">
        <f t="shared" si="67"/>
        <v/>
      </c>
      <c r="AL362" s="111" t="str">
        <f t="shared" si="68"/>
        <v/>
      </c>
      <c r="AM362" s="111" t="str">
        <f t="shared" si="69"/>
        <v/>
      </c>
      <c r="AN362" s="179"/>
      <c r="AO362" s="179"/>
      <c r="AP362" s="179"/>
      <c r="AQ362" s="179"/>
      <c r="AR362" s="179"/>
      <c r="AS362" s="179"/>
      <c r="AT362" s="179"/>
      <c r="AU362" s="180" t="str">
        <f>IFERROR(VLOOKUP(AT362,'Seguridad Información'!$I$61:$J$65,2,0),"")</f>
        <v/>
      </c>
      <c r="AV362" s="83"/>
      <c r="AW362" s="82" t="str">
        <f t="shared" si="60"/>
        <v/>
      </c>
      <c r="AX362" s="81" t="str">
        <f t="shared" si="70"/>
        <v/>
      </c>
      <c r="AY362" s="22" t="str">
        <f>IFERROR(VLOOKUP((CONCATENATE(AM362,AX362)),Listados!$U$3:$V$11,2,FALSE),"")</f>
        <v/>
      </c>
      <c r="AZ362" s="111">
        <f t="shared" si="71"/>
        <v>100</v>
      </c>
      <c r="BA362" s="504"/>
      <c r="BB362" s="548"/>
      <c r="BC362" s="142">
        <f>+IF(AND(W362="Preventivo",BB361="Fuerte"),2,IF(AND(W362="Preventivo",BB361="Moderado"),1,0))</f>
        <v>0</v>
      </c>
      <c r="BD362" s="68">
        <f>+IF(AND(W362="Detectivo/Correctivo",$BB361="Fuerte"),2,IF(AND(W362="Detectivo/Correctivo",$BB362="Moderado"),1,IF(AND(W362="Preventivo",$BB361="Fuerte"),1,0)))</f>
        <v>0</v>
      </c>
      <c r="BE362" s="142" t="e">
        <f>+N361-BC362</f>
        <v>#N/A</v>
      </c>
      <c r="BF362" s="142" t="e">
        <f>+P361-BD362</f>
        <v>#N/A</v>
      </c>
      <c r="BG362" s="500"/>
      <c r="BH362" s="500"/>
      <c r="BI362" s="500"/>
      <c r="BJ362" s="590"/>
      <c r="BK362" s="590"/>
      <c r="BL362" s="590"/>
      <c r="BM362" s="590"/>
    </row>
    <row r="363" spans="1:65" ht="65.099999999999994" customHeight="1" thickBot="1" x14ac:dyDescent="0.3">
      <c r="A363" s="511"/>
      <c r="B363" s="595"/>
      <c r="C363" s="517"/>
      <c r="D363" s="159"/>
      <c r="E363" s="159"/>
      <c r="F363" s="601"/>
      <c r="G363" s="523"/>
      <c r="H363" s="105"/>
      <c r="I363" s="162"/>
      <c r="J363" s="105"/>
      <c r="K363" s="161"/>
      <c r="L363" s="151"/>
      <c r="M363" s="514"/>
      <c r="N363" s="507"/>
      <c r="O363" s="597"/>
      <c r="P363" s="507"/>
      <c r="Q363" s="502"/>
      <c r="R363" s="500"/>
      <c r="S363" s="140"/>
      <c r="T363" s="100"/>
      <c r="U363" s="52" t="s">
        <v>497</v>
      </c>
      <c r="V363" s="145"/>
      <c r="W363" s="145"/>
      <c r="X363" s="145"/>
      <c r="Y363" s="99" t="str">
        <f t="shared" si="61"/>
        <v/>
      </c>
      <c r="Z363" s="145"/>
      <c r="AA363" s="99" t="str">
        <f t="shared" si="62"/>
        <v/>
      </c>
      <c r="AB363" s="140"/>
      <c r="AC363" s="99" t="str">
        <f t="shared" si="63"/>
        <v/>
      </c>
      <c r="AD363" s="140"/>
      <c r="AE363" s="99" t="str">
        <f t="shared" si="64"/>
        <v/>
      </c>
      <c r="AF363" s="140"/>
      <c r="AG363" s="99" t="str">
        <f t="shared" si="65"/>
        <v/>
      </c>
      <c r="AH363" s="140"/>
      <c r="AI363" s="99" t="str">
        <f t="shared" si="66"/>
        <v/>
      </c>
      <c r="AJ363" s="140"/>
      <c r="AK363" s="28" t="str">
        <f t="shared" si="67"/>
        <v/>
      </c>
      <c r="AL363" s="111" t="str">
        <f t="shared" si="68"/>
        <v/>
      </c>
      <c r="AM363" s="111" t="str">
        <f t="shared" si="69"/>
        <v/>
      </c>
      <c r="AN363" s="179"/>
      <c r="AO363" s="179"/>
      <c r="AP363" s="179"/>
      <c r="AQ363" s="179"/>
      <c r="AR363" s="179"/>
      <c r="AS363" s="179"/>
      <c r="AT363" s="179"/>
      <c r="AU363" s="180" t="str">
        <f>IFERROR(VLOOKUP(AT363,'Seguridad Información'!$I$61:$J$65,2,0),"")</f>
        <v/>
      </c>
      <c r="AV363" s="83"/>
      <c r="AW363" s="82" t="str">
        <f t="shared" si="60"/>
        <v/>
      </c>
      <c r="AX363" s="81" t="str">
        <f t="shared" si="70"/>
        <v/>
      </c>
      <c r="AY363" s="22" t="str">
        <f>IFERROR(VLOOKUP((CONCATENATE(AM363,AX363)),Listados!$U$3:$V$11,2,FALSE),"")</f>
        <v/>
      </c>
      <c r="AZ363" s="111">
        <f t="shared" si="71"/>
        <v>100</v>
      </c>
      <c r="BA363" s="504"/>
      <c r="BB363" s="548"/>
      <c r="BC363" s="142">
        <f>+IF(AND(W363="Preventivo",BB361="Fuerte"),2,IF(AND(W363="Preventivo",BB361="Moderado"),1,0))</f>
        <v>0</v>
      </c>
      <c r="BD363" s="68">
        <f>+IF(AND(W363="Detectivo/Correctivo",$BB361="Fuerte"),2,IF(AND(W363="Detectivo/Correctivo",$BB363="Moderado"),1,IF(AND(W363="Preventivo",$BB361="Fuerte"),1,0)))</f>
        <v>0</v>
      </c>
      <c r="BE363" s="142" t="e">
        <f>+N361-BC363</f>
        <v>#N/A</v>
      </c>
      <c r="BF363" s="142" t="e">
        <f>+P361-BD363</f>
        <v>#N/A</v>
      </c>
      <c r="BG363" s="500"/>
      <c r="BH363" s="500"/>
      <c r="BI363" s="500"/>
      <c r="BJ363" s="590"/>
      <c r="BK363" s="590"/>
      <c r="BL363" s="590"/>
      <c r="BM363" s="590"/>
    </row>
    <row r="364" spans="1:65" ht="65.099999999999994" customHeight="1" thickBot="1" x14ac:dyDescent="0.3">
      <c r="A364" s="511"/>
      <c r="B364" s="595"/>
      <c r="C364" s="517"/>
      <c r="D364" s="159"/>
      <c r="E364" s="159"/>
      <c r="F364" s="601"/>
      <c r="G364" s="523"/>
      <c r="H364" s="105"/>
      <c r="I364" s="162"/>
      <c r="J364" s="105"/>
      <c r="K364" s="161"/>
      <c r="L364" s="151"/>
      <c r="M364" s="514"/>
      <c r="N364" s="507"/>
      <c r="O364" s="597"/>
      <c r="P364" s="507"/>
      <c r="Q364" s="502"/>
      <c r="R364" s="500"/>
      <c r="S364" s="140"/>
      <c r="T364" s="101"/>
      <c r="U364" s="52" t="s">
        <v>497</v>
      </c>
      <c r="V364" s="145"/>
      <c r="W364" s="145"/>
      <c r="X364" s="145"/>
      <c r="Y364" s="99" t="str">
        <f t="shared" si="61"/>
        <v/>
      </c>
      <c r="Z364" s="145"/>
      <c r="AA364" s="99" t="str">
        <f t="shared" si="62"/>
        <v/>
      </c>
      <c r="AB364" s="140"/>
      <c r="AC364" s="99" t="str">
        <f t="shared" si="63"/>
        <v/>
      </c>
      <c r="AD364" s="140"/>
      <c r="AE364" s="99" t="str">
        <f t="shared" si="64"/>
        <v/>
      </c>
      <c r="AF364" s="140"/>
      <c r="AG364" s="99" t="str">
        <f t="shared" si="65"/>
        <v/>
      </c>
      <c r="AH364" s="140"/>
      <c r="AI364" s="99" t="str">
        <f t="shared" si="66"/>
        <v/>
      </c>
      <c r="AJ364" s="140"/>
      <c r="AK364" s="28" t="str">
        <f t="shared" si="67"/>
        <v/>
      </c>
      <c r="AL364" s="111" t="str">
        <f t="shared" si="68"/>
        <v/>
      </c>
      <c r="AM364" s="111" t="str">
        <f t="shared" si="69"/>
        <v/>
      </c>
      <c r="AN364" s="179"/>
      <c r="AO364" s="179"/>
      <c r="AP364" s="179"/>
      <c r="AQ364" s="179"/>
      <c r="AR364" s="179"/>
      <c r="AS364" s="179"/>
      <c r="AT364" s="179"/>
      <c r="AU364" s="180" t="str">
        <f>IFERROR(VLOOKUP(AT364,'Seguridad Información'!$I$61:$J$65,2,0),"")</f>
        <v/>
      </c>
      <c r="AV364" s="83"/>
      <c r="AW364" s="82" t="str">
        <f t="shared" si="60"/>
        <v/>
      </c>
      <c r="AX364" s="81" t="str">
        <f t="shared" si="70"/>
        <v/>
      </c>
      <c r="AY364" s="22" t="str">
        <f>IFERROR(VLOOKUP((CONCATENATE(AM364,AX364)),Listados!$U$3:$V$11,2,FALSE),"")</f>
        <v/>
      </c>
      <c r="AZ364" s="111">
        <f t="shared" si="71"/>
        <v>100</v>
      </c>
      <c r="BA364" s="504"/>
      <c r="BB364" s="548"/>
      <c r="BC364" s="142">
        <f>+IF(AND(W364="Preventivo",BB361="Fuerte"),2,IF(AND(W364="Preventivo",BB361="Moderado"),1,0))</f>
        <v>0</v>
      </c>
      <c r="BD364" s="68">
        <f>+IF(AND(W364="Detectivo/Correctivo",$BB361="Fuerte"),2,IF(AND(W364="Detectivo/Correctivo",$BB364="Moderado"),1,IF(AND(W364="Preventivo",$BB361="Fuerte"),1,0)))</f>
        <v>0</v>
      </c>
      <c r="BE364" s="142" t="e">
        <f>+N361-BC364</f>
        <v>#N/A</v>
      </c>
      <c r="BF364" s="142" t="e">
        <f>+P361-BD364</f>
        <v>#N/A</v>
      </c>
      <c r="BG364" s="500"/>
      <c r="BH364" s="500"/>
      <c r="BI364" s="500"/>
      <c r="BJ364" s="590"/>
      <c r="BK364" s="590"/>
      <c r="BL364" s="590"/>
      <c r="BM364" s="590"/>
    </row>
    <row r="365" spans="1:65" ht="65.099999999999994" customHeight="1" thickBot="1" x14ac:dyDescent="0.3">
      <c r="A365" s="511"/>
      <c r="B365" s="595"/>
      <c r="C365" s="517"/>
      <c r="D365" s="116"/>
      <c r="E365" s="116"/>
      <c r="F365" s="601"/>
      <c r="G365" s="523"/>
      <c r="H365" s="105"/>
      <c r="I365" s="162"/>
      <c r="J365" s="105"/>
      <c r="K365" s="29"/>
      <c r="L365" s="151"/>
      <c r="M365" s="514"/>
      <c r="N365" s="507"/>
      <c r="O365" s="597"/>
      <c r="P365" s="507"/>
      <c r="Q365" s="502"/>
      <c r="R365" s="500"/>
      <c r="S365" s="140"/>
      <c r="T365" s="181"/>
      <c r="U365" s="52" t="s">
        <v>497</v>
      </c>
      <c r="V365" s="145"/>
      <c r="W365" s="145"/>
      <c r="X365" s="145"/>
      <c r="Y365" s="99" t="str">
        <f t="shared" si="61"/>
        <v/>
      </c>
      <c r="Z365" s="145"/>
      <c r="AA365" s="99" t="str">
        <f t="shared" si="62"/>
        <v/>
      </c>
      <c r="AB365" s="140"/>
      <c r="AC365" s="99" t="str">
        <f t="shared" si="63"/>
        <v/>
      </c>
      <c r="AD365" s="140"/>
      <c r="AE365" s="99" t="str">
        <f t="shared" si="64"/>
        <v/>
      </c>
      <c r="AF365" s="140"/>
      <c r="AG365" s="99" t="str">
        <f t="shared" si="65"/>
        <v/>
      </c>
      <c r="AH365" s="140"/>
      <c r="AI365" s="99" t="str">
        <f t="shared" si="66"/>
        <v/>
      </c>
      <c r="AJ365" s="140"/>
      <c r="AK365" s="28" t="str">
        <f t="shared" si="67"/>
        <v/>
      </c>
      <c r="AL365" s="111" t="str">
        <f t="shared" si="68"/>
        <v/>
      </c>
      <c r="AM365" s="111" t="str">
        <f t="shared" si="69"/>
        <v/>
      </c>
      <c r="AN365" s="179"/>
      <c r="AO365" s="179"/>
      <c r="AP365" s="179"/>
      <c r="AQ365" s="179"/>
      <c r="AR365" s="179"/>
      <c r="AS365" s="179"/>
      <c r="AT365" s="179"/>
      <c r="AU365" s="180" t="str">
        <f>IFERROR(VLOOKUP(AT365,'Seguridad Información'!$I$61:$J$65,2,0),"")</f>
        <v/>
      </c>
      <c r="AV365" s="83"/>
      <c r="AW365" s="82" t="str">
        <f t="shared" si="60"/>
        <v/>
      </c>
      <c r="AX365" s="81" t="str">
        <f t="shared" si="70"/>
        <v/>
      </c>
      <c r="AY365" s="22" t="str">
        <f>IFERROR(VLOOKUP((CONCATENATE(AM365,AX365)),Listados!$U$3:$V$11,2,FALSE),"")</f>
        <v/>
      </c>
      <c r="AZ365" s="111">
        <f t="shared" si="71"/>
        <v>100</v>
      </c>
      <c r="BA365" s="504"/>
      <c r="BB365" s="548"/>
      <c r="BC365" s="142">
        <f>+IF(AND(W365="Preventivo",BB361="Fuerte"),2,IF(AND(W365="Preventivo",BB361="Moderado"),1,0))</f>
        <v>0</v>
      </c>
      <c r="BD365" s="68">
        <f>+IF(AND(W365="Detectivo/Correctivo",$BB361="Fuerte"),2,IF(AND(W365="Detectivo/Correctivo",$BB365="Moderado"),1,IF(AND(W365="Preventivo",$BB361="Fuerte"),1,0)))</f>
        <v>0</v>
      </c>
      <c r="BE365" s="142" t="e">
        <f>+N361-BC365</f>
        <v>#N/A</v>
      </c>
      <c r="BF365" s="142" t="e">
        <f>+P361-BD365</f>
        <v>#N/A</v>
      </c>
      <c r="BG365" s="500"/>
      <c r="BH365" s="500"/>
      <c r="BI365" s="500"/>
      <c r="BJ365" s="590"/>
      <c r="BK365" s="590"/>
      <c r="BL365" s="590"/>
      <c r="BM365" s="590"/>
    </row>
    <row r="366" spans="1:65" ht="65.099999999999994" customHeight="1" thickBot="1" x14ac:dyDescent="0.3">
      <c r="A366" s="512"/>
      <c r="B366" s="595"/>
      <c r="C366" s="518"/>
      <c r="D366" s="113"/>
      <c r="E366" s="113"/>
      <c r="F366" s="602"/>
      <c r="G366" s="568"/>
      <c r="H366" s="105"/>
      <c r="I366" s="57"/>
      <c r="J366" s="105"/>
      <c r="K366" s="30"/>
      <c r="L366" s="151"/>
      <c r="M366" s="514"/>
      <c r="N366" s="508"/>
      <c r="O366" s="597"/>
      <c r="P366" s="508"/>
      <c r="Q366" s="502"/>
      <c r="R366" s="501"/>
      <c r="S366" s="140"/>
      <c r="T366" s="102"/>
      <c r="U366" s="52" t="s">
        <v>497</v>
      </c>
      <c r="V366" s="145"/>
      <c r="W366" s="145"/>
      <c r="X366" s="145"/>
      <c r="Y366" s="99" t="str">
        <f t="shared" si="61"/>
        <v/>
      </c>
      <c r="Z366" s="145"/>
      <c r="AA366" s="99" t="str">
        <f t="shared" si="62"/>
        <v/>
      </c>
      <c r="AB366" s="140"/>
      <c r="AC366" s="99" t="str">
        <f t="shared" si="63"/>
        <v/>
      </c>
      <c r="AD366" s="140"/>
      <c r="AE366" s="99" t="str">
        <f t="shared" si="64"/>
        <v/>
      </c>
      <c r="AF366" s="140"/>
      <c r="AG366" s="99" t="str">
        <f t="shared" si="65"/>
        <v/>
      </c>
      <c r="AH366" s="140"/>
      <c r="AI366" s="99" t="str">
        <f t="shared" si="66"/>
        <v/>
      </c>
      <c r="AJ366" s="140"/>
      <c r="AK366" s="28" t="str">
        <f t="shared" si="67"/>
        <v/>
      </c>
      <c r="AL366" s="111" t="str">
        <f t="shared" si="68"/>
        <v/>
      </c>
      <c r="AM366" s="111" t="str">
        <f t="shared" si="69"/>
        <v/>
      </c>
      <c r="AN366" s="179"/>
      <c r="AO366" s="179"/>
      <c r="AP366" s="179"/>
      <c r="AQ366" s="179"/>
      <c r="AR366" s="179"/>
      <c r="AS366" s="179"/>
      <c r="AT366" s="179"/>
      <c r="AU366" s="180" t="str">
        <f>IFERROR(VLOOKUP(AT366,'Seguridad Información'!$I$61:$J$65,2,0),"")</f>
        <v/>
      </c>
      <c r="AV366" s="83"/>
      <c r="AW366" s="82" t="str">
        <f t="shared" si="60"/>
        <v/>
      </c>
      <c r="AX366" s="81" t="str">
        <f t="shared" si="70"/>
        <v/>
      </c>
      <c r="AY366" s="22" t="str">
        <f>IFERROR(VLOOKUP((CONCATENATE(AM366,AX366)),Listados!$U$3:$V$11,2,FALSE),"")</f>
        <v/>
      </c>
      <c r="AZ366" s="111">
        <f t="shared" si="71"/>
        <v>100</v>
      </c>
      <c r="BA366" s="505"/>
      <c r="BB366" s="548"/>
      <c r="BC366" s="142">
        <f>+IF(AND(W366="Preventivo",BB361="Fuerte"),2,IF(AND(W366="Preventivo",BB361="Moderado"),1,0))</f>
        <v>0</v>
      </c>
      <c r="BD366" s="68">
        <f>+IF(AND(W366="Detectivo/Correctivo",$BB361="Fuerte"),2,IF(AND(W366="Detectivo/Correctivo",$BB366="Moderado"),1,IF(AND(W366="Preventivo",$BB361="Fuerte"),1,0)))</f>
        <v>0</v>
      </c>
      <c r="BE366" s="142" t="e">
        <f>+N361-BC366</f>
        <v>#N/A</v>
      </c>
      <c r="BF366" s="142" t="e">
        <f>+P361-BD366</f>
        <v>#N/A</v>
      </c>
      <c r="BG366" s="501"/>
      <c r="BH366" s="501"/>
      <c r="BI366" s="501"/>
      <c r="BJ366" s="591"/>
      <c r="BK366" s="591"/>
      <c r="BL366" s="591"/>
      <c r="BM366" s="591"/>
    </row>
  </sheetData>
  <sheetProtection algorithmName="SHA-512" hashValue="kcTjlN6yynYeBx7AfGboYhB2a5eouk2jrrUXwJdD/fu5j+Jn7EI77V/FkKHJjfK3KPQSQ+aApyosbFJIxx/DJw==" saltValue="ptBm3drJ33/6Z2i7GYcIqQ==" spinCount="100000" sheet="1" selectLockedCells="1"/>
  <mergeCells count="1216">
    <mergeCell ref="BI25:BI30"/>
    <mergeCell ref="BJ4:BM5"/>
    <mergeCell ref="F121:F126"/>
    <mergeCell ref="F169:F174"/>
    <mergeCell ref="F175:F180"/>
    <mergeCell ref="F181:F186"/>
    <mergeCell ref="F187:F192"/>
    <mergeCell ref="F193:F198"/>
    <mergeCell ref="F199:F204"/>
    <mergeCell ref="F205:F210"/>
    <mergeCell ref="F211:F216"/>
    <mergeCell ref="F217:F222"/>
    <mergeCell ref="F223:F228"/>
    <mergeCell ref="F229:F234"/>
    <mergeCell ref="F235:F240"/>
    <mergeCell ref="F241:F246"/>
    <mergeCell ref="F247:F252"/>
    <mergeCell ref="F7:F12"/>
    <mergeCell ref="F19:F24"/>
    <mergeCell ref="F25:F30"/>
    <mergeCell ref="F79:F84"/>
    <mergeCell ref="F85:F90"/>
    <mergeCell ref="F91:F96"/>
    <mergeCell ref="F97:F102"/>
    <mergeCell ref="F103:F108"/>
    <mergeCell ref="F109:F114"/>
    <mergeCell ref="N13:N18"/>
    <mergeCell ref="N7:N12"/>
    <mergeCell ref="O7:O12"/>
    <mergeCell ref="N25:N30"/>
    <mergeCell ref="O25:O30"/>
    <mergeCell ref="O91:O96"/>
    <mergeCell ref="Q19:Q24"/>
    <mergeCell ref="BA19:BA24"/>
    <mergeCell ref="BB19:BB24"/>
    <mergeCell ref="BG19:BG24"/>
    <mergeCell ref="BH19:BH24"/>
    <mergeCell ref="A13:A18"/>
    <mergeCell ref="B13:B18"/>
    <mergeCell ref="C13:C18"/>
    <mergeCell ref="G13:G18"/>
    <mergeCell ref="M13:M18"/>
    <mergeCell ref="Q25:Q30"/>
    <mergeCell ref="BA25:BA30"/>
    <mergeCell ref="BB25:BB30"/>
    <mergeCell ref="O13:O18"/>
    <mergeCell ref="P13:P18"/>
    <mergeCell ref="Q13:Q18"/>
    <mergeCell ref="BA13:BA18"/>
    <mergeCell ref="BB13:BB18"/>
    <mergeCell ref="BG13:BG18"/>
    <mergeCell ref="O85:O90"/>
    <mergeCell ref="O97:O102"/>
    <mergeCell ref="F265:F270"/>
    <mergeCell ref="F271:F276"/>
    <mergeCell ref="F313:F318"/>
    <mergeCell ref="F259:F264"/>
    <mergeCell ref="P7:P12"/>
    <mergeCell ref="A7:A12"/>
    <mergeCell ref="B7:B12"/>
    <mergeCell ref="C7:C12"/>
    <mergeCell ref="M7:M12"/>
    <mergeCell ref="F13:F18"/>
    <mergeCell ref="BG7:BG12"/>
    <mergeCell ref="G25:G30"/>
    <mergeCell ref="M25:M30"/>
    <mergeCell ref="P43:P48"/>
    <mergeCell ref="BH37:BH42"/>
    <mergeCell ref="M37:M42"/>
    <mergeCell ref="N37:N42"/>
    <mergeCell ref="BG25:BG30"/>
    <mergeCell ref="BG31:BG36"/>
    <mergeCell ref="BH31:BH36"/>
    <mergeCell ref="BH25:BH30"/>
    <mergeCell ref="A25:A30"/>
    <mergeCell ref="B25:B30"/>
    <mergeCell ref="C25:C30"/>
    <mergeCell ref="B55:B60"/>
    <mergeCell ref="C55:C60"/>
    <mergeCell ref="G55:G60"/>
    <mergeCell ref="M55:M60"/>
    <mergeCell ref="N55:N60"/>
    <mergeCell ref="O55:O60"/>
    <mergeCell ref="A1:G3"/>
    <mergeCell ref="H1:BI2"/>
    <mergeCell ref="H3:K3"/>
    <mergeCell ref="M3:BI3"/>
    <mergeCell ref="A4:L5"/>
    <mergeCell ref="M4:Q4"/>
    <mergeCell ref="U4:BI4"/>
    <mergeCell ref="M5:Q5"/>
    <mergeCell ref="U5:W5"/>
    <mergeCell ref="X5:AM5"/>
    <mergeCell ref="AN5:AW5"/>
    <mergeCell ref="AY5:AZ5"/>
    <mergeCell ref="BA5:BB5"/>
    <mergeCell ref="BG5:BI5"/>
    <mergeCell ref="G7:G12"/>
    <mergeCell ref="P25:P30"/>
    <mergeCell ref="P19:P24"/>
    <mergeCell ref="BH13:BH18"/>
    <mergeCell ref="BI13:BI18"/>
    <mergeCell ref="A19:A24"/>
    <mergeCell ref="B19:B24"/>
    <mergeCell ref="C19:C24"/>
    <mergeCell ref="G19:G24"/>
    <mergeCell ref="M19:M24"/>
    <mergeCell ref="N19:N24"/>
    <mergeCell ref="O19:O24"/>
    <mergeCell ref="BH7:BH12"/>
    <mergeCell ref="BI7:BI12"/>
    <mergeCell ref="Q7:Q12"/>
    <mergeCell ref="BA7:BA12"/>
    <mergeCell ref="BB7:BB12"/>
    <mergeCell ref="BI19:BI24"/>
    <mergeCell ref="A31:A36"/>
    <mergeCell ref="B31:B36"/>
    <mergeCell ref="C31:C36"/>
    <mergeCell ref="G31:G36"/>
    <mergeCell ref="M31:M36"/>
    <mergeCell ref="N31:N36"/>
    <mergeCell ref="O31:O36"/>
    <mergeCell ref="P31:P36"/>
    <mergeCell ref="Q31:Q36"/>
    <mergeCell ref="F31:F36"/>
    <mergeCell ref="F37:F42"/>
    <mergeCell ref="F43:F48"/>
    <mergeCell ref="BI43:BI48"/>
    <mergeCell ref="BA31:BA36"/>
    <mergeCell ref="BB31:BB36"/>
    <mergeCell ref="BI37:BI42"/>
    <mergeCell ref="A43:A48"/>
    <mergeCell ref="A37:A42"/>
    <mergeCell ref="B37:B42"/>
    <mergeCell ref="C37:C42"/>
    <mergeCell ref="G37:G42"/>
    <mergeCell ref="B43:B48"/>
    <mergeCell ref="C43:C48"/>
    <mergeCell ref="G43:G48"/>
    <mergeCell ref="M43:M48"/>
    <mergeCell ref="N43:N48"/>
    <mergeCell ref="O43:O48"/>
    <mergeCell ref="O37:O42"/>
    <mergeCell ref="P37:P42"/>
    <mergeCell ref="Q37:Q42"/>
    <mergeCell ref="BA37:BA42"/>
    <mergeCell ref="BB37:BB42"/>
    <mergeCell ref="BG37:BG42"/>
    <mergeCell ref="BI31:BI36"/>
    <mergeCell ref="Q43:Q48"/>
    <mergeCell ref="BA43:BA48"/>
    <mergeCell ref="BB43:BB48"/>
    <mergeCell ref="BG43:BG48"/>
    <mergeCell ref="BH43:BH48"/>
    <mergeCell ref="A49:A54"/>
    <mergeCell ref="B49:B54"/>
    <mergeCell ref="O49:O54"/>
    <mergeCell ref="P49:P54"/>
    <mergeCell ref="C49:C54"/>
    <mergeCell ref="G49:G54"/>
    <mergeCell ref="M49:M54"/>
    <mergeCell ref="N49:N54"/>
    <mergeCell ref="BA55:BA60"/>
    <mergeCell ref="BB55:BB60"/>
    <mergeCell ref="BG55:BG60"/>
    <mergeCell ref="BH55:BH60"/>
    <mergeCell ref="BI55:BI60"/>
    <mergeCell ref="A55:A60"/>
    <mergeCell ref="R55:R60"/>
    <mergeCell ref="F49:F54"/>
    <mergeCell ref="F55:F60"/>
    <mergeCell ref="P55:P60"/>
    <mergeCell ref="Q55:Q60"/>
    <mergeCell ref="Q49:Q54"/>
    <mergeCell ref="BA49:BA54"/>
    <mergeCell ref="BB49:BB54"/>
    <mergeCell ref="BG49:BG54"/>
    <mergeCell ref="BH49:BH54"/>
    <mergeCell ref="BI49:BI54"/>
    <mergeCell ref="BH61:BH66"/>
    <mergeCell ref="BI61:BI66"/>
    <mergeCell ref="A67:A72"/>
    <mergeCell ref="B67:B72"/>
    <mergeCell ref="C67:C72"/>
    <mergeCell ref="G67:G72"/>
    <mergeCell ref="M67:M72"/>
    <mergeCell ref="N67:N72"/>
    <mergeCell ref="O67:O72"/>
    <mergeCell ref="O61:O66"/>
    <mergeCell ref="P61:P66"/>
    <mergeCell ref="Q61:Q66"/>
    <mergeCell ref="BA61:BA66"/>
    <mergeCell ref="BB61:BB66"/>
    <mergeCell ref="BG61:BG66"/>
    <mergeCell ref="A61:A66"/>
    <mergeCell ref="B61:B66"/>
    <mergeCell ref="C61:C66"/>
    <mergeCell ref="G61:G66"/>
    <mergeCell ref="M61:M66"/>
    <mergeCell ref="N61:N66"/>
    <mergeCell ref="BI67:BI72"/>
    <mergeCell ref="R61:R66"/>
    <mergeCell ref="F61:F66"/>
    <mergeCell ref="F67:F72"/>
    <mergeCell ref="A73:A78"/>
    <mergeCell ref="B73:B78"/>
    <mergeCell ref="C73:C78"/>
    <mergeCell ref="G73:G78"/>
    <mergeCell ref="M73:M78"/>
    <mergeCell ref="N73:N78"/>
    <mergeCell ref="O73:O78"/>
    <mergeCell ref="P73:P78"/>
    <mergeCell ref="P67:P72"/>
    <mergeCell ref="Q67:Q72"/>
    <mergeCell ref="BA67:BA72"/>
    <mergeCell ref="BB67:BB72"/>
    <mergeCell ref="BG67:BG72"/>
    <mergeCell ref="BH67:BH72"/>
    <mergeCell ref="Q73:Q78"/>
    <mergeCell ref="BA73:BA78"/>
    <mergeCell ref="BB73:BB78"/>
    <mergeCell ref="BG73:BG78"/>
    <mergeCell ref="BH73:BH78"/>
    <mergeCell ref="R67:R72"/>
    <mergeCell ref="R73:R78"/>
    <mergeCell ref="F73:F78"/>
    <mergeCell ref="BI73:BI78"/>
    <mergeCell ref="M85:M90"/>
    <mergeCell ref="N85:N90"/>
    <mergeCell ref="BI91:BI96"/>
    <mergeCell ref="BA79:BA84"/>
    <mergeCell ref="BB79:BB84"/>
    <mergeCell ref="BG79:BG84"/>
    <mergeCell ref="BH79:BH84"/>
    <mergeCell ref="BI79:BI84"/>
    <mergeCell ref="Q91:Q96"/>
    <mergeCell ref="BA91:BA96"/>
    <mergeCell ref="BB91:BB96"/>
    <mergeCell ref="BG91:BG96"/>
    <mergeCell ref="BH91:BH96"/>
    <mergeCell ref="A79:A84"/>
    <mergeCell ref="B79:B84"/>
    <mergeCell ref="C79:C84"/>
    <mergeCell ref="G79:G84"/>
    <mergeCell ref="M79:M84"/>
    <mergeCell ref="N79:N84"/>
    <mergeCell ref="O79:O84"/>
    <mergeCell ref="P79:P84"/>
    <mergeCell ref="Q79:Q84"/>
    <mergeCell ref="P91:P96"/>
    <mergeCell ref="BH85:BH90"/>
    <mergeCell ref="BI85:BI90"/>
    <mergeCell ref="A91:A96"/>
    <mergeCell ref="B91:B96"/>
    <mergeCell ref="C91:C96"/>
    <mergeCell ref="G91:G96"/>
    <mergeCell ref="M91:M96"/>
    <mergeCell ref="N91:N96"/>
    <mergeCell ref="P85:P90"/>
    <mergeCell ref="Q85:Q90"/>
    <mergeCell ref="BA85:BA90"/>
    <mergeCell ref="BB85:BB90"/>
    <mergeCell ref="BG85:BG90"/>
    <mergeCell ref="A85:A90"/>
    <mergeCell ref="B85:B90"/>
    <mergeCell ref="C85:C90"/>
    <mergeCell ref="G85:G90"/>
    <mergeCell ref="BA103:BA108"/>
    <mergeCell ref="BB103:BB108"/>
    <mergeCell ref="BG103:BG108"/>
    <mergeCell ref="BH103:BH108"/>
    <mergeCell ref="BI103:BI108"/>
    <mergeCell ref="A103:A108"/>
    <mergeCell ref="B103:B108"/>
    <mergeCell ref="C103:C108"/>
    <mergeCell ref="G103:G108"/>
    <mergeCell ref="M103:M108"/>
    <mergeCell ref="N103:N108"/>
    <mergeCell ref="O103:O108"/>
    <mergeCell ref="P103:P108"/>
    <mergeCell ref="Q103:Q108"/>
    <mergeCell ref="Q97:Q102"/>
    <mergeCell ref="BA97:BA102"/>
    <mergeCell ref="BB97:BB102"/>
    <mergeCell ref="BG97:BG102"/>
    <mergeCell ref="BH97:BH102"/>
    <mergeCell ref="BI97:BI102"/>
    <mergeCell ref="A97:A102"/>
    <mergeCell ref="B97:B102"/>
    <mergeCell ref="N97:N102"/>
    <mergeCell ref="P97:P102"/>
    <mergeCell ref="BG127:BG132"/>
    <mergeCell ref="O115:O120"/>
    <mergeCell ref="O109:O114"/>
    <mergeCell ref="P109:P114"/>
    <mergeCell ref="A109:A114"/>
    <mergeCell ref="B109:B114"/>
    <mergeCell ref="C109:C114"/>
    <mergeCell ref="G109:G114"/>
    <mergeCell ref="M109:M114"/>
    <mergeCell ref="N109:N114"/>
    <mergeCell ref="C97:C102"/>
    <mergeCell ref="G97:G102"/>
    <mergeCell ref="M97:M102"/>
    <mergeCell ref="A115:A120"/>
    <mergeCell ref="B115:B120"/>
    <mergeCell ref="C115:C120"/>
    <mergeCell ref="G115:G120"/>
    <mergeCell ref="M115:M120"/>
    <mergeCell ref="N115:N120"/>
    <mergeCell ref="F115:F120"/>
    <mergeCell ref="P115:P120"/>
    <mergeCell ref="A121:A126"/>
    <mergeCell ref="B121:B126"/>
    <mergeCell ref="C121:C126"/>
    <mergeCell ref="BH109:BH114"/>
    <mergeCell ref="BI109:BI114"/>
    <mergeCell ref="Q109:Q114"/>
    <mergeCell ref="BA109:BA114"/>
    <mergeCell ref="BB109:BB114"/>
    <mergeCell ref="BG109:BG114"/>
    <mergeCell ref="BI115:BI120"/>
    <mergeCell ref="Q115:Q120"/>
    <mergeCell ref="BA115:BA120"/>
    <mergeCell ref="BB115:BB120"/>
    <mergeCell ref="BG115:BG120"/>
    <mergeCell ref="BH115:BH120"/>
    <mergeCell ref="Q121:Q126"/>
    <mergeCell ref="BA121:BA126"/>
    <mergeCell ref="BB121:BB126"/>
    <mergeCell ref="B133:B138"/>
    <mergeCell ref="C133:C138"/>
    <mergeCell ref="G133:G138"/>
    <mergeCell ref="M133:M138"/>
    <mergeCell ref="BA133:BA138"/>
    <mergeCell ref="BB133:BB138"/>
    <mergeCell ref="BG133:BG138"/>
    <mergeCell ref="BH127:BH132"/>
    <mergeCell ref="N133:N138"/>
    <mergeCell ref="BI139:BI144"/>
    <mergeCell ref="BI127:BI132"/>
    <mergeCell ref="BH139:BH144"/>
    <mergeCell ref="G121:G126"/>
    <mergeCell ref="M121:M126"/>
    <mergeCell ref="N121:N126"/>
    <mergeCell ref="O121:O126"/>
    <mergeCell ref="P121:P126"/>
    <mergeCell ref="Q139:Q144"/>
    <mergeCell ref="BA139:BA144"/>
    <mergeCell ref="BB139:BB144"/>
    <mergeCell ref="BG139:BG144"/>
    <mergeCell ref="F133:F138"/>
    <mergeCell ref="F139:F144"/>
    <mergeCell ref="BG121:BG126"/>
    <mergeCell ref="BH121:BH126"/>
    <mergeCell ref="BI121:BI126"/>
    <mergeCell ref="Q133:Q138"/>
    <mergeCell ref="P145:P150"/>
    <mergeCell ref="P139:P144"/>
    <mergeCell ref="BH133:BH138"/>
    <mergeCell ref="BI133:BI138"/>
    <mergeCell ref="A139:A144"/>
    <mergeCell ref="B139:B144"/>
    <mergeCell ref="C139:C144"/>
    <mergeCell ref="G139:G144"/>
    <mergeCell ref="M139:M144"/>
    <mergeCell ref="N139:N144"/>
    <mergeCell ref="O139:O144"/>
    <mergeCell ref="O133:O138"/>
    <mergeCell ref="P133:P138"/>
    <mergeCell ref="A127:A132"/>
    <mergeCell ref="B127:B132"/>
    <mergeCell ref="C127:C132"/>
    <mergeCell ref="G127:G132"/>
    <mergeCell ref="M127:M132"/>
    <mergeCell ref="N127:N132"/>
    <mergeCell ref="O127:O132"/>
    <mergeCell ref="P127:P132"/>
    <mergeCell ref="Q127:Q132"/>
    <mergeCell ref="F127:F132"/>
    <mergeCell ref="BA127:BA132"/>
    <mergeCell ref="BB127:BB132"/>
    <mergeCell ref="Q145:Q150"/>
    <mergeCell ref="BA145:BA150"/>
    <mergeCell ref="BB145:BB150"/>
    <mergeCell ref="BG145:BG150"/>
    <mergeCell ref="BH145:BH150"/>
    <mergeCell ref="BI145:BI150"/>
    <mergeCell ref="A133:A138"/>
    <mergeCell ref="A145:A150"/>
    <mergeCell ref="B145:B150"/>
    <mergeCell ref="C145:C150"/>
    <mergeCell ref="G145:G150"/>
    <mergeCell ref="M145:M150"/>
    <mergeCell ref="N145:N150"/>
    <mergeCell ref="BA151:BA156"/>
    <mergeCell ref="BB151:BB156"/>
    <mergeCell ref="BG151:BG156"/>
    <mergeCell ref="BH151:BH156"/>
    <mergeCell ref="BI151:BI156"/>
    <mergeCell ref="F145:F150"/>
    <mergeCell ref="M163:M168"/>
    <mergeCell ref="N163:N168"/>
    <mergeCell ref="O163:O168"/>
    <mergeCell ref="O157:O162"/>
    <mergeCell ref="P157:P162"/>
    <mergeCell ref="A157:A162"/>
    <mergeCell ref="B157:B162"/>
    <mergeCell ref="C157:C162"/>
    <mergeCell ref="G157:G162"/>
    <mergeCell ref="M157:M162"/>
    <mergeCell ref="N157:N162"/>
    <mergeCell ref="F157:F162"/>
    <mergeCell ref="BH157:BH162"/>
    <mergeCell ref="M151:M156"/>
    <mergeCell ref="N151:N156"/>
    <mergeCell ref="O151:O156"/>
    <mergeCell ref="P151:P156"/>
    <mergeCell ref="Q151:Q156"/>
    <mergeCell ref="F151:F156"/>
    <mergeCell ref="O145:O150"/>
    <mergeCell ref="BG187:BG192"/>
    <mergeCell ref="BH187:BH192"/>
    <mergeCell ref="BA175:BA180"/>
    <mergeCell ref="BB175:BB180"/>
    <mergeCell ref="BI157:BI162"/>
    <mergeCell ref="Q163:Q168"/>
    <mergeCell ref="BA163:BA168"/>
    <mergeCell ref="BB163:BB168"/>
    <mergeCell ref="BG163:BG168"/>
    <mergeCell ref="BH163:BH168"/>
    <mergeCell ref="A151:A156"/>
    <mergeCell ref="B151:B156"/>
    <mergeCell ref="C151:C156"/>
    <mergeCell ref="G151:G156"/>
    <mergeCell ref="BI163:BI168"/>
    <mergeCell ref="R163:R168"/>
    <mergeCell ref="R169:R174"/>
    <mergeCell ref="R175:R180"/>
    <mergeCell ref="C169:C174"/>
    <mergeCell ref="G169:G174"/>
    <mergeCell ref="M169:M174"/>
    <mergeCell ref="N169:N174"/>
    <mergeCell ref="O169:O174"/>
    <mergeCell ref="P169:P174"/>
    <mergeCell ref="P163:P168"/>
    <mergeCell ref="F163:F168"/>
    <mergeCell ref="BG175:BG180"/>
    <mergeCell ref="BH175:BH180"/>
    <mergeCell ref="A163:A168"/>
    <mergeCell ref="B163:B168"/>
    <mergeCell ref="C163:C168"/>
    <mergeCell ref="G163:G168"/>
    <mergeCell ref="B199:B204"/>
    <mergeCell ref="C199:C204"/>
    <mergeCell ref="G199:G204"/>
    <mergeCell ref="M199:M204"/>
    <mergeCell ref="M181:M186"/>
    <mergeCell ref="N181:N186"/>
    <mergeCell ref="Q157:Q162"/>
    <mergeCell ref="BA157:BA162"/>
    <mergeCell ref="BB157:BB162"/>
    <mergeCell ref="BG157:BG162"/>
    <mergeCell ref="BI187:BI192"/>
    <mergeCell ref="BI175:BI180"/>
    <mergeCell ref="A175:A180"/>
    <mergeCell ref="B175:B180"/>
    <mergeCell ref="C175:C180"/>
    <mergeCell ref="G175:G180"/>
    <mergeCell ref="M175:M180"/>
    <mergeCell ref="N175:N180"/>
    <mergeCell ref="O175:O180"/>
    <mergeCell ref="P175:P180"/>
    <mergeCell ref="Q175:Q180"/>
    <mergeCell ref="Q169:Q174"/>
    <mergeCell ref="BA169:BA174"/>
    <mergeCell ref="BB169:BB174"/>
    <mergeCell ref="BG169:BG174"/>
    <mergeCell ref="BH169:BH174"/>
    <mergeCell ref="BI169:BI174"/>
    <mergeCell ref="A169:A174"/>
    <mergeCell ref="B169:B174"/>
    <mergeCell ref="Q187:Q192"/>
    <mergeCell ref="BA187:BA192"/>
    <mergeCell ref="BB187:BB192"/>
    <mergeCell ref="M211:M216"/>
    <mergeCell ref="N211:N216"/>
    <mergeCell ref="O211:O216"/>
    <mergeCell ref="O205:O210"/>
    <mergeCell ref="BA199:BA204"/>
    <mergeCell ref="BB199:BB204"/>
    <mergeCell ref="BG199:BG204"/>
    <mergeCell ref="BH199:BH204"/>
    <mergeCell ref="BI199:BI204"/>
    <mergeCell ref="O193:O198"/>
    <mergeCell ref="P193:P198"/>
    <mergeCell ref="P187:P192"/>
    <mergeCell ref="BH181:BH186"/>
    <mergeCell ref="BI181:BI186"/>
    <mergeCell ref="A187:A192"/>
    <mergeCell ref="B187:B192"/>
    <mergeCell ref="C187:C192"/>
    <mergeCell ref="G187:G192"/>
    <mergeCell ref="M187:M192"/>
    <mergeCell ref="N187:N192"/>
    <mergeCell ref="O187:O192"/>
    <mergeCell ref="O181:O186"/>
    <mergeCell ref="P181:P186"/>
    <mergeCell ref="Q181:Q186"/>
    <mergeCell ref="BA181:BA186"/>
    <mergeCell ref="BB181:BB186"/>
    <mergeCell ref="BG181:BG186"/>
    <mergeCell ref="A181:A186"/>
    <mergeCell ref="B181:B186"/>
    <mergeCell ref="C181:C186"/>
    <mergeCell ref="G181:G186"/>
    <mergeCell ref="A199:A204"/>
    <mergeCell ref="B217:B222"/>
    <mergeCell ref="BA223:BA228"/>
    <mergeCell ref="BB223:BB228"/>
    <mergeCell ref="BG223:BG228"/>
    <mergeCell ref="N199:N204"/>
    <mergeCell ref="O199:O204"/>
    <mergeCell ref="P199:P204"/>
    <mergeCell ref="Q199:Q204"/>
    <mergeCell ref="Q193:Q198"/>
    <mergeCell ref="BA193:BA198"/>
    <mergeCell ref="BB193:BB198"/>
    <mergeCell ref="BG193:BG198"/>
    <mergeCell ref="BH193:BH198"/>
    <mergeCell ref="BI193:BI198"/>
    <mergeCell ref="A193:A198"/>
    <mergeCell ref="B193:B198"/>
    <mergeCell ref="C193:C198"/>
    <mergeCell ref="G193:G198"/>
    <mergeCell ref="M193:M198"/>
    <mergeCell ref="N193:N198"/>
    <mergeCell ref="P211:P216"/>
    <mergeCell ref="BH205:BH210"/>
    <mergeCell ref="BI205:BI210"/>
    <mergeCell ref="Q211:Q216"/>
    <mergeCell ref="BA211:BA216"/>
    <mergeCell ref="BB211:BB216"/>
    <mergeCell ref="BG211:BG216"/>
    <mergeCell ref="BH211:BH216"/>
    <mergeCell ref="A211:A216"/>
    <mergeCell ref="B211:B216"/>
    <mergeCell ref="C211:C216"/>
    <mergeCell ref="G211:G216"/>
    <mergeCell ref="M229:M234"/>
    <mergeCell ref="N229:N234"/>
    <mergeCell ref="BI235:BI240"/>
    <mergeCell ref="Q235:Q240"/>
    <mergeCell ref="P205:P210"/>
    <mergeCell ref="Q205:Q210"/>
    <mergeCell ref="BA205:BA210"/>
    <mergeCell ref="BB205:BB210"/>
    <mergeCell ref="BG205:BG210"/>
    <mergeCell ref="A205:A210"/>
    <mergeCell ref="B205:B210"/>
    <mergeCell ref="C205:C210"/>
    <mergeCell ref="G205:G210"/>
    <mergeCell ref="M205:M210"/>
    <mergeCell ref="N205:N210"/>
    <mergeCell ref="BI211:BI216"/>
    <mergeCell ref="A223:A228"/>
    <mergeCell ref="B223:B228"/>
    <mergeCell ref="C223:C228"/>
    <mergeCell ref="G223:G228"/>
    <mergeCell ref="M223:M228"/>
    <mergeCell ref="N223:N228"/>
    <mergeCell ref="O223:O228"/>
    <mergeCell ref="P223:P228"/>
    <mergeCell ref="Q223:Q228"/>
    <mergeCell ref="Q217:Q222"/>
    <mergeCell ref="BA217:BA222"/>
    <mergeCell ref="BB217:BB222"/>
    <mergeCell ref="BG217:BG222"/>
    <mergeCell ref="BH217:BH222"/>
    <mergeCell ref="BI217:BI222"/>
    <mergeCell ref="A217:A222"/>
    <mergeCell ref="P241:P246"/>
    <mergeCell ref="C241:C246"/>
    <mergeCell ref="G241:G246"/>
    <mergeCell ref="M241:M246"/>
    <mergeCell ref="BH223:BH228"/>
    <mergeCell ref="C217:C222"/>
    <mergeCell ref="G217:G222"/>
    <mergeCell ref="BI223:BI228"/>
    <mergeCell ref="M217:M222"/>
    <mergeCell ref="N217:N222"/>
    <mergeCell ref="O217:O222"/>
    <mergeCell ref="P217:P222"/>
    <mergeCell ref="P235:P240"/>
    <mergeCell ref="BH229:BH234"/>
    <mergeCell ref="BI229:BI234"/>
    <mergeCell ref="A235:A240"/>
    <mergeCell ref="B235:B240"/>
    <mergeCell ref="C235:C240"/>
    <mergeCell ref="G235:G240"/>
    <mergeCell ref="M235:M240"/>
    <mergeCell ref="N235:N240"/>
    <mergeCell ref="O235:O240"/>
    <mergeCell ref="O229:O234"/>
    <mergeCell ref="P229:P234"/>
    <mergeCell ref="Q229:Q234"/>
    <mergeCell ref="BA229:BA234"/>
    <mergeCell ref="BB229:BB234"/>
    <mergeCell ref="BG229:BG234"/>
    <mergeCell ref="A229:A234"/>
    <mergeCell ref="B229:B234"/>
    <mergeCell ref="C229:C234"/>
    <mergeCell ref="G229:G234"/>
    <mergeCell ref="N259:N264"/>
    <mergeCell ref="BA247:BA252"/>
    <mergeCell ref="BA235:BA240"/>
    <mergeCell ref="P259:P264"/>
    <mergeCell ref="BB235:BB240"/>
    <mergeCell ref="BG235:BG240"/>
    <mergeCell ref="BH235:BH240"/>
    <mergeCell ref="R235:R240"/>
    <mergeCell ref="BB247:BB252"/>
    <mergeCell ref="BG247:BG252"/>
    <mergeCell ref="BH247:BH252"/>
    <mergeCell ref="F253:F258"/>
    <mergeCell ref="BI247:BI252"/>
    <mergeCell ref="A247:A252"/>
    <mergeCell ref="B247:B252"/>
    <mergeCell ref="C247:C252"/>
    <mergeCell ref="G247:G252"/>
    <mergeCell ref="M247:M252"/>
    <mergeCell ref="N247:N252"/>
    <mergeCell ref="O247:O252"/>
    <mergeCell ref="P247:P252"/>
    <mergeCell ref="Q247:Q252"/>
    <mergeCell ref="Q241:Q246"/>
    <mergeCell ref="BA241:BA246"/>
    <mergeCell ref="BB241:BB246"/>
    <mergeCell ref="BG241:BG246"/>
    <mergeCell ref="BH241:BH246"/>
    <mergeCell ref="BI241:BI246"/>
    <mergeCell ref="A241:A246"/>
    <mergeCell ref="B241:B246"/>
    <mergeCell ref="N241:N246"/>
    <mergeCell ref="O241:O246"/>
    <mergeCell ref="A265:A270"/>
    <mergeCell ref="B265:B270"/>
    <mergeCell ref="C265:C270"/>
    <mergeCell ref="BH253:BH258"/>
    <mergeCell ref="BI253:BI258"/>
    <mergeCell ref="Q253:Q258"/>
    <mergeCell ref="BA253:BA258"/>
    <mergeCell ref="BB253:BB258"/>
    <mergeCell ref="BG253:BG258"/>
    <mergeCell ref="BI259:BI264"/>
    <mergeCell ref="Q259:Q264"/>
    <mergeCell ref="BA259:BA264"/>
    <mergeCell ref="BB259:BB264"/>
    <mergeCell ref="BG259:BG264"/>
    <mergeCell ref="BH259:BH264"/>
    <mergeCell ref="Q265:Q270"/>
    <mergeCell ref="BA265:BA270"/>
    <mergeCell ref="BB265:BB270"/>
    <mergeCell ref="O259:O264"/>
    <mergeCell ref="O253:O258"/>
    <mergeCell ref="P253:P258"/>
    <mergeCell ref="A253:A258"/>
    <mergeCell ref="B253:B258"/>
    <mergeCell ref="C253:C258"/>
    <mergeCell ref="G253:G258"/>
    <mergeCell ref="M253:M258"/>
    <mergeCell ref="N253:N258"/>
    <mergeCell ref="A259:A264"/>
    <mergeCell ref="B259:B264"/>
    <mergeCell ref="C259:C264"/>
    <mergeCell ref="G259:G264"/>
    <mergeCell ref="M259:M264"/>
    <mergeCell ref="BI271:BI276"/>
    <mergeCell ref="BH283:BH288"/>
    <mergeCell ref="G265:G270"/>
    <mergeCell ref="M265:M270"/>
    <mergeCell ref="N265:N270"/>
    <mergeCell ref="O265:O270"/>
    <mergeCell ref="P265:P270"/>
    <mergeCell ref="Q277:Q282"/>
    <mergeCell ref="BA277:BA282"/>
    <mergeCell ref="BB277:BB282"/>
    <mergeCell ref="BG277:BG282"/>
    <mergeCell ref="Q283:Q288"/>
    <mergeCell ref="BA283:BA288"/>
    <mergeCell ref="BB283:BB288"/>
    <mergeCell ref="BG283:BG288"/>
    <mergeCell ref="F277:F282"/>
    <mergeCell ref="F283:F288"/>
    <mergeCell ref="BG265:BG270"/>
    <mergeCell ref="BH265:BH270"/>
    <mergeCell ref="BI265:BI270"/>
    <mergeCell ref="P283:P288"/>
    <mergeCell ref="BH277:BH282"/>
    <mergeCell ref="BI277:BI282"/>
    <mergeCell ref="Q271:Q276"/>
    <mergeCell ref="BA271:BA276"/>
    <mergeCell ref="BB271:BB276"/>
    <mergeCell ref="BG271:BG276"/>
    <mergeCell ref="BH271:BH276"/>
    <mergeCell ref="BI283:BI288"/>
    <mergeCell ref="A283:A288"/>
    <mergeCell ref="B283:B288"/>
    <mergeCell ref="C283:C288"/>
    <mergeCell ref="G283:G288"/>
    <mergeCell ref="M283:M288"/>
    <mergeCell ref="N283:N288"/>
    <mergeCell ref="O283:O288"/>
    <mergeCell ref="O277:O282"/>
    <mergeCell ref="P277:P282"/>
    <mergeCell ref="A271:A276"/>
    <mergeCell ref="B271:B276"/>
    <mergeCell ref="C271:C276"/>
    <mergeCell ref="G271:G276"/>
    <mergeCell ref="M271:M276"/>
    <mergeCell ref="N271:N276"/>
    <mergeCell ref="O271:O276"/>
    <mergeCell ref="P271:P276"/>
    <mergeCell ref="N277:N282"/>
    <mergeCell ref="A277:A282"/>
    <mergeCell ref="B277:B282"/>
    <mergeCell ref="C277:C282"/>
    <mergeCell ref="G277:G282"/>
    <mergeCell ref="M277:M282"/>
    <mergeCell ref="A295:A300"/>
    <mergeCell ref="B295:B300"/>
    <mergeCell ref="C295:C300"/>
    <mergeCell ref="G295:G300"/>
    <mergeCell ref="M295:M300"/>
    <mergeCell ref="N295:N300"/>
    <mergeCell ref="O295:O300"/>
    <mergeCell ref="P295:P300"/>
    <mergeCell ref="Q295:Q300"/>
    <mergeCell ref="F295:F300"/>
    <mergeCell ref="Q289:Q294"/>
    <mergeCell ref="BA289:BA294"/>
    <mergeCell ref="BB289:BB294"/>
    <mergeCell ref="BG289:BG294"/>
    <mergeCell ref="BH289:BH294"/>
    <mergeCell ref="BI289:BI294"/>
    <mergeCell ref="A289:A294"/>
    <mergeCell ref="B289:B294"/>
    <mergeCell ref="C289:C294"/>
    <mergeCell ref="G289:G294"/>
    <mergeCell ref="M289:M294"/>
    <mergeCell ref="N289:N294"/>
    <mergeCell ref="F289:F294"/>
    <mergeCell ref="O289:O294"/>
    <mergeCell ref="P289:P294"/>
    <mergeCell ref="Q301:Q306"/>
    <mergeCell ref="BA301:BA306"/>
    <mergeCell ref="BB301:BB306"/>
    <mergeCell ref="BG301:BG306"/>
    <mergeCell ref="BA295:BA300"/>
    <mergeCell ref="BB295:BB300"/>
    <mergeCell ref="BG295:BG300"/>
    <mergeCell ref="BH295:BH300"/>
    <mergeCell ref="BI295:BI300"/>
    <mergeCell ref="A307:A312"/>
    <mergeCell ref="B307:B312"/>
    <mergeCell ref="C307:C312"/>
    <mergeCell ref="G307:G312"/>
    <mergeCell ref="M307:M312"/>
    <mergeCell ref="N307:N312"/>
    <mergeCell ref="O307:O312"/>
    <mergeCell ref="O301:O306"/>
    <mergeCell ref="P301:P306"/>
    <mergeCell ref="A301:A306"/>
    <mergeCell ref="B301:B306"/>
    <mergeCell ref="C301:C306"/>
    <mergeCell ref="G301:G306"/>
    <mergeCell ref="M301:M306"/>
    <mergeCell ref="N301:N306"/>
    <mergeCell ref="F301:F306"/>
    <mergeCell ref="BH301:BH306"/>
    <mergeCell ref="BI301:BI306"/>
    <mergeCell ref="Q307:Q312"/>
    <mergeCell ref="BA307:BA312"/>
    <mergeCell ref="BB307:BB312"/>
    <mergeCell ref="BG307:BG312"/>
    <mergeCell ref="BH307:BH312"/>
    <mergeCell ref="BI307:BI312"/>
    <mergeCell ref="C313:C318"/>
    <mergeCell ref="G313:G318"/>
    <mergeCell ref="M313:M318"/>
    <mergeCell ref="N313:N318"/>
    <mergeCell ref="O313:O318"/>
    <mergeCell ref="P313:P318"/>
    <mergeCell ref="P307:P312"/>
    <mergeCell ref="F307:F312"/>
    <mergeCell ref="M325:M330"/>
    <mergeCell ref="N325:N330"/>
    <mergeCell ref="BI331:BI336"/>
    <mergeCell ref="BI319:BI324"/>
    <mergeCell ref="Q331:Q336"/>
    <mergeCell ref="BA331:BA336"/>
    <mergeCell ref="BB331:BB336"/>
    <mergeCell ref="BG331:BG336"/>
    <mergeCell ref="BH331:BH336"/>
    <mergeCell ref="R307:R312"/>
    <mergeCell ref="R325:R330"/>
    <mergeCell ref="R331:R336"/>
    <mergeCell ref="F319:F324"/>
    <mergeCell ref="F325:F330"/>
    <mergeCell ref="F331:F336"/>
    <mergeCell ref="P331:P336"/>
    <mergeCell ref="BH325:BH330"/>
    <mergeCell ref="BI325:BI330"/>
    <mergeCell ref="A319:A324"/>
    <mergeCell ref="B319:B324"/>
    <mergeCell ref="C319:C324"/>
    <mergeCell ref="G319:G324"/>
    <mergeCell ref="M319:M324"/>
    <mergeCell ref="N319:N324"/>
    <mergeCell ref="O319:O324"/>
    <mergeCell ref="P319:P324"/>
    <mergeCell ref="Q319:Q324"/>
    <mergeCell ref="Q313:Q318"/>
    <mergeCell ref="BA313:BA318"/>
    <mergeCell ref="BB313:BB318"/>
    <mergeCell ref="BG313:BG318"/>
    <mergeCell ref="BH313:BH318"/>
    <mergeCell ref="BI313:BI318"/>
    <mergeCell ref="A313:A318"/>
    <mergeCell ref="B313:B318"/>
    <mergeCell ref="R313:R318"/>
    <mergeCell ref="R319:R324"/>
    <mergeCell ref="BA319:BA324"/>
    <mergeCell ref="BB319:BB324"/>
    <mergeCell ref="BG319:BG324"/>
    <mergeCell ref="BH319:BH324"/>
    <mergeCell ref="A331:A336"/>
    <mergeCell ref="B331:B336"/>
    <mergeCell ref="C331:C336"/>
    <mergeCell ref="G331:G336"/>
    <mergeCell ref="M331:M336"/>
    <mergeCell ref="N331:N336"/>
    <mergeCell ref="O331:O336"/>
    <mergeCell ref="O325:O330"/>
    <mergeCell ref="P325:P330"/>
    <mergeCell ref="Q325:Q330"/>
    <mergeCell ref="BA325:BA330"/>
    <mergeCell ref="BB325:BB330"/>
    <mergeCell ref="BG325:BG330"/>
    <mergeCell ref="A325:A330"/>
    <mergeCell ref="B325:B330"/>
    <mergeCell ref="C325:C330"/>
    <mergeCell ref="G325:G330"/>
    <mergeCell ref="Q337:Q342"/>
    <mergeCell ref="BA337:BA342"/>
    <mergeCell ref="BB337:BB342"/>
    <mergeCell ref="BG337:BG342"/>
    <mergeCell ref="BH337:BH342"/>
    <mergeCell ref="BI337:BI342"/>
    <mergeCell ref="A337:A342"/>
    <mergeCell ref="B337:B342"/>
    <mergeCell ref="C337:C342"/>
    <mergeCell ref="G337:G342"/>
    <mergeCell ref="M337:M342"/>
    <mergeCell ref="N337:N342"/>
    <mergeCell ref="BI349:BI354"/>
    <mergeCell ref="BH349:BH354"/>
    <mergeCell ref="R337:R342"/>
    <mergeCell ref="R343:R348"/>
    <mergeCell ref="BA343:BA348"/>
    <mergeCell ref="BB343:BB348"/>
    <mergeCell ref="BG343:BG348"/>
    <mergeCell ref="BH343:BH348"/>
    <mergeCell ref="BI343:BI348"/>
    <mergeCell ref="O337:O342"/>
    <mergeCell ref="P337:P342"/>
    <mergeCell ref="A343:A348"/>
    <mergeCell ref="B343:B348"/>
    <mergeCell ref="C343:C348"/>
    <mergeCell ref="G343:G348"/>
    <mergeCell ref="M343:M348"/>
    <mergeCell ref="F337:F342"/>
    <mergeCell ref="F343:F348"/>
    <mergeCell ref="F349:F354"/>
    <mergeCell ref="O349:O354"/>
    <mergeCell ref="P349:P354"/>
    <mergeCell ref="Q349:Q354"/>
    <mergeCell ref="BA349:BA354"/>
    <mergeCell ref="BB349:BB354"/>
    <mergeCell ref="BG349:BG354"/>
    <mergeCell ref="A349:A354"/>
    <mergeCell ref="B349:B354"/>
    <mergeCell ref="C349:C354"/>
    <mergeCell ref="G349:G354"/>
    <mergeCell ref="M349:M354"/>
    <mergeCell ref="N349:N354"/>
    <mergeCell ref="R349:R354"/>
    <mergeCell ref="N343:N348"/>
    <mergeCell ref="O343:O348"/>
    <mergeCell ref="P343:P348"/>
    <mergeCell ref="Q343:Q348"/>
    <mergeCell ref="Q361:Q366"/>
    <mergeCell ref="BA361:BA366"/>
    <mergeCell ref="BB361:BB366"/>
    <mergeCell ref="BG361:BG366"/>
    <mergeCell ref="BH361:BH366"/>
    <mergeCell ref="BI361:BI366"/>
    <mergeCell ref="BI355:BI360"/>
    <mergeCell ref="Q355:Q360"/>
    <mergeCell ref="BA355:BA360"/>
    <mergeCell ref="BB355:BB360"/>
    <mergeCell ref="BG355:BG360"/>
    <mergeCell ref="BH355:BH360"/>
    <mergeCell ref="R355:R360"/>
    <mergeCell ref="R361:R366"/>
    <mergeCell ref="A361:A366"/>
    <mergeCell ref="B361:B366"/>
    <mergeCell ref="C361:C366"/>
    <mergeCell ref="G361:G366"/>
    <mergeCell ref="M361:M366"/>
    <mergeCell ref="N361:N366"/>
    <mergeCell ref="O361:O366"/>
    <mergeCell ref="P361:P366"/>
    <mergeCell ref="P355:P360"/>
    <mergeCell ref="A355:A360"/>
    <mergeCell ref="B355:B360"/>
    <mergeCell ref="C355:C360"/>
    <mergeCell ref="G355:G360"/>
    <mergeCell ref="M355:M360"/>
    <mergeCell ref="N355:N360"/>
    <mergeCell ref="O355:O360"/>
    <mergeCell ref="F355:F360"/>
    <mergeCell ref="F361:F366"/>
    <mergeCell ref="R79:R84"/>
    <mergeCell ref="R85:R90"/>
    <mergeCell ref="R91:R96"/>
    <mergeCell ref="R97:R102"/>
    <mergeCell ref="R103:R108"/>
    <mergeCell ref="R4:R5"/>
    <mergeCell ref="R7:R12"/>
    <mergeCell ref="R13:R18"/>
    <mergeCell ref="R19:R24"/>
    <mergeCell ref="R25:R30"/>
    <mergeCell ref="R31:R36"/>
    <mergeCell ref="R37:R42"/>
    <mergeCell ref="R43:R48"/>
    <mergeCell ref="R49:R54"/>
    <mergeCell ref="R181:R186"/>
    <mergeCell ref="R187:R192"/>
    <mergeCell ref="R193:R198"/>
    <mergeCell ref="R199:R204"/>
    <mergeCell ref="R205:R210"/>
    <mergeCell ref="R211:R216"/>
    <mergeCell ref="R217:R222"/>
    <mergeCell ref="R223:R228"/>
    <mergeCell ref="R229:R234"/>
    <mergeCell ref="R109:R114"/>
    <mergeCell ref="R115:R120"/>
    <mergeCell ref="R121:R126"/>
    <mergeCell ref="R127:R132"/>
    <mergeCell ref="R133:R138"/>
    <mergeCell ref="R139:R144"/>
    <mergeCell ref="R145:R150"/>
    <mergeCell ref="R151:R156"/>
    <mergeCell ref="R157:R162"/>
    <mergeCell ref="R295:R300"/>
    <mergeCell ref="R301:R306"/>
    <mergeCell ref="R241:R246"/>
    <mergeCell ref="R247:R252"/>
    <mergeCell ref="R253:R258"/>
    <mergeCell ref="R259:R264"/>
    <mergeCell ref="R265:R270"/>
    <mergeCell ref="R271:R276"/>
    <mergeCell ref="R277:R282"/>
    <mergeCell ref="R283:R288"/>
    <mergeCell ref="R289:R294"/>
    <mergeCell ref="BJ25:BJ30"/>
    <mergeCell ref="BK25:BK30"/>
    <mergeCell ref="BL25:BL30"/>
    <mergeCell ref="BM25:BM30"/>
    <mergeCell ref="BJ31:BJ36"/>
    <mergeCell ref="BK31:BK36"/>
    <mergeCell ref="BL31:BL36"/>
    <mergeCell ref="BM31:BM36"/>
    <mergeCell ref="BJ37:BJ42"/>
    <mergeCell ref="BK37:BK42"/>
    <mergeCell ref="BL37:BL42"/>
    <mergeCell ref="BM37:BM42"/>
    <mergeCell ref="BJ7:BJ12"/>
    <mergeCell ref="BK7:BK12"/>
    <mergeCell ref="BL7:BL12"/>
    <mergeCell ref="BM7:BM12"/>
    <mergeCell ref="BJ13:BJ18"/>
    <mergeCell ref="BK13:BK18"/>
    <mergeCell ref="BL13:BL18"/>
    <mergeCell ref="BM13:BM18"/>
    <mergeCell ref="BJ19:BJ24"/>
    <mergeCell ref="BK19:BK24"/>
    <mergeCell ref="BL19:BL24"/>
    <mergeCell ref="BM19:BM24"/>
    <mergeCell ref="BJ61:BJ66"/>
    <mergeCell ref="BK61:BK66"/>
    <mergeCell ref="BL61:BL66"/>
    <mergeCell ref="BM61:BM66"/>
    <mergeCell ref="BJ67:BJ72"/>
    <mergeCell ref="BK67:BK72"/>
    <mergeCell ref="BL67:BL72"/>
    <mergeCell ref="BM67:BM72"/>
    <mergeCell ref="BJ73:BJ78"/>
    <mergeCell ref="BK73:BK78"/>
    <mergeCell ref="BL73:BL78"/>
    <mergeCell ref="BM73:BM78"/>
    <mergeCell ref="BJ43:BJ48"/>
    <mergeCell ref="BK43:BK48"/>
    <mergeCell ref="BL43:BL48"/>
    <mergeCell ref="BM43:BM48"/>
    <mergeCell ref="BJ49:BJ54"/>
    <mergeCell ref="BK49:BK54"/>
    <mergeCell ref="BL49:BL54"/>
    <mergeCell ref="BM49:BM54"/>
    <mergeCell ref="BJ55:BJ60"/>
    <mergeCell ref="BK55:BK60"/>
    <mergeCell ref="BL55:BL60"/>
    <mergeCell ref="BM55:BM60"/>
    <mergeCell ref="BJ97:BJ102"/>
    <mergeCell ref="BK97:BK102"/>
    <mergeCell ref="BL97:BL102"/>
    <mergeCell ref="BM97:BM102"/>
    <mergeCell ref="BJ103:BJ108"/>
    <mergeCell ref="BK103:BK108"/>
    <mergeCell ref="BL103:BL108"/>
    <mergeCell ref="BM103:BM108"/>
    <mergeCell ref="BJ109:BJ114"/>
    <mergeCell ref="BK109:BK114"/>
    <mergeCell ref="BL109:BL114"/>
    <mergeCell ref="BM109:BM114"/>
    <mergeCell ref="BJ79:BJ84"/>
    <mergeCell ref="BK79:BK84"/>
    <mergeCell ref="BL79:BL84"/>
    <mergeCell ref="BM79:BM84"/>
    <mergeCell ref="BJ85:BJ90"/>
    <mergeCell ref="BK85:BK90"/>
    <mergeCell ref="BL85:BL90"/>
    <mergeCell ref="BM85:BM90"/>
    <mergeCell ref="BJ91:BJ96"/>
    <mergeCell ref="BK91:BK96"/>
    <mergeCell ref="BL91:BL96"/>
    <mergeCell ref="BM91:BM96"/>
    <mergeCell ref="BJ133:BJ138"/>
    <mergeCell ref="BK133:BK138"/>
    <mergeCell ref="BL133:BL138"/>
    <mergeCell ref="BM133:BM138"/>
    <mergeCell ref="BJ139:BJ144"/>
    <mergeCell ref="BK139:BK144"/>
    <mergeCell ref="BL139:BL144"/>
    <mergeCell ref="BM139:BM144"/>
    <mergeCell ref="BJ145:BJ150"/>
    <mergeCell ref="BK145:BK150"/>
    <mergeCell ref="BL145:BL150"/>
    <mergeCell ref="BM145:BM150"/>
    <mergeCell ref="BJ115:BJ120"/>
    <mergeCell ref="BK115:BK120"/>
    <mergeCell ref="BL115:BL120"/>
    <mergeCell ref="BM115:BM120"/>
    <mergeCell ref="BJ121:BJ126"/>
    <mergeCell ref="BK121:BK126"/>
    <mergeCell ref="BL121:BL126"/>
    <mergeCell ref="BM121:BM126"/>
    <mergeCell ref="BJ127:BJ132"/>
    <mergeCell ref="BK127:BK132"/>
    <mergeCell ref="BL127:BL132"/>
    <mergeCell ref="BM127:BM132"/>
    <mergeCell ref="BJ169:BJ174"/>
    <mergeCell ref="BK169:BK174"/>
    <mergeCell ref="BL169:BL174"/>
    <mergeCell ref="BM169:BM174"/>
    <mergeCell ref="BJ175:BJ180"/>
    <mergeCell ref="BK175:BK180"/>
    <mergeCell ref="BL175:BL180"/>
    <mergeCell ref="BM175:BM180"/>
    <mergeCell ref="BJ181:BJ186"/>
    <mergeCell ref="BK181:BK186"/>
    <mergeCell ref="BL181:BL186"/>
    <mergeCell ref="BM181:BM186"/>
    <mergeCell ref="BJ151:BJ156"/>
    <mergeCell ref="BK151:BK156"/>
    <mergeCell ref="BL151:BL156"/>
    <mergeCell ref="BM151:BM156"/>
    <mergeCell ref="BJ157:BJ162"/>
    <mergeCell ref="BK157:BK162"/>
    <mergeCell ref="BL157:BL162"/>
    <mergeCell ref="BM157:BM162"/>
    <mergeCell ref="BJ163:BJ168"/>
    <mergeCell ref="BK163:BK168"/>
    <mergeCell ref="BL163:BL168"/>
    <mergeCell ref="BM163:BM168"/>
    <mergeCell ref="BJ205:BJ210"/>
    <mergeCell ref="BK205:BK210"/>
    <mergeCell ref="BL205:BL210"/>
    <mergeCell ref="BM205:BM210"/>
    <mergeCell ref="BJ211:BJ216"/>
    <mergeCell ref="BK211:BK216"/>
    <mergeCell ref="BL211:BL216"/>
    <mergeCell ref="BM211:BM216"/>
    <mergeCell ref="BJ217:BJ222"/>
    <mergeCell ref="BK217:BK222"/>
    <mergeCell ref="BL217:BL222"/>
    <mergeCell ref="BM217:BM222"/>
    <mergeCell ref="BJ187:BJ192"/>
    <mergeCell ref="BK187:BK192"/>
    <mergeCell ref="BL187:BL192"/>
    <mergeCell ref="BM187:BM192"/>
    <mergeCell ref="BJ193:BJ198"/>
    <mergeCell ref="BK193:BK198"/>
    <mergeCell ref="BL193:BL198"/>
    <mergeCell ref="BM193:BM198"/>
    <mergeCell ref="BJ199:BJ204"/>
    <mergeCell ref="BK199:BK204"/>
    <mergeCell ref="BL199:BL204"/>
    <mergeCell ref="BM199:BM204"/>
    <mergeCell ref="BJ241:BJ246"/>
    <mergeCell ref="BK241:BK246"/>
    <mergeCell ref="BL241:BL246"/>
    <mergeCell ref="BM241:BM246"/>
    <mergeCell ref="BJ247:BJ252"/>
    <mergeCell ref="BK247:BK252"/>
    <mergeCell ref="BL247:BL252"/>
    <mergeCell ref="BM247:BM252"/>
    <mergeCell ref="BJ253:BJ258"/>
    <mergeCell ref="BK253:BK258"/>
    <mergeCell ref="BL253:BL258"/>
    <mergeCell ref="BM253:BM258"/>
    <mergeCell ref="BJ223:BJ228"/>
    <mergeCell ref="BK223:BK228"/>
    <mergeCell ref="BL223:BL228"/>
    <mergeCell ref="BM223:BM228"/>
    <mergeCell ref="BJ229:BJ234"/>
    <mergeCell ref="BK229:BK234"/>
    <mergeCell ref="BL229:BL234"/>
    <mergeCell ref="BM229:BM234"/>
    <mergeCell ref="BJ235:BJ240"/>
    <mergeCell ref="BK235:BK240"/>
    <mergeCell ref="BL235:BL240"/>
    <mergeCell ref="BM235:BM240"/>
    <mergeCell ref="BJ277:BJ282"/>
    <mergeCell ref="BK277:BK282"/>
    <mergeCell ref="BL277:BL282"/>
    <mergeCell ref="BM277:BM282"/>
    <mergeCell ref="BJ283:BJ288"/>
    <mergeCell ref="BK283:BK288"/>
    <mergeCell ref="BL283:BL288"/>
    <mergeCell ref="BM283:BM288"/>
    <mergeCell ref="BJ289:BJ294"/>
    <mergeCell ref="BK289:BK294"/>
    <mergeCell ref="BL289:BL294"/>
    <mergeCell ref="BM289:BM294"/>
    <mergeCell ref="BJ259:BJ264"/>
    <mergeCell ref="BK259:BK264"/>
    <mergeCell ref="BL259:BL264"/>
    <mergeCell ref="BM259:BM264"/>
    <mergeCell ref="BJ265:BJ270"/>
    <mergeCell ref="BK265:BK270"/>
    <mergeCell ref="BL265:BL270"/>
    <mergeCell ref="BM265:BM270"/>
    <mergeCell ref="BJ271:BJ276"/>
    <mergeCell ref="BK271:BK276"/>
    <mergeCell ref="BL271:BL276"/>
    <mergeCell ref="BM271:BM276"/>
    <mergeCell ref="BJ313:BJ318"/>
    <mergeCell ref="BK313:BK318"/>
    <mergeCell ref="BL313:BL318"/>
    <mergeCell ref="BM313:BM318"/>
    <mergeCell ref="BJ319:BJ324"/>
    <mergeCell ref="BK319:BK324"/>
    <mergeCell ref="BL319:BL324"/>
    <mergeCell ref="BM319:BM324"/>
    <mergeCell ref="BJ325:BJ330"/>
    <mergeCell ref="BK325:BK330"/>
    <mergeCell ref="BL325:BL330"/>
    <mergeCell ref="BM325:BM330"/>
    <mergeCell ref="BJ295:BJ300"/>
    <mergeCell ref="BK295:BK300"/>
    <mergeCell ref="BL295:BL300"/>
    <mergeCell ref="BM295:BM300"/>
    <mergeCell ref="BJ301:BJ306"/>
    <mergeCell ref="BK301:BK306"/>
    <mergeCell ref="BL301:BL306"/>
    <mergeCell ref="BM301:BM306"/>
    <mergeCell ref="BJ307:BJ312"/>
    <mergeCell ref="BK307:BK312"/>
    <mergeCell ref="BL307:BL312"/>
    <mergeCell ref="BM307:BM312"/>
    <mergeCell ref="BJ349:BJ354"/>
    <mergeCell ref="BK349:BK354"/>
    <mergeCell ref="BL349:BL354"/>
    <mergeCell ref="BM349:BM354"/>
    <mergeCell ref="BJ355:BJ360"/>
    <mergeCell ref="BK355:BK360"/>
    <mergeCell ref="BL355:BL360"/>
    <mergeCell ref="BM355:BM360"/>
    <mergeCell ref="BJ361:BJ366"/>
    <mergeCell ref="BK361:BK366"/>
    <mergeCell ref="BL361:BL366"/>
    <mergeCell ref="BM361:BM366"/>
    <mergeCell ref="BJ331:BJ336"/>
    <mergeCell ref="BK331:BK336"/>
    <mergeCell ref="BL331:BL336"/>
    <mergeCell ref="BM331:BM336"/>
    <mergeCell ref="BJ337:BJ342"/>
    <mergeCell ref="BK337:BK342"/>
    <mergeCell ref="BL337:BL342"/>
    <mergeCell ref="BM337:BM342"/>
    <mergeCell ref="BJ343:BJ348"/>
    <mergeCell ref="BK343:BK348"/>
    <mergeCell ref="BL343:BL348"/>
    <mergeCell ref="BM343:BM348"/>
  </mergeCells>
  <conditionalFormatting sqref="Q7 T13 T19 T25 T31 T37 T43 T49 T55 T61 T67 T73 T79 T85 T91 T97 T103 T109 T115 T121 T127 T133 T139 T145 T151 T157 T163 T169 T175 T181 T187 T193 T199 T205 T211 T217 T223 T229 T235 T241 T247 T253 T259 T265 T271 T277 T283 T289 T295 T301 T307 T313 T319 T325 T331 T337 T343 T349 T355 T361 S7:T7">
    <cfRule type="cellIs" dxfId="16" priority="16" operator="equal">
      <formula>"Extremo"</formula>
    </cfRule>
    <cfRule type="cellIs" dxfId="15" priority="17" operator="equal">
      <formula>"Alto"</formula>
    </cfRule>
    <cfRule type="cellIs" dxfId="14" priority="18" operator="equal">
      <formula>"Moderado"</formula>
    </cfRule>
    <cfRule type="cellIs" dxfId="13" priority="19" operator="equal">
      <formula>"Bajo"</formula>
    </cfRule>
  </conditionalFormatting>
  <conditionalFormatting sqref="BI7">
    <cfRule type="cellIs" dxfId="12" priority="12" operator="equal">
      <formula>"Extremo"</formula>
    </cfRule>
    <cfRule type="cellIs" dxfId="11" priority="13" operator="equal">
      <formula>"Alto"</formula>
    </cfRule>
    <cfRule type="cellIs" dxfId="10" priority="14" operator="equal">
      <formula>"Moderado"</formula>
    </cfRule>
    <cfRule type="cellIs" dxfId="9" priority="15" operator="equal">
      <formula>"Bajo"</formula>
    </cfRule>
  </conditionalFormatting>
  <conditionalFormatting sqref="Q13 Q19 Q25 Q31 Q37 Q43 Q49 Q55 Q61 Q67 Q73 Q79 Q85 Q91 Q97 Q103 Q109 Q115 Q121 Q127 Q133 Q139 Q145 Q151 Q157 Q163 Q169 Q175 Q181 Q187 Q193 Q199 Q205 Q211 Q217 Q223 Q229 Q235 Q241 Q247 Q253 Q259 Q265 Q271 Q277 Q283 Q289 Q295 Q301 Q307 Q313 Q319 Q325 Q331 Q337 Q343 Q349 Q355 Q361 S361 S355 S349 S343 S337 S331 S325 S319 S313 S307 S301 S295 S289 S283 S277 S271 S265 S259 S253 S247 S241 S235 S229 S223 S217 S211 S205 S199 S193 S187 S181 S175 S169 S163 S157 S151 S145 S139 S133 S127 S121 S115 S109 S103 S97 S91 S85 S79 S73 S67 S61 S55 S49 S43 S37 S31 S25 S19 S13">
    <cfRule type="cellIs" dxfId="8" priority="8" operator="equal">
      <formula>"Extremo"</formula>
    </cfRule>
    <cfRule type="cellIs" dxfId="7" priority="9" operator="equal">
      <formula>"Alto"</formula>
    </cfRule>
    <cfRule type="cellIs" dxfId="6" priority="10" operator="equal">
      <formula>"Moderado"</formula>
    </cfRule>
    <cfRule type="cellIs" dxfId="5" priority="11" operator="equal">
      <formula>"Bajo"</formula>
    </cfRule>
  </conditionalFormatting>
  <conditionalFormatting sqref="BI13 BI19 BI25 BI31 BI37 BI43 BI49 BI55 BI61 BI67 BI73 BI79 BI85 BI91 BI97 BI103 BI109 BI115 BI121 BI127 BI133 BI139 BI145 BI151 BI157 BI163 BI169 BI175 BI181 BI187 BI193 BI199 BI205 BI211 BI217 BI223 BI229 BI235 BI241 BI247 BI253 BI259 BI265 BI271 BI277 BI283 BI289 BI295 BI301 BI307 BI313 BI319 BI325 BI331 BI337 BI343 BI349 BI355 BI361">
    <cfRule type="cellIs" dxfId="4" priority="4" operator="equal">
      <formula>"Extremo"</formula>
    </cfRule>
    <cfRule type="cellIs" dxfId="3" priority="5" operator="equal">
      <formula>"Alto"</formula>
    </cfRule>
    <cfRule type="cellIs" dxfId="2" priority="6" operator="equal">
      <formula>"Moderado"</formula>
    </cfRule>
    <cfRule type="cellIs" dxfId="1" priority="7" operator="equal">
      <formula>"Bajo"</formula>
    </cfRule>
  </conditionalFormatting>
  <dataValidations count="50">
    <dataValidation allowBlank="1" showInputMessage="1" showErrorMessage="1" prompt="Fuerte: 100_x000a__x000a_Moderado: Entre 50 y 99_x000a__x000a_Débil: Menor a 50" sqref="BB6" xr:uid="{00000000-0002-0000-0300-000000000000}"/>
    <dataValidation allowBlank="1" showInputMessage="1" showErrorMessage="1" prompt="Fuerte: 100_x000a__x000a_Moderado: 50_x000a__x000a_Débil: 0" sqref="AZ6" xr:uid="{00000000-0002-0000-0300-000001000000}"/>
    <dataValidation allowBlank="1" showInputMessage="1" showErrorMessage="1" prompt="Fuerte: Siempre se ejecuta_x000a__x000a_Moderado: Algunas veces_x000a__x000a_Débil: No se ejecuta " sqref="AN6:AO6" xr:uid="{00000000-0002-0000-0300-000002000000}"/>
    <dataValidation allowBlank="1" showInputMessage="1" showErrorMessage="1" prompt="Fuerte: Calificación entre 96 y 100_x000a__x000a_Moderado: Calificación entre 86 y 95_x000a__x000a_Débil: Calificación entre 0 y 85" sqref="AM6 AX6" xr:uid="{00000000-0002-0000-0300-000003000000}"/>
    <dataValidation allowBlank="1" showInputMessage="1" showErrorMessage="1" prompt="- Confiable (15)_x000a__x000a_- No Confiable (0)_x000a_" sqref="AF6:AG6" xr:uid="{00000000-0002-0000-0300-000004000000}"/>
    <dataValidation allowBlank="1" showInputMessage="1" showErrorMessage="1" prompt="- Prevenir (15)_x000a__x000a_- Detectar (10)_x000a__x000a_- No es un Control (0)" sqref="AD6:AE6" xr:uid="{00000000-0002-0000-0300-000005000000}"/>
    <dataValidation allowBlank="1" showInputMessage="1" showErrorMessage="1" prompt="- Oportuna (15)_x000a__x000a_- Inoportuna (0)_x000a_" sqref="AB6:AC6" xr:uid="{00000000-0002-0000-0300-000006000000}"/>
    <dataValidation allowBlank="1" showInputMessage="1" showErrorMessage="1" prompt="- Asignado (15)_x000a__x000a_- No Asignado (0)" sqref="X6:Y6"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W6" xr:uid="{00000000-0002-0000-0300-000008000000}"/>
    <dataValidation allowBlank="1" showInputMessage="1" showErrorMessage="1" prompt="Completa (10)_x000a__x000a_Incompleta (5)_x000a__x000a_No esxiste (0)" sqref="AJ6:AK6" xr:uid="{00000000-0002-0000-0300-000009000000}"/>
    <dataValidation allowBlank="1" showInputMessage="1" showErrorMessage="1" prompt="- Se investigan y se resuelven Oportunamente (15)_x000a__x000a_- No se investigan y resuelven Oportunamente (0)_x000a_" sqref="AH6:AI6" xr:uid="{00000000-0002-0000-0300-00000A000000}"/>
    <dataValidation allowBlank="1" showInputMessage="1" showErrorMessage="1" prompt="- Adecuado (15)_x000a__x000a_- Inadecuado (0)_x000a_" sqref="Z6:AA6" xr:uid="{00000000-0002-0000-0300-00000B000000}"/>
    <dataValidation allowBlank="1" showInputMessage="1" showErrorMessage="1" prompt="Promedio entre el diseño Total de Control y Total Solidez Individual " sqref="BA6"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Y6"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L6 AW6"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N6:P6"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M6" xr:uid="{00000000-0002-0000-0300-000010000000}"/>
    <dataValidation type="list" allowBlank="1" showInputMessage="1" showErrorMessage="1" sqref="V205:V366" xr:uid="{00000000-0002-0000-0300-000011000000}">
      <formula1>$H$13:$H$366</formula1>
    </dataValidation>
    <dataValidation type="list" allowBlank="1" showInputMessage="1" showErrorMessage="1" sqref="V31:V36" xr:uid="{00000000-0002-0000-0300-000012000000}">
      <formula1>$H$31:$H$36</formula1>
    </dataValidation>
    <dataValidation type="list" allowBlank="1" showInputMessage="1" showErrorMessage="1" sqref="V37:V42" xr:uid="{00000000-0002-0000-0300-000013000000}">
      <formula1>$H$37:$H$42</formula1>
    </dataValidation>
    <dataValidation type="list" allowBlank="1" showInputMessage="1" showErrorMessage="1" sqref="V43:V48" xr:uid="{00000000-0002-0000-0300-000014000000}">
      <formula1>$H$43:$H$48</formula1>
    </dataValidation>
    <dataValidation type="list" allowBlank="1" showInputMessage="1" showErrorMessage="1" sqref="V49:V54" xr:uid="{00000000-0002-0000-0300-000015000000}">
      <formula1>$H$49:$H$54</formula1>
    </dataValidation>
    <dataValidation type="list" allowBlank="1" showInputMessage="1" showErrorMessage="1" sqref="V55:V60" xr:uid="{00000000-0002-0000-0300-000016000000}">
      <formula1>$H$55:$H$60</formula1>
    </dataValidation>
    <dataValidation type="list" allowBlank="1" showInputMessage="1" showErrorMessage="1" sqref="V61:V66" xr:uid="{00000000-0002-0000-0300-000017000000}">
      <formula1>$H$61:$H$66</formula1>
    </dataValidation>
    <dataValidation type="list" allowBlank="1" showInputMessage="1" showErrorMessage="1" sqref="V67:V72" xr:uid="{00000000-0002-0000-0300-000018000000}">
      <formula1>$H$67:$H$72</formula1>
    </dataValidation>
    <dataValidation type="list" allowBlank="1" showInputMessage="1" showErrorMessage="1" sqref="V73:V78" xr:uid="{00000000-0002-0000-0300-000019000000}">
      <formula1>$H$73:$H$78</formula1>
    </dataValidation>
    <dataValidation type="list" allowBlank="1" showInputMessage="1" showErrorMessage="1" sqref="V79:V84" xr:uid="{00000000-0002-0000-0300-00001A000000}">
      <formula1>$H$79:$H$84</formula1>
    </dataValidation>
    <dataValidation type="list" allowBlank="1" showInputMessage="1" showErrorMessage="1" sqref="V85:V90" xr:uid="{00000000-0002-0000-0300-00001B000000}">
      <formula1>$H$85:$H$90</formula1>
    </dataValidation>
    <dataValidation type="list" allowBlank="1" showInputMessage="1" showErrorMessage="1" sqref="V91:V96" xr:uid="{00000000-0002-0000-0300-00001C000000}">
      <formula1>$H$91:$H$96</formula1>
    </dataValidation>
    <dataValidation type="list" allowBlank="1" showInputMessage="1" showErrorMessage="1" sqref="V97:V102" xr:uid="{00000000-0002-0000-0300-00001D000000}">
      <formula1>$H$97:$H$102</formula1>
    </dataValidation>
    <dataValidation type="list" allowBlank="1" showInputMessage="1" showErrorMessage="1" sqref="V103:V108" xr:uid="{00000000-0002-0000-0300-00001E000000}">
      <formula1>$H$103:$H$108</formula1>
    </dataValidation>
    <dataValidation type="list" allowBlank="1" showInputMessage="1" showErrorMessage="1" sqref="V109:V114" xr:uid="{00000000-0002-0000-0300-00001F000000}">
      <formula1>$H$109:$H$114</formula1>
    </dataValidation>
    <dataValidation type="list" allowBlank="1" showInputMessage="1" showErrorMessage="1" sqref="V115:V120" xr:uid="{00000000-0002-0000-0300-000020000000}">
      <formula1>$H$115:$H$120</formula1>
    </dataValidation>
    <dataValidation type="list" allowBlank="1" showInputMessage="1" showErrorMessage="1" sqref="V121:V126" xr:uid="{00000000-0002-0000-0300-000021000000}">
      <formula1>$H$121:$H$126</formula1>
    </dataValidation>
    <dataValidation type="list" allowBlank="1" showInputMessage="1" showErrorMessage="1" sqref="V127:V132" xr:uid="{00000000-0002-0000-0300-000022000000}">
      <formula1>$H$127:$H$132</formula1>
    </dataValidation>
    <dataValidation type="list" allowBlank="1" showInputMessage="1" showErrorMessage="1" sqref="V133:V138" xr:uid="{00000000-0002-0000-0300-000023000000}">
      <formula1>$H$133:$H$138</formula1>
    </dataValidation>
    <dataValidation type="list" allowBlank="1" showInputMessage="1" showErrorMessage="1" sqref="V139:V144" xr:uid="{00000000-0002-0000-0300-000024000000}">
      <formula1>$H$139:$H$144</formula1>
    </dataValidation>
    <dataValidation type="list" allowBlank="1" showInputMessage="1" showErrorMessage="1" sqref="V145:V150" xr:uid="{00000000-0002-0000-0300-000025000000}">
      <formula1>$H$145:$H$150</formula1>
    </dataValidation>
    <dataValidation type="list" allowBlank="1" showInputMessage="1" showErrorMessage="1" sqref="V151:V156" xr:uid="{00000000-0002-0000-0300-000026000000}">
      <formula1>$H$151:$H$156</formula1>
    </dataValidation>
    <dataValidation type="list" allowBlank="1" showInputMessage="1" showErrorMessage="1" sqref="V157:V162" xr:uid="{00000000-0002-0000-0300-000027000000}">
      <formula1>$H$157:$H$162</formula1>
    </dataValidation>
    <dataValidation type="list" allowBlank="1" showInputMessage="1" showErrorMessage="1" sqref="V163:V168" xr:uid="{00000000-0002-0000-0300-000028000000}">
      <formula1>$H$163:$H$168</formula1>
    </dataValidation>
    <dataValidation type="list" allowBlank="1" showInputMessage="1" showErrorMessage="1" sqref="V169:V174" xr:uid="{00000000-0002-0000-0300-000029000000}">
      <formula1>$H$169:$H$174</formula1>
    </dataValidation>
    <dataValidation type="list" allowBlank="1" showInputMessage="1" showErrorMessage="1" sqref="V175:V180" xr:uid="{00000000-0002-0000-0300-00002A000000}">
      <formula1>$H$175:$H$180</formula1>
    </dataValidation>
    <dataValidation type="list" allowBlank="1" showInputMessage="1" showErrorMessage="1" sqref="V181:V186" xr:uid="{00000000-0002-0000-0300-00002B000000}">
      <formula1>$H$181:$H$186</formula1>
    </dataValidation>
    <dataValidation type="list" allowBlank="1" showInputMessage="1" showErrorMessage="1" sqref="V187:V192" xr:uid="{00000000-0002-0000-0300-00002C000000}">
      <formula1>$H$187:$H$192</formula1>
    </dataValidation>
    <dataValidation type="list" allowBlank="1" showInputMessage="1" showErrorMessage="1" sqref="V193:V198" xr:uid="{00000000-0002-0000-0300-00002D000000}">
      <formula1>$H$193:$H$198</formula1>
    </dataValidation>
    <dataValidation type="list" allowBlank="1" showInputMessage="1" showErrorMessage="1" sqref="V199:V204" xr:uid="{00000000-0002-0000-0300-00002E000000}">
      <formula1>$H$199:$H$204</formula1>
    </dataValidation>
    <dataValidation type="list" allowBlank="1" showInputMessage="1" showErrorMessage="1" sqref="H7:H366" xr:uid="{00000000-0002-0000-0300-00002F000000}">
      <formula1>INDIRECT(E7)</formula1>
    </dataValidation>
    <dataValidation type="list" allowBlank="1" showInputMessage="1" showErrorMessage="1" sqref="G7:G18 J7:J366 T7:T366" xr:uid="{00000000-0002-0000-0300-000030000000}">
      <formula1>INDIRECT(F7)</formula1>
    </dataValidation>
    <dataValidation type="list" allowBlank="1" showInputMessage="1" showErrorMessage="1" sqref="V7:V30" xr:uid="{00000000-0002-0000-0300-000031000000}">
      <formula1>$J7:$J12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32000000}">
          <x14:formula1>
            <xm:f>Listados!$G$3:$G$7</xm:f>
          </x14:formula1>
          <xm:sqref>O7:O366</xm:sqref>
        </x14:dataValidation>
        <x14:dataValidation type="list" allowBlank="1" showInputMessage="1" showErrorMessage="1" xr:uid="{00000000-0002-0000-0300-000033000000}">
          <x14:formula1>
            <xm:f>Listados!$B$26:$B$27</xm:f>
          </x14:formula1>
          <xm:sqref>AB7:AB366 X7:X366 AD7:AD366 AF7:AF366 AH7:AH366 Z7:Z1048576</xm:sqref>
        </x14:dataValidation>
        <x14:dataValidation type="list" allowBlank="1" showInputMessage="1" showErrorMessage="1" xr:uid="{00000000-0002-0000-0300-000034000000}">
          <x14:formula1>
            <xm:f>Corrupción!$J$3:$J$7</xm:f>
          </x14:formula1>
          <xm:sqref>M7:M366</xm:sqref>
        </x14:dataValidation>
        <x14:dataValidation type="list" allowBlank="1" showInputMessage="1" showErrorMessage="1" xr:uid="{00000000-0002-0000-0300-000035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300-000036000000}">
          <x14:formula1>
            <xm:f>Listados!$G$29:$G$30</xm:f>
          </x14:formula1>
          <xm:sqref>W7:W366</xm:sqref>
        </x14:dataValidation>
        <x14:dataValidation type="list" allowBlank="1" showInputMessage="1" showErrorMessage="1" xr:uid="{00000000-0002-0000-0300-000037000000}">
          <x14:formula1>
            <xm:f>Listados!$C$26:$C$28</xm:f>
          </x14:formula1>
          <xm:sqref>AJ7:AJ366</xm:sqref>
        </x14:dataValidation>
        <x14:dataValidation type="list" allowBlank="1" showInputMessage="1" showErrorMessage="1" xr:uid="{00000000-0002-0000-0300-000038000000}">
          <x14:formula1>
            <xm:f>Listados!$E$3:$E$4</xm:f>
          </x14:formula1>
          <xm:sqref>K7:K1048576</xm:sqref>
        </x14:dataValidation>
        <x14:dataValidation type="list" allowBlank="1" showInputMessage="1" showErrorMessage="1" xr:uid="{00000000-0002-0000-0300-000039000000}">
          <x14:formula1>
            <xm:f>'Seguridad Información'!$B$2:$B$8</xm:f>
          </x14:formula1>
          <xm:sqref>E7:E366</xm:sqref>
        </x14:dataValidation>
        <x14:dataValidation type="list" allowBlank="1" showInputMessage="1" showErrorMessage="1" xr:uid="{00000000-0002-0000-0300-00003A000000}">
          <x14:formula1>
            <xm:f>'Seguridad Información'!$B$13:$H$13</xm:f>
          </x14:formula1>
          <xm:sqref>F7 F13 F19 F25 F31 F37 F43 F49 F55 F61 F67 F73 F79 F85 F91 F97 F103 F109 F115 F121 F127 F133 F139 F145 F151 F157 F163 F169 F175 F181 F187 F193 F199 F205 F211 F217 F223 F229 F235 F241 F247 F253 F259 F265 F271 F277 F283 F289 F295 F301 F307 F313 F319 F325 F331 F337 F343 F349 F355 F361</xm:sqref>
        </x14:dataValidation>
        <x14:dataValidation type="list" allowBlank="1" showInputMessage="1" showErrorMessage="1" xr:uid="{00000000-0002-0000-0300-00003B000000}">
          <x14:formula1>
            <xm:f>'Seguridad Información'!$B$19:$H$19</xm:f>
          </x14:formula1>
          <xm:sqref>I7:I366</xm:sqref>
        </x14:dataValidation>
        <x14:dataValidation type="list" allowBlank="1" showInputMessage="1" showErrorMessage="1" xr:uid="{00000000-0002-0000-0300-00003C000000}">
          <x14:formula1>
            <xm:f>'Seguridad Información'!$B$44:$O$44</xm:f>
          </x14:formula1>
          <xm:sqref>S7:S366</xm:sqref>
        </x14:dataValidation>
        <x14:dataValidation type="list" allowBlank="1" showInputMessage="1" showErrorMessage="1" xr:uid="{00000000-0002-0000-0300-00003D000000}">
          <x14:formula1>
            <xm:f>'Seguridad Información'!$C$61:$C$63</xm:f>
          </x14:formula1>
          <xm:sqref>AN7:AN366</xm:sqref>
        </x14:dataValidation>
        <x14:dataValidation type="list" allowBlank="1" showInputMessage="1" showErrorMessage="1" xr:uid="{00000000-0002-0000-0300-00003E000000}">
          <x14:formula1>
            <xm:f>'Seguridad Información'!$E$61:$E$64</xm:f>
          </x14:formula1>
          <xm:sqref>AP7:AP366</xm:sqref>
        </x14:dataValidation>
        <x14:dataValidation type="list" allowBlank="1" showInputMessage="1" showErrorMessage="1" xr:uid="{00000000-0002-0000-0300-00003F000000}">
          <x14:formula1>
            <xm:f>'Seguridad Información'!$G$61:$G$64</xm:f>
          </x14:formula1>
          <xm:sqref>AR7:AR366</xm:sqref>
        </x14:dataValidation>
        <x14:dataValidation type="list" allowBlank="1" showInputMessage="1" showErrorMessage="1" xr:uid="{00000000-0002-0000-0300-000040000000}">
          <x14:formula1>
            <xm:f>'Seguridad Información'!$I$61:$I$65</xm:f>
          </x14:formula1>
          <xm:sqref>AT7:AT366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121"/>
  <sheetViews>
    <sheetView topLeftCell="A58" workbookViewId="0">
      <selection activeCell="A79" sqref="A79"/>
    </sheetView>
  </sheetViews>
  <sheetFormatPr baseColWidth="10" defaultColWidth="11.42578125" defaultRowHeight="15" x14ac:dyDescent="0.25"/>
  <cols>
    <col min="7" max="7" width="27" customWidth="1"/>
    <col min="8" max="8" width="16.28515625" customWidth="1"/>
    <col min="9" max="9" width="20.140625" customWidth="1"/>
    <col min="11" max="11" width="76.42578125" customWidth="1"/>
    <col min="12" max="12" width="39.140625" customWidth="1"/>
  </cols>
  <sheetData>
    <row r="1" spans="2:13" x14ac:dyDescent="0.25">
      <c r="B1" s="54" t="s">
        <v>638</v>
      </c>
      <c r="G1" s="627" t="s">
        <v>639</v>
      </c>
      <c r="H1" s="627"/>
      <c r="I1" s="627"/>
      <c r="J1" s="627"/>
      <c r="K1" s="627"/>
      <c r="L1" s="627"/>
      <c r="M1" s="627"/>
    </row>
    <row r="2" spans="2:13" x14ac:dyDescent="0.25">
      <c r="B2" s="180" t="s">
        <v>640</v>
      </c>
      <c r="G2" s="180" t="s">
        <v>640</v>
      </c>
      <c r="H2" s="183" t="s">
        <v>641</v>
      </c>
      <c r="I2" s="180" t="s">
        <v>642</v>
      </c>
      <c r="J2" s="180" t="s">
        <v>643</v>
      </c>
      <c r="K2" s="180" t="s">
        <v>644</v>
      </c>
      <c r="L2" s="184" t="s">
        <v>645</v>
      </c>
      <c r="M2" s="180" t="s">
        <v>646</v>
      </c>
    </row>
    <row r="3" spans="2:13" x14ac:dyDescent="0.25">
      <c r="B3" s="180" t="s">
        <v>646</v>
      </c>
      <c r="G3" s="180" t="s">
        <v>647</v>
      </c>
      <c r="H3" s="183" t="s">
        <v>648</v>
      </c>
      <c r="I3" s="180" t="s">
        <v>649</v>
      </c>
      <c r="J3" s="180" t="s">
        <v>650</v>
      </c>
      <c r="K3" s="180" t="s">
        <v>651</v>
      </c>
      <c r="L3" s="184" t="s">
        <v>652</v>
      </c>
      <c r="M3" s="180" t="s">
        <v>653</v>
      </c>
    </row>
    <row r="4" spans="2:13" x14ac:dyDescent="0.25">
      <c r="B4" s="180" t="s">
        <v>644</v>
      </c>
      <c r="G4" s="180" t="s">
        <v>654</v>
      </c>
      <c r="I4" s="180" t="s">
        <v>655</v>
      </c>
      <c r="J4" s="180" t="s">
        <v>656</v>
      </c>
      <c r="K4" s="180" t="s">
        <v>657</v>
      </c>
      <c r="L4" s="184" t="s">
        <v>658</v>
      </c>
      <c r="M4" s="180" t="s">
        <v>659</v>
      </c>
    </row>
    <row r="5" spans="2:13" x14ac:dyDescent="0.25">
      <c r="B5" s="180" t="s">
        <v>660</v>
      </c>
      <c r="G5" s="180" t="s">
        <v>661</v>
      </c>
      <c r="I5" s="180" t="s">
        <v>662</v>
      </c>
      <c r="J5" s="180" t="s">
        <v>663</v>
      </c>
      <c r="K5" s="180" t="s">
        <v>664</v>
      </c>
      <c r="L5" s="184" t="s">
        <v>665</v>
      </c>
      <c r="M5" s="180" t="s">
        <v>666</v>
      </c>
    </row>
    <row r="6" spans="2:13" x14ac:dyDescent="0.25">
      <c r="B6" s="180" t="s">
        <v>667</v>
      </c>
      <c r="G6" s="180" t="s">
        <v>668</v>
      </c>
      <c r="J6" s="180" t="s">
        <v>669</v>
      </c>
      <c r="K6" s="180" t="s">
        <v>670</v>
      </c>
      <c r="L6" s="184" t="s">
        <v>671</v>
      </c>
      <c r="M6" s="180" t="s">
        <v>672</v>
      </c>
    </row>
    <row r="7" spans="2:13" x14ac:dyDescent="0.25">
      <c r="B7" s="180" t="s">
        <v>673</v>
      </c>
      <c r="G7" s="180" t="s">
        <v>674</v>
      </c>
      <c r="J7" s="180" t="s">
        <v>675</v>
      </c>
      <c r="K7" s="180" t="s">
        <v>676</v>
      </c>
      <c r="L7" s="184" t="s">
        <v>677</v>
      </c>
      <c r="M7" s="180"/>
    </row>
    <row r="8" spans="2:13" x14ac:dyDescent="0.25">
      <c r="B8" s="180" t="s">
        <v>678</v>
      </c>
      <c r="G8" s="180" t="s">
        <v>679</v>
      </c>
      <c r="J8" s="180" t="s">
        <v>680</v>
      </c>
      <c r="K8" s="180" t="s">
        <v>681</v>
      </c>
      <c r="L8" s="184" t="s">
        <v>682</v>
      </c>
      <c r="M8" s="180"/>
    </row>
    <row r="9" spans="2:13" x14ac:dyDescent="0.25">
      <c r="G9" s="180" t="s">
        <v>683</v>
      </c>
      <c r="J9" s="180" t="s">
        <v>684</v>
      </c>
      <c r="K9" s="180" t="s">
        <v>685</v>
      </c>
      <c r="M9" s="180"/>
    </row>
    <row r="10" spans="2:13" x14ac:dyDescent="0.25">
      <c r="J10" s="180" t="s">
        <v>686</v>
      </c>
      <c r="K10" s="180" t="s">
        <v>687</v>
      </c>
      <c r="M10" s="180"/>
    </row>
    <row r="11" spans="2:13" x14ac:dyDescent="0.25">
      <c r="K11" s="180" t="s">
        <v>688</v>
      </c>
      <c r="M11" s="180"/>
    </row>
    <row r="12" spans="2:13" x14ac:dyDescent="0.25">
      <c r="B12" s="628" t="s">
        <v>689</v>
      </c>
      <c r="C12" s="629"/>
      <c r="D12" s="629"/>
      <c r="E12" s="629"/>
      <c r="F12" s="629"/>
      <c r="G12" s="629"/>
      <c r="H12" s="630"/>
      <c r="K12" s="180" t="s">
        <v>690</v>
      </c>
    </row>
    <row r="13" spans="2:13" x14ac:dyDescent="0.25">
      <c r="B13" s="180" t="s">
        <v>691</v>
      </c>
      <c r="C13" s="184" t="s">
        <v>692</v>
      </c>
      <c r="D13" s="180" t="s">
        <v>693</v>
      </c>
      <c r="E13" s="180" t="s">
        <v>694</v>
      </c>
      <c r="F13" s="180" t="s">
        <v>695</v>
      </c>
      <c r="G13" s="184" t="s">
        <v>696</v>
      </c>
      <c r="H13" s="180" t="s">
        <v>697</v>
      </c>
      <c r="K13" s="180" t="s">
        <v>698</v>
      </c>
    </row>
    <row r="14" spans="2:13" x14ac:dyDescent="0.25">
      <c r="B14" s="180" t="s">
        <v>699</v>
      </c>
      <c r="C14" s="184" t="s">
        <v>700</v>
      </c>
      <c r="D14" s="180" t="s">
        <v>701</v>
      </c>
      <c r="E14" s="180" t="s">
        <v>702</v>
      </c>
      <c r="F14" s="180" t="s">
        <v>703</v>
      </c>
      <c r="G14" s="184" t="s">
        <v>704</v>
      </c>
      <c r="H14" s="180" t="s">
        <v>705</v>
      </c>
      <c r="K14" s="180" t="s">
        <v>706</v>
      </c>
    </row>
    <row r="15" spans="2:13" x14ac:dyDescent="0.25">
      <c r="B15" s="180" t="s">
        <v>707</v>
      </c>
      <c r="D15" s="180" t="s">
        <v>708</v>
      </c>
      <c r="H15" s="180" t="s">
        <v>709</v>
      </c>
      <c r="K15" s="180" t="s">
        <v>710</v>
      </c>
    </row>
    <row r="16" spans="2:13" x14ac:dyDescent="0.25">
      <c r="B16" s="180" t="s">
        <v>711</v>
      </c>
      <c r="D16" s="180" t="s">
        <v>712</v>
      </c>
      <c r="H16" s="180" t="s">
        <v>713</v>
      </c>
      <c r="K16" s="180" t="s">
        <v>714</v>
      </c>
    </row>
    <row r="17" spans="2:11" x14ac:dyDescent="0.25">
      <c r="H17" s="180" t="s">
        <v>715</v>
      </c>
      <c r="K17" s="180" t="s">
        <v>716</v>
      </c>
    </row>
    <row r="18" spans="2:11" x14ac:dyDescent="0.25">
      <c r="B18" s="628" t="s">
        <v>717</v>
      </c>
      <c r="C18" s="629"/>
      <c r="D18" s="629"/>
      <c r="E18" s="629"/>
      <c r="F18" s="629"/>
      <c r="G18" s="629"/>
      <c r="H18" s="630"/>
      <c r="K18" s="180" t="s">
        <v>718</v>
      </c>
    </row>
    <row r="19" spans="2:11" x14ac:dyDescent="0.25">
      <c r="B19" s="185" t="s">
        <v>719</v>
      </c>
      <c r="C19" s="186" t="s">
        <v>720</v>
      </c>
      <c r="D19" s="185" t="s">
        <v>721</v>
      </c>
      <c r="E19" s="185" t="s">
        <v>722</v>
      </c>
      <c r="F19" s="185" t="s">
        <v>723</v>
      </c>
      <c r="G19" s="186" t="s">
        <v>724</v>
      </c>
      <c r="H19" s="185" t="s">
        <v>725</v>
      </c>
    </row>
    <row r="20" spans="2:11" x14ac:dyDescent="0.25">
      <c r="B20" s="55" t="s">
        <v>726</v>
      </c>
      <c r="C20" s="55" t="s">
        <v>727</v>
      </c>
      <c r="D20" s="55" t="s">
        <v>728</v>
      </c>
      <c r="E20" s="55" t="s">
        <v>729</v>
      </c>
      <c r="F20" s="55" t="s">
        <v>730</v>
      </c>
      <c r="G20" s="55" t="s">
        <v>731</v>
      </c>
      <c r="H20" s="55" t="s">
        <v>732</v>
      </c>
    </row>
    <row r="21" spans="2:11" x14ac:dyDescent="0.25">
      <c r="B21" s="55" t="s">
        <v>733</v>
      </c>
      <c r="C21" s="55" t="s">
        <v>734</v>
      </c>
      <c r="D21" s="55" t="s">
        <v>735</v>
      </c>
      <c r="E21" s="55" t="s">
        <v>736</v>
      </c>
      <c r="G21" s="55" t="s">
        <v>737</v>
      </c>
      <c r="H21" s="55" t="s">
        <v>738</v>
      </c>
    </row>
    <row r="22" spans="2:11" x14ac:dyDescent="0.25">
      <c r="B22" s="55" t="s">
        <v>739</v>
      </c>
      <c r="C22" s="55" t="s">
        <v>740</v>
      </c>
      <c r="D22" s="55" t="s">
        <v>741</v>
      </c>
      <c r="E22" s="55" t="s">
        <v>742</v>
      </c>
      <c r="G22" s="55" t="s">
        <v>743</v>
      </c>
      <c r="H22" s="55" t="s">
        <v>744</v>
      </c>
    </row>
    <row r="23" spans="2:11" x14ac:dyDescent="0.25">
      <c r="B23" s="55" t="s">
        <v>733</v>
      </c>
      <c r="C23" s="55" t="s">
        <v>745</v>
      </c>
      <c r="D23" s="55" t="s">
        <v>746</v>
      </c>
      <c r="E23" s="55" t="s">
        <v>747</v>
      </c>
      <c r="G23" s="55" t="s">
        <v>748</v>
      </c>
      <c r="H23" s="55" t="s">
        <v>749</v>
      </c>
    </row>
    <row r="24" spans="2:11" x14ac:dyDescent="0.25">
      <c r="B24" s="55" t="s">
        <v>750</v>
      </c>
      <c r="C24" s="55" t="s">
        <v>751</v>
      </c>
      <c r="D24" s="55" t="s">
        <v>752</v>
      </c>
      <c r="E24" s="55" t="s">
        <v>753</v>
      </c>
      <c r="G24" s="55" t="s">
        <v>754</v>
      </c>
      <c r="H24" s="55" t="s">
        <v>755</v>
      </c>
    </row>
    <row r="25" spans="2:11" x14ac:dyDescent="0.25">
      <c r="B25" s="55" t="s">
        <v>756</v>
      </c>
      <c r="D25" s="55" t="s">
        <v>757</v>
      </c>
      <c r="E25" s="55" t="s">
        <v>758</v>
      </c>
      <c r="G25" s="55" t="s">
        <v>759</v>
      </c>
      <c r="H25" s="55" t="s">
        <v>760</v>
      </c>
    </row>
    <row r="26" spans="2:11" x14ac:dyDescent="0.25">
      <c r="B26" s="55" t="s">
        <v>761</v>
      </c>
      <c r="D26" s="55" t="s">
        <v>762</v>
      </c>
      <c r="E26" s="55" t="s">
        <v>763</v>
      </c>
      <c r="H26" s="55" t="s">
        <v>764</v>
      </c>
    </row>
    <row r="27" spans="2:11" x14ac:dyDescent="0.25">
      <c r="B27" s="55" t="s">
        <v>765</v>
      </c>
      <c r="D27" s="55" t="s">
        <v>766</v>
      </c>
      <c r="E27" s="55" t="s">
        <v>767</v>
      </c>
      <c r="H27" s="55" t="s">
        <v>768</v>
      </c>
    </row>
    <row r="28" spans="2:11" x14ac:dyDescent="0.25">
      <c r="B28" s="55" t="s">
        <v>769</v>
      </c>
      <c r="D28" s="55" t="s">
        <v>770</v>
      </c>
      <c r="E28" s="55" t="s">
        <v>771</v>
      </c>
      <c r="H28" s="55" t="s">
        <v>772</v>
      </c>
    </row>
    <row r="29" spans="2:11" x14ac:dyDescent="0.25">
      <c r="B29" s="55" t="s">
        <v>773</v>
      </c>
      <c r="D29" s="55" t="s">
        <v>774</v>
      </c>
      <c r="E29" s="55" t="s">
        <v>775</v>
      </c>
      <c r="H29" s="55" t="s">
        <v>776</v>
      </c>
    </row>
    <row r="30" spans="2:11" x14ac:dyDescent="0.25">
      <c r="B30" s="55" t="s">
        <v>777</v>
      </c>
      <c r="D30" s="55" t="s">
        <v>778</v>
      </c>
      <c r="E30" s="55" t="s">
        <v>779</v>
      </c>
      <c r="H30" s="55" t="s">
        <v>780</v>
      </c>
    </row>
    <row r="31" spans="2:11" x14ac:dyDescent="0.25">
      <c r="B31" s="55" t="s">
        <v>781</v>
      </c>
      <c r="D31" s="55" t="s">
        <v>782</v>
      </c>
      <c r="E31" s="55" t="s">
        <v>783</v>
      </c>
      <c r="H31" s="55" t="s">
        <v>784</v>
      </c>
    </row>
    <row r="32" spans="2:11" x14ac:dyDescent="0.25">
      <c r="B32" s="55" t="s">
        <v>785</v>
      </c>
      <c r="D32" s="55" t="s">
        <v>786</v>
      </c>
      <c r="E32" s="55" t="s">
        <v>787</v>
      </c>
      <c r="H32" s="55" t="s">
        <v>788</v>
      </c>
    </row>
    <row r="33" spans="2:15" x14ac:dyDescent="0.25">
      <c r="D33" s="55" t="s">
        <v>789</v>
      </c>
      <c r="H33" s="55" t="s">
        <v>790</v>
      </c>
    </row>
    <row r="34" spans="2:15" x14ac:dyDescent="0.25">
      <c r="H34" s="55" t="s">
        <v>791</v>
      </c>
    </row>
    <row r="35" spans="2:15" x14ac:dyDescent="0.25">
      <c r="H35" s="55" t="s">
        <v>792</v>
      </c>
    </row>
    <row r="36" spans="2:15" x14ac:dyDescent="0.25">
      <c r="H36" s="55" t="s">
        <v>793</v>
      </c>
    </row>
    <row r="37" spans="2:15" x14ac:dyDescent="0.25">
      <c r="H37" s="55" t="s">
        <v>794</v>
      </c>
    </row>
    <row r="38" spans="2:15" x14ac:dyDescent="0.25">
      <c r="H38" s="55" t="s">
        <v>675</v>
      </c>
    </row>
    <row r="39" spans="2:15" x14ac:dyDescent="0.25">
      <c r="H39" s="55" t="s">
        <v>795</v>
      </c>
    </row>
    <row r="40" spans="2:15" x14ac:dyDescent="0.25">
      <c r="H40" s="55" t="s">
        <v>796</v>
      </c>
    </row>
    <row r="41" spans="2:15" x14ac:dyDescent="0.25">
      <c r="H41" s="55" t="s">
        <v>797</v>
      </c>
    </row>
    <row r="44" spans="2:15" x14ac:dyDescent="0.25">
      <c r="B44" s="79" t="s">
        <v>798</v>
      </c>
      <c r="C44" s="79" t="s">
        <v>799</v>
      </c>
      <c r="D44" s="79" t="s">
        <v>800</v>
      </c>
      <c r="E44" s="79" t="s">
        <v>801</v>
      </c>
      <c r="F44" s="79" t="s">
        <v>802</v>
      </c>
      <c r="G44" s="79" t="s">
        <v>803</v>
      </c>
      <c r="H44" s="79" t="s">
        <v>804</v>
      </c>
      <c r="I44" s="79" t="s">
        <v>805</v>
      </c>
      <c r="J44" s="79" t="s">
        <v>806</v>
      </c>
      <c r="K44" s="79" t="s">
        <v>807</v>
      </c>
      <c r="L44" s="79" t="s">
        <v>808</v>
      </c>
      <c r="M44" s="79" t="s">
        <v>809</v>
      </c>
      <c r="N44" s="79" t="s">
        <v>810</v>
      </c>
      <c r="O44" s="79" t="s">
        <v>811</v>
      </c>
    </row>
    <row r="45" spans="2:15" x14ac:dyDescent="0.25">
      <c r="B45" s="78" t="s">
        <v>812</v>
      </c>
      <c r="C45" s="78" t="s">
        <v>813</v>
      </c>
      <c r="D45" s="78" t="s">
        <v>814</v>
      </c>
      <c r="E45" s="78" t="s">
        <v>815</v>
      </c>
      <c r="F45" s="78" t="s">
        <v>816</v>
      </c>
      <c r="G45" s="78" t="s">
        <v>817</v>
      </c>
      <c r="H45" s="78" t="s">
        <v>818</v>
      </c>
      <c r="I45" s="78" t="s">
        <v>819</v>
      </c>
      <c r="J45" s="78" t="s">
        <v>820</v>
      </c>
      <c r="K45" s="78" t="s">
        <v>821</v>
      </c>
      <c r="L45" s="78" t="s">
        <v>822</v>
      </c>
      <c r="M45" s="78" t="s">
        <v>823</v>
      </c>
      <c r="N45" s="78" t="s">
        <v>824</v>
      </c>
      <c r="O45" s="78" t="s">
        <v>825</v>
      </c>
    </row>
    <row r="46" spans="2:15" x14ac:dyDescent="0.25">
      <c r="B46" s="78" t="s">
        <v>826</v>
      </c>
      <c r="C46" s="78" t="s">
        <v>827</v>
      </c>
      <c r="D46" s="78" t="s">
        <v>828</v>
      </c>
      <c r="E46" s="78" t="s">
        <v>829</v>
      </c>
      <c r="F46" s="78" t="s">
        <v>830</v>
      </c>
      <c r="G46" s="78" t="s">
        <v>831</v>
      </c>
      <c r="H46" s="78" t="s">
        <v>832</v>
      </c>
      <c r="I46" s="78" t="s">
        <v>833</v>
      </c>
      <c r="J46" s="78" t="s">
        <v>834</v>
      </c>
      <c r="K46" s="78" t="s">
        <v>835</v>
      </c>
      <c r="L46" s="78" t="s">
        <v>836</v>
      </c>
      <c r="M46" s="78" t="s">
        <v>837</v>
      </c>
      <c r="N46" s="78" t="s">
        <v>838</v>
      </c>
      <c r="O46" s="78" t="s">
        <v>839</v>
      </c>
    </row>
    <row r="47" spans="2:15" x14ac:dyDescent="0.25">
      <c r="C47" s="78" t="s">
        <v>840</v>
      </c>
      <c r="D47" s="78" t="s">
        <v>841</v>
      </c>
      <c r="E47" s="78" t="s">
        <v>842</v>
      </c>
      <c r="F47" s="78" t="s">
        <v>843</v>
      </c>
      <c r="H47" s="78" t="s">
        <v>844</v>
      </c>
      <c r="I47" s="78" t="s">
        <v>845</v>
      </c>
      <c r="J47" s="78" t="s">
        <v>846</v>
      </c>
      <c r="K47" s="78" t="s">
        <v>847</v>
      </c>
      <c r="L47" s="78" t="s">
        <v>848</v>
      </c>
      <c r="M47" s="78" t="s">
        <v>849</v>
      </c>
      <c r="N47" s="78" t="s">
        <v>850</v>
      </c>
      <c r="O47" s="78" t="s">
        <v>851</v>
      </c>
    </row>
    <row r="48" spans="2:15" x14ac:dyDescent="0.25">
      <c r="B48" s="78"/>
      <c r="C48" s="78" t="s">
        <v>852</v>
      </c>
      <c r="D48" s="78" t="s">
        <v>853</v>
      </c>
      <c r="E48" s="78" t="s">
        <v>854</v>
      </c>
      <c r="F48" s="78" t="s">
        <v>855</v>
      </c>
      <c r="H48" s="78" t="s">
        <v>856</v>
      </c>
      <c r="I48" s="78" t="s">
        <v>857</v>
      </c>
      <c r="J48" s="78" t="s">
        <v>858</v>
      </c>
      <c r="K48" s="78" t="s">
        <v>859</v>
      </c>
      <c r="L48" s="78" t="s">
        <v>860</v>
      </c>
      <c r="M48" s="78" t="s">
        <v>861</v>
      </c>
      <c r="N48" s="78" t="s">
        <v>862</v>
      </c>
      <c r="O48" s="78" t="s">
        <v>863</v>
      </c>
    </row>
    <row r="49" spans="2:15" x14ac:dyDescent="0.25">
      <c r="C49" s="78" t="s">
        <v>864</v>
      </c>
      <c r="D49" s="78" t="s">
        <v>865</v>
      </c>
      <c r="E49" s="78" t="s">
        <v>866</v>
      </c>
      <c r="F49" s="78" t="s">
        <v>867</v>
      </c>
      <c r="H49" s="78" t="s">
        <v>868</v>
      </c>
      <c r="I49" s="78" t="s">
        <v>869</v>
      </c>
      <c r="J49" s="78" t="s">
        <v>870</v>
      </c>
      <c r="K49" s="78" t="s">
        <v>871</v>
      </c>
      <c r="L49" s="78" t="s">
        <v>872</v>
      </c>
      <c r="M49" s="78" t="s">
        <v>873</v>
      </c>
      <c r="N49" s="78"/>
      <c r="O49" s="78" t="s">
        <v>874</v>
      </c>
    </row>
    <row r="50" spans="2:15" x14ac:dyDescent="0.25">
      <c r="C50" s="78" t="s">
        <v>875</v>
      </c>
      <c r="D50" s="78" t="s">
        <v>876</v>
      </c>
      <c r="E50" s="78" t="s">
        <v>877</v>
      </c>
      <c r="F50" s="78" t="s">
        <v>878</v>
      </c>
      <c r="H50" s="78" t="s">
        <v>879</v>
      </c>
      <c r="I50" s="78" t="s">
        <v>880</v>
      </c>
      <c r="J50" s="78" t="s">
        <v>881</v>
      </c>
      <c r="K50" s="78" t="s">
        <v>882</v>
      </c>
      <c r="M50" s="78" t="s">
        <v>883</v>
      </c>
      <c r="O50" s="78" t="s">
        <v>884</v>
      </c>
    </row>
    <row r="51" spans="2:15" x14ac:dyDescent="0.25">
      <c r="C51" s="78" t="s">
        <v>885</v>
      </c>
      <c r="E51" s="78" t="s">
        <v>886</v>
      </c>
      <c r="F51" s="78" t="s">
        <v>887</v>
      </c>
      <c r="H51" s="78" t="s">
        <v>888</v>
      </c>
      <c r="I51" s="78" t="s">
        <v>889</v>
      </c>
      <c r="J51" s="78" t="s">
        <v>890</v>
      </c>
      <c r="K51" s="78" t="s">
        <v>891</v>
      </c>
      <c r="M51" s="78" t="s">
        <v>892</v>
      </c>
      <c r="O51" s="78" t="s">
        <v>893</v>
      </c>
    </row>
    <row r="52" spans="2:15" x14ac:dyDescent="0.25">
      <c r="D52" s="78"/>
      <c r="E52" s="78" t="s">
        <v>894</v>
      </c>
      <c r="F52" s="78" t="s">
        <v>895</v>
      </c>
      <c r="H52" s="78" t="s">
        <v>896</v>
      </c>
      <c r="I52" s="78" t="s">
        <v>897</v>
      </c>
      <c r="K52" s="78" t="s">
        <v>898</v>
      </c>
      <c r="O52" s="78" t="s">
        <v>899</v>
      </c>
    </row>
    <row r="53" spans="2:15" x14ac:dyDescent="0.25">
      <c r="E53" s="78" t="s">
        <v>900</v>
      </c>
      <c r="F53" s="78" t="s">
        <v>901</v>
      </c>
      <c r="H53" s="78" t="s">
        <v>902</v>
      </c>
      <c r="I53" s="78" t="s">
        <v>903</v>
      </c>
      <c r="K53" s="78" t="s">
        <v>904</v>
      </c>
    </row>
    <row r="54" spans="2:15" x14ac:dyDescent="0.25">
      <c r="E54" s="78"/>
      <c r="F54" s="78" t="s">
        <v>905</v>
      </c>
      <c r="H54" s="78" t="s">
        <v>906</v>
      </c>
      <c r="I54" s="78" t="s">
        <v>907</v>
      </c>
      <c r="K54" s="78" t="s">
        <v>908</v>
      </c>
    </row>
    <row r="55" spans="2:15" x14ac:dyDescent="0.25">
      <c r="F55" s="78" t="s">
        <v>909</v>
      </c>
      <c r="H55" s="78" t="s">
        <v>910</v>
      </c>
      <c r="I55" s="78" t="s">
        <v>911</v>
      </c>
      <c r="K55" s="78" t="s">
        <v>912</v>
      </c>
    </row>
    <row r="56" spans="2:15" x14ac:dyDescent="0.25">
      <c r="F56" s="78" t="s">
        <v>913</v>
      </c>
      <c r="H56" s="78" t="s">
        <v>914</v>
      </c>
      <c r="I56" s="78" t="s">
        <v>915</v>
      </c>
      <c r="K56" s="78" t="s">
        <v>916</v>
      </c>
    </row>
    <row r="57" spans="2:15" x14ac:dyDescent="0.25">
      <c r="F57" s="78" t="s">
        <v>917</v>
      </c>
      <c r="H57" s="78" t="s">
        <v>918</v>
      </c>
      <c r="I57" s="78" t="s">
        <v>919</v>
      </c>
      <c r="K57" s="78" t="s">
        <v>920</v>
      </c>
    </row>
    <row r="58" spans="2:15" x14ac:dyDescent="0.25">
      <c r="F58" s="78" t="s">
        <v>921</v>
      </c>
      <c r="H58" s="78" t="s">
        <v>922</v>
      </c>
      <c r="I58" s="78" t="s">
        <v>923</v>
      </c>
    </row>
    <row r="59" spans="2:15" x14ac:dyDescent="0.25">
      <c r="B59" s="78"/>
      <c r="H59" s="78" t="s">
        <v>924</v>
      </c>
      <c r="I59" s="78"/>
      <c r="K59" s="78"/>
    </row>
    <row r="60" spans="2:15" x14ac:dyDescent="0.25">
      <c r="C60" s="80" t="s">
        <v>925</v>
      </c>
      <c r="E60" s="80" t="s">
        <v>926</v>
      </c>
      <c r="G60" t="s">
        <v>927</v>
      </c>
      <c r="I60" s="80" t="s">
        <v>928</v>
      </c>
    </row>
    <row r="61" spans="2:15" x14ac:dyDescent="0.25">
      <c r="C61" t="s">
        <v>929</v>
      </c>
      <c r="D61" s="84">
        <v>100</v>
      </c>
      <c r="E61" s="80" t="s">
        <v>930</v>
      </c>
      <c r="F61">
        <v>100</v>
      </c>
      <c r="G61" t="s">
        <v>931</v>
      </c>
      <c r="H61">
        <v>100</v>
      </c>
      <c r="I61" s="80" t="s">
        <v>932</v>
      </c>
      <c r="J61" s="85">
        <v>100</v>
      </c>
      <c r="K61" s="78"/>
    </row>
    <row r="62" spans="2:15" x14ac:dyDescent="0.25">
      <c r="C62" s="80" t="s">
        <v>933</v>
      </c>
      <c r="D62" s="84">
        <v>60</v>
      </c>
      <c r="E62" s="80" t="s">
        <v>934</v>
      </c>
      <c r="F62">
        <v>60</v>
      </c>
      <c r="G62" s="80" t="s">
        <v>935</v>
      </c>
      <c r="H62">
        <v>60</v>
      </c>
      <c r="I62" s="78" t="s">
        <v>936</v>
      </c>
      <c r="J62" s="85">
        <v>60</v>
      </c>
    </row>
    <row r="63" spans="2:15" x14ac:dyDescent="0.25">
      <c r="C63" t="s">
        <v>937</v>
      </c>
      <c r="D63" s="84">
        <v>20</v>
      </c>
      <c r="E63" s="80" t="s">
        <v>938</v>
      </c>
      <c r="F63" s="78">
        <v>40</v>
      </c>
      <c r="G63" s="80" t="s">
        <v>939</v>
      </c>
      <c r="H63" s="78">
        <v>40</v>
      </c>
      <c r="I63" s="78" t="s">
        <v>940</v>
      </c>
      <c r="J63" s="85">
        <v>20</v>
      </c>
    </row>
    <row r="64" spans="2:15" x14ac:dyDescent="0.25">
      <c r="E64" s="80" t="s">
        <v>941</v>
      </c>
      <c r="F64">
        <v>0</v>
      </c>
      <c r="G64" t="s">
        <v>942</v>
      </c>
      <c r="H64">
        <v>0</v>
      </c>
      <c r="I64" s="78" t="s">
        <v>943</v>
      </c>
      <c r="J64" s="85">
        <v>0</v>
      </c>
    </row>
    <row r="65" spans="2:11" x14ac:dyDescent="0.25">
      <c r="I65" s="78" t="s">
        <v>944</v>
      </c>
      <c r="J65" t="s">
        <v>945</v>
      </c>
    </row>
    <row r="68" spans="2:11" x14ac:dyDescent="0.25">
      <c r="F68" s="78"/>
    </row>
    <row r="70" spans="2:11" x14ac:dyDescent="0.25">
      <c r="B70" s="78"/>
      <c r="K70" s="79"/>
    </row>
    <row r="71" spans="2:11" x14ac:dyDescent="0.25">
      <c r="B71" s="78"/>
    </row>
    <row r="86" spans="2:11" x14ac:dyDescent="0.25">
      <c r="B86" s="79"/>
    </row>
    <row r="87" spans="2:11" x14ac:dyDescent="0.25">
      <c r="F87" s="78" t="s">
        <v>946</v>
      </c>
      <c r="K87" s="79"/>
    </row>
    <row r="110" spans="6:6" x14ac:dyDescent="0.25">
      <c r="F110" s="78"/>
    </row>
    <row r="121" spans="6:6" x14ac:dyDescent="0.25">
      <c r="F121" s="78"/>
    </row>
  </sheetData>
  <sheetProtection algorithmName="SHA-512" hashValue="ir0+NBvpf7lUGCyLq83BfIlGTJJDDh7Zqx/6H1WQLKHvds4O7oC70fmP58jV8I3NJf/sDem/sbCBokcKmezj7w==" saltValue="SVpnOM6QaQMttH5ezqZ/Tw==" spinCount="100000" sheet="1" objects="1" scenarios="1"/>
  <sortState xmlns:xlrd2="http://schemas.microsoft.com/office/spreadsheetml/2017/richdata2" ref="C20:D93">
    <sortCondition ref="D20:D93"/>
  </sortState>
  <mergeCells count="3">
    <mergeCell ref="G1:M1"/>
    <mergeCell ref="B12:H12"/>
    <mergeCell ref="B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9"/>
  <sheetViews>
    <sheetView zoomScale="120" zoomScaleNormal="120" workbookViewId="0">
      <selection activeCell="E20" sqref="E20"/>
    </sheetView>
  </sheetViews>
  <sheetFormatPr baseColWidth="10" defaultColWidth="11.42578125" defaultRowHeight="15" x14ac:dyDescent="0.25"/>
  <cols>
    <col min="2" max="2" width="2.140625" bestFit="1" customWidth="1"/>
    <col min="3" max="3" width="14.42578125" bestFit="1" customWidth="1"/>
    <col min="4" max="5" width="39.140625" customWidth="1"/>
  </cols>
  <sheetData>
    <row r="2" spans="2:5" ht="15.75" thickBot="1" x14ac:dyDescent="0.3"/>
    <row r="3" spans="2:5" x14ac:dyDescent="0.25">
      <c r="B3" s="631" t="s">
        <v>947</v>
      </c>
      <c r="C3" s="632"/>
      <c r="D3" s="632"/>
      <c r="E3" s="633"/>
    </row>
    <row r="4" spans="2:5" ht="15.75" thickBot="1" x14ac:dyDescent="0.3">
      <c r="B4" s="634" t="s">
        <v>948</v>
      </c>
      <c r="C4" s="635"/>
      <c r="D4" s="119" t="s">
        <v>949</v>
      </c>
      <c r="E4" s="86" t="s">
        <v>950</v>
      </c>
    </row>
    <row r="5" spans="2:5" ht="25.5" x14ac:dyDescent="0.25">
      <c r="B5" s="87">
        <v>5</v>
      </c>
      <c r="C5" s="88" t="s">
        <v>63</v>
      </c>
      <c r="D5" s="89" t="s">
        <v>951</v>
      </c>
      <c r="E5" s="90" t="s">
        <v>952</v>
      </c>
    </row>
    <row r="6" spans="2:5" ht="25.5" x14ac:dyDescent="0.25">
      <c r="B6" s="91">
        <v>4</v>
      </c>
      <c r="C6" s="187" t="s">
        <v>53</v>
      </c>
      <c r="D6" s="188" t="s">
        <v>953</v>
      </c>
      <c r="E6" s="92" t="s">
        <v>954</v>
      </c>
    </row>
    <row r="7" spans="2:5" ht="25.5" x14ac:dyDescent="0.25">
      <c r="B7" s="91">
        <v>3</v>
      </c>
      <c r="C7" s="187" t="s">
        <v>44</v>
      </c>
      <c r="D7" s="188" t="s">
        <v>955</v>
      </c>
      <c r="E7" s="92" t="s">
        <v>956</v>
      </c>
    </row>
    <row r="8" spans="2:5" ht="25.5" x14ac:dyDescent="0.25">
      <c r="B8" s="91">
        <v>2</v>
      </c>
      <c r="C8" s="187" t="s">
        <v>31</v>
      </c>
      <c r="D8" s="188" t="s">
        <v>957</v>
      </c>
      <c r="E8" s="92" t="s">
        <v>958</v>
      </c>
    </row>
    <row r="9" spans="2:5" ht="26.25" thickBot="1" x14ac:dyDescent="0.3">
      <c r="B9" s="93">
        <v>1</v>
      </c>
      <c r="C9" s="94" t="s">
        <v>959</v>
      </c>
      <c r="D9" s="95" t="s">
        <v>960</v>
      </c>
      <c r="E9" s="96" t="s">
        <v>961</v>
      </c>
    </row>
  </sheetData>
  <sheetProtection algorithmName="SHA-512" hashValue="YCjIHHY7/gVy63gS5EtK4CtmItvBNGmFK2Wt4gKOD19AXGdL6Mo68oy+vEZdfdIQH038XPdtUKqShEMZCwvZ2A==" saltValue="NqEw9QCXL6YpHoOPUIbsjQ==" spinCount="100000" sheet="1" objects="1" scenarios="1"/>
  <mergeCells count="2">
    <mergeCell ref="B3:E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I16"/>
  <sheetViews>
    <sheetView topLeftCell="B1" workbookViewId="0">
      <selection activeCell="G7" sqref="G7"/>
    </sheetView>
  </sheetViews>
  <sheetFormatPr baseColWidth="10" defaultColWidth="11.42578125" defaultRowHeight="15" x14ac:dyDescent="0.25"/>
  <cols>
    <col min="3" max="3" width="24.85546875" bestFit="1" customWidth="1"/>
    <col min="4" max="4" width="53.28515625" bestFit="1" customWidth="1"/>
    <col min="5" max="5" width="45.5703125" bestFit="1" customWidth="1"/>
    <col min="6" max="6" width="30.5703125" customWidth="1"/>
    <col min="7" max="7" width="18.7109375" customWidth="1"/>
  </cols>
  <sheetData>
    <row r="3" spans="3:9" ht="15.75" thickBot="1" x14ac:dyDescent="0.3"/>
    <row r="4" spans="3:9" x14ac:dyDescent="0.25">
      <c r="C4" s="636" t="s">
        <v>962</v>
      </c>
      <c r="D4" s="637"/>
      <c r="E4" s="637"/>
      <c r="F4" s="637"/>
      <c r="G4" s="638"/>
    </row>
    <row r="5" spans="3:9" ht="15.75" thickBot="1" x14ac:dyDescent="0.3">
      <c r="C5" s="639"/>
      <c r="D5" s="640"/>
      <c r="E5" s="640"/>
      <c r="F5" s="640"/>
      <c r="G5" s="641"/>
    </row>
    <row r="6" spans="3:9" x14ac:dyDescent="0.25">
      <c r="C6" s="25"/>
      <c r="D6" s="25"/>
      <c r="E6" s="25"/>
      <c r="F6" s="25"/>
      <c r="G6" s="25"/>
    </row>
    <row r="7" spans="3:9" x14ac:dyDescent="0.25">
      <c r="C7" t="s">
        <v>949</v>
      </c>
      <c r="D7" t="s">
        <v>963</v>
      </c>
      <c r="E7" t="s">
        <v>964</v>
      </c>
      <c r="F7" t="s">
        <v>965</v>
      </c>
      <c r="G7" t="s">
        <v>966</v>
      </c>
    </row>
    <row r="8" spans="3:9" ht="70.5" customHeight="1" x14ac:dyDescent="0.25">
      <c r="C8" s="24"/>
      <c r="D8" s="24" t="s">
        <v>967</v>
      </c>
      <c r="E8" s="24" t="s">
        <v>968</v>
      </c>
      <c r="F8" s="24" t="s">
        <v>969</v>
      </c>
      <c r="G8" s="24" t="s">
        <v>970</v>
      </c>
    </row>
    <row r="9" spans="3:9" ht="75" x14ac:dyDescent="0.25">
      <c r="C9" s="24"/>
      <c r="D9" s="24" t="s">
        <v>589</v>
      </c>
    </row>
    <row r="10" spans="3:9" x14ac:dyDescent="0.25">
      <c r="C10" s="24"/>
    </row>
    <row r="11" spans="3:9" x14ac:dyDescent="0.25">
      <c r="C11" s="24"/>
    </row>
    <row r="16" spans="3:9" x14ac:dyDescent="0.25">
      <c r="I16" s="24"/>
    </row>
  </sheetData>
  <mergeCells count="1">
    <mergeCell ref="C4:G5"/>
  </mergeCell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28"/>
  <sheetViews>
    <sheetView topLeftCell="J1" workbookViewId="0">
      <selection activeCell="S7" sqref="S7"/>
    </sheetView>
  </sheetViews>
  <sheetFormatPr baseColWidth="10" defaultColWidth="11.42578125" defaultRowHeight="15" x14ac:dyDescent="0.25"/>
  <cols>
    <col min="2" max="2" width="13.85546875" customWidth="1"/>
    <col min="3" max="3" width="11.42578125" customWidth="1"/>
    <col min="4" max="4" width="13.28515625" customWidth="1"/>
    <col min="5" max="5" width="12.28515625" bestFit="1" customWidth="1"/>
    <col min="6" max="6" width="23.5703125" customWidth="1"/>
    <col min="7" max="7" width="24.85546875" customWidth="1"/>
    <col min="8" max="8" width="17.7109375" customWidth="1"/>
    <col min="10" max="10" width="17.140625" customWidth="1"/>
    <col min="11" max="11" width="19.5703125" customWidth="1"/>
    <col min="12" max="12" width="37.28515625" customWidth="1"/>
    <col min="13" max="13" width="21.42578125" customWidth="1"/>
  </cols>
  <sheetData>
    <row r="2" spans="2:16" x14ac:dyDescent="0.25">
      <c r="B2" s="10" t="s">
        <v>1</v>
      </c>
      <c r="C2" s="10" t="s">
        <v>1</v>
      </c>
      <c r="D2" s="10" t="s">
        <v>3</v>
      </c>
      <c r="E2" s="10" t="s">
        <v>5</v>
      </c>
      <c r="F2" s="10" t="s">
        <v>6</v>
      </c>
      <c r="G2" s="10" t="s">
        <v>7</v>
      </c>
      <c r="H2" s="10" t="s">
        <v>8</v>
      </c>
      <c r="J2" s="10" t="s">
        <v>5</v>
      </c>
      <c r="K2" s="10" t="s">
        <v>6</v>
      </c>
      <c r="L2" s="10" t="s">
        <v>9</v>
      </c>
      <c r="O2" s="10" t="s">
        <v>10</v>
      </c>
    </row>
    <row r="3" spans="2:16" x14ac:dyDescent="0.25">
      <c r="B3" t="s">
        <v>971</v>
      </c>
      <c r="C3" t="s">
        <v>972</v>
      </c>
      <c r="D3" t="s">
        <v>973</v>
      </c>
      <c r="E3" s="11" t="s">
        <v>17</v>
      </c>
      <c r="F3" s="11" t="s">
        <v>18</v>
      </c>
      <c r="G3" t="s">
        <v>19</v>
      </c>
      <c r="H3" t="s">
        <v>20</v>
      </c>
      <c r="J3" s="11" t="s">
        <v>21</v>
      </c>
      <c r="K3" s="11" t="s">
        <v>18</v>
      </c>
      <c r="L3" t="s">
        <v>22</v>
      </c>
      <c r="M3" t="s">
        <v>23</v>
      </c>
      <c r="O3" t="s">
        <v>974</v>
      </c>
      <c r="P3" t="s">
        <v>24</v>
      </c>
    </row>
    <row r="4" spans="2:16" x14ac:dyDescent="0.25">
      <c r="B4" t="s">
        <v>975</v>
      </c>
      <c r="C4" t="s">
        <v>976</v>
      </c>
      <c r="D4" t="s">
        <v>52</v>
      </c>
      <c r="E4" s="11" t="s">
        <v>31</v>
      </c>
      <c r="F4" s="11" t="s">
        <v>32</v>
      </c>
      <c r="G4" s="11" t="s">
        <v>33</v>
      </c>
      <c r="H4" t="s">
        <v>34</v>
      </c>
      <c r="J4" s="11" t="s">
        <v>31</v>
      </c>
      <c r="K4" s="11" t="s">
        <v>32</v>
      </c>
      <c r="L4" t="s">
        <v>35</v>
      </c>
      <c r="M4" t="s">
        <v>23</v>
      </c>
      <c r="O4" t="s">
        <v>36</v>
      </c>
      <c r="P4" t="s">
        <v>37</v>
      </c>
    </row>
    <row r="5" spans="2:16" x14ac:dyDescent="0.25">
      <c r="B5" t="s">
        <v>977</v>
      </c>
      <c r="C5" t="s">
        <v>978</v>
      </c>
      <c r="D5" t="s">
        <v>69</v>
      </c>
      <c r="E5" s="11" t="s">
        <v>42</v>
      </c>
      <c r="F5" s="11" t="s">
        <v>36</v>
      </c>
      <c r="G5" t="s">
        <v>43</v>
      </c>
      <c r="J5" s="11" t="s">
        <v>44</v>
      </c>
      <c r="K5" s="11" t="s">
        <v>36</v>
      </c>
      <c r="L5" t="s">
        <v>45</v>
      </c>
      <c r="M5" t="s">
        <v>36</v>
      </c>
      <c r="O5" t="s">
        <v>46</v>
      </c>
      <c r="P5" t="s">
        <v>47</v>
      </c>
    </row>
    <row r="6" spans="2:16" x14ac:dyDescent="0.25">
      <c r="B6" t="s">
        <v>979</v>
      </c>
      <c r="C6" t="s">
        <v>979</v>
      </c>
      <c r="D6" t="s">
        <v>62</v>
      </c>
      <c r="E6" s="11" t="s">
        <v>53</v>
      </c>
      <c r="F6" s="11" t="s">
        <v>54</v>
      </c>
      <c r="G6" t="s">
        <v>55</v>
      </c>
      <c r="J6" s="11" t="s">
        <v>53</v>
      </c>
      <c r="K6" s="11" t="s">
        <v>54</v>
      </c>
      <c r="L6" t="s">
        <v>56</v>
      </c>
      <c r="M6" t="s">
        <v>46</v>
      </c>
      <c r="O6" t="s">
        <v>57</v>
      </c>
      <c r="P6" t="s">
        <v>58</v>
      </c>
    </row>
    <row r="7" spans="2:16" x14ac:dyDescent="0.25">
      <c r="B7" t="s">
        <v>980</v>
      </c>
      <c r="C7" t="s">
        <v>981</v>
      </c>
      <c r="D7" t="s">
        <v>15</v>
      </c>
      <c r="E7" s="11" t="s">
        <v>63</v>
      </c>
      <c r="F7" s="11" t="s">
        <v>64</v>
      </c>
      <c r="G7" s="11"/>
      <c r="J7" s="11" t="s">
        <v>63</v>
      </c>
      <c r="K7" s="11" t="s">
        <v>64</v>
      </c>
      <c r="L7" t="s">
        <v>65</v>
      </c>
      <c r="M7" t="s">
        <v>57</v>
      </c>
    </row>
    <row r="8" spans="2:16" x14ac:dyDescent="0.25">
      <c r="B8" t="s">
        <v>981</v>
      </c>
      <c r="C8" t="s">
        <v>980</v>
      </c>
      <c r="D8" t="s">
        <v>41</v>
      </c>
      <c r="L8" t="s">
        <v>70</v>
      </c>
      <c r="M8" t="s">
        <v>23</v>
      </c>
    </row>
    <row r="9" spans="2:16" x14ac:dyDescent="0.25">
      <c r="B9" t="s">
        <v>976</v>
      </c>
      <c r="C9" t="s">
        <v>975</v>
      </c>
      <c r="D9" t="s">
        <v>29</v>
      </c>
      <c r="L9" t="s">
        <v>73</v>
      </c>
      <c r="M9" t="s">
        <v>23</v>
      </c>
    </row>
    <row r="10" spans="2:16" x14ac:dyDescent="0.25">
      <c r="B10" t="s">
        <v>982</v>
      </c>
      <c r="C10" t="s">
        <v>983</v>
      </c>
      <c r="L10" t="s">
        <v>76</v>
      </c>
      <c r="M10" t="s">
        <v>36</v>
      </c>
    </row>
    <row r="11" spans="2:16" x14ac:dyDescent="0.25">
      <c r="B11" t="s">
        <v>972</v>
      </c>
      <c r="C11" t="s">
        <v>92</v>
      </c>
      <c r="L11" t="s">
        <v>78</v>
      </c>
      <c r="M11" t="s">
        <v>46</v>
      </c>
    </row>
    <row r="12" spans="2:16" x14ac:dyDescent="0.25">
      <c r="B12" t="s">
        <v>984</v>
      </c>
      <c r="C12" t="s">
        <v>984</v>
      </c>
      <c r="L12" t="s">
        <v>81</v>
      </c>
      <c r="M12" t="s">
        <v>57</v>
      </c>
    </row>
    <row r="13" spans="2:16" x14ac:dyDescent="0.25">
      <c r="B13" t="s">
        <v>985</v>
      </c>
      <c r="C13" t="s">
        <v>986</v>
      </c>
      <c r="L13" t="s">
        <v>85</v>
      </c>
      <c r="M13" t="s">
        <v>23</v>
      </c>
    </row>
    <row r="14" spans="2:16" x14ac:dyDescent="0.25">
      <c r="B14" t="s">
        <v>978</v>
      </c>
      <c r="C14" t="s">
        <v>98</v>
      </c>
      <c r="L14" t="s">
        <v>88</v>
      </c>
      <c r="M14" t="s">
        <v>36</v>
      </c>
    </row>
    <row r="15" spans="2:16" x14ac:dyDescent="0.25">
      <c r="B15" t="s">
        <v>986</v>
      </c>
      <c r="C15" t="s">
        <v>86</v>
      </c>
      <c r="L15" t="s">
        <v>91</v>
      </c>
      <c r="M15" t="s">
        <v>46</v>
      </c>
    </row>
    <row r="16" spans="2:16" x14ac:dyDescent="0.25">
      <c r="B16" t="s">
        <v>987</v>
      </c>
      <c r="C16" t="s">
        <v>988</v>
      </c>
      <c r="L16" t="s">
        <v>94</v>
      </c>
      <c r="M16" t="s">
        <v>57</v>
      </c>
    </row>
    <row r="17" spans="2:13" x14ac:dyDescent="0.25">
      <c r="B17" t="s">
        <v>98</v>
      </c>
      <c r="C17" t="s">
        <v>989</v>
      </c>
      <c r="L17" t="s">
        <v>97</v>
      </c>
      <c r="M17" t="s">
        <v>57</v>
      </c>
    </row>
    <row r="18" spans="2:13" x14ac:dyDescent="0.25">
      <c r="B18" t="s">
        <v>990</v>
      </c>
      <c r="C18" t="s">
        <v>990</v>
      </c>
      <c r="L18" t="s">
        <v>100</v>
      </c>
      <c r="M18" t="s">
        <v>36</v>
      </c>
    </row>
    <row r="19" spans="2:13" x14ac:dyDescent="0.25">
      <c r="B19" t="s">
        <v>989</v>
      </c>
      <c r="C19" t="s">
        <v>977</v>
      </c>
      <c r="L19" t="s">
        <v>103</v>
      </c>
      <c r="M19" t="s">
        <v>46</v>
      </c>
    </row>
    <row r="20" spans="2:13" x14ac:dyDescent="0.25">
      <c r="B20" t="s">
        <v>92</v>
      </c>
      <c r="C20" t="s">
        <v>987</v>
      </c>
      <c r="L20" t="s">
        <v>106</v>
      </c>
      <c r="M20" t="s">
        <v>46</v>
      </c>
    </row>
    <row r="21" spans="2:13" x14ac:dyDescent="0.25">
      <c r="B21" t="s">
        <v>86</v>
      </c>
      <c r="C21" t="s">
        <v>982</v>
      </c>
      <c r="L21" t="s">
        <v>107</v>
      </c>
      <c r="M21" t="s">
        <v>57</v>
      </c>
    </row>
    <row r="22" spans="2:13" x14ac:dyDescent="0.25">
      <c r="B22" t="s">
        <v>988</v>
      </c>
      <c r="C22" t="s">
        <v>985</v>
      </c>
      <c r="L22" t="s">
        <v>108</v>
      </c>
      <c r="M22" t="s">
        <v>57</v>
      </c>
    </row>
    <row r="23" spans="2:13" x14ac:dyDescent="0.25">
      <c r="B23" t="s">
        <v>983</v>
      </c>
      <c r="C23" t="s">
        <v>971</v>
      </c>
      <c r="L23" t="s">
        <v>109</v>
      </c>
      <c r="M23" t="s">
        <v>46</v>
      </c>
    </row>
    <row r="24" spans="2:13" x14ac:dyDescent="0.25">
      <c r="L24" t="s">
        <v>110</v>
      </c>
      <c r="M24" t="s">
        <v>46</v>
      </c>
    </row>
    <row r="25" spans="2:13" x14ac:dyDescent="0.25">
      <c r="B25" s="10" t="s">
        <v>111</v>
      </c>
      <c r="D25" s="10" t="s">
        <v>113</v>
      </c>
      <c r="F25" s="10" t="s">
        <v>114</v>
      </c>
      <c r="L25" t="s">
        <v>115</v>
      </c>
      <c r="M25" t="s">
        <v>57</v>
      </c>
    </row>
    <row r="26" spans="2:13" x14ac:dyDescent="0.25">
      <c r="B26" t="s">
        <v>116</v>
      </c>
      <c r="D26" t="s">
        <v>25</v>
      </c>
      <c r="F26" t="s">
        <v>20</v>
      </c>
      <c r="L26" t="s">
        <v>119</v>
      </c>
      <c r="M26" t="s">
        <v>57</v>
      </c>
    </row>
    <row r="27" spans="2:13" x14ac:dyDescent="0.25">
      <c r="B27" t="s">
        <v>120</v>
      </c>
      <c r="D27" t="s">
        <v>36</v>
      </c>
      <c r="F27" t="s">
        <v>123</v>
      </c>
      <c r="L27" t="s">
        <v>124</v>
      </c>
      <c r="M27" t="s">
        <v>57</v>
      </c>
    </row>
    <row r="28" spans="2:13" x14ac:dyDescent="0.25">
      <c r="D28" t="s">
        <v>48</v>
      </c>
    </row>
  </sheetData>
  <sheetProtection algorithmName="SHA-512" hashValue="NPKkYXgavLSzkSgJQaknIt700GWt4nvdm9YyMBFp1mKE7NScaYdnftH9NCEixnWAF+neYR5N8Xd7AULtGR6wIw==" saltValue="W5Hho+MnLKu7AHwbVgeFAg==" spinCount="100000" sheet="1" objects="1" scenarios="1"/>
  <customSheetViews>
    <customSheetView guid="{82BC0C9B-70E2-44EC-8408-64CC9B36E280}" state="hidden" topLeftCell="C1">
      <selection activeCell="F23" sqref="F23"/>
      <pageMargins left="0" right="0" top="0" bottom="0" header="0" footer="0"/>
      <pageSetup orientation="portrait" r:id="rId1"/>
    </customSheetView>
    <customSheetView guid="{795C8354-6623-430F-B16F-866AD45BC174}" state="hidden" topLeftCell="C1">
      <selection activeCell="F23" sqref="F23"/>
      <pageMargins left="0" right="0" top="0" bottom="0" header="0" footer="0"/>
      <pageSetup orientation="portrait" r:id="rId2"/>
    </customSheetView>
    <customSheetView guid="{F8FDF2EC-A9AD-41AC-8138-AA3657B53E6D}" state="hidden" topLeftCell="C1">
      <selection activeCell="F23" sqref="F23"/>
      <pageMargins left="0" right="0" top="0" bottom="0" header="0" footer="0"/>
      <pageSetup orientation="portrait" r:id="rId3"/>
    </customSheetView>
  </customSheetView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F25"/>
  <sheetViews>
    <sheetView topLeftCell="A4" workbookViewId="0">
      <selection activeCell="E7" sqref="E7:E15"/>
    </sheetView>
  </sheetViews>
  <sheetFormatPr baseColWidth="10" defaultColWidth="11.42578125" defaultRowHeight="15" x14ac:dyDescent="0.25"/>
  <cols>
    <col min="4" max="4" width="47.7109375" bestFit="1" customWidth="1"/>
    <col min="5" max="5" width="54.140625" customWidth="1"/>
    <col min="6" max="6" width="27.140625" customWidth="1"/>
  </cols>
  <sheetData>
    <row r="5" spans="3:6" ht="14.25" customHeight="1" thickBot="1" x14ac:dyDescent="0.3"/>
    <row r="6" spans="3:6" ht="15.75" thickBot="1" x14ac:dyDescent="0.3">
      <c r="C6" s="31" t="s">
        <v>991</v>
      </c>
      <c r="D6" s="32" t="s">
        <v>992</v>
      </c>
      <c r="E6" s="33" t="s">
        <v>993</v>
      </c>
    </row>
    <row r="7" spans="3:6" ht="25.5" x14ac:dyDescent="0.25">
      <c r="C7" s="34" t="s">
        <v>994</v>
      </c>
      <c r="D7" s="189" t="s">
        <v>995</v>
      </c>
      <c r="E7" s="198" t="s">
        <v>1041</v>
      </c>
      <c r="F7" s="105" t="s">
        <v>590</v>
      </c>
    </row>
    <row r="8" spans="3:6" ht="30" x14ac:dyDescent="0.25">
      <c r="C8" s="35" t="s">
        <v>996</v>
      </c>
      <c r="D8" s="190" t="s">
        <v>997</v>
      </c>
      <c r="E8" s="36" t="s">
        <v>1042</v>
      </c>
    </row>
    <row r="9" spans="3:6" ht="30" x14ac:dyDescent="0.25">
      <c r="C9" s="37" t="s">
        <v>998</v>
      </c>
      <c r="D9" s="191" t="s">
        <v>999</v>
      </c>
      <c r="E9" s="38" t="s">
        <v>1043</v>
      </c>
    </row>
    <row r="10" spans="3:6" ht="60" x14ac:dyDescent="0.25">
      <c r="C10" s="39" t="s">
        <v>1000</v>
      </c>
      <c r="D10" s="192" t="s">
        <v>1001</v>
      </c>
      <c r="E10" s="40" t="s">
        <v>1044</v>
      </c>
    </row>
    <row r="11" spans="3:6" ht="45" x14ac:dyDescent="0.25">
      <c r="C11" s="41" t="s">
        <v>1002</v>
      </c>
      <c r="D11" s="193" t="s">
        <v>1003</v>
      </c>
      <c r="E11" s="42" t="s">
        <v>1045</v>
      </c>
    </row>
    <row r="12" spans="3:6" ht="30" x14ac:dyDescent="0.25">
      <c r="C12" s="43" t="s">
        <v>1004</v>
      </c>
      <c r="D12" s="194" t="s">
        <v>1005</v>
      </c>
      <c r="E12" s="44" t="s">
        <v>1046</v>
      </c>
    </row>
    <row r="13" spans="3:6" x14ac:dyDescent="0.25">
      <c r="C13" s="45" t="s">
        <v>1006</v>
      </c>
      <c r="D13" s="168" t="s">
        <v>1007</v>
      </c>
      <c r="E13" s="46" t="s">
        <v>1047</v>
      </c>
    </row>
    <row r="14" spans="3:6" ht="30" x14ac:dyDescent="0.25">
      <c r="C14" s="45" t="s">
        <v>1008</v>
      </c>
      <c r="D14" s="168" t="s">
        <v>1009</v>
      </c>
      <c r="E14" s="46" t="s">
        <v>1010</v>
      </c>
    </row>
    <row r="15" spans="3:6" ht="30.75" thickBot="1" x14ac:dyDescent="0.3">
      <c r="C15" s="47" t="s">
        <v>1011</v>
      </c>
      <c r="D15" s="48" t="s">
        <v>1012</v>
      </c>
      <c r="E15" s="49" t="s">
        <v>1013</v>
      </c>
    </row>
    <row r="16" spans="3:6" ht="15.75" thickBot="1" x14ac:dyDescent="0.3"/>
    <row r="17" spans="3:6" ht="15.75" thickBot="1" x14ac:dyDescent="0.3">
      <c r="C17" s="642" t="s">
        <v>1014</v>
      </c>
      <c r="D17" s="643"/>
      <c r="E17" s="644"/>
    </row>
    <row r="18" spans="3:6" ht="15.75" thickBot="1" x14ac:dyDescent="0.3"/>
    <row r="19" spans="3:6" x14ac:dyDescent="0.25">
      <c r="C19" s="645" t="str">
        <f>+CONCATENATE(E7," ",E8," ",E9," ",E10," ",E11," ",E12)</f>
        <v>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y correos electronicos.</v>
      </c>
      <c r="D19" s="646"/>
      <c r="E19" s="647"/>
      <c r="F19" t="s">
        <v>592</v>
      </c>
    </row>
    <row r="20" spans="3:6" x14ac:dyDescent="0.25">
      <c r="C20" s="648"/>
      <c r="D20" s="649"/>
      <c r="E20" s="650"/>
    </row>
    <row r="21" spans="3:6" x14ac:dyDescent="0.25">
      <c r="C21" s="648"/>
      <c r="D21" s="649"/>
      <c r="E21" s="650"/>
      <c r="F21" t="s">
        <v>593</v>
      </c>
    </row>
    <row r="22" spans="3:6" x14ac:dyDescent="0.25">
      <c r="C22" s="648"/>
      <c r="D22" s="649"/>
      <c r="E22" s="650"/>
      <c r="F22" t="s">
        <v>594</v>
      </c>
    </row>
    <row r="23" spans="3:6" x14ac:dyDescent="0.25">
      <c r="C23" s="648"/>
      <c r="D23" s="649"/>
      <c r="E23" s="650"/>
    </row>
    <row r="24" spans="3:6" x14ac:dyDescent="0.25">
      <c r="C24" s="648"/>
      <c r="D24" s="649"/>
      <c r="E24" s="650"/>
    </row>
    <row r="25" spans="3:6" ht="87" customHeight="1" thickBot="1" x14ac:dyDescent="0.3">
      <c r="C25" s="651"/>
      <c r="D25" s="652"/>
      <c r="E25" s="653"/>
    </row>
  </sheetData>
  <mergeCells count="2">
    <mergeCell ref="C17:E17"/>
    <mergeCell ref="C19:E2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'\C:\Users\DIGITAL EXITO\Downloads\[Corrupción (1).xlsx]Hoja2'!#REF!</xm:f>
          </x14:formula1>
          <xm:sqref>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2TV4CCKVFCYA-1167877901-1005</_dlc_DocId>
    <_dlc_DocIdUrl xmlns="81cc8fc0-8d1e-4295-8f37-5d076116407c">
      <Url>https://www.minjusticia.gov.co/ministerio/_layouts/15/DocIdRedir.aspx?ID=2TV4CCKVFCYA-1167877901-1005</Url>
      <Description>2TV4CCKVFCYA-1167877901-1005</Description>
    </_dlc_DocIdUrl>
  </documentManagement>
</p:properties>
</file>

<file path=customXml/itemProps1.xml><?xml version="1.0" encoding="utf-8"?>
<ds:datastoreItem xmlns:ds="http://schemas.openxmlformats.org/officeDocument/2006/customXml" ds:itemID="{A1650FAA-EF79-4571-8B8E-1BD280720C72}"/>
</file>

<file path=customXml/itemProps2.xml><?xml version="1.0" encoding="utf-8"?>
<ds:datastoreItem xmlns:ds="http://schemas.openxmlformats.org/officeDocument/2006/customXml" ds:itemID="{A739760B-B7C4-4E01-BA84-CFA4F42E16F7}"/>
</file>

<file path=customXml/itemProps3.xml><?xml version="1.0" encoding="utf-8"?>
<ds:datastoreItem xmlns:ds="http://schemas.openxmlformats.org/officeDocument/2006/customXml" ds:itemID="{D9B487B7-830D-43BE-969A-359317670F2F}"/>
</file>

<file path=customXml/itemProps4.xml><?xml version="1.0" encoding="utf-8"?>
<ds:datastoreItem xmlns:ds="http://schemas.openxmlformats.org/officeDocument/2006/customXml" ds:itemID="{72E9DD4D-EE4E-40C2-A99E-9DBA52FD2A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44</vt:i4>
      </vt:variant>
    </vt:vector>
  </HeadingPairs>
  <TitlesOfParts>
    <vt:vector size="55" baseType="lpstr">
      <vt:lpstr>Listados</vt:lpstr>
      <vt:lpstr>Matriz Riesgos Gestión</vt:lpstr>
      <vt:lpstr>Matriz Riesgos Corrupción</vt:lpstr>
      <vt:lpstr>Matriz Riesgos Seg. Información</vt:lpstr>
      <vt:lpstr>Seguridad Información</vt:lpstr>
      <vt:lpstr>Probabilidad Seguridad Informac</vt:lpstr>
      <vt:lpstr>Riesgo Corrupción</vt:lpstr>
      <vt:lpstr>Corrupción</vt:lpstr>
      <vt:lpstr>CONTROLES</vt:lpstr>
      <vt:lpstr>Matriz de calificación</vt:lpstr>
      <vt:lpstr>Matriz de calificación (2)</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Corrupción'!Área_de_impresión</vt:lpstr>
      <vt:lpstr>'Matriz Riesgos Gestión'!Área_de_impresión</vt:lpstr>
      <vt:lpstr>'Matriz 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'Matriz Riesgos Corrupción'!Títulos_a_imprimir</vt:lpstr>
      <vt:lpstr>'Matriz Riesgos Gestión'!Títulos_a_imprimir</vt:lpstr>
      <vt:lpstr>'Matriz 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leonardo carrillo cortes</dc:creator>
  <cp:keywords/>
  <dc:description/>
  <cp:lastModifiedBy>ALAIN MAURICIO ORDOÑEZ GUTIERREZ</cp:lastModifiedBy>
  <cp:revision/>
  <dcterms:created xsi:type="dcterms:W3CDTF">2014-12-15T18:53:48Z</dcterms:created>
  <dcterms:modified xsi:type="dcterms:W3CDTF">2022-12-30T17:51:40Z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2bd9ed1d-5370-4fae-85bc-abc1572b9c7e</vt:lpwstr>
  </property>
</Properties>
</file>