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Luisa\Desktop\"/>
    </mc:Choice>
  </mc:AlternateContent>
  <xr:revisionPtr revIDLastSave="0" documentId="8_{A9394DE4-61F3-4556-B6E9-619CBDE13350}" xr6:coauthVersionLast="47" xr6:coauthVersionMax="47" xr10:uidLastSave="{00000000-0000-0000-0000-000000000000}"/>
  <bookViews>
    <workbookView xWindow="-110" yWindow="-110" windowWidth="19420" windowHeight="11020" xr2:uid="{4FD47641-760F-45E1-B1A4-CAB635B034E3}"/>
  </bookViews>
  <sheets>
    <sheet name="Matriz Riesgos Corrupción" sheetId="1" r:id="rId1"/>
    <sheet name="Matriz de calificación" sheetId="2" r:id="rId2"/>
  </sheets>
  <externalReferences>
    <externalReference r:id="rId3"/>
    <externalReference r:id="rId4"/>
  </externalReferences>
  <definedNames>
    <definedName name="_xlnm._FilterDatabase" localSheetId="0" hidden="1">'Matriz Riesgos Corrupción'!$A$1:$BW$57</definedName>
    <definedName name="_xlnm.Print_Area" localSheetId="0">'Matriz Riesgos Corrupción'!$A$1:$BK$10</definedName>
    <definedName name="Control_Existente">[1]Hoja4!$H$3:$H$4</definedName>
    <definedName name="Impacto">[1]Hoja4!$F$3:$F$7</definedName>
    <definedName name="Probabilidad">[1]Hoja4!$E$3:$E$7</definedName>
    <definedName name="TIPO">'[2]Base de Datos'!$A$4:$A$8</definedName>
    <definedName name="Tipo_de_Riesgo">[1]Hoja4!$D$3:$D$9</definedName>
    <definedName name="_xlnm.Print_Titles" localSheetId="0">'Matriz Riesgos Corrupción'!$1:$6</definedName>
    <definedName name="Z_795C8354_6623_430F_B16F_866AD45BC174_.wvu.FilterData" localSheetId="0" hidden="1">'Matriz Riesgos Corrupción'!$B$6:$BK$6</definedName>
    <definedName name="Z_795C8354_6623_430F_B16F_866AD45BC174_.wvu.PrintArea" localSheetId="0" hidden="1">'Matriz Riesgos Corrupción'!$A$1:$BK$10</definedName>
    <definedName name="Z_795C8354_6623_430F_B16F_866AD45BC174_.wvu.PrintTitles" localSheetId="0" hidden="1">'Matriz Riesgos Corrupción'!$1:$6</definedName>
    <definedName name="Z_82BC0C9B_70E2_44EC_8408_64CC9B36E280_.wvu.FilterData" localSheetId="0" hidden="1">'Matriz Riesgos Corrupción'!$B$6:$BK$6</definedName>
    <definedName name="Z_82BC0C9B_70E2_44EC_8408_64CC9B36E280_.wvu.PrintArea" localSheetId="0" hidden="1">'Matriz Riesgos Corrupción'!$A$1:$BK$10</definedName>
    <definedName name="Z_82BC0C9B_70E2_44EC_8408_64CC9B36E280_.wvu.PrintTitles" localSheetId="0" hidden="1">'Matriz Riesgos Corrupción'!$1:$6</definedName>
    <definedName name="Z_F8FDF2EC_A9AD_41AC_8138_AA3657B53E6D_.wvu.FilterData" localSheetId="0" hidden="1">'Matriz Riesgos Corrupción'!$B$6:$BK$6</definedName>
    <definedName name="Z_F8FDF2EC_A9AD_41AC_8138_AA3657B53E6D_.wvu.PrintArea" localSheetId="0" hidden="1">'Matriz Riesgos Corrupción'!$A$1:$BK$10</definedName>
    <definedName name="Z_F8FDF2EC_A9AD_41AC_8138_AA3657B53E6D_.wvu.PrintTitles" localSheetId="0" hidden="1">'Matriz Riesgos Corrupción'!$1:$6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60" i="1" l="1"/>
  <c r="AW60" i="1"/>
  <c r="AU60" i="1"/>
  <c r="AS60" i="1"/>
  <c r="AQ60" i="1"/>
  <c r="AO60" i="1"/>
  <c r="AM60" i="1"/>
  <c r="AK60" i="1"/>
  <c r="AX60" i="1" s="1"/>
  <c r="AY60" i="1" s="1"/>
  <c r="BB60" i="1" s="1"/>
  <c r="BC60" i="1" s="1"/>
  <c r="BA59" i="1"/>
  <c r="AW59" i="1"/>
  <c r="AU59" i="1"/>
  <c r="AS59" i="1"/>
  <c r="AQ59" i="1"/>
  <c r="AO59" i="1"/>
  <c r="AM59" i="1"/>
  <c r="AK59" i="1"/>
  <c r="AX59" i="1" s="1"/>
  <c r="AY59" i="1" s="1"/>
  <c r="BB59" i="1" s="1"/>
  <c r="BC59" i="1" s="1"/>
  <c r="BA58" i="1"/>
  <c r="AW58" i="1"/>
  <c r="AU58" i="1"/>
  <c r="AS58" i="1"/>
  <c r="AQ58" i="1"/>
  <c r="AO58" i="1"/>
  <c r="AM58" i="1"/>
  <c r="AK58" i="1"/>
  <c r="AX58" i="1" s="1"/>
  <c r="AY58" i="1" s="1"/>
  <c r="BB58" i="1" s="1"/>
  <c r="BC58" i="1" s="1"/>
  <c r="BD58" i="1" s="1"/>
  <c r="BE58" i="1" s="1"/>
  <c r="BF58" i="1" s="1"/>
  <c r="AC58" i="1"/>
  <c r="AA58" i="1"/>
  <c r="AD58" i="1" s="1"/>
  <c r="C58" i="1"/>
  <c r="BA57" i="1"/>
  <c r="AW57" i="1"/>
  <c r="AX57" i="1" s="1"/>
  <c r="AY57" i="1" s="1"/>
  <c r="AC57" i="1"/>
  <c r="AA57" i="1"/>
  <c r="AD57" i="1" s="1"/>
  <c r="AE57" i="1" s="1"/>
  <c r="C57" i="1"/>
  <c r="BA56" i="1"/>
  <c r="AW56" i="1"/>
  <c r="AU56" i="1"/>
  <c r="AS56" i="1"/>
  <c r="AQ56" i="1"/>
  <c r="AO56" i="1"/>
  <c r="AM56" i="1"/>
  <c r="AK56" i="1"/>
  <c r="BA55" i="1"/>
  <c r="AW55" i="1"/>
  <c r="AU55" i="1"/>
  <c r="AS55" i="1"/>
  <c r="AQ55" i="1"/>
  <c r="AO55" i="1"/>
  <c r="AM55" i="1"/>
  <c r="AK55" i="1"/>
  <c r="BA54" i="1"/>
  <c r="AW54" i="1"/>
  <c r="AU54" i="1"/>
  <c r="AS54" i="1"/>
  <c r="AQ54" i="1"/>
  <c r="AO54" i="1"/>
  <c r="AM54" i="1"/>
  <c r="AK54" i="1"/>
  <c r="AD54" i="1"/>
  <c r="BA53" i="1"/>
  <c r="AW53" i="1"/>
  <c r="AU53" i="1"/>
  <c r="AS53" i="1"/>
  <c r="AQ53" i="1"/>
  <c r="AO53" i="1"/>
  <c r="AM53" i="1"/>
  <c r="AK53" i="1"/>
  <c r="AD53" i="1"/>
  <c r="BA52" i="1"/>
  <c r="AW52" i="1"/>
  <c r="AU52" i="1"/>
  <c r="AS52" i="1"/>
  <c r="AQ52" i="1"/>
  <c r="AO52" i="1"/>
  <c r="AM52" i="1"/>
  <c r="AK52" i="1"/>
  <c r="AD52" i="1"/>
  <c r="BA51" i="1"/>
  <c r="AW51" i="1"/>
  <c r="AU51" i="1"/>
  <c r="AS51" i="1"/>
  <c r="AQ51" i="1"/>
  <c r="AO51" i="1"/>
  <c r="AM51" i="1"/>
  <c r="AK51" i="1"/>
  <c r="AD51" i="1"/>
  <c r="BA50" i="1"/>
  <c r="AW50" i="1"/>
  <c r="AU50" i="1"/>
  <c r="AS50" i="1"/>
  <c r="AQ50" i="1"/>
  <c r="AO50" i="1"/>
  <c r="AM50" i="1"/>
  <c r="AK50" i="1"/>
  <c r="AA50" i="1"/>
  <c r="AD50" i="1" s="1"/>
  <c r="BI50" i="1" s="1"/>
  <c r="C50" i="1"/>
  <c r="BA49" i="1"/>
  <c r="AW49" i="1"/>
  <c r="AU49" i="1"/>
  <c r="AS49" i="1"/>
  <c r="AQ49" i="1"/>
  <c r="AO49" i="1"/>
  <c r="AM49" i="1"/>
  <c r="AK49" i="1"/>
  <c r="AD49" i="1"/>
  <c r="BA48" i="1"/>
  <c r="AW48" i="1"/>
  <c r="AU48" i="1"/>
  <c r="AS48" i="1"/>
  <c r="AQ48" i="1"/>
  <c r="AO48" i="1"/>
  <c r="AM48" i="1"/>
  <c r="AK48" i="1"/>
  <c r="AC48" i="1"/>
  <c r="AA48" i="1"/>
  <c r="AD48" i="1" s="1"/>
  <c r="C48" i="1"/>
  <c r="BA47" i="1"/>
  <c r="AW47" i="1"/>
  <c r="AU47" i="1"/>
  <c r="AS47" i="1"/>
  <c r="AQ47" i="1"/>
  <c r="AO47" i="1"/>
  <c r="AM47" i="1"/>
  <c r="AK47" i="1"/>
  <c r="AD47" i="1"/>
  <c r="BA45" i="1"/>
  <c r="AW45" i="1"/>
  <c r="AU45" i="1"/>
  <c r="AS45" i="1"/>
  <c r="AQ45" i="1"/>
  <c r="AO45" i="1"/>
  <c r="AM45" i="1"/>
  <c r="AK45" i="1"/>
  <c r="AE45" i="1"/>
  <c r="AD45" i="1"/>
  <c r="BI45" i="1" s="1"/>
  <c r="AC45" i="1"/>
  <c r="AA45" i="1"/>
  <c r="C45" i="1"/>
  <c r="BA44" i="1"/>
  <c r="AW44" i="1"/>
  <c r="AU44" i="1"/>
  <c r="AS44" i="1"/>
  <c r="AQ44" i="1"/>
  <c r="AO44" i="1"/>
  <c r="AM44" i="1"/>
  <c r="AK44" i="1"/>
  <c r="AD44" i="1"/>
  <c r="AX43" i="1"/>
  <c r="BA42" i="1"/>
  <c r="AW42" i="1"/>
  <c r="AU42" i="1"/>
  <c r="AS42" i="1"/>
  <c r="AQ42" i="1"/>
  <c r="AO42" i="1"/>
  <c r="AM42" i="1"/>
  <c r="AK42" i="1"/>
  <c r="AC42" i="1"/>
  <c r="AA42" i="1"/>
  <c r="AD42" i="1" s="1"/>
  <c r="C42" i="1"/>
  <c r="BA41" i="1"/>
  <c r="AW41" i="1"/>
  <c r="AU41" i="1"/>
  <c r="AS41" i="1"/>
  <c r="AQ41" i="1"/>
  <c r="AO41" i="1"/>
  <c r="AM41" i="1"/>
  <c r="AK41" i="1"/>
  <c r="BA40" i="1"/>
  <c r="AW40" i="1"/>
  <c r="AU40" i="1"/>
  <c r="AS40" i="1"/>
  <c r="AQ40" i="1"/>
  <c r="AO40" i="1"/>
  <c r="AM40" i="1"/>
  <c r="AK40" i="1"/>
  <c r="BA39" i="1"/>
  <c r="AW39" i="1"/>
  <c r="AU39" i="1"/>
  <c r="AS39" i="1"/>
  <c r="AQ39" i="1"/>
  <c r="AO39" i="1"/>
  <c r="AM39" i="1"/>
  <c r="AK39" i="1"/>
  <c r="AC39" i="1"/>
  <c r="AA39" i="1"/>
  <c r="AD39" i="1" s="1"/>
  <c r="BI39" i="1" s="1"/>
  <c r="C39" i="1"/>
  <c r="AX38" i="1"/>
  <c r="AY38" i="1" s="1"/>
  <c r="AD38" i="1"/>
  <c r="BA36" i="1"/>
  <c r="AW36" i="1"/>
  <c r="AU36" i="1"/>
  <c r="AS36" i="1"/>
  <c r="AQ36" i="1"/>
  <c r="AO36" i="1"/>
  <c r="AM36" i="1"/>
  <c r="AK36" i="1"/>
  <c r="AD36" i="1"/>
  <c r="BA35" i="1"/>
  <c r="AW35" i="1"/>
  <c r="AU35" i="1"/>
  <c r="AS35" i="1"/>
  <c r="AQ35" i="1"/>
  <c r="AO35" i="1"/>
  <c r="AM35" i="1"/>
  <c r="AK35" i="1"/>
  <c r="AD35" i="1"/>
  <c r="BA34" i="1"/>
  <c r="AW34" i="1"/>
  <c r="AU34" i="1"/>
  <c r="AS34" i="1"/>
  <c r="AQ34" i="1"/>
  <c r="AO34" i="1"/>
  <c r="AM34" i="1"/>
  <c r="AK34" i="1"/>
  <c r="AD34" i="1"/>
  <c r="BA33" i="1"/>
  <c r="AW33" i="1"/>
  <c r="AU33" i="1"/>
  <c r="AQ33" i="1"/>
  <c r="AO33" i="1"/>
  <c r="AM33" i="1"/>
  <c r="AK33" i="1"/>
  <c r="AD33" i="1"/>
  <c r="BA32" i="1"/>
  <c r="AW32" i="1"/>
  <c r="AU32" i="1"/>
  <c r="AQ32" i="1"/>
  <c r="AO32" i="1"/>
  <c r="AM32" i="1"/>
  <c r="AK32" i="1"/>
  <c r="AD32" i="1"/>
  <c r="BA31" i="1"/>
  <c r="AW31" i="1"/>
  <c r="AU31" i="1"/>
  <c r="AQ31" i="1"/>
  <c r="AO31" i="1"/>
  <c r="AM31" i="1"/>
  <c r="AK31" i="1"/>
  <c r="AD31" i="1"/>
  <c r="BA30" i="1"/>
  <c r="AW30" i="1"/>
  <c r="AU30" i="1"/>
  <c r="AS30" i="1"/>
  <c r="AQ30" i="1"/>
  <c r="AO30" i="1"/>
  <c r="AM30" i="1"/>
  <c r="AK30" i="1"/>
  <c r="AC30" i="1"/>
  <c r="AA30" i="1"/>
  <c r="AD30" i="1" s="1"/>
  <c r="C30" i="1"/>
  <c r="BA29" i="1"/>
  <c r="AW29" i="1"/>
  <c r="AU29" i="1"/>
  <c r="AS29" i="1"/>
  <c r="AQ29" i="1"/>
  <c r="AO29" i="1"/>
  <c r="AM29" i="1"/>
  <c r="AK29" i="1"/>
  <c r="AD29" i="1"/>
  <c r="BA28" i="1"/>
  <c r="AW28" i="1"/>
  <c r="AU28" i="1"/>
  <c r="AS28" i="1"/>
  <c r="AQ28" i="1"/>
  <c r="AO28" i="1"/>
  <c r="AM28" i="1"/>
  <c r="AK28" i="1"/>
  <c r="AD28" i="1"/>
  <c r="BA27" i="1"/>
  <c r="AW27" i="1"/>
  <c r="AU27" i="1"/>
  <c r="AS27" i="1"/>
  <c r="AQ27" i="1"/>
  <c r="AO27" i="1"/>
  <c r="AM27" i="1"/>
  <c r="AK27" i="1"/>
  <c r="AC27" i="1"/>
  <c r="AA27" i="1"/>
  <c r="AD27" i="1" s="1"/>
  <c r="C27" i="1"/>
  <c r="BA26" i="1"/>
  <c r="AW26" i="1"/>
  <c r="AU26" i="1"/>
  <c r="AS26" i="1"/>
  <c r="AQ26" i="1"/>
  <c r="AO26" i="1"/>
  <c r="AM26" i="1"/>
  <c r="AK26" i="1"/>
  <c r="AD26" i="1"/>
  <c r="BA25" i="1"/>
  <c r="AW25" i="1"/>
  <c r="AU25" i="1"/>
  <c r="AS25" i="1"/>
  <c r="AQ25" i="1"/>
  <c r="AO25" i="1"/>
  <c r="AM25" i="1"/>
  <c r="AK25" i="1"/>
  <c r="AD25" i="1"/>
  <c r="BA24" i="1"/>
  <c r="AW24" i="1"/>
  <c r="AU24" i="1"/>
  <c r="AS24" i="1"/>
  <c r="AQ24" i="1"/>
  <c r="AO24" i="1"/>
  <c r="AM24" i="1"/>
  <c r="AK24" i="1"/>
  <c r="AD24" i="1"/>
  <c r="BA23" i="1"/>
  <c r="AW23" i="1"/>
  <c r="AU23" i="1"/>
  <c r="AS23" i="1"/>
  <c r="AQ23" i="1"/>
  <c r="AO23" i="1"/>
  <c r="AM23" i="1"/>
  <c r="AK23" i="1"/>
  <c r="AC23" i="1"/>
  <c r="AA23" i="1"/>
  <c r="AD23" i="1" s="1"/>
  <c r="AF23" i="1" s="1"/>
  <c r="C23" i="1"/>
  <c r="AD22" i="1"/>
  <c r="BA21" i="1"/>
  <c r="AW21" i="1"/>
  <c r="AU21" i="1"/>
  <c r="AS21" i="1"/>
  <c r="AQ21" i="1"/>
  <c r="AO21" i="1"/>
  <c r="AK21" i="1"/>
  <c r="AD21" i="1"/>
  <c r="BA20" i="1"/>
  <c r="AW20" i="1"/>
  <c r="AU20" i="1"/>
  <c r="AS20" i="1"/>
  <c r="AQ20" i="1"/>
  <c r="AO20" i="1"/>
  <c r="AM20" i="1"/>
  <c r="AK20" i="1"/>
  <c r="AD20" i="1"/>
  <c r="BA19" i="1"/>
  <c r="AW19" i="1"/>
  <c r="AU19" i="1"/>
  <c r="AS19" i="1"/>
  <c r="AQ19" i="1"/>
  <c r="AO19" i="1"/>
  <c r="AM19" i="1"/>
  <c r="AK19" i="1"/>
  <c r="AC19" i="1"/>
  <c r="AA19" i="1"/>
  <c r="AD19" i="1" s="1"/>
  <c r="AF19" i="1" s="1"/>
  <c r="C19" i="1"/>
  <c r="BA18" i="1"/>
  <c r="AW18" i="1"/>
  <c r="AU18" i="1"/>
  <c r="AS18" i="1"/>
  <c r="AQ18" i="1"/>
  <c r="AO18" i="1"/>
  <c r="AM18" i="1"/>
  <c r="AK18" i="1"/>
  <c r="AD18" i="1"/>
  <c r="BA17" i="1"/>
  <c r="AW17" i="1"/>
  <c r="AU17" i="1"/>
  <c r="AS17" i="1"/>
  <c r="AQ17" i="1"/>
  <c r="AO17" i="1"/>
  <c r="AM17" i="1"/>
  <c r="AK17" i="1"/>
  <c r="AD17" i="1"/>
  <c r="BA16" i="1"/>
  <c r="AW16" i="1"/>
  <c r="AU16" i="1"/>
  <c r="AS16" i="1"/>
  <c r="AQ16" i="1"/>
  <c r="AO16" i="1"/>
  <c r="AM16" i="1"/>
  <c r="AK16" i="1"/>
  <c r="AC16" i="1"/>
  <c r="AA16" i="1"/>
  <c r="AD16" i="1" s="1"/>
  <c r="BI16" i="1" s="1"/>
  <c r="C16" i="1"/>
  <c r="AW15" i="1"/>
  <c r="AU15" i="1"/>
  <c r="AS15" i="1"/>
  <c r="AQ15" i="1"/>
  <c r="AO15" i="1"/>
  <c r="AM15" i="1"/>
  <c r="AK15" i="1"/>
  <c r="AD15" i="1"/>
  <c r="BA14" i="1"/>
  <c r="AW14" i="1"/>
  <c r="AU14" i="1"/>
  <c r="AS14" i="1"/>
  <c r="AQ14" i="1"/>
  <c r="AO14" i="1"/>
  <c r="AM14" i="1"/>
  <c r="AK14" i="1"/>
  <c r="AC14" i="1"/>
  <c r="AA14" i="1"/>
  <c r="AD14" i="1" s="1"/>
  <c r="BI14" i="1" s="1"/>
  <c r="C14" i="1"/>
  <c r="BA13" i="1"/>
  <c r="AW13" i="1"/>
  <c r="AU13" i="1"/>
  <c r="AS13" i="1"/>
  <c r="AQ13" i="1"/>
  <c r="AO13" i="1"/>
  <c r="AM13" i="1"/>
  <c r="AK13" i="1"/>
  <c r="AD13" i="1"/>
  <c r="BA12" i="1"/>
  <c r="AW12" i="1"/>
  <c r="AU12" i="1"/>
  <c r="AS12" i="1"/>
  <c r="AQ12" i="1"/>
  <c r="AO12" i="1"/>
  <c r="AM12" i="1"/>
  <c r="AK12" i="1"/>
  <c r="AC12" i="1"/>
  <c r="AA12" i="1"/>
  <c r="AD12" i="1" s="1"/>
  <c r="C12" i="1"/>
  <c r="BA11" i="1"/>
  <c r="AW11" i="1"/>
  <c r="AU11" i="1"/>
  <c r="AS11" i="1"/>
  <c r="AQ11" i="1"/>
  <c r="AO11" i="1"/>
  <c r="AM11" i="1"/>
  <c r="AK11" i="1"/>
  <c r="AD11" i="1"/>
  <c r="BA10" i="1"/>
  <c r="AW10" i="1"/>
  <c r="AU10" i="1"/>
  <c r="AS10" i="1"/>
  <c r="AQ10" i="1"/>
  <c r="AO10" i="1"/>
  <c r="AM10" i="1"/>
  <c r="AK10" i="1"/>
  <c r="AC10" i="1"/>
  <c r="AA10" i="1"/>
  <c r="AD10" i="1" s="1"/>
  <c r="C10" i="1"/>
  <c r="AW9" i="1"/>
  <c r="AO9" i="1"/>
  <c r="AM9" i="1"/>
  <c r="AD9" i="1"/>
  <c r="BA7" i="1"/>
  <c r="AW7" i="1"/>
  <c r="AU7" i="1"/>
  <c r="AS7" i="1"/>
  <c r="AQ7" i="1"/>
  <c r="AO7" i="1"/>
  <c r="AM7" i="1"/>
  <c r="AK7" i="1"/>
  <c r="AC7" i="1"/>
  <c r="AA7" i="1"/>
  <c r="AD7" i="1" s="1"/>
  <c r="C7" i="1"/>
  <c r="BI42" i="1" l="1"/>
  <c r="AE42" i="1"/>
  <c r="AX36" i="1"/>
  <c r="AY36" i="1" s="1"/>
  <c r="AX34" i="1"/>
  <c r="AY34" i="1" s="1"/>
  <c r="BC34" i="1" s="1"/>
  <c r="AX29" i="1"/>
  <c r="AY29" i="1" s="1"/>
  <c r="BB29" i="1" s="1"/>
  <c r="BC29" i="1" s="1"/>
  <c r="AX20" i="1"/>
  <c r="AY20" i="1" s="1"/>
  <c r="BB20" i="1" s="1"/>
  <c r="BC20" i="1" s="1"/>
  <c r="AX21" i="1"/>
  <c r="AY21" i="1" s="1"/>
  <c r="AX17" i="1"/>
  <c r="AY17" i="1" s="1"/>
  <c r="BB17" i="1" s="1"/>
  <c r="BC17" i="1" s="1"/>
  <c r="AX16" i="1"/>
  <c r="AY16" i="1" s="1"/>
  <c r="BB16" i="1" s="1"/>
  <c r="BC16" i="1" s="1"/>
  <c r="BD16" i="1" s="1"/>
  <c r="BE16" i="1" s="1"/>
  <c r="BF16" i="1" s="1"/>
  <c r="BG16" i="1" s="1"/>
  <c r="BH16" i="1" s="1"/>
  <c r="BJ16" i="1" s="1"/>
  <c r="BK16" i="1" s="1"/>
  <c r="AX45" i="1"/>
  <c r="AY45" i="1" s="1"/>
  <c r="BB45" i="1" s="1"/>
  <c r="BC45" i="1" s="1"/>
  <c r="BD45" i="1" s="1"/>
  <c r="BE45" i="1" s="1"/>
  <c r="BF45" i="1" s="1"/>
  <c r="AF57" i="1"/>
  <c r="BB21" i="1"/>
  <c r="BC21" i="1" s="1"/>
  <c r="AX25" i="1"/>
  <c r="AY25" i="1" s="1"/>
  <c r="BB25" i="1" s="1"/>
  <c r="BC25" i="1" s="1"/>
  <c r="AX26" i="1"/>
  <c r="AY26" i="1" s="1"/>
  <c r="BB26" i="1" s="1"/>
  <c r="BC26" i="1" s="1"/>
  <c r="AX30" i="1"/>
  <c r="AY30" i="1" s="1"/>
  <c r="BB30" i="1" s="1"/>
  <c r="BC30" i="1" s="1"/>
  <c r="AX44" i="1"/>
  <c r="AY44" i="1" s="1"/>
  <c r="BB44" i="1" s="1"/>
  <c r="BC44" i="1" s="1"/>
  <c r="AX47" i="1"/>
  <c r="AY47" i="1" s="1"/>
  <c r="BB47" i="1" s="1"/>
  <c r="AX51" i="1"/>
  <c r="AY51" i="1" s="1"/>
  <c r="BC51" i="1" s="1"/>
  <c r="AX18" i="1"/>
  <c r="AY18" i="1" s="1"/>
  <c r="BB18" i="1" s="1"/>
  <c r="BC18" i="1" s="1"/>
  <c r="AX28" i="1"/>
  <c r="AY28" i="1" s="1"/>
  <c r="BB28" i="1" s="1"/>
  <c r="BC28" i="1" s="1"/>
  <c r="AX49" i="1"/>
  <c r="AY49" i="1" s="1"/>
  <c r="BB49" i="1" s="1"/>
  <c r="BC49" i="1" s="1"/>
  <c r="AX31" i="1"/>
  <c r="AY31" i="1" s="1"/>
  <c r="BB31" i="1" s="1"/>
  <c r="BC31" i="1" s="1"/>
  <c r="AX41" i="1"/>
  <c r="AY41" i="1" s="1"/>
  <c r="BC41" i="1" s="1"/>
  <c r="BI57" i="1"/>
  <c r="AX27" i="1"/>
  <c r="AY27" i="1" s="1"/>
  <c r="BB27" i="1" s="1"/>
  <c r="BC27" i="1" s="1"/>
  <c r="AX32" i="1"/>
  <c r="AY32" i="1" s="1"/>
  <c r="BC32" i="1" s="1"/>
  <c r="AX33" i="1"/>
  <c r="AY33" i="1" s="1"/>
  <c r="BC33" i="1" s="1"/>
  <c r="AX39" i="1"/>
  <c r="AY39" i="1" s="1"/>
  <c r="AX40" i="1"/>
  <c r="AY40" i="1" s="1"/>
  <c r="BC40" i="1" s="1"/>
  <c r="AX48" i="1"/>
  <c r="AY48" i="1" s="1"/>
  <c r="BB48" i="1" s="1"/>
  <c r="BC48" i="1" s="1"/>
  <c r="AX53" i="1"/>
  <c r="AY53" i="1" s="1"/>
  <c r="BC53" i="1" s="1"/>
  <c r="AX19" i="1"/>
  <c r="AY19" i="1" s="1"/>
  <c r="BB19" i="1" s="1"/>
  <c r="BC19" i="1" s="1"/>
  <c r="BD19" i="1" s="1"/>
  <c r="BE19" i="1" s="1"/>
  <c r="BF19" i="1" s="1"/>
  <c r="BG19" i="1" s="1"/>
  <c r="BH19" i="1" s="1"/>
  <c r="AX24" i="1"/>
  <c r="AY24" i="1" s="1"/>
  <c r="BB24" i="1" s="1"/>
  <c r="BC24" i="1" s="1"/>
  <c r="AX52" i="1"/>
  <c r="AY52" i="1" s="1"/>
  <c r="BC52" i="1" s="1"/>
  <c r="AX14" i="1"/>
  <c r="AY14" i="1" s="1"/>
  <c r="BC14" i="1" s="1"/>
  <c r="BD14" i="1" s="1"/>
  <c r="BE14" i="1" s="1"/>
  <c r="BF14" i="1" s="1"/>
  <c r="BG14" i="1" s="1"/>
  <c r="AX12" i="1"/>
  <c r="AY12" i="1" s="1"/>
  <c r="BB12" i="1" s="1"/>
  <c r="BC12" i="1" s="1"/>
  <c r="AX11" i="1"/>
  <c r="AY11" i="1" s="1"/>
  <c r="BB11" i="1" s="1"/>
  <c r="BC11" i="1" s="1"/>
  <c r="AX10" i="1"/>
  <c r="AY10" i="1" s="1"/>
  <c r="BB10" i="1" s="1"/>
  <c r="BC10" i="1" s="1"/>
  <c r="AX7" i="1"/>
  <c r="AY7" i="1" s="1"/>
  <c r="BB7" i="1" s="1"/>
  <c r="BC7" i="1" s="1"/>
  <c r="BD7" i="1" s="1"/>
  <c r="BE7" i="1" s="1"/>
  <c r="BF7" i="1" s="1"/>
  <c r="BG7" i="1" s="1"/>
  <c r="BH7" i="1" s="1"/>
  <c r="BJ7" i="1" s="1"/>
  <c r="BK7" i="1" s="1"/>
  <c r="AE10" i="1"/>
  <c r="BI10" i="1"/>
  <c r="AF10" i="1"/>
  <c r="BI12" i="1"/>
  <c r="BJ12" i="1" s="1"/>
  <c r="BK12" i="1" s="1"/>
  <c r="AE12" i="1"/>
  <c r="AF12" i="1"/>
  <c r="AF7" i="1"/>
  <c r="AE7" i="1"/>
  <c r="AE16" i="1"/>
  <c r="AF16" i="1"/>
  <c r="BC36" i="1"/>
  <c r="AX42" i="1"/>
  <c r="AY42" i="1" s="1"/>
  <c r="BB42" i="1" s="1"/>
  <c r="BC42" i="1" s="1"/>
  <c r="BG45" i="1"/>
  <c r="BH45" i="1" s="1"/>
  <c r="BJ45" i="1" s="1"/>
  <c r="BK45" i="1" s="1"/>
  <c r="AF14" i="1"/>
  <c r="AE19" i="1"/>
  <c r="BI19" i="1"/>
  <c r="AX23" i="1"/>
  <c r="AY23" i="1" s="1"/>
  <c r="BB23" i="1" s="1"/>
  <c r="BC23" i="1" s="1"/>
  <c r="BD23" i="1" s="1"/>
  <c r="BE23" i="1" s="1"/>
  <c r="BF23" i="1" s="1"/>
  <c r="BG23" i="1" s="1"/>
  <c r="BH23" i="1" s="1"/>
  <c r="AX35" i="1"/>
  <c r="AY35" i="1" s="1"/>
  <c r="BC35" i="1" s="1"/>
  <c r="BD32" i="1" s="1"/>
  <c r="BE32" i="1" s="1"/>
  <c r="BF32" i="1" s="1"/>
  <c r="BG32" i="1" s="1"/>
  <c r="BC39" i="1"/>
  <c r="BD39" i="1" s="1"/>
  <c r="BE39" i="1" s="1"/>
  <c r="BF39" i="1" s="1"/>
  <c r="BG39" i="1" s="1"/>
  <c r="BH39" i="1" s="1"/>
  <c r="BJ39" i="1" s="1"/>
  <c r="BK39" i="1" s="1"/>
  <c r="AF27" i="1"/>
  <c r="AE27" i="1"/>
  <c r="BI27" i="1"/>
  <c r="AE41" i="1"/>
  <c r="AF39" i="1"/>
  <c r="AX54" i="1"/>
  <c r="AY54" i="1" s="1"/>
  <c r="BC54" i="1" s="1"/>
  <c r="AX55" i="1"/>
  <c r="AY55" i="1" s="1"/>
  <c r="BC55" i="1" s="1"/>
  <c r="AX56" i="1"/>
  <c r="AY56" i="1" s="1"/>
  <c r="BC56" i="1" s="1"/>
  <c r="BB57" i="1"/>
  <c r="BC57" i="1" s="1"/>
  <c r="BD57" i="1" s="1"/>
  <c r="BE57" i="1" s="1"/>
  <c r="BF57" i="1" s="1"/>
  <c r="BG57" i="1" s="1"/>
  <c r="BH57" i="1" s="1"/>
  <c r="BJ57" i="1" s="1"/>
  <c r="BK57" i="1" s="1"/>
  <c r="AE23" i="1"/>
  <c r="BI23" i="1"/>
  <c r="AF58" i="1"/>
  <c r="AE58" i="1"/>
  <c r="BI58" i="1"/>
  <c r="AX13" i="1"/>
  <c r="AY13" i="1" s="1"/>
  <c r="BB13" i="1" s="1"/>
  <c r="BC13" i="1" s="1"/>
  <c r="AE14" i="1"/>
  <c r="AF30" i="1"/>
  <c r="AE30" i="1"/>
  <c r="BI30" i="1"/>
  <c r="AF48" i="1"/>
  <c r="AE48" i="1"/>
  <c r="BI48" i="1"/>
  <c r="AX50" i="1"/>
  <c r="AY50" i="1" s="1"/>
  <c r="BC50" i="1" s="1"/>
  <c r="BD50" i="1" s="1"/>
  <c r="BE50" i="1" s="1"/>
  <c r="BF50" i="1" s="1"/>
  <c r="BG50" i="1" s="1"/>
  <c r="BG58" i="1"/>
  <c r="BH58" i="1" s="1"/>
  <c r="BI32" i="1"/>
  <c r="AF42" i="1"/>
  <c r="AF45" i="1"/>
  <c r="BJ19" i="1" l="1"/>
  <c r="BK19" i="1" s="1"/>
  <c r="BD27" i="1"/>
  <c r="BE27" i="1" s="1"/>
  <c r="BF27" i="1" s="1"/>
  <c r="BG27" i="1" s="1"/>
  <c r="BH27" i="1" s="1"/>
  <c r="BJ27" i="1" s="1"/>
  <c r="BK27" i="1" s="1"/>
  <c r="BD30" i="1"/>
  <c r="BE30" i="1" s="1"/>
  <c r="BF30" i="1" s="1"/>
  <c r="BG30" i="1" s="1"/>
  <c r="BH30" i="1" s="1"/>
  <c r="BJ30" i="1" s="1"/>
  <c r="BK30" i="1" s="1"/>
  <c r="BD48" i="1"/>
  <c r="BE48" i="1" s="1"/>
  <c r="BF48" i="1" s="1"/>
  <c r="BG48" i="1" s="1"/>
  <c r="BH48" i="1" s="1"/>
  <c r="BD42" i="1"/>
  <c r="BE42" i="1" s="1"/>
  <c r="BF42" i="1" s="1"/>
  <c r="BG42" i="1" s="1"/>
  <c r="BH42" i="1" s="1"/>
  <c r="BJ42" i="1" s="1"/>
  <c r="BK42" i="1" s="1"/>
  <c r="BD12" i="1"/>
  <c r="BE12" i="1" s="1"/>
  <c r="BF12" i="1" s="1"/>
  <c r="BG12" i="1" s="1"/>
  <c r="BD10" i="1"/>
  <c r="BE10" i="1" s="1"/>
  <c r="BF10" i="1" s="1"/>
  <c r="BG10" i="1" s="1"/>
  <c r="BH10" i="1" s="1"/>
  <c r="BJ10" i="1" s="1"/>
  <c r="BK10" i="1" s="1"/>
  <c r="BJ48" i="1"/>
  <c r="BK48" i="1" s="1"/>
  <c r="BJ58" i="1"/>
  <c r="BK58" i="1" s="1"/>
  <c r="BJ23" i="1"/>
  <c r="BK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LUCY MARGARITA OSORIO MASTRODOMÉNICO</author>
    <author>tc={05275916-C264-4A96-8E12-89CA1B1C654A}</author>
  </authors>
  <commentList>
    <comment ref="D6" authorId="0" shapeId="0" xr:uid="{0784257A-1D37-42D0-8E6D-7A96E3246D5E}">
      <text>
        <r>
          <rPr>
            <b/>
            <sz val="9"/>
            <color indexed="81"/>
            <rFont val="Tahoma"/>
            <family val="2"/>
          </rPr>
          <t>MJD:</t>
        </r>
        <r>
          <rPr>
            <sz val="9"/>
            <color indexed="81"/>
            <rFont val="Tahoma"/>
            <family val="2"/>
          </rPr>
          <t xml:space="preserve">
Para su correcta descripción remitirse a la Hoja </t>
        </r>
        <r>
          <rPr>
            <b/>
            <sz val="9"/>
            <color indexed="81"/>
            <rFont val="Tahoma"/>
            <family val="2"/>
          </rPr>
          <t>Riesgo Corrupción</t>
        </r>
      </text>
    </comment>
    <comment ref="AG6" authorId="0" shapeId="0" xr:uid="{7D7BE22F-30F1-495D-855E-3AF8AA737F79}">
      <text>
        <r>
          <rPr>
            <b/>
            <sz val="9"/>
            <color indexed="81"/>
            <rFont val="Tahoma"/>
            <family val="2"/>
          </rPr>
          <t xml:space="preserve">MJD:
</t>
        </r>
        <r>
          <rPr>
            <sz val="9"/>
            <color indexed="81"/>
            <rFont val="Tahoma"/>
            <family val="2"/>
          </rPr>
          <t>Para una CORRECTA descripción del Control, remitirse a la Hoja CONTROLES</t>
        </r>
      </text>
    </comment>
    <comment ref="B16" authorId="1" shapeId="0" xr:uid="{0C893F97-5A2C-48CB-9E37-A77D8B34B4D6}">
      <text>
        <r>
          <rPr>
            <i/>
            <sz val="9"/>
            <color indexed="81"/>
            <rFont val="Tahoma"/>
            <family val="2"/>
          </rPr>
          <t>LUCY MARGARITA OSORIO MASTRODOMÉNICO:</t>
        </r>
        <r>
          <rPr>
            <b/>
            <sz val="9"/>
            <color indexed="81"/>
            <rFont val="Tahoma"/>
            <family val="2"/>
          </rPr>
          <t xml:space="preserve">
Incluir Lista</t>
        </r>
      </text>
    </comment>
    <comment ref="BX57" authorId="2" shapeId="0" xr:uid="{05275916-C264-4A96-8E12-89CA1B1C654A}">
      <text>
        <t>[Comentario encadenado]
Su versión de Excel le permite leer este comentario encadenado; sin embargo, las ediciones que se apliquen se quitarán si el archivo se abre en una versión más reciente de Excel. Más información: https://go.microsoft.com/fwlink/?linkid=870924
Comentario:
    Si; es posible. Por favor, asegúrate de tener los soportes de solicitud de la información y/o de la OAP donde los solicitase, sin que se allegue el soporte.</t>
      </text>
    </comment>
  </commentList>
</comments>
</file>

<file path=xl/sharedStrings.xml><?xml version="1.0" encoding="utf-8"?>
<sst xmlns="http://schemas.openxmlformats.org/spreadsheetml/2006/main" count="1435" uniqueCount="491">
  <si>
    <t>Código: F-MC-G04-01
Versión: 6</t>
  </si>
  <si>
    <t>Herramienta de Riesgos de Corrupción</t>
  </si>
  <si>
    <t>Vigencia</t>
  </si>
  <si>
    <t>IDENTIFICACIÓN DEL RIESGO</t>
  </si>
  <si>
    <t>ANÁLISIS DEL RIESGO</t>
  </si>
  <si>
    <t>MEDIDAS DE RESPUESTA</t>
  </si>
  <si>
    <t>PLAN DE TRATAMIENTO</t>
  </si>
  <si>
    <t>MONITOREO
(líder del proceso)</t>
  </si>
  <si>
    <t>SEGUIMIENTO
Oficina de Control Interno</t>
  </si>
  <si>
    <t>Análisis de Impacto Riesgos de Corrupción</t>
  </si>
  <si>
    <t>Riesgo Inherente</t>
  </si>
  <si>
    <t>CONTROLES</t>
  </si>
  <si>
    <t>Diseño del Control</t>
  </si>
  <si>
    <t>Ejecución del Control</t>
  </si>
  <si>
    <t>Solidez Individual de cada Control</t>
  </si>
  <si>
    <t>Solidez del Conjunto de Controles</t>
  </si>
  <si>
    <t>Riesgo Residual</t>
  </si>
  <si>
    <t>N°</t>
  </si>
  <si>
    <t>PROCESO</t>
  </si>
  <si>
    <t>OBJETIVO DEL PROCESO</t>
  </si>
  <si>
    <t xml:space="preserve"> RIESGO</t>
  </si>
  <si>
    <t>CAUSA</t>
  </si>
  <si>
    <t>Clasificación de la Causa</t>
  </si>
  <si>
    <t>CONSECUENCIAS</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</si>
  <si>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</si>
  <si>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</si>
  <si>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</si>
  <si>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</si>
  <si>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</si>
  <si>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</si>
  <si>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</si>
  <si>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</si>
  <si>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</si>
  <si>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</si>
  <si>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</si>
  <si>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</si>
  <si>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</si>
  <si>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</si>
  <si>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</si>
  <si>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</si>
  <si>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</si>
  <si>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</si>
  <si>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</si>
  <si>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</si>
  <si>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</si>
  <si>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</si>
  <si>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</si>
  <si>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</si>
  <si>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</si>
  <si>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</si>
  <si>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</si>
  <si>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</si>
  <si>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</si>
  <si>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</si>
  <si>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</si>
  <si>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</si>
  <si>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</si>
  <si>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</si>
  <si>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</si>
  <si>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</si>
  <si>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</si>
  <si>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</si>
  <si>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</si>
  <si>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</si>
  <si>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</si>
  <si>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</si>
  <si>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OPCIONES DE MANEJO</t>
  </si>
  <si>
    <t>ACCIONES</t>
  </si>
  <si>
    <t>PERIODICIDAD</t>
  </si>
  <si>
    <t>FECHA INICIO</t>
  </si>
  <si>
    <t>FECHA FINAL</t>
  </si>
  <si>
    <t>RESPONSABLE</t>
  </si>
  <si>
    <t>REGISTRO O EVIDENCIA</t>
  </si>
  <si>
    <t>MONITOREO 1</t>
  </si>
  <si>
    <t>MONITOREO 2</t>
  </si>
  <si>
    <t>MONITOREO 3</t>
  </si>
  <si>
    <t>SEGUIMIENTO 1</t>
  </si>
  <si>
    <t>SEGUIMIENTO 2</t>
  </si>
  <si>
    <t>SEGUIMIENTO 3</t>
  </si>
  <si>
    <t>Gestión contra la Criminalidad y la Reincidencia</t>
  </si>
  <si>
    <t xml:space="preserve">Pérdida de credibilidad institucional al conceder el beneficio jurídico de indulto sin la verificación de la documentación soporte del expediente, a fin de beneficiar indebidamente a la persona que hace la solicitud </t>
  </si>
  <si>
    <t>Verificación errónea de la documentación que hace parte del tramité</t>
  </si>
  <si>
    <t>Interna</t>
  </si>
  <si>
    <t>Obtención de libertad de una persona que no cumple con los requisitos establecidos en la norma.
Investigación disciplinaria.
Sanción
Investigación penal.</t>
  </si>
  <si>
    <t>Si</t>
  </si>
  <si>
    <t>No</t>
  </si>
  <si>
    <t>Rara Vez</t>
  </si>
  <si>
    <t>El coordinador del grupo de accciones legales y constitucionales y el (la) Director(a) de Justicia Transicional, cada vez que se vaya a expedir el proyecto de resolución a través del cual se decide la solicitud de indulto, a fin de detectar posibles inconsistencias en la documentación que se allega para el trámite, revisará la información del expediente y el proyecto de resolución emitido por el profesional que realizó la verificación inicial. Si en el momento de la revisión se encuentra alguna inconsistencia en la documentación se procederá a devolver y solicitar ajustes adicionales en el marco de la ley al profesional que realizó el proyecto del Acto Administrativo. 
Evidencia: Hoja de ruta del trámite con el visto bueno del profesional, coordinador y director
Notificación al profesional que proyecto el Acto Administrativo exponiendo las razones por las cuales es necesario una nueva revisión del caso.</t>
  </si>
  <si>
    <t>Preventivo</t>
  </si>
  <si>
    <t>SI</t>
  </si>
  <si>
    <t>Completa</t>
  </si>
  <si>
    <t>Siempre</t>
  </si>
  <si>
    <t>MAYOR</t>
  </si>
  <si>
    <t xml:space="preserve">Capacitación para los profesionales y contratistas de la Dirección de Justicia Transicional relacionados con la expedición del Acto Administrativo que resuelve el indulto. </t>
  </si>
  <si>
    <t>Dos veces al año</t>
  </si>
  <si>
    <t>Director de Justicia Transicional</t>
  </si>
  <si>
    <t>Actas o listas de asistencia o grabación de las reuniones</t>
  </si>
  <si>
    <t>El beneficio jurídico del indulto se otorga, no por capricho de un funcionario público, sino cuando se registra el lleno de los todos los elementos que el artículo 50 y ss de la Ley 418 de 1997 menciona: a) que exista sentencia ejecutoriada, b) pertenencia a un grupo armado al margen de la ley (GAOML), c) voluntad para reincorporarse a la sociedad y d) que los delitos a los que haya sido condenado sean de naturaleza política o conexa. 
Así las cosas no hay margen de interpretación de la norma y de los elementos para otorgar el indulto por lo que no se genera riesgo de que se conceda por a) presión de terceros o b) tras la verificación errónea de la documentación.
Adicionalmente el artículo 57 de la Ley 418 de 1997 indica que el indulto se concede o niega por resolución ejecutiva firmada por el señor Ministro de Justicia y por el señor Presidente de la República, por lo que la revisión de cualquier proyecto al respecto implica el visto bueno tanto del Director de Justicia Transicional, el Director Jurídico y el Viceministro de Política Criminal y Justicia Restaurativa dentro de esta cartera ministerial, además de los controles que hagan a su vez en Presidencia. 
Finalmente, el último indulto suscrito que fue emitido se negó el 20 de octubre del año 2017. Actualmente esta Dirección se encuentra estudiando una solicitud de indulto en colaboración con la Dirección Jurídica y el Viceministerio de Política Criminal en reuniones presenciales y virtuales y con su respectiva trazabilidad por medio de mecanismos institucionales como el correo electrónico. Por lo tanto, se puede concluir que el riesgo no se ha materializado y que cuenta con requisitos de obligatorio cumplimiento que dificultan en demasía que se materialice en un futuro</t>
  </si>
  <si>
    <t>Hasta el momento no se ha materializado el riesgo.
Actualmente no se han implementado las medidas de control, toda vez que el caso de indulto que actualmente conoce la Dirección de Justicia Transicional está en la etapa de conformación del expediente. Una vez esa etapa concluya, inicia la proyección del acto administrativo que implica la aplicación de las acciones de control señaladas en la presente matriz</t>
  </si>
  <si>
    <t>Adoptando las recomendaciones realizadas por la OCI , se realizó con acompañamiento de la Oficina de Planeación, un ejercicio de modificación, actualización y fortalecimiento del procedimiento en el que se identificaron los puntos más vulnerables del trámite y se consignaron nuevos controles que reduzcan la probabilidad del riesgo.  
Grabación de la reunión:
https://minjusticiagovco-my.sharepoint.com/:v:/g/personal/natasha_ramirez_minjusticia_gov_co/EQOhMRKkT2FLkv9FMi3fXHwBQStcHJ1xDrM-Eeporisi4Q
Evidencia: archivo excel con las propuestas de mdificación del riesgo</t>
  </si>
  <si>
    <t>Se revisan los soportes de la ejecución del control el cual ha sido efectivo. Sin embargo, el proceso se encuentra en proceso de actualización del riesgo de corrupción de acuerdo con las observaciones de la OCI y la asesoría prestada por la OAP. Adicionalmente el formato está siendo ajustado conforme la Guía de riesgos del DAFP</t>
  </si>
  <si>
    <t>Presión por terceros</t>
  </si>
  <si>
    <t>Externa</t>
  </si>
  <si>
    <t>El Viceministro de Política Criminal y Justicia Restaurativa, cada vez que se vaya a expedir el proyecto de resolución a través del cual se decide la solicitud de indulto, a fin de detectar posibles inconsistencias en la documentación que se allega para el trámite, revisará la información del expediente y el proyecto de resolución emitido por el profesional que realizó la verificación inicial. Si en el momento de la revisión se encuentra alguna inconsistencia en la documentación se procederá a devolver y solicitar ajustes adicionales en el marco de la ley a la Dirección de Justicia Transicional.           
Evidencia: Hoja de ruta del trámite con el visto bueno del Viceministro de Política Criminal y Justicia Restaurativa
Notificación a la Dirección de Justicia Transicional exponiendo las razones por las cuales es necesario una nueva revisión del caso.</t>
  </si>
  <si>
    <t>Detectivo</t>
  </si>
  <si>
    <t>Fuerte</t>
  </si>
  <si>
    <t>Moderado</t>
  </si>
  <si>
    <t>El Director Jurídico, cada vez que se vaya a expedir el proyecto de resolución a través del cual se decide la solicitud de indulto, a fin de detectar posibles inconsistencias en la documentación que se allega para el trámite, revisará la información del expediente y el proyecto de resolución emitido por el profesional que realizó la verificación inicial. Si en el momento de la revisión se encuentra alguna inconsistencia en la documentación se procederá a devolver y solicitar ajustes adicionales en el marco de la ley a la Dirección de Justicia Transicional.           
Evidencia: Hoja de ruta del trámite con el visto bueno del Director Jurídico
Notificación a la Dirección de Justicia Transicional exponiendo las razones por las cuales es necesario una nueva revisión del caso.</t>
  </si>
  <si>
    <t>Gestión Financiera</t>
  </si>
  <si>
    <t>Pérdida de recursos económicos por el uso indebido del efectivo de la caja menor al realizar pagos  sin los debidos soportes o para uso personal, beneficiando a un tercero o para un beneficio propio</t>
  </si>
  <si>
    <t>Desconocimiento de los requisitos para el tramité de pagos</t>
  </si>
  <si>
    <t xml:space="preserve">Investigaciones Disciplinarias
Requerimientos por parte de entes de control
</t>
  </si>
  <si>
    <t>La persona designada por el Coordinador del GGFC socializara al menos una vez al año o cuando cambie el responsable del manejo de alguna de las cajas menores, los requisitos que se deben tener en cuenta para el manejo de las cajas menores, lo que incluye el procedimiento P-GF-19. Si no se aplica este control, el desconocimiento de los requisitos para el trámite de pagos, puede conducir a errores en el manejo de las cajas menores. 
Evidencia:
1. Soportes de la socialización.</t>
  </si>
  <si>
    <t>1. Socializar  los requisitos para el manejo de las cajas menores, lo que incluye el procedimiento P-PG-19  2. Capacitar o retroalimentar al personal encargado de las cajas menores mediante un taller en manejo de caja menor</t>
  </si>
  <si>
    <t>Al menos una vez al ano o cuando cambie el responsable del manejo de alguna de las cajas menores de la entidad</t>
  </si>
  <si>
    <t>Persona delegada por el Coordinador del GGFC</t>
  </si>
  <si>
    <t>Evidencia:
Socialización de procedimiento P-GF-19 y lista de asistencia a la capacitación</t>
  </si>
  <si>
    <t>A 30 de julio de 2022 "Pérdida de recursos económicos por el uso indebido del efectivo de la caja menor al realizar pagos  sin los debidos soportes o para uso personal, beneficiando a un tercero o para un beneficio  propio" NO se ha materializado gracias a la socialización del procedimiento de cajas menores P-GF-19 realizado al menos una vez al ano o cuando cambie el responsable del manejo de alguna de las cajas menores de la entidad.</t>
  </si>
  <si>
    <t xml:space="preserve">A 30 de julio de 2022 "Pérdida de recursos económicos por el uso indebido del efectivo de la caja menor al realizar pagos  sin los debidos soportes o para uso personal, beneficiando a un tercero o para un beneficio  propio" NO se ha materializado gracias a la socialización del procedimiento de cajas menores P-GF-19 realizado al menos una vez al ano o cuando cambie el responsable del manejo de alguna de las cajas menores de la entidad. </t>
  </si>
  <si>
    <t>No se ha materializado el riesgo, los controles han sido efectivos, toda vez que se han cumplido los lineamientos dados por el Ministerio de Hacienda y Crédito Público y los establecidos en el procedimeinto de cajas menores</t>
  </si>
  <si>
    <t>El proceso indica que no se ha materializado el riesgo. Se recomienda mejorar el análisis del riesgo, de manera que se pueda presentar el avance realizado durante el periodo. No es posible detectar si ha sido materializado debido que los soportes son insuficientes o faltantes para evaluar su efectividad. Se recomienda fortalecer el enfoque en procesos y no por dependencia.
Actualmente, el proceso se encuentra en proceso de actualización del riesgo de corrupción de acuerdo con las observaciones de la OCI y la asesoría prestada por la OAP. Adicionalmente el formato está siendo ajustado conforme la Guía de riesgos del DAFP</t>
  </si>
  <si>
    <t>La OCI evidencia que el proceso actualizó el riesgo, agregando a la estructura de la definición del riesgo la afectación que puede generarse, atendiendo las recomendaciones que desde esta oficina en reiteradas ocasiones a presentado.
Se recomienda replantear la acción del plan de tratamiento del riesgo, ya que es similar a los controles del riesgo identificado, y no proceden acciones que fortalezcan al control establecido según la opción de manejo que se haya determinado.
se recomienda mejorar en el análisis del monitoreo de la ejecución de sus controles. No se evidencia la materialización del riesgo.</t>
  </si>
  <si>
    <t>Excesiva confianza en la persona a cargo de la caja menor</t>
  </si>
  <si>
    <t>La persona designada por el Coordinador del GGFC,  al menos cuatro veces al año, a fin de detectar posibles movimientos de efectivo sin los debidos soportes, verificara los soportes que dieron lugar al pago utilizando efectivo o transferencias de las cajas menores, así como la revisión del efectivo que se encuentra en estas. Si al momento de la verificación se identifica faltante de efectivo o pagos sin los debidos soportes, se procederá a comunicar esta situación a la persona encargada del manejo de la caja menor y al líder del proceso donde se encuentre ubicada la caja menor, para establecer las razones de la situación detectada y el debido proceso a seguir dependiendo del monto. Si no se aplica este control, la excesiva confianza en la persona a cargo de la caja menor, puede conducir a la materialización del riesgo. 
Evidencias:
1. Soportes de la verificación de las cajas menores -Formato de arqueo F-GF-19-05
2. Comunicación al responsable del manejo de la caja menor y al líder del proceso cuando la situación lo amerite</t>
  </si>
  <si>
    <t>Realizar arqueo de caja menor y establecer los recursos con manejo indebido, realizando seguimiento a los informes de arqueo de caja menor con el fin de adoptar correctivos en caso de identificarse inconsistencias por el inadecuado manejo y control de las cajas menores.  Evidencia informes de arqueo</t>
  </si>
  <si>
    <t>Al menos cuatro veces al ano:</t>
  </si>
  <si>
    <t>Evidencias: 
Registro de arqueo según Formato F-FG-19-05</t>
  </si>
  <si>
    <t xml:space="preserve">A 30 de julio de 2022 el riesgo "Pérdida de recursos económicos por el uso indebido del efectivo de la caja menor al realizar pagos  sin los debidos soportes o para uso personal, beneficiando a un tercero o para un beneficio  propio" NO se ha materializado gracias a la aplicación del arqueo realizado al menos cuatro veces al año. 
</t>
  </si>
  <si>
    <t>No se ha materializado el riesgo,  los controles han sido efectivos debido a que se han tenido en cuenta los lineamientos estipulados en la normatividad vigente y el procedimiento</t>
  </si>
  <si>
    <t>Gestión de la Información y las comunicaciones</t>
  </si>
  <si>
    <t>obtención de beneficios o de recursos en provecho de sí mismo o de un tercero a raíz de la utilización fraudulenta de información privilegiada o reservada.</t>
  </si>
  <si>
    <t>Fallas en la aplicación de las  políticas de seguridad de la información</t>
  </si>
  <si>
    <t>Pérdida de imagen institucional
Investigaciones disciplinarias,
Sanciones</t>
  </si>
  <si>
    <t>Improbable</t>
  </si>
  <si>
    <t>El Oficial de seguridad de la información designado para tal fin, al menos una vez al año, a fin de detectar posibles fallas en la política de seguridad de la información y proceder a la mejora de la misma, hace seguimiento a la aplicación de esta Política, realiza las actividades necesarias para fortalecer la gestión y su divulgación. En caso de que al momento de hacer seguimiento a la política, identifique posibles fallas o mejoras en la misma, procederá a realizar las actividades que permitan subsanar las situaciones presentadas, así mismo informará al jefe inmediato sobre estas, reportando lo encontrado. Si una situación no se pudiese subsanar de forma inmediata se deberá estructurar un plan de mejora o de fortalecimiento de la política  Evidencia: Seguimiento de la política a través de un reporte al jefe inmediato
Política actualizada
Mecanismos de divulgación de política
Plan de mejora o de fortalecimiento de ser necesario</t>
  </si>
  <si>
    <t>Aplicación de controles de acceso a los repositorios de información</t>
  </si>
  <si>
    <t>Semestral</t>
  </si>
  <si>
    <t>Subdirector de Tecnologías y Sistemas de Información</t>
  </si>
  <si>
    <t>Acta de verificación de accesos</t>
  </si>
  <si>
    <t>Para el primer cuatrimestre no se materializó el riesgo. Se adjuntan evidencias de un cambio proyectado como actualización de la Política.</t>
  </si>
  <si>
    <t>El riesgo no se materializó. Se efectuaron modificaciones y se adjuntan como evidencia el informe firmado por el oficial de seguridad y la política con las modificaciones en rojo.</t>
  </si>
  <si>
    <t>El riesgo no se materializó. Se gestionó la actualización de la política de seguridad y los acuerdos de confidencialidad de la información.</t>
  </si>
  <si>
    <t>La OCI en su verificación encontró que el riesgo fue actualizado atendiendo las recomendaciones de esta oficina. Sin embargo, aún no se tiene la claridad para construcción del riesgo según la estructura definida por el DAFP (Impacto+causa inmediata+ causa raíz). Anteriormente se encontraba definido como "Uso inadecuado de la información aprovechando el acceso a los repositorios de información a fin de obtener un beneficio propio o beneficiar a un tercero" y ahora se actualizó por "obtención de beneficios o de recursos en provecho de sí mismo o de un tercero a raíz de la utilización fraudulenta de información privilegiada o reservada". De acuerdo con lo anteriormente expresado, falta agregar al inicio el impacto, es decir, cual es la consecuencia que puede ocasionar a la organización la materialización que un tercero utilice de manera fraudulenta la información reservada de la entidad. También revisar si la causa raíz es el uso inadecuado o es la falta de controles de acceso a los repositorios de la información. Se necesita replantear nuevamente el riesgo y verificar los controles que se han definido para tal fin. 
En este sentido, llevar a cabo la socialización y seguimiento de la política de seguridad de la información, son controles suficientes para evitar una posible materialización; de manera que se revise internamente y desde los controles de los riesgos de seguridad de la información puedan aportarle a este riesgo en particular.
Se mantiene la recomendación en la mejora de la descripción del análisis del monitoreo sobre la ejecución de los controles y las acciones planteadas en el plan de tratamiento. 
Se recomienda revisar la acción planteada en el plan de tratamiento del riesgo, de manera que no sea el mismo control. Evaluar internamente que estrategias pueden aportarle al control y fortalecer su efectividad en el marco de la seguridad de la información, más allá de la aplicación de controles de acceso.</t>
  </si>
  <si>
    <t>Controles desactualizados para el acceso a los sistemas de información</t>
  </si>
  <si>
    <t xml:space="preserve">El grupo de funcionarios designados por la Subdirección de Tecnologías y Sistemas de Información,  al menos una vez al año, a fin de detectar posibles fallas en los controles de acceso a los repositorios de información y sistemas de información, verificará que los permisos y accesos se encuentren actualizados, para ello informará al jefe inmediato y al líder de área, quien procederá a realizar una segunda revisión y enviará a la subdirección los cambios que sean requeridos. En caso de que al momento de hacer la verificación se encuentre algún dato inconsistente se reportará la situación al jefe inmediato e igualmente al líder de área, igualmente si después de una semana no se recibe respuesta por parte del área, se dejara evidencia de la información remitida y se aplicará el silencio administrativo positivo. Evidencia: Reporte de los datos inconsistentes cuando sea necesario
Correos electrónicos enviados a los líderes de área
Respuestas de los líderes de área
Listados de usuarios y controles de acceso actualizados
</t>
  </si>
  <si>
    <t>Verificación de los accesos</t>
  </si>
  <si>
    <t>Correos</t>
  </si>
  <si>
    <t>Para el primer cuatrimestre no se materializó el riesgo. No se cuenta con solicitud de las áreas.</t>
  </si>
  <si>
    <t>El riesgo no se materializó. Proyectada la acción para el último cuatrimestre.</t>
  </si>
  <si>
    <t>Se remiten correos electrónicos a las áreas para validar los usuarios activos. Hasta el momento, el Grupo de Sistemas de Información no ha recibido reportes por parte de las áreas, de accesos no autorizados.</t>
  </si>
  <si>
    <t>Gestión Documental</t>
  </si>
  <si>
    <t>Manipulación o sustracción de información mediante el manejo inadecuado de los archivos de gestión y archivo central con el fin de favorecer a un tercero o a si mismo</t>
  </si>
  <si>
    <t xml:space="preserve">
1.Uso Indebido de la consulta                                 
</t>
  </si>
  <si>
    <t>1. Sanciones de entes de Control 
2. Investigaciones disciplinarias, penales y fiscales
3. Mala imagen institucional
4. Perdida de la memoria institucional</t>
  </si>
  <si>
    <t>La persona encargada de realizar los prestamos cada vez que se solicite el préstamo de información clasificada, para determina si la información puede ser prestada a la persona solicitante a través de la intranet o página, web, realiza la búsqueda de los datos registrados en los inventarios documentales en el caso en el que la persona no esté autorizado para su consulta ni prestamos se le informara a través del canal correspondiente la justificación del porqué. 
Evidencia: solicitud de consulta correo justificando o formato de préstamo</t>
  </si>
  <si>
    <t xml:space="preserve">
1.Uso Indebido de la consulta                                 
2.Uso indebido de Préstamo de la Información Reservada.
                                 </t>
  </si>
  <si>
    <t>Revisión de los accesos a la información en los archivos de gestión y archivo central</t>
  </si>
  <si>
    <t>semestral</t>
  </si>
  <si>
    <t>Coordinador del grupo de Gestión documental</t>
  </si>
  <si>
    <t>Reporte de Prestamos</t>
  </si>
  <si>
    <t>El Grupo de Gestión Documental ha aplicado los controles, los cuales son efectivos para asegurar la información. A la fecha no se ha materializado el riesgo.</t>
  </si>
  <si>
    <t xml:space="preserve">El Grupo de Gestión Documental durante cuatrimestre reportado ha aplicado los controles, los cuales son efectivos para asegurar la información. A la fecha no se ha materializado el riesgo.
Evidencia: Informe Power Bi prestamo de documentos </t>
  </si>
  <si>
    <t xml:space="preserve">Se recomienda evaluar un nuevo control que permita generar controles en el sistema de información, de tal manera que no se vulnere la información. Así mismo se considera importante la actualización de los activos de información, para identificar y valorar los activos como reservados, clasificados y la forma como están siendo consultados.
El proceso indica que no se ha materializado el riesgo. Se recomienda mejorar el análisis del riesgo, de manera que se pueda presentar el avance realizado durante el periodo. No es posible detectar si ha sido materializado debido que los soportes son insuficientes o faltantes para evaluar su efectividad. Se recomienda fortalecer el enfoque en procesos y no por dependencia.
Cabe mencionar, que el proceso se encuentra en proceso de actualización del riesgo de corrupción de acuerdo con las observaciones de la OCI y la asesoría prestada por la OAP. </t>
  </si>
  <si>
    <t xml:space="preserve">La OCI evidencia que el proceso atendió las recomendaciones presentadas en los informes anteriores con respecto a la estructura para la redacción del riesgo. Se verifica las evidencias para la ejecución del control encontrando su efectividad en el manejo del riesgo. 
Se recomienda revisar la acción planteada en el plan de tratamiento del riesgo, ya que es igual al control establecido, ya que la acción o estrategia debe aportar a la implementación del control sobre el manejo del riesgo que se defina para evitar su materialización. </t>
  </si>
  <si>
    <t>2.Uso indebido de Préstamo de la Información Reservada.</t>
  </si>
  <si>
    <t>Seguimiento y Evaluación</t>
  </si>
  <si>
    <t xml:space="preserve">Posibilidad de emitir resultados de auditoria no objetivos aprovechando la posición como auditor para beneficiar o afectar al auditado o a terceros favoreciendo intereses particulares. </t>
  </si>
  <si>
    <t>Solicitudes de terceros o partes interesadas</t>
  </si>
  <si>
    <t xml:space="preserve">1.Incumplimiento del principio de confidencialidad en el ejercicio de la actividad de auditoria. 
2.Pérdida de imagen institucional
3.Pérdida de confianza y credibilidad en el proceso.
4. Investigaciones Disciplinarias
Sanciones legales </t>
  </si>
  <si>
    <t>si</t>
  </si>
  <si>
    <t>no</t>
  </si>
  <si>
    <t>El Jefe o el auditor de la OCI  cada vez que se desarrolla una auditoria y antes de ser remitido a las partes interesadas, a fin de evitar imprecisiones en el contenido del mismo revisa el informe preliminar y sus papeles de trabajo. En caso de observar inconsistencias solicita las justificaciones o correcciones al auditor para realizar los respectivos ajustes al informe. 
Evidencia: Informe con sus respectivas modificaciones; Solicitudes de modificación a los informes; Comunicaciones de las modificaciones;
Informe final remitido a las partes interesadas</t>
  </si>
  <si>
    <t>Falencias en la revisión de informes</t>
  </si>
  <si>
    <t>Realizar reunión para dar lineamientos y directrices para abordar las auditorías bajo enfoque en riesgos y determinando la mejora institucional</t>
  </si>
  <si>
    <t>Mensualmente</t>
  </si>
  <si>
    <t>Jefe Oficina de Control Interno y equipo de trabajo</t>
  </si>
  <si>
    <t>Acta de reunión grupo primario y seguimiento de la planeación mensual</t>
  </si>
  <si>
    <t>En el primer cuatrimestre 2022, se han emitido los informes de auditoria de acuerdo con los lineamientos internos y en cumplimiento de la normatividad, los cuales se han cumplido de conformidad con el Plan Anual de Auditorías y llevando a cabo la implementación de los controles definidos. Las evidencias se encuentran en el One Drive y publicados en la pág web de la entidad. 
https://www.minjusticia.gov.co/ministerio-co/planeacion-gestion-control/informes-auditorias-control-interno/auditorias-internas/auditor%C3%ADas-2022
https://minjusticiagovco-my.sharepoint.com/:f:/r/personal/luisa_santiago_minjusticia_gov_co/Documents/Evidencias%20riesgos/Seguimiento%20riesgos%201er%20cuatrimestre%202022?csf=1&amp;web=1&amp;e=OkOxVz</t>
  </si>
  <si>
    <t>En el segundo cuatrimestre se actualiza el riesgo de corrupción del proceso, teniendo en cuenta la Guía de Riesgos del DAFP, modificando la estructura del diseño del riesgo, se agregan consecuencias 1, 2 y 3 y se determina el plan de tratamiento de acuerdo con la opción de manejo del riesgo. 
One Drive de la Oficina de Control Interno, los cuales se pueden ubicar en el siguiente link y se comparte una muestra de la ejecución del control: https://minjusticiagovco-my.sharepoint.com/:f:/r/personal/dianap_lopez_minjusticia_gov_co/Documents/1.%20INFORMES%20DE%20AUDITORIA%20OCI%202020-2021-2022/INFORMES%202022?csf=1&amp;web=1&amp;e=6LHuoK
Adicionalmente, se adjunta el seguimiento a la ejecución del programa anual de auditorías, al cual se realiza seguimiento de manera mensual. Se informa que no se ha materializado el riesgo identificado, por tanto los controles han sido efectivos. 
Así mismo, durante el segundo cuatrimestre de 2022, con corte al mes de julio se llevaron a cabo las siguientes actividades conforme al plan anual de auditorias: 7 informes por mandato legal,  8 informes de evaluación autónoma e independiente con enfoque de riesgos, 1  informe de atención a organismos de control, para un total de 16 actividades programadas en el periodo, las cuales se encuentran publicadas en página web:
https://www.minjusticia.gov.co/ministerio-co/planeacion-gestion-control/informes-auditorias-control-interno/auditorias-internas/auditor%C3%ADas-2022</t>
  </si>
  <si>
    <t>En el tercer cuatrimestre se lleva a cabo la ejecución de los controles y la ejecución del plan de tratamiento de manera mensual, los cuales se encuentran ubicados en el one Drive de la Oficina de Control Interno: https://minjusticiagovco-my.sharepoint.com/:f:/r/personal/dianap_lopez_minjusticia_gov_co/Documents/1.%20INFORMES%20DE%20AUDITORIA%20OCI%202020-2021-2022/INFORMES%202022?csf=1&amp;web=1&amp;e=6LHuoK.
Al llevar a cabo el seguimiento se puede mencionar que el riesgo no se ha materializado y los controles han sido efectivos para controlar el riesgo identificado.
Así mismo, durante el segundo cuatrimestre de 2022, con corte al mes de diciembre se llevaron a cabo las siguientes actividades conforme al plan anual de auditorias:cinco (5) informes de evaluación autónoma e independiente con enfoque de riesgos, siete (7) informes de evaluación por mandato normativo con enfoque en riesgos, un (1) informe trimestral de  evaluación y verificación del estado de avance del Plan de Mejoramiento Institucional CGR, y un (1) boletin sobre la cultura de control socializado, para un total de 17 actividades programadas en el periodo, las cuales se encuentran publicadas en página web:
https://www.minjusticia.gov.co/ministerio-co/planeacion-gestion-control/informes-auditorias-control-interno/auditorias-internas/auditor%C3%ADas-2023</t>
  </si>
  <si>
    <t>La OCI revisó el riesgo definido y actualizó según la estructura para la redacción del riesgo en la guía de riesgos de Función Pública y respondiendo a la capacitación realizada por la Oficina Asesora de Planeación. 
Se revisan las evidencias entregadas por el proceso, verificando y evaluando la efectividad de sus controles.</t>
  </si>
  <si>
    <t>Presión de superiores para la modificación</t>
  </si>
  <si>
    <t>El Jefe o cualquier miembro de la OCI  cada vez que al revisar un informe se vea presionado por una parte interesada o un superior para la modificación del mismo, a fin de evitar presentar un informe que no sea fiel a la realidad, que omita información o que  vaya en contravía de la ley, realizará la denuncia respectiva siguiendo el conducto regular estipulado para ello. 
Evidencia: Denuncia, Informe con las modificaciones</t>
  </si>
  <si>
    <t xml:space="preserve">Afectación económica y reputacional al otorgar las licencias de cannabis mediante la manipulación, dilatación o entorpecimiento del proceso de licenciamiento por parte de los profesionales que evalúan las solicitudes de licencias y/o cupos a fin de obtener un beneficio propio o beneficiar  un tercero </t>
  </si>
  <si>
    <t>Prebendas a los ingenieros agrónomos o al personal jurídico en el marco de las visitas técnicas</t>
  </si>
  <si>
    <t>Otorgamiento de licencias sin cumplir con los requisitos
Investigaciones Disciplinarias
Sanciones 
Afectación de la imagen institucional</t>
  </si>
  <si>
    <t>Posible</t>
  </si>
  <si>
    <t>Cada vez que se realiza una visita a un predio en el proceso de la solicitud del tramite de licenciamiento, el profesional del área técnica  y el profesional del área jurídica revisan  el borrador del acto administrativo y el concepto inicial otorgado por sus respectivos pares para reducir la posibilidad del ofrecimiento de prebendas a los ingenieros agrónomos . En el caso de encontrar inconsistencias de la información encontrada en las visitas, se realizarán los respectivos requerimientos y el reporte al Subdirector(a).  Evidencia: Acta de Visita, Borrador de Acto Administrativo, Requerimientos.</t>
  </si>
  <si>
    <t>El programador al momento de asignar los procesos a los diferentes evaluadores deberá verificar las visitas asignadas a cada ingeniero agrónomo, de modo que quien realice la visita sea un profesional diferente a quien revise la solicitud</t>
  </si>
  <si>
    <t>Permanente</t>
  </si>
  <si>
    <t>Evaluador</t>
  </si>
  <si>
    <t>Asignación de visitas - OneDrive</t>
  </si>
  <si>
    <t>El riesgo no se ha materializado y los controles han sido efectivos, para lo cual en el presente seguimiento se adelantaron 114 visitas previas y de seguimiento y control , que corresponden a 114 licenciatarios. para la verificación de las mismas se anexa informe de visitas realizadas el cual se anexa al OneDrive creado para tal fin,  las actas de visita se podrán verificar en el MICC</t>
  </si>
  <si>
    <t>El riesgo no se ha materializado y los controles han sido efectivos, para lo cual en el presente seguimiento se adelantaron 460 visitas previas y de seguimiento y control , que corresponden a 264 licenciatarios. para la verificación de las mismas se anexa informe de visitas realizadas el cual se anexa al OneDrive creado para tal fin, las actas de visita se podrán verificar en el MICC</t>
  </si>
  <si>
    <t>Una vez realizado el análisis de los riesgos se evidencia que no se han concretado los riesgos, puesto que se han realizado por parte de la Subdirección controles correspondientes, como se señala a continuación:
1. Se adelantaron 728 visitas de seguimiento y control que corresponden a 421 licenciatarios y 212 visitas previas que corresponden a 159 licenciatarios.
2. Se adelantaron acciones de control como la asignación de usuarios y contraseñas a cada uno de los profesionales que intervienen en la expedición de cada licencia, los cuales se generan y verifican a través del MICC
3. Fortalecimiento de las revisiones por parte del profesional encargado previo a la revisión y firma de la Subdirectora y se registran en planilla para ser subidos a la Secretaria General para numeración, escáner y envió.  Una vez los Actos Administrativos son numerados por parte de la Secretaria General, estas Resoluciones son enviadas al correo de quien surte el trámite de impresión y firmas y este los envía al coordinador para archivo y al notificador para lo pertinente.  Los soportes de estas acciones se evidencian en cada uno de los actos administrativos expedidos y pueden ser verificadas en el MICC, teniendo en cuenta la modalidad de la licencia expedida.</t>
  </si>
  <si>
    <t xml:space="preserve">
Se recomienda mejorar el análisis del riesgo ya que no se presentan las actividades desarrolladas durante el periodo. Se recomienda al líder del proceso realizar sensibilización sobre enfoque por proceso y no por dependencia, ya que el proceso se denomina "Gestión contra la Criminalidad y la Reincidencia" y se refiere a la dependencia que lo lidera. 
Sin embargo, desde la OAP se encuentra en proceso de actualización con los líderes de proceso la revisión de los riesgos, de acuerdo con las observaciones de la OCI y la asesoría prestada por la OAP. </t>
  </si>
  <si>
    <t xml:space="preserve">Se verifica que el proceso atendió las recomendaciones anteriores con respecto a la estructura para el diseño del riesgo según lo establecido en la Guía de riesgos de Función Pública. 
Se mantiene la recomendación de mejorar la descripción del análisis sobre la ejecución de los controles y las acciones definidas en el plan de tratamiento del riesgo, ya que se encuentra similitud con el análisis del primer cuatrimestre del año. Es importante que se pueda evidenciar en el análisis la gestión realizada por el proceso con respecto a sus controles.
Una vez revisados las evidencias que soportan la ejecución de sus controles se puede demostrar la efectividad de los mismos. </t>
  </si>
  <si>
    <t>Manipulación indebida de la información,</t>
  </si>
  <si>
    <t>El centralizador cada vez que se va a realizar el estudio de una solicitud de análisis y tramité de licencia, verifica los profesional a quienes debe realizar la asignación, quienes serán los únicos con acceso a la información de la solicitud . En caso de encontrar manipulaciones indebidas de la información, se informará de manera inmediata al Subdirector(a) y a las instancias correspondientes. Evidencia: Registro de asignaciones en el MICC</t>
  </si>
  <si>
    <t>Manipulación indebida de la información</t>
  </si>
  <si>
    <t>En el momento de realizar la revisión del concepto inicial, los profesionales  con roles financieros, jurídicos y técnicos, deben verificar que los datos registrados en el trámite de solicitud, sean veraces.</t>
  </si>
  <si>
    <t>Profesional Jurídico
Profesional Técnico
Profesional Financiero</t>
  </si>
  <si>
    <t>Borrador de Acto Administrativo
Requerimientos</t>
  </si>
  <si>
    <t>El riesgo no se ha materializado y los controles han sido efectivos, para lo cual en el presente seguimiento se adelantaron acciones de control como la asignación de usuarios y contraseñas a cada uno de los profesionales que intervienen en la expedición de cada licencia, los cuales se generan y verifican a través del MICC</t>
  </si>
  <si>
    <t>Prebenda al personal del grupo de control cannabis, área financiera  y personal que intervenga en el proceso de otorgamiento de las licencias  y que pueda ocasionar falsedad en documentos</t>
  </si>
  <si>
    <t>Cada vez que se va a emitir el Acto Administrativo de Otorgamiento de Licencia, se verifican los valores incorporados en el acto administrativo y la información
del pago realizado, si coinciden se otorga el aval financiero, en caso contrario se devuelve el borrador de Acto Administrativo para que sea ajustado y/o se efectúen los requerimientos correspondientes. Evidencia:  Borrador de Acto Administrativo,  Expediente en el MICC, Requerimientos.</t>
  </si>
  <si>
    <t>Cuando se emita concepto inicial de otorgamiento de licencia, el centralizador realiza la asignación para verificación de las aprobaciones realizadas, del concepto dado y del borrador de acto administrativo a los profesionales con roles financieros, jurídicos y técnicos.</t>
  </si>
  <si>
    <t>Centralizador</t>
  </si>
  <si>
    <t>Asignación de segunda revisión - MICC</t>
  </si>
  <si>
    <t>El riesgo no se ha materializado y el control ha sido efectivo, para lo cual durante el presente seguimiento, la Subdirección ha aplicado las acciones de control establecidas, a través del fortalecimiento de las revisiones por parte del profesional encargado previo a la revisión y firma de la Subdirectora  y se registran en planilla para ser subidos a la Secretaria General para numeración, escáner y envió.  Una vez los Actos Administrativos son numerados por parte de la Secretaria General, estas Resoluciones son enviadas al correo de quien surte el trámite de impresión y firmas y este los envía al coordinador para archivo y al notificador para lo pertinente.  Los soportes de estas acciones se evidencian en cada una de los actos administrativos expedidos y pueden ser verificadas en el MICC,  teniendo en cuenta la modalidad de la licencia expedida.</t>
  </si>
  <si>
    <t xml:space="preserve">Afectación económica y reputacional al otorgar el certificado de carencia sin el cumplimiento de los requisitos mediante la manipulación del trámite de expedición por parte de los profesionales que evalúan las solicitudes a fin de obtener un beneficio propio </t>
  </si>
  <si>
    <t>Expedir el certificado de carencia a una persona con informes por tráfico de estupefacientes
Permitir el desvío de sustancias químicas controladas para la producción ilícita de drogas
libre circulación de la cadena de producción de estupefacientes con sujeción a un certificado de carencia de informes por tráfico de estupefacientes indebidamente expedido</t>
  </si>
  <si>
    <t>Las personas designadas por el Grupo de Control de Sustancias Químicas para llevar a cabo los tramites de certificado de carencia, cada vez que se va a realizar el estudio de la solicitud, a fin de controlar el acceso a la información de las solicitudes, solicitarán el acceso a la información exclusivamente del proceso asignado. En el caso que una o más personas soliciten acceso a información que no corresponde al proceso asignado, las personas encargadas al interior de la subdirección del manejo de la correspondencia informarán del hecho al coordinador del grupo Control de Sustancias Químicas - Control de Cannabis, según corresponda y este último tomará las medidas del caso. Evidencia: Solicitud por parte de la persona del grupo de Control de Sustancias Químicas para acceso a la información al grupo encargado del manejo de la correspondencia en la subdirección
Comunicación al coordinador del grupo en el caso de que una persona solicite acceso a una solicitud no asignada.</t>
  </si>
  <si>
    <t xml:space="preserve">Asignación de usuario y contraseña al personal autorizado a través del SICOQ
</t>
  </si>
  <si>
    <t>Administrador del SICOQ</t>
  </si>
  <si>
    <t>Registro de accesos a la plataforma SICOQ</t>
  </si>
  <si>
    <t>El riesgo no se ha materializado y los controles han sido efectivos, para lo cual en el presente seguimiento se adelantaron acciones de control como la asignación de usuarios y contraseñas a cada uno de los profesionales que intervienen en la expedición de cada certificado, los cuales se generan y verifican a través del SICOQ y únicamente el personal autorizado tendrá acceso a la información de cada solicitud</t>
  </si>
  <si>
    <t>El riesgo no se ha materializado y el control ha sido efectivo
En el mes de octubre de 2022, se capacitó al grupo de Conciliación Extrajudicial en Derecho, Arbitraje y Amigable Composición para su fortalecimiento en la aplicación del procedimiento de "autorización para conocer de los procedimientos de insolvencia de la persona natural no comerciante". Se envió el acta, la presentación y el video de la capacitación.
Es importante mencionar que la DMASC tiene entre sus acciones de mejora la capacitación al grupo CEDAAC (acción 2_21, actividad 2 y acción 4_21, actividad 1) 
Evidencias: plan de trabajo, soportes de capacitación en gestión documental y seguimiento AM con corte a septiembre de 2022</t>
  </si>
  <si>
    <t xml:space="preserve">La OCI verifica que el proceso atendió las recomendaciones anteriores sobre la revisión de la estructura de la definición del riesgo, la cual cumple con las características definidas en la Guía de riesgos de la Función Pública. 
Al revisar las evidencias proporcionadas por el proceso con respecto a la ejecución de los controles y las acciones del plan de tratamiento del riesgo, se encuentra que desarrollan gestiones más allá que fortalecen la ejecución del mismo, tales como socializaciones, capacitaciones, conversatorios, entre otros. Se recomienda agregar las acciones anteriormente mencionadas en el plan de tratamiento del riesgo, de manera que se muestre la gestión que le ha permitido al proceso la efectividad de sus controles y por ende la no materialización del riesgo. 
Se recomienda mejorar el análisis del comportamiento del riesgo con respecto a la ejecución de sus controles y las acciones del plan de tratamiento del riesgo, de manera que se demuestre la gestión realizada por el proceso. </t>
  </si>
  <si>
    <t>Prebendas a los ingenieros químicos</t>
  </si>
  <si>
    <t>Los miembros del Grupo de Control de Sustancias Químicas, cada vez que se reciba un requerimiento de un externo de datos de contacto de quien tiene a cargo el estudio del tramité de certificado de carencia, a fin de evitar el acceso del solicitante a los datos de las personas que realizan el estudio del tramité, responderán que no es posible dar esta información por ningún canal y que si requieren de alguna otra información relacionada con el tramité, esta se recibirá por los canales establecidos formalmente. En el caso que el solicitante del tramité reitere el requerimiento, se pondrá en conocimiento del subdirector este hecho para que se tomen las medidas del caso. Evidencia: Solicitud por parte del externo de los datos de quien tiene a cargo un estudio del tramité de certificado de carencia
Respuesta a la solicitud del requerimiento de la información
Comunicación al subdirector de la reiteración del requerimiento en el caso que se presente.</t>
  </si>
  <si>
    <t>Prebendas al personal jurídico</t>
  </si>
  <si>
    <t xml:space="preserve">Realización de solicitudes internas o externas por los canales autorizados - SGDEA - correo certificadosdecarencia@minjusticia.gov.co </t>
  </si>
  <si>
    <t>Coordinador del grupo Sustancias Químicas</t>
  </si>
  <si>
    <t xml:space="preserve">SGDEA - Correo Electrónico certificadosdecarencia@minjusticia.gov.co </t>
  </si>
  <si>
    <t xml:space="preserve">El riesgo no se ha materializado y los controles han sido efectivos, para lo cual en el presente seguimiento se adelantaron acciones de control como la creación de un correo electrónico para las solicitudes de los usuarios el cual es certificacosdecarencia@minjusticia.gov.co y  a través del SGDEA estos son los únicos medios autorizados para la realización de solicitudes </t>
  </si>
  <si>
    <t xml:space="preserve">El riesgo no se ha materializado y los controles han sido efectivos, para lo cual se sigue utilizando el  correo electrónico para las solicitudes de los usuarios el cual es certificacosdecarencia@minjusticia.gov.co y a través del SGDEA estos son los únicos medios autorizados para la realización de solicitudes </t>
  </si>
  <si>
    <t>Prebendas al personal técnico</t>
  </si>
  <si>
    <t>Acceso a la Justicia</t>
  </si>
  <si>
    <t>Pérdida de credibilidad en la gestión del programa de conciliación en derecho al aprobar los centros de conciliación, las actuaciones propias de los mismos fuera de los preceptos normativos y no realizar los procesos sancionatorios pertinentes, al aplicar los procesos en forma contraria a la normativa vigente y con el fin de obtener un beneficio, favorecer a un tercero o a un centro</t>
  </si>
  <si>
    <t>Desconocimiento del procedimiento y/o de la normatividad asociada.</t>
  </si>
  <si>
    <t>Pérdida de la imagen institucional, afectación a los usuarios que acceden a los servicios del centro, investigaciones disciplinarias, sanciones.</t>
  </si>
  <si>
    <t>El coordinador del grupo de conciliación extrajudicial en derecho, arbitraje y amigable composición o el servidor designado por este, al menos una vez al año, a fin de fortalecer el conocimiento sobre el procedimiento y la normatividad asociada al proceso de inspección, control y vigilancia  y evitar interpretaciones erróneas en la aplicación, realizará una sensibilización o socialización a los miembros del grupo de conciliación extrajudicial en derecho, arbitraje y amigable composición. En caso de que al momento de realizar la sensibilización o socialización se presente una ausencia mayor o igual a la cuarta parte de los invitados, se deberá o reprogramar el mismo teniendo en cuenta la disponibilidad de los posibles asistentes o enviar a través de correo electrónico la presentación y material utilizado a fin de dar cobertura a la totalidad de las partes interesadas. Evidencia: Asistencia a la sensibilización/socialización.
Reprogramación de las sensibilizaciones/socializaciones cuando así se requiera
Envío de la presentación y material utilizado en la sensibilización/socialización</t>
  </si>
  <si>
    <t>1. Verificación con los soportes correspondientes, de los requisitos legales establecidos para el trámite de autorización de la creación de centros de conciliación, arbitraje y amigable composición, y demás servicios, así como de los procesos sancionatorios objeto de la materialización del riesgo, para corregir la situación y acatar lo establecido en la normativa vigente.}
 2. Realizar los ajustes que se requieran para corregir las situaciones que se identifiquen en los trámites de autorización de creación de centros, sus servicios y los procesos sancionatorios objeto de la materialización del riesgo, acatando lo establecido en la normativa vigente y las demás consecuencias que de ello se derive</t>
  </si>
  <si>
    <t>Por demanda</t>
  </si>
  <si>
    <t>Director(a) de MASC con el apoyo del coordinador(a) del grupo CEDAAC</t>
  </si>
  <si>
    <t>1. Verificación realizada
2. Corrección efectuada</t>
  </si>
  <si>
    <r>
      <rPr>
        <i/>
        <sz val="11"/>
        <color theme="1"/>
        <rFont val="Calibri"/>
        <family val="2"/>
        <scheme val="minor"/>
      </rPr>
      <t>El riesgo no se ha materializado y el control ha sido efectivo</t>
    </r>
    <r>
      <rPr>
        <sz val="11"/>
        <color theme="1"/>
        <rFont val="Calibri"/>
        <family val="2"/>
        <scheme val="minor"/>
      </rPr>
      <t xml:space="preserve">
En el mes de marzo de 2022, se capacitó al grupo de Conciliación Extrajudicial en Derecho, Arbitraje y Amigable Composición en tres aspectos: tecnológico (manejo del SICAAC), jurídico (procedimientos de insolvencia de la persona natural no comerciante) y procedimental (lineamientos del Programa), para fortalecer la aplicación de los lineamientos y procedimientos asociados a los trámites y a la función de inspección, control y vigilancia que se ejerce sobre los centros de conciliación, arbitraje y amigable composición.  De esta forma, se busca evitar y prevenir la materialización del riesgo, favoreciendo el conocimiento y aplicación de los lineamientos del programa y evitando la incorrecta interpretación de la normativa vigente.
Es importante mencionar que la DMASC tiene entre sus acciones de mejora que se encuentran en ejecución la capacitación al grupo CEDAAC, sobre la cual realiza seguimiento permanente (acción 2_21, actividad 2 y acción 4_21, actividad 1).
Evidencias: plan de trabajo, soportes de capacitación: tecnológica, procedimental y jurídica, seguimiento AM corte a marzo de 2022</t>
    </r>
  </si>
  <si>
    <r>
      <rPr>
        <i/>
        <u/>
        <sz val="11"/>
        <color theme="1"/>
        <rFont val="Calibri"/>
        <family val="2"/>
        <scheme val="minor"/>
      </rPr>
      <t>El riesgo no se ha materializado y el control ha sido efectivo</t>
    </r>
    <r>
      <rPr>
        <sz val="11"/>
        <color theme="1"/>
        <rFont val="Calibri"/>
        <family val="2"/>
        <scheme val="minor"/>
      </rPr>
      <t xml:space="preserve">
En el mes de junio de 2022, se capacitó al grupo de Conciliación Extrajudicial en Derecho, Arbitraje y Amigable Composición en materia de gestión documental, referente al manejo de documentos para expedientes electrónicos, con el fin de fortalecer la organización y completitud de los documentos asociados a los trámites y procesos de inspección, control vigilancia. 
Es importante mencionar que la DMASC tiene entre sus acciones de mejora la capacitación al grupo CEDAAC (acción 2_21, actividad 2 y acción 4_21, actividad 1) 
Evidencias: plan de trabajo, soportes de capacitación en gestión documental y seguimiento AM con corte a corte a junio de 2022
</t>
    </r>
    <r>
      <rPr>
        <b/>
        <sz val="11"/>
        <color theme="1"/>
        <rFont val="Calibri"/>
        <family val="2"/>
        <scheme val="minor"/>
      </rPr>
      <t xml:space="preserve">
Con corte a agosto de 2022 el control aplicado se encuentra cumplido.</t>
    </r>
  </si>
  <si>
    <t>El riesgo no se ha materializado y el control ha sido efectivo
En el mes de marzo de 2022, se capacitó al grupo de Conciliación Extrajudicial en Derecho, Arbitraje y Amigable Composición en tres aspectos: tecnológico (manejo del SICAAC), jurídico (procedimientos de insolvencia de la persona natural no comerciante) y procedimiental (lineamientos del Programa), para fortalecer la aplicación de los lineamientos y procedimientos asociados a los trámites y a la función de inspección, control y vigilancia que se ejerce sobre los centros de conciliación, arbitraje y amigable composición.  De esta forma, se busca evitar y prevenir la materialización del riesgo, favoreciendo el conocimiento y aplicación de los lineamientos del programa y evitando la incorrecta interpretación de la normativa vigente.
Es importante mencionar que la DMASC tiene entre sus acciones de mejora que se encuentran en ejecución la capacitación al grupo CEDAAC, sobre la cual realiza seguimiento permanente (acción 2_21, actividad 2 y acción 4_21, actividad 1).
Evidencias: plan de trabajo, soportes de capacitación: tecnológica, procedimiental y jurídica, seguimiento AM corte a marzo de 2022</t>
  </si>
  <si>
    <t>Se revisan las evidencias remitidas para valorar el riesgo.  Se recomienda fortalecer el enfoque en procesos y no por dependencia.
Actualmente, el proceso se encuentra en proceso de actualización del riesgo de corrupción de acuerdo con las observaciones de la OCI y la asesoría prestada por la OAP. Adicionalmente el formato está siendo ajustado conforme la Guía de riesgos del DAFP</t>
  </si>
  <si>
    <t>La OCI al evaluar el riesgo encuentra que el proceso atendió las recomendaciones sobre la estructura para la redacción del riesgo los cuales fueron asesorados con el acompañamiento de la 2da línea de defensa. 
Al verificar los controles y la acción definida para el tratamiento del riesgo (según su opción de manejo) se encontró que es más fuerte la acción del plan de tratamiento que sus controles. Por tanto, se recomienda que el proceso evalúe que el control sea el definido como acción del plan de tratamiento ya que su accionar es la verificación de la documentación que responde a las causas identificada del riesgo. Así mismo, se podría unificar el control 1 y 2 relacionados con la socialización del procedimiento y la normatividad aplicable al proceso. De esta manera se estaría fortaleciendo aún más la efectividad de los controles para evitar la materialización del riesgo. 
Se evidencia la ejecución y efectividad de sus controles y la acción establecida en el plan de tratamiento del riesgo, se demuestra que el proceso realiza un excelente análisis sobre el monitoreo de su riesgo.</t>
  </si>
  <si>
    <t>Incorrecta interpretación de la normativa establecida</t>
  </si>
  <si>
    <t>Deficiencias en el proceso de revisión de la decisión de la sanción,</t>
  </si>
  <si>
    <t xml:space="preserve">El coordinador del grupo de conciliación extrajudicial en derecho, arbitraje y amigable composición, cada vez que se produzca una investigación con sanción, a fin de evitar una decisión errónea o que favorezca a alguna parte interesada incluyendo a quien proyecta la resolución, revisara el proyecto de resolución donde se encuentra consignada la decisión de la investigación con sanción. Si al momento de la revisión de la resolución, identifica alguna situación o información inconsistente que pueda suponer un favorecimiento, se procederá a la revisión haciendo una consulta exhaustiva del expediente. Evidencia: Resolución con el visto bueno por parte del coordinador
Matriz de seguimiento a las resoluciones de investigación con sanción donde se incluya de elaboración, revisión y aprobación.
</t>
  </si>
  <si>
    <r>
      <rPr>
        <i/>
        <sz val="11"/>
        <color theme="1"/>
        <rFont val="Calibri"/>
        <family val="2"/>
        <scheme val="minor"/>
      </rPr>
      <t>El riesgo no se ha materializado y el control ha sido efectivo</t>
    </r>
    <r>
      <rPr>
        <sz val="11"/>
        <color theme="1"/>
        <rFont val="Calibri"/>
        <family val="2"/>
        <scheme val="minor"/>
      </rPr>
      <t xml:space="preserve">
Con corte a la fecha, se han aplicado en las resoluciones de sanción que se tienen disponibles el control de revisión para evitar inconsistencias y errores.
Evidencias: matriz de resoluciones y resoluciones</t>
    </r>
  </si>
  <si>
    <r>
      <rPr>
        <i/>
        <u/>
        <sz val="11"/>
        <color theme="1"/>
        <rFont val="Calibri"/>
        <family val="2"/>
        <scheme val="minor"/>
      </rPr>
      <t>El riesgo no se ha materializado y el control ha sido efectivo</t>
    </r>
    <r>
      <rPr>
        <sz val="11"/>
        <color theme="1"/>
        <rFont val="Calibri"/>
        <family val="2"/>
        <scheme val="minor"/>
      </rPr>
      <t xml:space="preserve">
Con corte a la fecha, se han aplicado en las resoluciones de sanción que se tienen disponibles el control de revisión para evitar inconsistencias y errores.
Evidencias: matriz de resoluciones y resoluciones</t>
    </r>
  </si>
  <si>
    <t>El riesgo no se ha materializado y el control ha sido efectivo</t>
  </si>
  <si>
    <t>Gestión Administrativa</t>
  </si>
  <si>
    <t>Pérdida de recursos por el uso de los vehículos asignados al Ministerio en actividades no permitidas por la normativa vigente por una actuación irregular del servidor público para beneficiar a un tercero o a sí mismos</t>
  </si>
  <si>
    <t>Inexistencia o fallas del control sobre los recorridos del vehículo</t>
  </si>
  <si>
    <t>Investigaciones Disciplinarias
Pérdida de Imagen Institucional
Sanciones</t>
  </si>
  <si>
    <t>El conductor, cada vez que se le asigna una tarea que implique la movilización del vehículo asignado, a fin de tener información actualizada de la ubicación del vehículo y la labor asignada al mismo, realizará el diligenciamiento de la Planilla Diaria Control de Recorridos. El día hábil siguiente al diligenciamiento se deberá entregar la planilla a la Coordinación del Grupo de Almacén, Inventarios y Transporte y en el caso que no suceda así se hará el respectivo requerimiento al conductor quien deberá justificar su incumplimiento. Evidencia: Planilla Diaria Control de Recorridos diligenciada
Requerimiento en caso de incumplimiento de entrega
Justificación del incumplimiento por parte del conductor</t>
  </si>
  <si>
    <t>Seguimiento al diligenciamiento de las planillas de movimientos y traslados</t>
  </si>
  <si>
    <t>Grupo de Almacén, inventarios y Transporte</t>
  </si>
  <si>
    <t>Planillas de movimientos y traslados</t>
  </si>
  <si>
    <t>Una vez adelantadas las actividades de seguimiento y verificación del Mapa de Riesgos de Gestión y de Corrupción asociados al Proceso de Gestión Administrativa - GGA, se informa que los riesgos allí identificados no se han materializado y los controles aplicados han sido efectivos durante el periodo comprendido entre el 1ro de enero y el 30 de abril del 2022.</t>
  </si>
  <si>
    <t>* Los movimientos y traslados efectuados por los conductores se soportan con las planillas de recorridos debidamente diligenciadas por cada conductor. Se pueden consultar las evidencias en el carpeta EVIDENCIAS RIESGOS, LINK: https://acortar.link/p50ueY
El riesgo no se ha materializado y los controles han sido efectivos</t>
  </si>
  <si>
    <t>Con corte a la fecha, se han aplicado en las resoluciones de sanción que se tienen disponibles el control de revisión para evitar inconsistencias y errores.</t>
  </si>
  <si>
    <t>El proceso demuestra que atendió las recomendaciones que anteriormente la OCI presento sobre la estructura del diseño del riesgo y la mejora del análisis del monitoreo de la ejecución de sus controles y  de la acción del plan de tratamiento del riesgo. 
La OCI verifica las evidencias enviadas por el proceso encontrando que se ejecuta los controles de acuerdo con los tiempos definidos por el proceso. 
Por tanto, se concluye que los controles están siendo efectivos sobre el riesgo identificado, evitando que se materialice el riesgo.</t>
  </si>
  <si>
    <t>Desconocimiento u omisión de las normas establecidas para el uso del vehículo</t>
  </si>
  <si>
    <t>El grupo de Almacén, Inventarios y Transporte, al menos dos veces al año, a fin de fortalecer el conocimiento sobre los lineamientos y directrices de uso de los vehículos oficiales, socializara el procedimiento Administración del Parque Automotor a todos los conductores vinculados al Ministerio, haciendo énfasis en que se puede y que no se puede hacer con los vehículos oficiales. Si al momento de realizar la socialización del procedimiento se presenta una inasistencia de la tercera parte o más, este procedimiento se comunicará y publicará por otros medios logrando así la cobertura total a los conductores vinculados. Evidencia: Asistencia a la socialización
Envío del procedimiento o publicación del mismo para conocimiento de los conductores</t>
  </si>
  <si>
    <t>* Actualmente el grupo de Almacén Inventarios y Transporte se encuentra realizando los últimos ajustes al procedimiento Administración del Parque Automotor, para su aprobación por Secretaría General y su posterior socialización. Se pueden consultar las evidencias en el carpeta EVIDENCIAS RIESGOS, LINK: https://acortar.link/p50ueY                                                                                                                                                                                                                                                                                                                                                                                           * A la fecha de corte del cuatrimestre no se han efectuado capacitaciones al grupo de conductores, actividad que se ejecutará para el próximo periodo. Se pueden consultar las evidencias en el carpeta EVIDENCIAS RIESGOS, LINK: https://acortar.link/p50ueY
El riesgo no se ha materializado y los controles han sido efectivos</t>
  </si>
  <si>
    <t>Gestión Contractual</t>
  </si>
  <si>
    <t>Sanciones e investigaciones por direccionamiento indebido de la gestión contractual favoreciendo intereses privados o particulares</t>
  </si>
  <si>
    <t>Documentación  previa soporte de la contratación manipulada</t>
  </si>
  <si>
    <t>_Investigaciones disciplinarias, fiscales y penales
- Pérdida de Credibilidad
- Posibles demandas
- Requerimientos de Entes de Control</t>
  </si>
  <si>
    <t>El directivo de cada dependencia, cada vez que realice un proceso de contratación, verificará la consistencia de los documentos precontractuales antes de que el enlace de contratación de cada dependencia remita la información al Grupo de Gestión Contractual, comparando el objeto, necesidad y montos contra el Plan Anual de compras, y los productos establecidos en el proyecto de inversión, el programan misional de funcionamiento o el objeto deseado. En caso de encontrar diferencias, devuelve el documento para ajustes. Evidencia: la lista de chequeo diligenciada, la información de la carpeta del contratista y los correos a que hubo lugar en donde solicitó la información faltante o incompleta (en los casos que aplique</t>
  </si>
  <si>
    <t>El funcionario o contratista del GGC revisa la documentación radicada conforme la lista de chequeo, con el fin de verificar el cumplimiento de la normatividad aplicable según la modalidad de contratación.</t>
  </si>
  <si>
    <t>Cuando aplique</t>
  </si>
  <si>
    <t>N/A</t>
  </si>
  <si>
    <t>Profesional del  GGC</t>
  </si>
  <si>
    <t xml:space="preserve"> Link de los procesos en el Secop II como evidencia de los documentos radicados conforme la lista de chequeo  en constancia de la revisión realizada por el profesional del GGC</t>
  </si>
  <si>
    <t>Revisados el riesgo no se ha materializado. Documentos radicados conforme la listas de chequeo, previo al inicio del proceso contractual ubicados en los expedientes contractuales físicos y en el Secop II..Se adjunta base con el link de los procesos e el Secop II.</t>
  </si>
  <si>
    <t>Revisados el riesgo no se ha materializado. Documentos radicados conforme la listas de chequeo, previo al inicio del proceso contractual ubicados en los expedientes contractuales físicos y en el Secop II..Se adjunta base con el link de los procesos en el Secop II.</t>
  </si>
  <si>
    <t>El proceso indica que no se ha materializado el riesgo. Se recomienda mejorar el análisis del riesgo, de manera que se pueda presentar el avance realizado durante el periodo. No es posible detectar si ha sido materializado debido que los soportes son insuficientes o faltantes para evaluar su efectividad, así mismo, no es posible valorar el riesgo, ya que no se evaluó el riesgo residual y por tanto no se puede conocer su efectividad. 
Se recomienda fortalecer el enfoque en procesos y no por dependencia.
Actualmente, el proceso se encuentra en proceso de actualización del riesgo de corrupción de acuerdo con las observaciones de la OCI y la asesoría prestada por la OAP. Adicionalmente el formato está siendo ajustado conforme la Guía de riesgos del DAFP</t>
  </si>
  <si>
    <t xml:space="preserve">La OCI verifica que el proceso atendió las recomendaciones anteriores sobre la revisión de la estructura de la definición del riesgo, la cual cumple con las características definidas en la Guía de riesgos de la Función Pública. Además de unificar los riesgos 10, 11 y 12 que se encuentran en el primer cuatrimestre del año, atendiendo la recomendación para el manejo de la etapa precontractual, contractual y postcontractual en un solo riesgo. Se evidencia que se mantienen los controles que se encontraban en los riesgos anteriormente mencionados, los cuales quedaron unificados en uno solo, facilitando su entendimiento y gestión.
Se recomienda al proceso revisar como fuentes para la mejora del proceso los informes de auditoria interna llevados a cabo por la Oficina de Control Interno, dentro de los cuales se identificó la deficiencia en el seguimiento de los riesgos contractuales por parte de los supervisores de los contratos y/o convenios y por el líder del proceso de Gestión Contractual en definir el lineamiento para facilitar este ejercicio a la supervisión de la ejecución contractual. Por tanto, es importante que se evalúen controles que permitan fortalecer el ejercicio de la supervisión al interior de la entidad para evitar una posible materialización del riesgo.
Al revisar las evidencias se encuentra la gestión que soporta la ejecución de los controles y las acciones del plan de tratamiento, demostrando la efectividad de sus controles.
</t>
  </si>
  <si>
    <t>Pliego de condiciones manipulados para favorecer a un proveedor</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</si>
  <si>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deberá consultar en el SIG,  donde están los documentos requeridos y la revisión con la información física suministrada por el contratista. En caso de encontrar documentación faltante, requiere al enlace a través de correo electrónico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</si>
  <si>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El Coordinador del GGC revisa el pliego de condiciones del proceso, con el fin de verificar que se aplique la normatividad vigente en materia de contratación estatal.</t>
  </si>
  <si>
    <t>Coordinador GGC</t>
  </si>
  <si>
    <t xml:space="preserve"> Link de los procesos en el Secop II  como evidencia de los Pliego de condiciones  firmado por el Coordinador</t>
  </si>
  <si>
    <t>Revisado el riesgo no se ha materializado. Pliego de condiciones con el Vo.Bo. del Coordinador del GGC ubicados en los expedientes contractuales físicos y en Secop II.</t>
  </si>
  <si>
    <t>"El Responsable del proceso de Gestión Contractual cada vez que se vaya a realizar la suscripción de un contrato a  fin de identificar posibles actos de manipulación de la documentación previa que soporta el proceso de contratación revisa esa  documentación, posterior a la revisión del profesional en derecho del grupo de gestión contractual si al momento de hacer la revisión se identifica documentación inconsistente o manipulación de la misma, se devolverá toda la documentación previa soporte a la dependencia que solicitó el proceso y además se requerirá la debida sustentación por escrito donde se detallen las causas de las modificaciones identificadas Evidencia: 
El VoBo del responsable del proceso de Gestión Contractual
Devolución a la dependencia mediante oficio
Respuesta de la dependencia al Oficio</t>
  </si>
  <si>
    <t xml:space="preserve">El funcionario o contratista debe solicitar en el estudio previo la justificación en debida forma de la causal de contratación directa en aplicación de la normatividad contractual </t>
  </si>
  <si>
    <t>Funcionario o contratista del GGC</t>
  </si>
  <si>
    <t xml:space="preserve"> Link de los procesos en el Secop II  como evidencia de los estudios Previos Justificados</t>
  </si>
  <si>
    <t>Revisado el riesgo no se ha materializado. El GGC revisa el estudio previo para validar y aprobar la causal de contratación directa, estudio previo ubicados en los expedientes contractuales físicos y en Secop II.</t>
  </si>
  <si>
    <t xml:space="preserve">No se ha materializado el riesgo y los controles han sido efectivos. En el periodo de reporte se realizó la revisión del resultado de priorización de los proyectos que cumplieron requisitos mínimos. Esta actividad se realizó mediante cuatro mesas de trabajo con el equipo técnico del MJD, ejercicios con el cooperante internacional con trazabilidad en un comité técnico del convenio, y un tercer filtro con la revisión de la coordinación del GFJE, de la cual se compartió mediante correo electrónico al cooperante un ajuste por realizar por encontrar proyectos priorizados repetidos. Además, se realizó la publicación del formato con el informe final en el subsitio web.
Correo electrónico: PDF adjunto
Comité técnico: Acta en PDF adjunto
Mesa 4: https://minjusticiagovco-my.sharepoint.com/:v:/g/personal/juan_saavedra_minjusticia_gov_co/EVqm519cXRpJjIB-KRmOQ2kBT_HuR4K2Lm8pAyE0bbP8_g
Mesa 3: https://minjusticiagovco-my.sharepoint.com/:v:/g/personal/juan_saavedra_minjusticia_gov_co/EWHGKPscn0NPh2ieZh20Ry0BOcM-skiKXuzeD2flcIoNeA
Mesa 2: https://minjusticiagovco-my.sharepoint.com/:v:/g/personal/katherine_forero_minjusticia_gov_co/EUr33RgKPmVFgOa1I8OEr0cBpeQ2aK6z9-2NC_no0e_UiQ
Mesa 1: https://minjusticiagovco-my.sharepoint.com/:v:/g/personal/lisbeth_barrera_minjusticia_gov_co/Ef1O00lukn1NtPte2LVtmzgBQbIGtwasTZF-nqZd83LbYA
Publicación: https://www.minjusticia.gov.co/programas-co/fortalecimiento-etnico/Paginas/Banco-de-Iniciativas-2022.aspx </t>
  </si>
  <si>
    <t>Indebida utilización de las causales de contratación directa</t>
  </si>
  <si>
    <t>El profesional en derecho del grupo de gestión contractual, cada vez que se va a efectuar la liquidación de un contrato, a fin de verificar que el proceso contractual haya cumplido con los requisitos técnicos, legales y financieros, revisa la carpeta del contrato, identificando los informes periódicos, los pagos realizados, al igual que estado financiero del contrato; en el caso de anticipos verifica el cumplimiento normativo en este tema. Una vez se verifica el cumplimiento de los requisitos adelanta la liquidación, previa solicitud del supervisor del contrato. En caso de encontrar deficiencias e incumplimientos, solicita al supervisor la gestión para completar la carpeta y entregar la información requerida para adelantar la liquidación del contrato. Evidencia: Carpeta del contrato, informes de supervisión, estado financiero del contrato</t>
  </si>
  <si>
    <t xml:space="preserve">
Deficiente seguimiento por parte del supervisor</t>
  </si>
  <si>
    <t>El funcionario o contratista realizará una revisión aleatoria de los contratos persona natural y de todos los contratos persona jurídica con el fin de verificar el cumplimiento de las actividades y la entrega de los productos pactados en el contrato.</t>
  </si>
  <si>
    <t>F- GC-06-07 Seguimiento a la ejecución contractual F- GC-06-07</t>
  </si>
  <si>
    <t>Revisado el riesgos no se ha materializado. Se creó en los documentos del SIG, el formato F- GC-06-07 Seguimiento a la ejecución contractual,  con el fin de  verificar el cumplimiento de las actividades y la entrega de los productos pactados en el contrato. Por parte del GGC. Documento a implementarse a partir del mes de septiembre</t>
  </si>
  <si>
    <t>Documentación de la ejecución del contrato alterada</t>
  </si>
  <si>
    <t>El supervisor una vez se ha ejecutado el contrato, con el fin de verificar la completitud de la información contenida en la carpeta, revisa el expediente contractual y adicionalmente la gestión financiera del mismo, verificando que la información se encuentre publicada en el SECOP, con el fin de solicitar la liquidación del mismo ante el Grupo de Gestión Contractual. En caso de no contar con toda la información en el expediente debe completar la información y subirla al SECOP, conforme a la normativa vigente. Como evidencia queda el expediente contractual y la información subida en SECOP.</t>
  </si>
  <si>
    <t>Mal manejo de los recursos</t>
  </si>
  <si>
    <t>Pérdida de recursos al seleccionar una iniciativa asociada a Justicia étnica que no cumpla con los requisitos aprovechando la concentración de la información a fin de que esta sea favorecida con recursos públicos permitiendo la recepción de un beneficio o beneficiando a un tercero</t>
  </si>
  <si>
    <t xml:space="preserve">Fallo en alguna de las etapas de revisión de requisitos </t>
  </si>
  <si>
    <t>_Investigaciones disciplinarias, fiscales 
- Pérdida de Credibilidad</t>
  </si>
  <si>
    <t>El equipo seleccionado del Grupo de Fortalecimiento a la Justicia étnica una vez el grupo culmina la revisión de los requisitos mínimos y  a fin de establecer si este análisis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</si>
  <si>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Revisión por parte del coordinador del grupo a los documentos asociados  a los requisitos de las iniciativas</t>
  </si>
  <si>
    <t xml:space="preserve">Coordinador del Grupo </t>
  </si>
  <si>
    <t>Iniciativa revisada</t>
  </si>
  <si>
    <t>No se ha materializado el riesgo.
DJF: En lo corrido de la vigencia 2022, se ha avanzado en las actividades previas de definición de términos de referencia y convocatoria para la recepción de iniciativas de las comunidades. Por lo anterior, y dado que a la fecha de entrega del presente reporte no se ha llegado a la fase del procedimiento donde se implementan los controles, esto es, en la revisión, evaluación y priorización de las iniciativas presentadas, no se cuenta aún con insumos y evidencias para el respectivo reporte.</t>
  </si>
  <si>
    <t>No se ha materializado el riesgo, los controles se ejecutan de acuerdo con la siguiente acción: Con posterioridad al desarrollo del análisis de cumplimiento de criterios mínimos, se realizaron cinco mesas de verificación, en las cuales, se verificaron por parte del equipo de trabajo los 128 proyectos registrados en el marco de la convocatoria del banco de iniciativas y proyectos indígenas fase V (2022). Además, se realizó la publicación del formato con el informe final en el subsitio web.
Evidencias
Versión de la matriz después de revisión: https://minjusticiagovco-my.sharepoint.com/:f:/g/personal/lisbeth_barrera_minjusticia_gov_co/Enfm57PgjBxCna9_TyENtk4B8ccHnvxZwNffl01Q60YmQQ?e=GbDYty
Enlaces:
27 de julio de 2022
https://minjusticiagovco-my.sharepoint.com/:v:/g/personal/juan_saavedra_minjusticia_gov_co/EcxAtz6gJllCuYQV7ThvkTUBV2BMestgZUU1136sfeqEsA
02 de agosto
Revisión criterios mínimos (Mesas 2 y 3)-20220802_140716-Grabación de la reunión.mp4
03 de agosto
https://minjusticiagovco-my.sharepoint.com/:v:/g/personal/lisbeth_barrera_minjusticia_gov_co/EYCJqP6F94hIh45ljnaR3HQBMw1ZHfQTV98FcqzIYfg7_Q
08 de agosto
https://minjusticiagovco-my.sharepoint.com/:v:/g/personal/lisbeth_barrera_minjusticia_gov_co/EbDY0ozAJrdCmHvrheWoItAB127LjLVOxQn7Uee42Eexyg
https://minjusticiagovco-my.sharepoint.com/:v:/g/personal/lisbeth_barrera_minjusticia_gov_co/ER0PVZ63SYFPt_laDrlHXrAB1FBIXVyDcXjLIioyYbEHbA
09 de agosto
https://minjusticiagovco-my.sharepoint.com/:v:/g/personal/juan_saavedra_minjusticia_gov_co/EcMC_AmywxJCk3mCcQFOBKwBTSSvsOPuwYRuaZcYxKiwbA
Revisión criterios mínimos (Mesa 5)-20220809_090823-Grabación de la reunión 1.mp4(2)</t>
  </si>
  <si>
    <t>El proceso indica que no se ha materializado el riesgo. El control se encuentra en ejecución por parte del proceso. 
Actualmente, el proceso se encuentra en proceso de actualización del riesgo de corrupción de acuerdo con las observaciones de la OCI y la asesoría prestada por la OAP. Adicionalmente el formato está siendo ajustado conforme la Guía de riesgos del DAFP</t>
  </si>
  <si>
    <t>La OCI encuentra que el proceso demuestra que ha atendido con las recomendaciones presentadas en informes anteriores en relación con la estructura de la definición del riesgo. Se revisan los controles y la acción definida en el plan de tratamiento del riesgo, validando con respecto a las evidencias entregadas por parte del líder del proceso la ejecución y efectividad de sus controles, los cuales son detectivos determinando muestras aleatorias con respecto a los controles establecidos. Considerando este ejercicio un ejemplo para los demás procesos para que lleven a cabo la verificación del control.</t>
  </si>
  <si>
    <t>Posibles demandas o acciones judiciales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</si>
  <si>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</si>
  <si>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Requerimientos de Entes de Control</t>
  </si>
  <si>
    <t>El Grupo de Fortalecimiento a la Justicia étnica cada vez que se reciba una solicitud de aclaración, información, queja, reclamo o sugerencia de la matriz de iniciativas publicada, a fin de determinar la validez o no de la solicitud y dar respuesta a la misma, realizará la revisión de la solicitud contrastando los requisitos vs la información diligenciada. Si en el momento de la revisión, se encuentra alguna inconsistencia en el diligenciamiento de la matriz se procede a realizar el ajuste y la decisión de mantener o no la iniciativa en el proceso, allegando copia de la misma al solicitante. Evidencia: Solicitud recibida
Respuesta a la solicitud</t>
  </si>
  <si>
    <t>Gestión del Talento Humano</t>
  </si>
  <si>
    <t>Pérdida de credibilidad en los funcionarios de la entidad al manipular la información laboral para favorecer el ingreso de personas a  la planta de personal o por el contrario manipularla para suscitar la salida de un funcionario</t>
  </si>
  <si>
    <t>Falta de control en la instancia de verificación de perfiles y requisitos</t>
  </si>
  <si>
    <t>Interno</t>
  </si>
  <si>
    <t>Pérdida de credibilidad institucional.
Investigaciones disciplinarias, penales y fiscales.</t>
  </si>
  <si>
    <t>probable</t>
  </si>
  <si>
    <t>El Coordinador del Grupo de Gestión Humana cada vez que se realiza la incorporación de un funcionario, con el fin de verificar la idoneidad de la persona, revisa las certificaciones laborales contra la información de la hoja de vida, verificando el cumplimiento de requisitos y la legalidad de dichos documentos. En el caso de encontrar inconsistencias, solicita completar la información y realizar las aclaraciones necesarias. Como evidencia queda el registro de verificación y el visto bueno del documento en la hoja de vida</t>
  </si>
  <si>
    <t>Presiones internas o externas al funcionario que verifica los requisitos con el fin de favorecer el ingreso o la salida de un funcionario</t>
  </si>
  <si>
    <t>Verificación de diligenciamiento de Formato F-THAD-01-09 denominado Calculo Tiempo de Experiencia Laboral.
Formato F-THAD-01-05 denominado certificado de cumplimiento de requisitos.   a los vinculados al MJD
Registros de autocontrol por parte del Grupo de Gestión Humana referente a vinculaciones, que permite hacer seguimientos aleatorios</t>
  </si>
  <si>
    <t>Cada vez que ingresa un funcionario</t>
  </si>
  <si>
    <t>Coordinador del Grupo de Gestión Humana</t>
  </si>
  <si>
    <t>Hojas de vida revisadas</t>
  </si>
  <si>
    <t xml:space="preserve">Verificación de requisitos de los aspirantes, se efectúa cada vez que se debe iniciar un proceso de vinculación con un aspirante. Revisados los riesgos y controles, se verifica que no se ha materializado el riesgo y los controles han sido efectivos. Atendiendo instrucciones de la Oficina Asesora de Planeación y realizado el seguimiento a los Riesgos de corrupción y de gestión establecidos para el GGH, se informa la no materialización de estos durante el primer cuatrimestre de 2022 y la aplicación y ajuste necesaria de controles en su seguimiento. </t>
  </si>
  <si>
    <t>No se ha materializado el riesgo y los controles han sido efectivos, toda vez que se realizan los cálculos de experiencia y estudio de requisitos mínimos para la efectiva vinculación de los colaboradores del MJD
Verificación de diligenciamiento de Formato F-THAD-01-09 denominado Calculo Tiempo de Experiencia Laboral.
Formato F-THAD-01-05 denominado certificado de cumplimiento de requisitos.   a los vinculados al MJD</t>
  </si>
  <si>
    <t>El proceso indica que no se ha materializado el riesgo. Se recomienda mejorar el análisis del riesgo, de manera que se pueda presentar el avance realizado durante el periodo. No es posible detectar si ha sido materializado debido que los soportes son insuficientes. Así mismo, desarrollar actividades para mejorar el enfoque a procesos y no por dependencia.</t>
  </si>
  <si>
    <t xml:space="preserve">El proceso atiende las recomendaciones de la OCI en informes anteriores con respecto a la estructura para la definición del riesgo. 
Se revisa las evidencias enviadas por el proceso demostrando la ejecución y efectividad de sus controles. 
Se recomienda replantear la acción definida en el plan de tratamiento del riesgo, ya que este es similar a los controles establecidos. La acción o acciones son estrategias para responder a la opción de manejo del riesgo, que en este caso es evitar el riesgo. Se podría evaluar por parte del proceso realizar un muestreo aleatorio verificando con la entidad correspondiente la constatación de la veracidad del documento. Así mismo, tener en cuenta las recomendaciones de informes de auditoria interna llevadas a cabo por la Oficina de Control Interno, que le permiten al proceso fortalecer la ejecución de sus controles, tal como el informe de Evaluación y verificación al cumplimiento de requisitos en el proceso de vinculación a un cargo público en el Ministerio de Justicia y del Derecho de 2022.
</t>
  </si>
  <si>
    <t>Modificación de los requisitos para favorecer a un tercero</t>
  </si>
  <si>
    <t>El auxiliar del GGH, cada vez que solicitan el préstamo de una hoja de vida, con el fin de salvaguardar la información contenida en ella y teniendo en cuenta que información reservada, registra el préstamo y devolución de las mismas en el formato destinado para este fin, verificando los folios y la integridad del documento. En caso de inconsistencias en el expediente, requiere al solicitante para que allegue la carpeta completa o informa el hecho ante el CGGH. Cómo evidencia queda el registro de préstamo debidamente firmado</t>
  </si>
  <si>
    <t>Recibir presión de un tercero que busque modificar los requisitos ara beneficio personal con la entrada o salida de un funcionario</t>
  </si>
  <si>
    <t>Débil</t>
  </si>
  <si>
    <t>Presiones de un tercero</t>
  </si>
  <si>
    <t>El Coordinador del Grupo de Gestión Humana cada vez que solicitan una certificación laboral, y con el fin de garantizar la veracidad de la información, revisa las certificaciones laborales contra la información de la hoja de vida; en caso de encontrar inconsistencias solicita al profesional ajustar la certificación, de tal manera que esta cumpla con los requisitos solicitados o la información contenida en el expediente. Como evidencia queda el registro de verificación y el visto bueno del documento</t>
  </si>
  <si>
    <t>Alterar o modificar los requisitos para que una persona queda acceder o desvincularse de un cargo para favorecer a un tercero</t>
  </si>
  <si>
    <t xml:space="preserve">Pérdida de credibilidad en los funcionarios de la entidad al manipular la información laboral para favorecerse a si mismo en el caso de las certificaciones automáticas o favorecer a un tecero. </t>
  </si>
  <si>
    <t>Presiones internas o externas al funcionario que elabora la certificación.
Emisión de certfiicaciones laborales automáticas sin garantias de seguridad</t>
  </si>
  <si>
    <t xml:space="preserve">El /la responsable del Grupo de Gestión Humana que tiene a cargo la emisión de certificaciones laborales, realiza verificación de los soportes de ubicación que reposan en las historias laborales para emitir certificación.
Se articula con la Dirección de tecnologías a través de la seguridad de la información estrategias que protejan la información emitida en la certificación automáticas.
El/a responsable de certificaciones debe llevar registros de control de las certificaciones que permita verificar la información emitida, en cualquier proceso de autonctrol o autorregulación.
</t>
  </si>
  <si>
    <t>Presiones internas o externas al funcionario que elabora la certificación.</t>
  </si>
  <si>
    <t>Parametrización adecuada del software Kactus para la emisión de certificaciones laborales
Emisión de certificaciones de prueba y acciones de mejora según resultados.
Registro controlado de todas las certificaciones emitidas tanto automáticas como manuales para realizar procesos de autocontrol
Registrar en las certificaciones automáticas las consecuencias en caso de ser adulteradas</t>
  </si>
  <si>
    <t>Cada vez que se requiera</t>
  </si>
  <si>
    <t>Visto bueno en las certificaciones emitidas o aprobación en el sistema de información para la gestión documental</t>
  </si>
  <si>
    <t xml:space="preserve">Obtención de certificaciones sencillas a través del software del MJD de forma automática
Control de emisión de certificaciones
Verificación permanente de las historias laborales con las certificaciones emitidas. Atendiendo instrucciones de la Oficina Asesora de Planeación y realizado el seguimiento a los Riesgos de corrupción y de gestión establecidos para el GGH, se informa la no materialización de estos durante el primer cuatrimestre de 2022 y la aplicación y ajuste necesaria de controles en su seguimiento. </t>
  </si>
  <si>
    <t>No se ha materializado el riesgo y los controles han sido efectivos, al realizar la verificación permanente de las historias laborales con las certificaciones emitidas
Actual elaboración manual de certificaciones por migración a nuevo software de registro de planta de personal
Control de emisión de certificaciones</t>
  </si>
  <si>
    <t xml:space="preserve">El proceso atiende las recomendaciones de la OCI en informes anteriores con respecto a la estructura para la definición del riesgo. 
Se revisa las evidencias enviadas por el proceso demostrando la ejecución y efectividad de sus controles. 
Se recomienda replantear la acción definida en el plan de tratamiento del riesgo, ya que este es similar a los controles establecidos. La acción o acciones son estrategias para responder a la opción de manejo del riesgo, que en este caso es evitar el riesgo. Se podría evaluar por parte del proceso realizar un muestreo aleatorio verificando con la entidad correspondiente la constatación de la veracidad del documento. Así mismo, tener en cuenta las recomendaciones de informes de auditoria interna llevadas a cabo por la Oficina de Control Interno, que le permiten al proceso fortalecer la ejecución de sus controles, tal como el informe de Evaluación y verificación al cumplimiento de requisitos en el proceso de vinculación a un cargo público en el Ministerio de Justicia y del Derecho de 2022.
</t>
  </si>
  <si>
    <t>Vulnerabilidad de los aplicativos en los cuales se generan las certificaciones (acceso a terceros).</t>
  </si>
  <si>
    <t>Los profesionales del Grupo de Gestión Humana cada vez que se realice una actividad de fortalecimiento, con el fin de asegurar la participación, llevarán registro de las actividades realizadas, adjuntando los soportes y evidencias cuando se requieran. En caso de no contar con un registro, en el momento, se levantará un acta de la actividad. Como evidencia quedan los listados de asistencia a las actividades y los soportes fílmicos y fotográficos.</t>
  </si>
  <si>
    <t>Falta de ética de los funcionarios que realizan la investigación y toman decisiones</t>
  </si>
  <si>
    <t>Falta de controles en los sistemas de generación de información que impidan su alteración.</t>
  </si>
  <si>
    <t>Falta de credibilidad en el control disciplinario al tomar decisiones en materia disciplinaria ajustadas a intereses particulares, favoreciendo a un funcionario o a si mismo</t>
  </si>
  <si>
    <t>Cuentas de cobro sin los soportes necesarios
Presiones indebidas
Favorecimiento con Bancos para apertura de cuentas bancarias
Favorecimiento o preferencias en la asignación de PAC</t>
  </si>
  <si>
    <t>Investigaciones disciplinarias y penales
Pérdida de imagen del grupo de Control Disciplinario Interno
Revocatoria de las decisiones
Sentencias contenciosas en contra de la entidad</t>
  </si>
  <si>
    <t>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determinar la pertinencia de la actuación. En caso de errores formales se ajusta la redacción del documento y en caso de inconsistencias en lo sustancial, se procede a subsanar la falla y se labora la nueva decisión. Carpetas compartidas, expedientes físicos, sistema de gestión disciplinaria Gecodi, SIM y correos electrónicos.</t>
  </si>
  <si>
    <t>El coordinador del grupo de control interno disciplinario cada vez que se requiera  o por lo menos una vez al mes realiza la revisión de los expedientes de manera física, de la carpeta compartida y del aplicativo de gestión misional SIM  con el fin de que los procesos lleven su cause normal y que los abogados designados para el tramite del proceso de a conocer los detalles y determinar la pertinencia de las actuaciones a surtir. a través de la revisión de los expedientes (por lo menos una vez al mes) y la revisión formal de las decisiones - autos interlocutorios y de sustanciación- y material para llevar a buen recaudo los procesos de conocimiento del grupo.  Sin la revisión y aprobación de la coordinación del Grupo de Control Interno Disciplinario no se puede continuar con las etapas de conformidad con el estatuto general disciplinario y los procedimientos establecidos. Las evidencias de las revisiones materiales de los procesos se encuentran en las reuniones (mínimo una vez al mes) la carpeta compartida del grupo, los correos electrónicos, aplicativo de gestión misional SIM y el sistema de gestión documental EPX SGDEA.</t>
  </si>
  <si>
    <t>01 de mayo de 2022</t>
  </si>
  <si>
    <t>30 de agosto de 2022</t>
  </si>
  <si>
    <t>Coordinador y Abogados del Grupo de Control Interno Disciplinario</t>
  </si>
  <si>
    <t>Carpeta compartida del Grupo, Sistema de Información Misional SIM, correos electrónicos y Aplicativo de Gestión Documental EPX SGDEA</t>
  </si>
  <si>
    <t>Se realiza revisión formal y material de cada una de las actuaciones procesales y de las decisiones interlocutorias y de sustanciación que requiere cada uno de los procesos de competencia del Grupo de Control Disciplinario Interno por parte de la Coordinadora. Lo anterior de conformidad con la normatividad vigente (régimen disciplinario), a los conocimientos y experticia en la materia. En este sentido se realiza cada vez que se requiera reunión (por lo menos una vez al mes) con el abogado que lleva el proceso para conocer los detalles y determinar la pertinencia de la actuación. Los soportes se encuentra en la Carpeta compartida, expedientes físicos, sistema de Información Misional -SIM- del Grupo de Control Interno Disciplinario  y correos electrónicos. Por lo anterior, no se ha materializado el riesgo y el control ha sido efectivo</t>
  </si>
  <si>
    <t xml:space="preserve">A través de las acciones de monitoreo y control realizadas al interior del Grupo de Control Interno Disciplinario, no se ha materializado el riesgo asociado, razones por las cuales las actividades son efectivas. Conforme a lo anterior el control se realiza a través de la revisión formal y material de cada una de las actuaciones procesales y de las decisiones interlocutorias y de sustanciación que requiere cada uno de los procesos de competencia del Grupo de Control Disciplinario Interno por parte de la Coordinadora (79 actuaciones (archivos, autos de sustanciación, interlocutorios, aperturas y otras decisiones)), aplicando el régimen disciplinario vigente y, a los conocimientos y experticia en la materia. En este sentido se realiza cada vez que se requiera reunión (por lo menos una vez al mes) con el abogado que lleva el proceso para conocer los detalles y determinar la pertinencia de la actuación. Los soportes se encuentra en la Carpeta compartida, expedientes físicos, sistema de Información Misional -SIM- del grupo de Control Interno Disciplinario, DRIVE y correos electrónicos. </t>
  </si>
  <si>
    <t>El proceso indica que no se ha materializado ningún riesgo. Se recomienda evaluar en el nuevo formato dentro del plan de tratamiento del riesgo acciones que fortalezcan los controles asociados al ejercicio de la acción disciplinaria.</t>
  </si>
  <si>
    <r>
      <t>La OCI verifica que el proceso atendió las recomendaciones en informes pasados en la estructura de la definición del riesgo.
Se recomienda al proceso revisar y actualizar las causas, ya que son diferentes a las identificadas en la matriz de riesgos con seguimiento al primer cuatrimestre de 2022, además que estas no se relacionan con el riesgo y el objetivo del proceso, pareciera que fuesen del proceso de Gestión Financiera, y son diferentes a las que aparecen en la columna AH, d</t>
    </r>
    <r>
      <rPr>
        <sz val="11"/>
        <color theme="1"/>
        <rFont val="Calibri"/>
        <family val="2"/>
        <scheme val="minor"/>
      </rPr>
      <t>e acuerdo las causas no corresponden al proceso de Control Disciplinario
El proceso demuestra mejora en la redacción del riesgo, presentando la estadística de su gestión durante el periodo.
Tanto los controles como la acción en el plan de tratamiento del riesgo permite reconocer la efectividad de los controles del riesgo.</t>
    </r>
  </si>
  <si>
    <t xml:space="preserve">Suplantación de representante legal para retiro de dinero de cuentas Bancarias del MJD
No respetar el turno de llegada de las cuentas para generar la obligación de pago
Falencias en la información contable reportada por las dependencias generadoras
</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</si>
  <si>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expedientes físicos, sistema de gestión disciplinaria Gecodi, SIM y correos electrónicos.</t>
  </si>
  <si>
    <t xml:space="preserve">Pérdida o indebida utilización de recursos públicos con el fin de favorecer a un tercero u obtener un beneficio propio, por acciones  u omisiones. </t>
  </si>
  <si>
    <t>Cuentas de cobro sin los soportes necesarios</t>
  </si>
  <si>
    <t>Los profesionales asignados a la gestión contable de las cuentas, cada vez que se gestiona un pago, aplican en debida forma las deducciones de Ley mediante la revisión de los soportes de pagos, contra lo establecido en el contrato, en la normativa vigente, las planillas de liquidación, pago de aportes, entre otros. En caso de inconsistencias en los soportes se devuelve la cuenta y se solicita subsanar las falencias encontradas. Si no se aplica el control, se puede presentar el riesgo de realizar pagos sin los soportes necesarios. 
Evidencias:  1. Correos electrónicos
                      2. Registro de pago en el SIIF 
                      3. Soportes de la cuenta de cobro en el one drive</t>
  </si>
  <si>
    <t>Dar estricto cumplimiento al procedimiento de trámite de pagos implementado por el GGFC del MJD.</t>
  </si>
  <si>
    <t xml:space="preserve">AREA DE CONTABILIDAD </t>
  </si>
  <si>
    <t>Evidencia:  
1. Correos electrónico
2. Registro de pago en el SIIF
3. Soportes de la cuenta de cobro en el one drive</t>
  </si>
  <si>
    <t>Con corte al mes de abril, no se han materializado los riesgos asociados al Grupo de Gestión Financiera, se realizaron ajuste de forma en la redacción del riesgo</t>
  </si>
  <si>
    <t xml:space="preserve">A 30 de julio de 2022 el riesgo "Pérdida o indebida utilización de recursos públicos con el fin de favorecer a un tercero u obtener un beneficio propio, por acciones  u omisiones" NO  se ha materializado gracias a la aplicación del control. </t>
  </si>
  <si>
    <t>No se ha materializado el riesgo,  los controles han sido efectivos debido a que se ha dado cumplimiento al procedimiento de trámite de pagos de la entidad.</t>
  </si>
  <si>
    <t>El proceso indica que no se ha materializado el riesgo. Se recomienda mejorar el análisis del riesgo, de manera que se pueda presentar el avance realizado durante el periodo. No es posible detectar si ha sido materializado debido que los soportes son insuficientes o faltantes para evaluar su efectividad.
Actualmente, el proceso se encuentra en proceso de actualización del riesgo de corrupción de acuerdo con las observaciones de la OCI y la asesoría prestada por la OAP. Adicionalmente el formato está siendo ajustado conforme la Guía de riesgos del DAFP</t>
  </si>
  <si>
    <t xml:space="preserve">La OCI dentro de la verificación, encuentra que el proceso atendió la recomendación referente a la estructuración del diseño del riesgo. 
Se recomienda que el proceso replantee las acciones del plan de tratamiento del riesgo para reducir el riesgo, ya que son los mismos controles, lo cual no aporta valor con respecto a la reducción a la opción del manejo del riesgo seleccionado. Las acciones deben procurar aportar a la efectividad de los controles.
Se evidencia en los soportes allegados por el proceso, la ejecución de los controles. Sin embargo, se recomienda  mejorar el análisis de la ejecución de los controles y de las acciones del plan de tratamiento del riesgo, que permita evidenciar la gestión y monitoreo realizado por el proceso durante el periodo.
</t>
  </si>
  <si>
    <t>Presiones indebidas</t>
  </si>
  <si>
    <t>Los profesionales de tesorería, cada vez que llega una solicitud de pago y con el fin realizar el pago con el cumplimiento de los requisitos administrativos y normativos, revisan cada obligación con los soportes  correspondientes según lo establecido en el contrato, verificando que las deducciones estén conformes a lo solicitado por el contratista o proveedor.  Si se encuentran inconsistencias se devuelve al equipo de contabilidad solicitando los ajustes necesarios. Si no se aplica el control, se puede presentar el riesgo de realizar pagos sin los soportes necesarios. 
Evidencia: 1.Correo electrónico
                  2.  Aprobación del pago en SIIF.</t>
  </si>
  <si>
    <t xml:space="preserve">Dar estricto cumplimiento al procedimiento de trámite de pagos implementado por el GGFC del MJD. </t>
  </si>
  <si>
    <t>}</t>
  </si>
  <si>
    <t>AREA DE TESORERIA</t>
  </si>
  <si>
    <t>Evidencia: 
1.Correo electrónico
2.  Aprobación del pago en SIIF.</t>
  </si>
  <si>
    <t>No se ha materializado el riesgo,  los controles han sido efectivos debido a que se viene realizando la revisión de las solicitudes de pago.</t>
  </si>
  <si>
    <t>Favorecimiento con Bancos para apertura de cuentas bancarias</t>
  </si>
  <si>
    <t>El Coordinador Financiero y Contable, con apoyo del área de Tesorería, cada vez que se requiere la apertura de una cuenta y con el fin de escoger la mejor oferta, verifica que las propuestas allegadas tengan los mejores beneficios para el manejo de los recursos del Ministerio. En el caso de presentarse incumplimientos, se procede a solicitar acompañamiento de la Dirección del Tesoro Nacional para tomar acciones. Si no se aplica el control, se puede presentar el riesgo de favorecer Bancos con la apertura de cuentas bancarias. 
Evidencia: Solicitud a varios bancos de las propuestas y estudio de estas</t>
  </si>
  <si>
    <t xml:space="preserve">Analizar y evaluar las propuestas allegadas con el fin de escoger la mejor opción que presente los mayores beneficios en cuanto a la tenencia temporal de los recursos del MJD.
</t>
  </si>
  <si>
    <t xml:space="preserve">Coordinador GGFC y área de Tesorería </t>
  </si>
  <si>
    <t>Evidencia: 
Solicitud a varios bancos de las propuestas y estudio de estas</t>
  </si>
  <si>
    <t>No se ha materializado el riesgo,  debido que en este año no se han aperturado cuentas bancarias.</t>
  </si>
  <si>
    <t>Favorecimiento o preferencias en la asignación de PAC</t>
  </si>
  <si>
    <t>El contador responsable de registrar la obligación,  cada vez que se radica una cuenta y  con el propósito de no tramitar cuentas sin asignación de recursos,  valida en la planilla "Consolidado de PAC" que la solicitud de pago tenga asignación de PAC en estado aprobado. 
En caso de no radicarse las cuentas dentro de los 15 primeros días hábiles, se reasignarán los recursos a aquellas cuentas que no tengan PAC aprobado. Si no se aplica el control, se puede presentar el riesgo de favorecer a alguien en la asignación del PAC. 
Evidencia: Correo electrónico de solicitud de PAC y planilla de asignación de PAC</t>
  </si>
  <si>
    <t xml:space="preserve">Validar en la planilla "Consolidado de PAC" que la solicitud de pago tenga asignación de PAC en estado aprobado. </t>
  </si>
  <si>
    <t>Evidencia: 
Correo electrónico de seguimiento a ejecución</t>
  </si>
  <si>
    <t xml:space="preserve">No se ha materializado el riesgo,  los controles han sido efectivos debido al seguimiento realizado el cual ha consistido al envio de correos a las dependencias que no han ejecutado el PAC Correctamente. </t>
  </si>
  <si>
    <t>Suplantación de representante legal para retiro de dinero de cuentas Bancarias del MJD</t>
  </si>
  <si>
    <t>El Tesorero, el Secretario General y/o el Coordinador del Grupo de Gestión Financiera, cada vez que se requiera realizar un movimiento bancario y con el fin de prevenir que los movimientos que se den por ventanilla sean suplantados, tramitará todas las solicitudes de débitos o traslados  mediante oficio con dos firmas de aprobación que se encuentren autorizadas ante la entidad bancaria. Si no se cuenta con las dos firmas de aprobación, no se podrá realizar el débito o traslado bancario. Si no se aplica el control, se puede presentar el riesgo de suplantación del represente legal para el retiro de dinero de cuentas Bancarias de Minjusticia. 
Evidencia: Oficio radicado ante entidad bancaria con las dos firmas.</t>
  </si>
  <si>
    <t>Suplantación de representante legal para retiro de dinero de cuentas Bancarias de Minjusticia</t>
  </si>
  <si>
    <t>Tramitar todas las solicitudes de débitos o traslados  mediante oficio con dos firmas de aprobación que se encuentren autorizadas ante la entidad bancaria .</t>
  </si>
  <si>
    <t>AREA DE CONTABILIDAD Y DE TESORERIA</t>
  </si>
  <si>
    <t>Evidencia:  
Oficio radicado ante entidad bancaria con las dos firmas</t>
  </si>
  <si>
    <t>No se ha materializado el riesgo,  los controles han sido efectivos, en especial la validación por parte de las dos firmas autorizadas ante las autoridades bancarias para la realización de movimientos por ventanilla.</t>
  </si>
  <si>
    <t>No respetar el turno de llegada de las cuentas para generar la obligación de pago</t>
  </si>
  <si>
    <t xml:space="preserve">El funcionario y /o contratista asignado, cada vez que es registrada una cuenta ante el GGFC y con el fin de asignar las cuentas en el orden de llegada, registrara en el Formato F-GF-24-01 Radicación de Cuentas las solicitudes de pago por orden de llegada según fecha de radicación. Cuando se presentan inconsistencias en la cuenta, se efectúa la devolución para los ajustes requeridos y la cuenta vuelve a iniciar el turno. Si no se aplica el control, se puede presentar el riesgo de no respetar el turno de llegada de las cuentas para general la obligación de pago. 
Evidencias: Formato F-GF-24-01 Radicación de Cuentas                     </t>
  </si>
  <si>
    <t>Verificar que las cuentas que estan radicando tengan el consecutivo de llegada y registro en el Formato F-GF-24-01 de Radicación de Cuentas., dando estricto cumplimiento al procedimiento de pagos y reintegros</t>
  </si>
  <si>
    <t xml:space="preserve">Evidencia: 
Formato F-GF-24-01 Radicación de Cuentas  </t>
  </si>
  <si>
    <t>No se ha materializado el riesgo,  los controles han sido efectivos debido al seguimiento adelantado a través del Formato F-GF-24-01 Radicación de Cuentas donde se registran las cuentas en el orden que llegan.</t>
  </si>
  <si>
    <t>Falencias en la información contable reportada por las dependencias generadoras</t>
  </si>
  <si>
    <t>Los profesionales del área contable asignados a conciliaciones, cada vez que detecten falencias en la información proveniente de las dependencias generadoras,  realiza las conciliaciones necesarias que soporten o expliquen el registro contable. Si no se aplica el control, se puede presentar el riesgo de inconsistencias en los registros contables.  
Evidencia: Conciliaciones según procedimiento P-GP-10</t>
  </si>
  <si>
    <t>Realizar las conciliaciones necesarias que soporten o expliquen el registro contable.</t>
  </si>
  <si>
    <t xml:space="preserve">Evidencia: 
Conciliaciones </t>
  </si>
  <si>
    <t>No se ha materializado el riesgo,  los controles han sido efectivos debido que se han podido aclarar las diferencias presentadas en la informacion reportada por las dependencias logrando soportar los registros contables.</t>
  </si>
  <si>
    <t>Pérdida de recursos a la entidad por la alteración de la información relacionada con la nómina, para favorecer un funcionario o a si mismo</t>
  </si>
  <si>
    <t xml:space="preserve">Inadecuada notificación de la liquidación </t>
  </si>
  <si>
    <t>Investigaciones disciplinarias, ficales, penales, 
Detrimento patrimonial
Mala imagen institucional</t>
  </si>
  <si>
    <t>El equipo de nómina, cada vez que se presenta una novedad de retiro, emite una liquidación definitiva con el fin de notificarla, informando al exfuncionario mediante correo electrónico los valores liquidados. En el caso que rebote el correo, se notificará publicando en cartelera. Como evidencia queda el correo enviado y  la fotografía de la publicación cuando aplique.</t>
  </si>
  <si>
    <t>Notificar a través de correo electrónico  la liquidación de retiro de los servidores del Ministerio 
Revisión de la prenómina para detectar desviaciones en el proceso de retiro antes de generar la nómina definitiva</t>
  </si>
  <si>
    <t>Mensual</t>
  </si>
  <si>
    <t>313/12/22</t>
  </si>
  <si>
    <t>Coordinador del GGH</t>
  </si>
  <si>
    <t>Prenómina revisada</t>
  </si>
  <si>
    <t>Atendiendo instrucciones de la Oficina Asesora de Planeación y realizado el seguimiento a los Riesgos de corrupción y de gestión establecidos para el GGH, se informa la no materialización de estos durante el primer cuatrimestre de 2022 y la aplicación y ajuste necesaria de controles en su seguimiento.  Se realiza la notificación de las liquidaciones definitivas de la nómina a los servidores retirados</t>
  </si>
  <si>
    <t>No se  ha materializado el riesgo y los controles han sido efectivos al  realizar la notificación de las liquidaciones definitivas de la nómina a los servidores retirados</t>
  </si>
  <si>
    <t>No se ha materializado el riesgo  durante el último cuatrimestre de 2022 .  Se realiza la notificación de las liquidaciones definitivas de la nómina a los servidores retirados</t>
  </si>
  <si>
    <t xml:space="preserve">El proceso indica que no se ha materializado el riesgo. Se recomienda mejorar el análisis del riesgo, de manera que se pueda presentar el avance realizado durante el periodo. No es posible detectar si ha sido materializado debido que los soportes son insuficientes para evaluar su efectividad. Así mismo, se debe trabajar en el enfoque a procesos y no de manera funcional por dependencias. La OAP menciona que se encuentran en proceso de revisión los riesgos de corrupción atendiendo las observaciones de la OCI. </t>
  </si>
  <si>
    <t xml:space="preserve">La OCI al evaluar el riesgo encuentra que el proceso atendió las recomendaciones sobre la estructura para la redacción del riesgo los cuales fueron asesorados con el acompañamiento de la 2da línea de defensa. 
Se mantiene la recomendación sobre el análisis del riesgo, ya que no demuestra la gestión que ha realizado el proceso con respecto a la ejecución de sus controles para que mejores la descripción del avance para el siguiente periodo. La OCI revisa los soportes allegados por el proceso en el cual se puede evidenciar la efectividad de los controles.
Dentro de las evidencias allegadas sumado a la acción determinada en su plan de tratamiento de opción del manejo del riesgo demuestra que el proceso articula las acciones de mejora teniendo en cuenta los resultados de informes de auditoria interna emitidos por la Oficina de Control Interno.
</t>
  </si>
  <si>
    <t>No reflejar la realidad económica en los estados financieros de la entidad, subestimando los registros contables al  manipular los valores reales de los hechos económicos  para beneficio de los funcionarios que intervienen en el proceso o licenciatarios  al momento de registrar las cuentas por cobrar de licencias de cannabis otorgadas en la modalidad de cuotas.</t>
  </si>
  <si>
    <t xml:space="preserve">Suministrar  o registrar información errada </t>
  </si>
  <si>
    <t>NO</t>
  </si>
  <si>
    <t>El  GGFC y la SCFSQE, mensualmente realiza la conciliación de las cuentas por cobrar a los licenciatarios a los cuales se le ha otorgado licencias de cannabis por la modalidad de cuotas para validar que se registre la totalidad de los hechos económicos, en el evento de que se generen diferencias en la conciliación se registrará la situación en campo de observaciones y se hará seguimiento en la siguiente conciliación para solucionar la observación presentada</t>
  </si>
  <si>
    <t>Realización informe mensual de cuentas por cobrar a remitir al GGFC para verificar montos a conciliar</t>
  </si>
  <si>
    <t>Coordinador área financiera SCFSQE</t>
  </si>
  <si>
    <t>Conciliaciones  Mensuales</t>
  </si>
  <si>
    <t>El riesgo no se ha materializado y los controles han sido efectivos para lo cual mensualmente se realizan los informes de CXC  y se remiten al grupo de gestión financiera y contable del MDJ, con el fin de realizar las respectivas conciliaciones. Se anexan al OneDrive las conciliaciones realizadas entre el GGFC - SCFSQE de los meses de enero a abril de 2022</t>
  </si>
  <si>
    <t>El riesgo no se ha materializado y los controles han sido efectivos para lo cual mensualmente se realizan los informes de CXC  y se remiten al grupo de gestión financiera y contable del MDJ, con el fin de realizar las respectivas conciliaciones. Se anexan al OneDrive las conciliaciones realizadas entre el GGFC - SCFSQE de los meses de mayo a julio de 2022</t>
  </si>
  <si>
    <t xml:space="preserve">Una vez realizado el análisis de los riesgos se evidencia que no se han concretado los riesgos, puesto que se han realizado por parte de la Subdirección controles correspondientes, como se señala a continuación:
1. Se remitieron al Grupo de Gestión Financiera y Contable del MJD los informes de cuentas por cobrar de los meses de septiembre, octubre y noviembre, los cuales contienen toda la información de las consignaciones que realizaron los licenciatarios. El informe del mes con corte al mes de diciembre se enviará en el transcurso del mes del próximo año. El objetivo principal de estos informes es manejar y controlar, con apoyo del Grupo Financiero, las cuentas por cobrar.
2.  Los ingenieros de sistemas realizan seguimiento financiero de manera permanente migrando la información al aplicativo MICC.
3. Se realizó y se continúa realizando un proceso de actualización de las cuentas por cobrar con los soportes de pago que allegan los licenciatarios por medio de los requerimientos.
</t>
  </si>
  <si>
    <t>El proceso revisa y actualiza la consecuencia del riesgo cambiando "No respetar el turno de llegada de las cuentas para generar la obligación de pago" por "Ausencia de conciliaciones que permitan verificar los saldos de los estados financieros con las dependencias que generan la información", aunque no se incluyo la consecuencia para esta nueva causa (Inconsistencias en los registros contables frente a los hechos que generan la operación económica). Se recomienda a la OAP revisar el formato para que lo líderes de proceso puedan desarrollar sus ejercicios de seguimiento frente a la valoración del riesgo</t>
  </si>
  <si>
    <t>Se verifica que el proceso atendió las recomendaciones anteriores con respecto a la estructura para el diseño del riesgo según lo establecido en la Guía de riesgos de Función Pública, así como en los ajustes realizados a la descripción de sus controles.
Se mantiene la recomendación de mejorar la descripción del análisis, el cual es similar al reportado en el seguimiento del primer cuatrimestre de 2022. Se recomienda mejorar la redacción de avance que demuestre la ejecución de los controles y las acciones del plan de tratamiento, presentando el monitoreo por parte del proceso sobre su riesgo.
Verificado los soportes allegados por el proceso, se puede evidenciar la ejecución y efectividad de los controles.</t>
  </si>
  <si>
    <t>La no liquidación de los intereses moratorios con la tasa correcta</t>
  </si>
  <si>
    <t>El líder del grupo financiero y  el subdirector (a),  cada vez que se reciben los soportes de pagos por parte de los licenciatarios  revisan y aprueban el oficio en el cual se informa el estado de la cuenta y la liquidación de interés si se requiere, con el fin de validar  la información registrada en el drive, en caso de presentar inconsistencias se devuelve al funcionarios que lo proyecto para su modificación y ajuste. Como evidencia se cuenta con la trazabilidad en el SGDEA</t>
  </si>
  <si>
    <t>Habilitar el módulo de CXC en el MICC</t>
  </si>
  <si>
    <t>En proceso</t>
  </si>
  <si>
    <t>Administrador MICC</t>
  </si>
  <si>
    <t>MICC</t>
  </si>
  <si>
    <t>El riesgo no se ha materializado y los controles han sido efectivos, aunque la habilitación del módulo en el MICC se encuentra en proceso de diseño para su puesta en marcha, sin embrago cada vez que se requiere se actualiza el OneDrive en el cual se maneja el estado de las CXC de licencias de Cannabis, en el cual se pueden verificar las actualizaciones correspondientes.</t>
  </si>
  <si>
    <t>El líder del grupo financiero y  el subdirector (a),  permanentemente  verifican la información registrada en drive y cuando se evidencia que los licenciatarios no han cumplido con lo pactado en el acto administrativo se realiza un oficio solicitando que realicen el pago o  alleguen los comprobantes de pago si ya se ha realizado la transacción, con el fin de realizar el recaudo de los recursos programados. En caso de presentar inconsistencias relacionados con la cuota o el valor pendiente por pagar  se devuelve al funcionarios que lo proyecto para su modificación y ajuste. Como evidencia se cuenta con la trazabilidad en el SGDEA</t>
  </si>
  <si>
    <t>PROBABILIDAD DE OCURRENCIA</t>
  </si>
  <si>
    <t>CASI SEGURO
(5)</t>
  </si>
  <si>
    <t>PROBABLE
(4)</t>
  </si>
  <si>
    <t>POSIBLE
(3)</t>
  </si>
  <si>
    <t>IMPROBABLE
(2)</t>
  </si>
  <si>
    <t>Baja</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</si>
  <si>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</si>
  <si>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</si>
  <si>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</si>
  <si>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</si>
  <si>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</si>
  <si>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</si>
  <si>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</si>
  <si>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</si>
  <si>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</si>
  <si>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</si>
  <si>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</si>
  <si>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</si>
  <si>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</si>
  <si>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</si>
  <si>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</si>
  <si>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</si>
  <si>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</si>
  <si>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</si>
  <si>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Extremo</t>
  </si>
  <si>
    <t>Evitar el riesgo</t>
  </si>
  <si>
    <t xml:space="preserve"> Reducir el riesgo</t>
  </si>
  <si>
    <t xml:space="preserve">La OCI encuentra que aún el proceso no ha revisado y actualizado el riesgo conforme a las observaciones presentadas en el informe de seguimiento de los riesgos de corrupción en el 3er cuatrimestre de 2021, en cuánto a la estructura para el diseño del riesgo (impacto +causa inmediata+ causa raíz), falta que se incluya en el riesgo el impacto que genera dentro de la definición del riesgo. El proceso indica que los controles son efectivos, desde el año 2017 no se ha llevado a cabo ningún indulto y por los controles difícilmente se podría llegar a materializar el riesgo. Por tanto, se recomienda que se evalúe la pertinencia y relevancia de mantener este riesgo, de manera que se pueda identificar riesgos potenciales que puedan llegar a afectar el objetivo del proceso y de la misionalidad de la entidad. Por otro lado, las acciones que se definen en el plan de tratamiento del riesgo se determinan para responder a  la opción del riesgo definido, que en este caso es "evitar el riesgo", siendo así, la acción del plan de tratamiento del riesgo no puede ser similar al control; ya que para evitar el riesgo se debe tomar acciones que abandonen o cancelen las actividades que provocan el riesgo. Se espera para el próximo seguimiento se presente un avance importante en la revisión del riesgo por parte del líder del proceso. </t>
  </si>
  <si>
    <r>
      <t>La OCI confirma que el proces</t>
    </r>
    <r>
      <rPr>
        <sz val="11"/>
        <rFont val="Calibri"/>
        <family val="2"/>
        <scheme val="minor"/>
      </rPr>
      <t xml:space="preserve">o  actualizó </t>
    </r>
    <r>
      <rPr>
        <sz val="11"/>
        <color theme="1"/>
        <rFont val="Calibri"/>
        <family val="2"/>
        <scheme val="minor"/>
      </rPr>
      <t xml:space="preserve"> el plan de tratamiento, de acuerdo a las recomendaciones de esta oficina. De la misma manera</t>
    </r>
    <r>
      <rPr>
        <sz val="11"/>
        <rFont val="Calibri"/>
        <family val="2"/>
        <scheme val="minor"/>
      </rPr>
      <t xml:space="preserve">, se verificó la socialización del procedimiento y los lineamientos de manejo </t>
    </r>
    <r>
      <rPr>
        <sz val="11"/>
        <color theme="1"/>
        <rFont val="Calibri"/>
        <family val="2"/>
        <scheme val="minor"/>
      </rPr>
      <t>de cajas menores del MJD.
Junto a lo ante</t>
    </r>
    <r>
      <rPr>
        <sz val="11"/>
        <rFont val="Calibri"/>
        <family val="2"/>
        <scheme val="minor"/>
      </rPr>
      <t>rior,</t>
    </r>
    <r>
      <rPr>
        <sz val="11"/>
        <color theme="1"/>
        <rFont val="Calibri"/>
        <family val="2"/>
        <scheme val="minor"/>
      </rPr>
      <t xml:space="preserve"> se </t>
    </r>
    <r>
      <rPr>
        <sz val="11"/>
        <rFont val="Calibri"/>
        <family val="2"/>
        <scheme val="minor"/>
      </rPr>
      <t>reportó el arqueo de las cajas menores administrativa y despacho del ministro con el respectivo reporte al aplicativo SIIF Nación.
Se recomienda en la redacción de la casilla asociada al monitoreo, especificar claramente las acciones adelantadas y que se adjuntan como evidencias.
Lo anterior evita que se presente la mat</t>
    </r>
    <r>
      <rPr>
        <sz val="11"/>
        <color theme="1"/>
        <rFont val="Calibri"/>
        <family val="2"/>
        <scheme val="minor"/>
      </rPr>
      <t>erialización del riesgo</t>
    </r>
  </si>
  <si>
    <r>
      <t>La OCI no encuentra que se haya adaptado el riesgo, conforme a la Guia de Gestión del Riesgo incorporada en el SIG e identificada con el Código G-MC-04,versión 7, del 14 de diciembre de 2022, tal como lo recomendó esta oficina, definiendo el impacto que puede causar a la entidad el uso de información privilegiada o reserv</t>
    </r>
    <r>
      <rPr>
        <sz val="11"/>
        <rFont val="Calibri"/>
        <family val="2"/>
        <scheme val="minor"/>
      </rPr>
      <t>ada. En este caso, el impacto, efecto o consecuencia del uso de información privilegiada, puede dar lugar a aprovechamiento indebido en favor propio o de terceros, a enriquecimiento ilicito (generar ganancias para sí o para un tercero), circunstancias que se deben combatir a través del modelo de administración del riesgo de corrupción</t>
    </r>
    <r>
      <rPr>
        <sz val="11"/>
        <color theme="1"/>
        <rFont val="Calibri"/>
        <family val="2"/>
        <scheme val="minor"/>
      </rPr>
      <t>.</t>
    </r>
    <r>
      <rPr>
        <sz val="11"/>
        <rFont val="Calibri"/>
        <family val="2"/>
        <scheme val="minor"/>
      </rPr>
      <t xml:space="preserve"> 
</t>
    </r>
    <r>
      <rPr>
        <sz val="11"/>
        <color theme="1"/>
        <rFont val="Calibri"/>
        <family val="2"/>
        <scheme val="minor"/>
      </rPr>
      <t xml:space="preserve">
Igualmente</t>
    </r>
    <r>
      <rPr>
        <sz val="11"/>
        <color rgb="FFFF0000"/>
        <rFont val="Calibri"/>
        <family val="2"/>
        <scheme val="minor"/>
      </rPr>
      <t>,</t>
    </r>
    <r>
      <rPr>
        <sz val="11"/>
        <color theme="1"/>
        <rFont val="Calibri"/>
        <family val="2"/>
        <scheme val="minor"/>
      </rPr>
      <t xml:space="preserve"> se observó por el auditor la actualización de la Guía Política de Seguridad de la Información y los formatos de acuerdos de confidencialidad.
Se</t>
    </r>
    <r>
      <rPr>
        <sz val="11"/>
        <rFont val="Calibri"/>
        <family val="2"/>
        <scheme val="minor"/>
      </rPr>
      <t xml:space="preserve"> confirmó </t>
    </r>
    <r>
      <rPr>
        <sz val="11"/>
        <color theme="1"/>
        <rFont val="Calibri"/>
        <family val="2"/>
        <scheme val="minor"/>
      </rPr>
      <t xml:space="preserve">el envío de correos de verificación de acceso de usuarios a los diferentes módulos y aplicativos de información de la entidad.  
</t>
    </r>
    <r>
      <rPr>
        <sz val="11"/>
        <rFont val="Calibri"/>
        <family val="2"/>
        <scheme val="minor"/>
      </rPr>
      <t xml:space="preserve">No obstante las observaciones realizadas en esta columna, se advierte que las actividades desarrolladas evitan la materialización del riesgo.  
Adicional a lo anterior, se solicita incluir un control que esté orientado a la verificación de la actualización y manejo de la información clasificada o reservada, para detectar posibles amenazas para la entidad. Para el segundo control definido, se requiere diseñar controles, que evite en los equipos o conexiones de acceso a la información, no se tenga la posibilidad de extracción de la información por medios extraíbles, y en el caso que esto suceda, contar con los controles correctivos para determinar el que hacer por parte de la entidad. Este control debe ser sensibilizado para toda la entidad y definir internamente estrategias de verificación.
</t>
    </r>
  </si>
  <si>
    <r>
      <t xml:space="preserve">El riesgo está diseñado de acuerdo a la guía de riesgos de Función Pública. Se evalúan las evidencias incorporadas, constatando la efectividad de los controles. </t>
    </r>
    <r>
      <rPr>
        <sz val="11"/>
        <rFont val="Calibri"/>
        <family val="2"/>
        <scheme val="minor"/>
      </rPr>
      <t xml:space="preserve">Pese a lo anterior, sería bueno que se detectara la consecuencia del riesgo que, en etse caso lo es,  el favorecimiento o menoscabo del proceso auditado por una auditoría con falta de objetividad. Los demás controles, se perciben acertados. </t>
    </r>
  </si>
  <si>
    <r>
      <t xml:space="preserve">Se verificaron los reportes realizados por el GGD respecto de seguimiento a los préstamos de documentos durante el cuatrimestre. 
El proceso reporta la no materialización del riesgo.
</t>
    </r>
    <r>
      <rPr>
        <sz val="11"/>
        <color rgb="FFFF0000"/>
        <rFont val="Calibri"/>
        <family val="2"/>
        <scheme val="minor"/>
      </rPr>
      <t xml:space="preserve">
</t>
    </r>
    <r>
      <rPr>
        <sz val="11"/>
        <rFont val="Calibri"/>
        <family val="2"/>
        <scheme val="minor"/>
      </rPr>
      <t xml:space="preserve">Se recomienda mejorar la redacción del monitoreo de los controles y acción del plan de tratamiento del riesgo, solicitud efectuada por la OCI en el seguimiento dos. 
No se encuentra definida la opción de manejo y por tanto no es posible establer acciones en el plan de tratamiento del riesgo. Se requiere que el proceso evalúe y determine la acción según sus capacidades. 
    Igualmente es recomendable asociar en un mismo riesgo de uso indebido de información privilegiada o reservada, ya que estás guardan un mismo propósito y garantiza un mismo esfuerzo de la entidad en todos los frentes, con el fin de proteger esta información. (por ejemplo, información de las personas o procesos disciplinarios) 
</t>
    </r>
    <r>
      <rPr>
        <sz val="11"/>
        <color rgb="FFFF0000"/>
        <rFont val="Calibri"/>
        <family val="2"/>
        <scheme val="minor"/>
      </rPr>
      <t xml:space="preserve">
</t>
    </r>
  </si>
  <si>
    <r>
      <rPr>
        <sz val="11"/>
        <rFont val="Calibri"/>
        <family val="2"/>
        <scheme val="minor"/>
      </rPr>
      <t>La OCI encontró que se está realizando una mejor descripción del cumplimiento a los controles, al incluir las actas de visitas debidamente diligenciadas, los borradores de los actos administrativos y estos últimos ya firmados; igualmente, los requerimientos efectuados por los solicitantes de licencias de cannabis. Por otra parte, la amenaza está definida acertadamente como una consecuencia o efecto negativo.</t>
    </r>
    <r>
      <rPr>
        <sz val="11"/>
        <color theme="1"/>
        <rFont val="Calibri"/>
        <family val="2"/>
        <scheme val="minor"/>
      </rPr>
      <t xml:space="preserve">
Verificadas las evidencias, se comprueba la efectividad de los controles, sin embargo, se recomienda incorporar en el reporte de evidencias el listado de asignación de usuarios de los profesionales que participan en la expedición de la licencia y la asignación de las visitas.
</t>
    </r>
  </si>
  <si>
    <r>
      <t xml:space="preserve">Se observó por la OCI, que la dependencia acogió las recomendaciones realizadas por esta oficina </t>
    </r>
    <r>
      <rPr>
        <sz val="11"/>
        <rFont val="Calibri"/>
        <family val="2"/>
        <scheme val="minor"/>
      </rPr>
      <t>y mejoró</t>
    </r>
    <r>
      <rPr>
        <sz val="11"/>
        <color theme="1"/>
        <rFont val="Calibri"/>
        <family val="2"/>
        <scheme val="minor"/>
      </rPr>
      <t xml:space="preserve"> la presentación del seguimiento realizado, haciendo más evidente las actividades desarrolladas</t>
    </r>
    <r>
      <rPr>
        <sz val="11"/>
        <rFont val="Calibri"/>
        <family val="2"/>
        <scheme val="minor"/>
      </rPr>
      <t>. Por otra parte, la amenaza está definida acertadamente como una consecuencia o efecto negativo.</t>
    </r>
    <r>
      <rPr>
        <sz val="11"/>
        <color theme="1"/>
        <rFont val="Calibri"/>
        <family val="2"/>
        <scheme val="minor"/>
      </rPr>
      <t xml:space="preserve">
L</t>
    </r>
    <r>
      <rPr>
        <sz val="11"/>
        <rFont val="Calibri"/>
        <family val="2"/>
        <scheme val="minor"/>
      </rPr>
      <t>a OCI,</t>
    </r>
    <r>
      <rPr>
        <sz val="11"/>
        <color theme="1"/>
        <rFont val="Calibri"/>
        <family val="2"/>
        <scheme val="minor"/>
      </rPr>
      <t xml:space="preserve"> al evaluar las evidencias incorporadas por el proceso, encuentra que se ajustan a las acciones definidas en el plan de tratamiento y evitan la materialización del riesgo; sin embargo, le pide a la dependencia que incorporen todas las actividades desarrolladas en el plan de tratamiento, tales como socializaciones, capacitaciones, conversatorios, entre otros, ya que están ayudan a prevenir la </t>
    </r>
    <r>
      <rPr>
        <sz val="11"/>
        <rFont val="Calibri"/>
        <family val="2"/>
        <scheme val="minor"/>
      </rPr>
      <t>consumación del riesgo.
Igualmente, recomienda incorporar las evidencias señaladas en él seguimiento presentado por la dependencia, como lo son los registros de asignación de usuarios y contraseñas a cada uno de los profesionales que intervienen en la expedición de los certificados y del número de correos recibidos en el cuatrimestre, para la solicitud de usuarios del certificado de care</t>
    </r>
    <r>
      <rPr>
        <sz val="11"/>
        <color theme="1"/>
        <rFont val="Calibri"/>
        <family val="2"/>
        <scheme val="minor"/>
      </rPr>
      <t xml:space="preserve">ncia. 
</t>
    </r>
  </si>
  <si>
    <t xml:space="preserve">El proceso atendió las recomendaciones de la OCI, al unificar los controles. Por otra parte, la amenaza está definida acertadamente como una consecuencia o efecto negativo.
Las acciones adelantadas  promueven la no materialización del riesgo.
La OCI recuerda la recomendación efectuada en el periodo anterior, referida a  evaluar la posibilidad de hacer del control una acción del plan de tratamiento; con lo anterior se busca fortalecer estos controles y, por lo tanto, evitar la materialización del riesgo
Se recomienda, adicionalmente, llevar a cabo dos capacitaciones, una en el primer semestre y la otra en el segundo semestre, con el fin de fortalecer los conocimientos sobre el tema. </t>
  </si>
  <si>
    <r>
      <t>El  proceso informa que no se ha materializado el riesgo;</t>
    </r>
    <r>
      <rPr>
        <strike/>
        <sz val="11"/>
        <color theme="1"/>
        <rFont val="Calibri"/>
        <family val="2"/>
        <scheme val="minor"/>
      </rPr>
      <t xml:space="preserve"> </t>
    </r>
    <r>
      <rPr>
        <sz val="11"/>
        <color theme="1"/>
        <rFont val="Calibri"/>
        <family val="2"/>
        <scheme val="minor"/>
      </rPr>
      <t>sin embargo, la OCI revisó los reportes de seguimiento a la ejecución contractual y la relación de procesos tramitados del periodo octubre di</t>
    </r>
    <r>
      <rPr>
        <sz val="11"/>
        <rFont val="Calibri"/>
        <family val="2"/>
        <scheme val="minor"/>
      </rPr>
      <t>ciembre, más</t>
    </r>
    <r>
      <rPr>
        <sz val="11"/>
        <color theme="1"/>
        <rFont val="Calibri"/>
        <family val="2"/>
        <scheme val="minor"/>
      </rPr>
      <t xml:space="preserve"> no se observó el cumplimiento a la recomendación efectuada en relación</t>
    </r>
    <r>
      <rPr>
        <sz val="11"/>
        <rFont val="Calibri"/>
        <family val="2"/>
        <scheme val="minor"/>
      </rPr>
      <t xml:space="preserve"> con</t>
    </r>
    <r>
      <rPr>
        <sz val="11"/>
        <color theme="1"/>
        <rFont val="Calibri"/>
        <family val="2"/>
        <scheme val="minor"/>
      </rPr>
      <t xml:space="preserve"> la revisión de las auditorias de la OCI, para</t>
    </r>
    <r>
      <rPr>
        <strike/>
        <sz val="11"/>
        <rFont val="Calibri"/>
        <family val="2"/>
        <scheme val="minor"/>
      </rPr>
      <t xml:space="preserve"> </t>
    </r>
    <r>
      <rPr>
        <sz val="11"/>
        <rFont val="Calibri"/>
        <family val="2"/>
        <scheme val="minor"/>
      </rPr>
      <t xml:space="preserve">implementar medidas que fortalezcan el seguimiento de los riesgos contractuales en cabeza de los supervisores de contratos y el líder del Proceso de Gestión Contractual. 
</t>
    </r>
    <r>
      <rPr>
        <sz val="11"/>
        <color theme="1"/>
        <rFont val="Calibri"/>
        <family val="2"/>
        <scheme val="minor"/>
      </rPr>
      <t xml:space="preserve">
</t>
    </r>
    <r>
      <rPr>
        <sz val="11"/>
        <rFont val="Calibri"/>
        <family val="2"/>
        <scheme val="minor"/>
      </rPr>
      <t>Así mismo, se recomienda evaluar las acciones definidas en el plan de tratamiento del riesgo, ya que son similares a los controles y las acciones deben ser refuerzos a los controles para hacer efrectivos estos.</t>
    </r>
  </si>
  <si>
    <r>
      <t>Se recomienda llevar a cabo el análisis de causas raíz, ya que solo se encuentra un tipo de causa frente a un riesgo de corrupción.</t>
    </r>
    <r>
      <rPr>
        <sz val="11"/>
        <color rgb="FFFF0000"/>
        <rFont val="Calibri"/>
        <family val="2"/>
        <scheme val="minor"/>
      </rPr>
      <t xml:space="preserve"> 
</t>
    </r>
    <r>
      <rPr>
        <sz val="11"/>
        <rFont val="Calibri"/>
        <family val="2"/>
        <scheme val="minor"/>
      </rPr>
      <t xml:space="preserve">Se debe diseñar el riesgo a partir de la palabra posibilidad, por ejemplo: posibilidad de que al seleccionar una iniciativa sin el cumplimiento de requisitos formales se pierdan recursos
El tercer control es de tipo correctivo y no preventivo
Redefinir la acción del plan de tratamiento para reducir el riesgo, ya que es igual a los tres controles definidos para mitigar la causa raíz que conlleva al riesgo. Las acciones debe  ser formuladas a razón de fortalecer los controles, como parte de la estrategia definida por el líder del proceso con respecto a la opción de manejo. </t>
    </r>
  </si>
  <si>
    <t xml:space="preserve">No solamente se genera -como consecuencia negativa-, la falta de credibilidad institucional. Se genera un favorecimiento o menoscabo de intereses del servidor público afectado o cobijado con la medida. Por ello, debe ajustarse la identificación de la amenaza para que, con sujeción a dicho efecto negativo, puedan definirse los controles. 
Lo anteriormente enunciado, se señala pese a que se realizan las modificaciones a las acciones acogiendo las recomendaciones de la OCI. Del mismo modo, se están realizando los controles cómputo del tiempo de experiencia en el formato CODIGÓ: F-THAD-01-09 y se incorpora el certificado de cumplimiento de requisitos respectivo. Con el cumplimiento de la acción definida se evita la materialización del riesgo.
Se recomienda al dueño del proceso, definir un control que permita hacer un muestreo de las hojas de vida, con el fin de validar con la entidad respectiva (certificación de experiencia laboral) y con la IES (certificación de educación) con respecto a los documentos allegados. Esta observación se ha enviado a través del informe de la OCI en el segundo semestre de 2022; tener en cuenta para su evaluación e incorporación como parte de un control detectivo dentro del proceso. </t>
  </si>
  <si>
    <r>
      <t>La OCI verificó que el análisis se ajusta a las sugerencias efectuadas por esta oficina, relacionadas con la redacción del cumplimiento de los controles en el plan de mejoramiento y que</t>
    </r>
    <r>
      <rPr>
        <sz val="11"/>
        <rFont val="Calibri"/>
        <family val="2"/>
        <scheme val="minor"/>
      </rPr>
      <t xml:space="preserve">  promueven que </t>
    </r>
    <r>
      <rPr>
        <sz val="11"/>
        <color theme="1"/>
        <rFont val="Calibri"/>
        <family val="2"/>
        <scheme val="minor"/>
      </rPr>
      <t xml:space="preserve">no se materialice </t>
    </r>
    <r>
      <rPr>
        <sz val="11"/>
        <rFont val="Calibri"/>
        <family val="2"/>
        <scheme val="minor"/>
      </rPr>
      <t xml:space="preserve">el riesgo; junto a esto, se observó el reporte de cuentas de los meses correspondientes a septiembre, octubre y noviembre de las cuentas de cobro y la matriz de reporte del módulo MICC con 504 solicitudes.
</t>
    </r>
    <r>
      <rPr>
        <sz val="11"/>
        <color theme="1"/>
        <rFont val="Calibri"/>
        <family val="2"/>
        <scheme val="minor"/>
      </rPr>
      <t xml:space="preserve">
</t>
    </r>
    <r>
      <rPr>
        <sz val="11"/>
        <rFont val="Calibri"/>
        <family val="2"/>
        <scheme val="minor"/>
      </rPr>
      <t>Por lo anterior,</t>
    </r>
    <r>
      <rPr>
        <sz val="11"/>
        <color theme="1"/>
        <rFont val="Calibri"/>
        <family val="2"/>
        <scheme val="minor"/>
      </rPr>
      <t xml:space="preserve"> se evidencia  la ejecución y efectividad de los controles.</t>
    </r>
  </si>
  <si>
    <t>De conformidad con las acciones implementadas a través de los distintos monitoreos realizados al interior del Grupo de Control Disciplinario Interno, no ha materializado riesgo asociado. Con este fundamento se puede decir que el seguimiento y efectividad de los controles se ajustan a los requerimientos planteados. Es así que, a través de la revisión de los expedientes y actuaciones procesales que se materializan con las decisiones tomadas en estos se puede observar un manejo adecuado cumpliendo con los canones normativos en materia disciplinaria y es así que del conocimiento de los asuntos de competencia del Grupo de Control Disciplinario Interno (71 actuaciones (archivos, autos de sustanciación, interlocutorios, aperturas y otras decisiones)), aplicando el régimen disciplinario vigente y, a los conocimientos y experticia en la materia. En este sentido se realiza cada vez que se requiera reunión (por lo menos una vez al mes) con el abogado que lleva el proceso para conocer los detalles y determinar la pertinencia de la actuación. Los soportes se encuentran en la Carpeta compartida, expedientes físicos, sistema de Información Misional -SIM- del grupo de Control Interno Disciplinario, DRIVE y correos electrónicos</t>
  </si>
  <si>
    <t>Se está realizando el reporte de las planillas de control de desplazamientos diariamente; lo anterior, promueve el cumplimiento de los controles y, por lo tanto, la no materialización del riesgo.
Sin embargo, se recomienda mejorar la descripción del avance en la ejecución de sus controles y las acciones definidas en el plan de tratamiento del riesgo, ya que en el monitoreo no hacen referencia a la verificación de las planillas diarias de control y a la realización de la socialización del procedimiento a los conductores, que son los controles definidos.</t>
  </si>
  <si>
    <r>
      <rPr>
        <sz val="11"/>
        <rFont val="Calibri"/>
        <family val="2"/>
        <scheme val="minor"/>
      </rPr>
      <t xml:space="preserve">
El proceso no incorporo los soportes correspondientes con la emisión de certificaciones,por lo tanto,se solicita al GGH  realizar siempre el cargue de las evidencias para verificar la efectividad de los controles.
La OCI recomienda realizar revisión de los controles, ya que solo 1 control responde a 1 de las 3 causas raíz, sin que estas últimas sean tratadas. Así mismo, el segundo control definido para eliminar la causa "Falta de ética de los funcionarios que realizan la investigación y toman decisiones" no corresponde a las inicialmente identificadas para el riesgo, y por tanto no corresponde al riesgo identificado.
Se reitera en la necesidad de llevar a cabo el monitoreo en los tiempos determinados por la Guía de Administración del Riesgos V7 del MJD y las acciones definidas en el plan de tratamiento del riesgo. No es posible evaluar si se materializó o no el riesgo, y también es una responsabilidad de la 2da línea de defensa llevar a cabo un control sobre este tema. </t>
    </r>
    <r>
      <rPr>
        <sz val="11"/>
        <color rgb="FFFF0000"/>
        <rFont val="Calibri"/>
        <family val="2"/>
        <scheme val="minor"/>
      </rPr>
      <t xml:space="preserve">
</t>
    </r>
    <r>
      <rPr>
        <sz val="11"/>
        <color theme="1"/>
        <rFont val="Calibri"/>
        <family val="2"/>
        <scheme val="minor"/>
      </rPr>
      <t xml:space="preserve">
 </t>
    </r>
  </si>
  <si>
    <r>
      <t>El proceso reporta la no materialización del riesgo, sin embargo, la OCI  encuentra que no se actualizaron las causas y las identificadas no se relacionan con el riesgo y el objetivo del proceso, ya que estas no corresponden al proceso de Control Disciplinario.</t>
    </r>
    <r>
      <rPr>
        <sz val="11"/>
        <rFont val="Calibri"/>
        <family val="2"/>
        <scheme val="minor"/>
      </rPr>
      <t xml:space="preserve">
</t>
    </r>
    <r>
      <rPr>
        <sz val="11"/>
        <color rgb="FFFF0000"/>
        <rFont val="Calibri"/>
        <family val="2"/>
        <scheme val="minor"/>
      </rPr>
      <t xml:space="preserve">
</t>
    </r>
    <r>
      <rPr>
        <sz val="11"/>
        <rFont val="Calibri"/>
        <family val="2"/>
        <scheme val="minor"/>
      </rPr>
      <t xml:space="preserve">Igualmentre se solicita, tener en cuenta comentarios y sugerencias de la OCI relacionadas con controles al interior del GCDI que se pueden definir para promover el cumplimiento en términos perentorios -definidos por la Ley- en cada una de las etapas procesales.  </t>
    </r>
  </si>
  <si>
    <r>
      <t>Se observó por el auditor la actualización de las acciones del plan de tratamiento y las fechas de inicio y terminación de estas, de acuerdo a las indicaciones de esta oficina.
Asimismo, se examinaron los correos de seguimiento de reporte de pagos y envió del reporte de cargue de pagos en el aplicativo SIIF, con el reporte incorporado en la carpe</t>
    </r>
    <r>
      <rPr>
        <sz val="11"/>
        <rFont val="Calibri"/>
        <family val="2"/>
        <scheme val="minor"/>
      </rPr>
      <t>ta one drive; igualmente,</t>
    </r>
    <r>
      <rPr>
        <sz val="11"/>
        <color theme="1"/>
        <rFont val="Calibri"/>
        <family val="2"/>
        <scheme val="minor"/>
      </rPr>
      <t xml:space="preserve"> </t>
    </r>
    <r>
      <rPr>
        <sz val="11"/>
        <rFont val="Calibri"/>
        <family val="2"/>
        <scheme val="minor"/>
      </rPr>
      <t xml:space="preserve">acudiendo a las actas de conciliación con el almacén, con el cumplimiento de las actividades programadas, se evita la materialización del riesgo.
</t>
    </r>
    <r>
      <rPr>
        <sz val="11"/>
        <color theme="1"/>
        <rFont val="Calibri"/>
        <family val="2"/>
        <scheme val="minor"/>
      </rPr>
      <t xml:space="preserve">
Sin embargo, la OCI recomienda ser mas claros en el seguimiento a los controles, no es decir que se cumple con el procedimiento, sino detallar el cómo se cumplió.</t>
    </r>
    <r>
      <rPr>
        <sz val="11"/>
        <rFont val="Calibri"/>
        <family val="2"/>
        <scheme val="minor"/>
      </rPr>
      <t xml:space="preserve"> Es importante mejorar la descripción del avance en la ejecución de los controles y de las acciones del plan de tratamiento del riesgo. </t>
    </r>
  </si>
  <si>
    <t>Se evalua por la OCI, el reporte de las liquidaciones de nomina de los funcionarios que se retiran, actividad que evita la materialización del riesgo.
Es importante mejorar la descripción del avance en la ejecución de los controles y de las acciones del plan de tratamiento del riesgo.</t>
  </si>
  <si>
    <r>
      <t>El proceso atendió las recomendaciones de la OCI al hacer la actualización de la descripción del riesgo, los controles y plan de tratamiento del riesgo</t>
    </r>
    <r>
      <rPr>
        <sz val="11"/>
        <color rgb="FFFF0000"/>
        <rFont val="Calibri"/>
        <family val="2"/>
        <scheme val="minor"/>
      </rPr>
      <t>;</t>
    </r>
    <r>
      <rPr>
        <sz val="11"/>
        <color theme="1"/>
        <rFont val="Calibri"/>
        <family val="2"/>
        <scheme val="minor"/>
      </rPr>
      <t xml:space="preserve"> teniendo en cuenta que desde el año 2017 no se ha autorizado un indulto, las posibildades de que se materialice el riesgo son menores;  sin embargo</t>
    </r>
    <r>
      <rPr>
        <sz val="11"/>
        <color rgb="FFFF0000"/>
        <rFont val="Calibri"/>
        <family val="2"/>
        <scheme val="minor"/>
      </rPr>
      <t>,</t>
    </r>
    <r>
      <rPr>
        <sz val="11"/>
        <color theme="1"/>
        <rFont val="Calibri"/>
        <family val="2"/>
        <scheme val="minor"/>
      </rPr>
      <t xml:space="preserve"> se debe mantener, ya que es posible </t>
    </r>
    <r>
      <rPr>
        <sz val="11"/>
        <rFont val="Calibri"/>
        <family val="2"/>
        <scheme val="minor"/>
      </rPr>
      <t xml:space="preserve">que el gobierno actual acuda a esta figura.
</t>
    </r>
    <r>
      <rPr>
        <sz val="11"/>
        <color theme="1"/>
        <rFont val="Calibri"/>
        <family val="2"/>
        <scheme val="minor"/>
      </rPr>
      <t xml:space="preserve"> 
</t>
    </r>
    <r>
      <rPr>
        <sz val="11"/>
        <rFont val="Calibri"/>
        <family val="2"/>
        <scheme val="minor"/>
      </rPr>
      <t xml:space="preserve">Se recomienda revisar la definición de los controles que ayuden a eliminar la causa de "presión por terceros".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</si>
</sst>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30" x14ac:knownFonts="1">
    <font>
      <sz val="11"/>
      <color theme="1"/>
      <name val="Calibri"/>
      <family val="2"/>
      <scheme val="minor"/>
    </font>
    <font>
      <sz val="11"/>
      <color rgb="FFFF0000"/>
      <name val="Calibri"/>
      <family val="2"/>
      <scheme val="minor"/>
    </font>
    <font>
      <b/>
      <sz val="11"/>
      <color theme="1"/>
      <name val="Calibri"/>
      <family val="2"/>
      <scheme val="minor"/>
    </font>
    <font>
      <sz val="20"/>
      <color theme="1"/>
      <name val="Arial"/>
      <family val="2"/>
    </font>
    <font>
      <sz val="24"/>
      <color theme="1"/>
      <name val="Arial"/>
      <family val="2"/>
    </font>
    <font>
      <sz val="12"/>
      <color theme="1"/>
      <name val="Arial"/>
      <family val="2"/>
    </font>
    <font>
      <b/>
      <sz val="12"/>
      <color theme="1"/>
      <name val="Arial"/>
      <family val="2"/>
    </font>
    <font>
      <b/>
      <sz val="10"/>
      <color theme="0"/>
      <name val="Arial"/>
      <family val="2"/>
    </font>
    <font>
      <b/>
      <sz val="10"/>
      <name val="Arial"/>
      <family val="2"/>
    </font>
    <font>
      <sz val="10"/>
      <name val="Arial"/>
      <family val="2"/>
    </font>
    <font>
      <sz val="10"/>
      <color theme="1"/>
      <name val="Arial"/>
      <family val="2"/>
    </font>
    <font>
      <sz val="12"/>
      <name val="Arial"/>
      <family val="2"/>
    </font>
    <font>
      <sz val="10"/>
      <color rgb="FF003300"/>
      <name val="Arial"/>
      <family val="2"/>
    </font>
    <font>
      <sz val="11"/>
      <name val="Calibri"/>
      <family val="2"/>
      <scheme val="minor"/>
    </font>
    <font>
      <sz val="11"/>
      <color rgb="FF444444"/>
      <name val="Calibri"/>
      <family val="2"/>
      <scheme val="minor"/>
    </font>
    <font>
      <i/>
      <sz val="11"/>
      <color theme="1"/>
      <name val="Calibri"/>
      <family val="2"/>
      <scheme val="minor"/>
    </font>
    <font>
      <i/>
      <u/>
      <sz val="11"/>
      <color theme="1"/>
      <name val="Calibri"/>
      <family val="2"/>
      <scheme val="minor"/>
    </font>
    <font>
      <sz val="11"/>
      <color theme="1"/>
      <name val="Abadi"/>
      <family val="2"/>
    </font>
    <font>
      <b/>
      <sz val="9"/>
      <color indexed="81"/>
      <name val="Tahoma"/>
      <family val="2"/>
    </font>
    <font>
      <sz val="9"/>
      <color indexed="81"/>
      <name val="Tahoma"/>
      <family val="2"/>
    </font>
    <font>
      <i/>
      <sz val="9"/>
      <color indexed="81"/>
      <name val="Tahoma"/>
      <family val="2"/>
    </font>
    <font>
      <sz val="11"/>
      <color indexed="8"/>
      <name val="Calibri"/>
      <family val="2"/>
    </font>
    <font>
      <b/>
      <sz val="11"/>
      <color indexed="8"/>
      <name val="Calibri"/>
      <family val="2"/>
    </font>
    <font>
      <b/>
      <sz val="10"/>
      <color indexed="8"/>
      <name val="Calibri"/>
      <family val="2"/>
    </font>
    <font>
      <sz val="11"/>
      <name val="Calibri"/>
      <family val="2"/>
    </font>
    <font>
      <sz val="11"/>
      <color indexed="9"/>
      <name val="Calibri"/>
      <family val="2"/>
    </font>
    <font>
      <sz val="10"/>
      <color indexed="8"/>
      <name val="Calibri"/>
      <family val="2"/>
    </font>
    <font>
      <sz val="8"/>
      <color indexed="8"/>
      <name val="Calibri"/>
      <family val="2"/>
    </font>
    <font>
      <strike/>
      <sz val="11"/>
      <color theme="1"/>
      <name val="Calibri"/>
      <family val="2"/>
      <scheme val="minor"/>
    </font>
    <font>
      <strike/>
      <sz val="11"/>
      <name val="Calibri"/>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3366CC"/>
        <bgColor indexed="64"/>
      </patternFill>
    </fill>
    <fill>
      <patternFill patternType="solid">
        <fgColor rgb="FFE2ECFD"/>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theme="0"/>
      </patternFill>
    </fill>
    <fill>
      <patternFill patternType="solid">
        <fgColor theme="6" tint="0.79998168889431442"/>
        <bgColor indexed="64"/>
      </patternFill>
    </fill>
    <fill>
      <patternFill patternType="solid">
        <fgColor rgb="FF92D050"/>
        <bgColor theme="0"/>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52"/>
        <bgColor indexed="51"/>
      </patternFill>
    </fill>
    <fill>
      <patternFill patternType="solid">
        <fgColor indexed="10"/>
        <bgColor indexed="16"/>
      </patternFill>
    </fill>
    <fill>
      <patternFill patternType="solid">
        <fgColor indexed="13"/>
        <bgColor indexed="34"/>
      </patternFill>
    </fill>
    <fill>
      <patternFill patternType="solid">
        <fgColor indexed="57"/>
        <bgColor indexed="21"/>
      </patternFill>
    </fill>
    <fill>
      <patternFill patternType="solid">
        <fgColor theme="0"/>
        <bgColor indexed="31"/>
      </patternFill>
    </fill>
    <fill>
      <patternFill patternType="solid">
        <fgColor theme="9" tint="0.59999389629810485"/>
        <bgColor indexed="31"/>
      </patternFill>
    </fill>
    <fill>
      <patternFill patternType="solid">
        <fgColor indexed="53"/>
        <bgColor indexed="52"/>
      </patternFill>
    </fill>
  </fills>
  <borders count="34">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thin">
        <color indexed="64"/>
      </left>
      <right style="thin">
        <color indexed="64"/>
      </right>
      <top style="thin">
        <color indexed="64"/>
      </top>
      <bottom style="thin">
        <color indexed="64"/>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s>
  <cellStyleXfs count="2">
    <xf numFmtId="0" fontId="0" fillId="0" borderId="0"/>
    <xf numFmtId="0" fontId="21" fillId="0" borderId="0"/>
  </cellStyleXfs>
  <cellXfs count="291">
    <xf numFmtId="0" fontId="0" fillId="0" borderId="0" xfId="0"/>
    <xf numFmtId="0" fontId="0" fillId="0" borderId="0" xfId="0" applyAlignment="1">
      <alignment vertical="center"/>
    </xf>
    <xf numFmtId="14" fontId="6" fillId="2" borderId="3" xfId="0" applyNumberFormat="1" applyFont="1" applyFill="1" applyBorder="1" applyAlignment="1">
      <alignment horizontal="left" vertical="center" wrapText="1"/>
    </xf>
    <xf numFmtId="0" fontId="7" fillId="4"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3" xfId="0" applyFont="1" applyFill="1" applyBorder="1" applyAlignment="1">
      <alignment horizontal="center" vertical="center" textRotation="90" wrapText="1"/>
    </xf>
    <xf numFmtId="0" fontId="8" fillId="5" borderId="9" xfId="0" applyFont="1" applyFill="1" applyBorder="1" applyAlignment="1">
      <alignment horizontal="center" vertical="center" wrapText="1"/>
    </xf>
    <xf numFmtId="0" fontId="9" fillId="6" borderId="17" xfId="0" applyFont="1" applyFill="1" applyBorder="1" applyAlignment="1">
      <alignment horizontal="center" vertical="center"/>
    </xf>
    <xf numFmtId="0" fontId="9" fillId="3" borderId="3" xfId="0" applyFont="1" applyFill="1" applyBorder="1" applyAlignment="1" applyProtection="1">
      <alignment horizontal="center" vertical="center" wrapText="1"/>
      <protection locked="0"/>
    </xf>
    <xf numFmtId="0" fontId="9" fillId="3" borderId="3" xfId="0" applyFont="1" applyFill="1" applyBorder="1" applyAlignment="1">
      <alignment horizontal="justify" vertical="center" wrapText="1"/>
    </xf>
    <xf numFmtId="0" fontId="10" fillId="0" borderId="3" xfId="0" applyFont="1" applyBorder="1" applyAlignment="1" applyProtection="1">
      <alignment vertical="center" wrapText="1"/>
      <protection locked="0"/>
    </xf>
    <xf numFmtId="0" fontId="11" fillId="8" borderId="3" xfId="0" applyFont="1" applyFill="1" applyBorder="1" applyAlignment="1" applyProtection="1">
      <alignment vertical="center" wrapText="1"/>
      <protection locked="0"/>
    </xf>
    <xf numFmtId="0" fontId="9" fillId="8"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9" fillId="9" borderId="18"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0" borderId="18" xfId="0" applyFont="1" applyBorder="1" applyAlignment="1">
      <alignment horizontal="center" vertical="center" wrapText="1"/>
    </xf>
    <xf numFmtId="0" fontId="0" fillId="0" borderId="3" xfId="0" applyBorder="1" applyAlignment="1" applyProtection="1">
      <alignment vertical="center" wrapText="1"/>
      <protection locked="0"/>
    </xf>
    <xf numFmtId="0" fontId="12" fillId="3" borderId="3"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0" fontId="9" fillId="3" borderId="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 xfId="0"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6" xfId="0" applyFill="1" applyBorder="1" applyAlignment="1">
      <alignment horizontal="center" vertical="center"/>
    </xf>
    <xf numFmtId="0" fontId="9" fillId="9" borderId="15" xfId="0" applyFont="1" applyFill="1" applyBorder="1" applyAlignment="1">
      <alignment horizontal="center" vertical="center" wrapText="1"/>
    </xf>
    <xf numFmtId="0" fontId="9" fillId="0" borderId="3" xfId="0" applyFont="1" applyBorder="1" applyAlignment="1">
      <alignment horizontal="center" vertical="center" wrapText="1"/>
    </xf>
    <xf numFmtId="0" fontId="11" fillId="8" borderId="3" xfId="0" applyFont="1" applyFill="1" applyBorder="1" applyAlignment="1" applyProtection="1">
      <alignment horizontal="center" vertical="center" wrapText="1"/>
      <protection locked="0"/>
    </xf>
    <xf numFmtId="0" fontId="0" fillId="3" borderId="3" xfId="0" applyFill="1" applyBorder="1" applyAlignment="1" applyProtection="1">
      <alignment vertical="center" wrapText="1"/>
      <protection locked="0"/>
    </xf>
    <xf numFmtId="0" fontId="12" fillId="3" borderId="3" xfId="0" applyFont="1" applyFill="1" applyBorder="1" applyAlignment="1" applyProtection="1">
      <alignment horizontal="justify" vertical="center" wrapText="1"/>
      <protection locked="0"/>
    </xf>
    <xf numFmtId="0" fontId="9" fillId="3" borderId="3" xfId="0" applyFont="1" applyFill="1" applyBorder="1" applyAlignment="1" applyProtection="1">
      <alignment horizontal="center" vertical="center"/>
      <protection locked="0"/>
    </xf>
    <xf numFmtId="0" fontId="0" fillId="0" borderId="3" xfId="0" applyBorder="1" applyAlignment="1">
      <alignment vertical="center" wrapText="1"/>
    </xf>
    <xf numFmtId="14" fontId="0" fillId="0" borderId="3" xfId="0" applyNumberFormat="1" applyBorder="1" applyAlignment="1">
      <alignment vertical="center" wrapText="1"/>
    </xf>
    <xf numFmtId="0" fontId="0" fillId="0" borderId="3" xfId="0" applyBorder="1" applyAlignment="1">
      <alignment horizontal="center" vertical="center" wrapText="1"/>
    </xf>
    <xf numFmtId="0" fontId="11" fillId="8" borderId="16" xfId="0" applyFont="1" applyFill="1" applyBorder="1" applyAlignment="1" applyProtection="1">
      <alignment horizontal="center" vertical="center" wrapText="1"/>
      <protection locked="0"/>
    </xf>
    <xf numFmtId="0" fontId="1" fillId="0" borderId="0" xfId="0" applyFont="1" applyAlignment="1">
      <alignment wrapText="1"/>
    </xf>
    <xf numFmtId="0" fontId="14" fillId="0" borderId="3" xfId="0" applyFont="1" applyBorder="1" applyAlignment="1">
      <alignment vertical="center" wrapText="1"/>
    </xf>
    <xf numFmtId="0" fontId="9" fillId="0" borderId="8" xfId="0" applyFont="1" applyBorder="1" applyAlignment="1" applyProtection="1">
      <alignment vertical="center" wrapText="1"/>
      <protection locked="0"/>
    </xf>
    <xf numFmtId="0" fontId="11" fillId="8" borderId="8" xfId="0" applyFont="1" applyFill="1" applyBorder="1" applyAlignment="1" applyProtection="1">
      <alignment vertical="center" wrapText="1"/>
      <protection locked="0"/>
    </xf>
    <xf numFmtId="0" fontId="9" fillId="0" borderId="3" xfId="0" applyFont="1" applyBorder="1" applyAlignment="1">
      <alignment horizontal="justify" vertical="top" wrapText="1"/>
    </xf>
    <xf numFmtId="0" fontId="12" fillId="3" borderId="3" xfId="0" applyFont="1" applyFill="1" applyBorder="1" applyAlignment="1">
      <alignment horizontal="justify" vertical="center" wrapText="1"/>
    </xf>
    <xf numFmtId="0" fontId="13" fillId="0" borderId="16" xfId="0" applyFont="1" applyBorder="1" applyAlignment="1">
      <alignment horizontal="justify" vertical="center" wrapText="1"/>
    </xf>
    <xf numFmtId="0" fontId="9" fillId="0" borderId="3" xfId="0" applyFont="1" applyBorder="1" applyAlignment="1" applyProtection="1">
      <alignment vertical="center" wrapText="1"/>
      <protection locked="0"/>
    </xf>
    <xf numFmtId="0" fontId="9" fillId="10" borderId="3" xfId="0" applyFont="1" applyFill="1" applyBorder="1" applyAlignment="1" applyProtection="1">
      <alignment horizontal="justify" vertical="center" wrapText="1"/>
      <protection locked="0"/>
    </xf>
    <xf numFmtId="0" fontId="10" fillId="3" borderId="3" xfId="0" applyFont="1" applyFill="1" applyBorder="1" applyAlignment="1" applyProtection="1">
      <alignment horizontal="justify" vertical="center" wrapText="1"/>
      <protection locked="0"/>
    </xf>
    <xf numFmtId="165" fontId="0" fillId="0" borderId="3" xfId="0" applyNumberFormat="1" applyBorder="1" applyAlignment="1">
      <alignment vertical="center" wrapText="1"/>
    </xf>
    <xf numFmtId="0" fontId="9" fillId="8" borderId="16" xfId="0" applyFont="1" applyFill="1" applyBorder="1" applyAlignment="1" applyProtection="1">
      <alignment horizontal="center" vertical="center" wrapText="1"/>
      <protection locked="0"/>
    </xf>
    <xf numFmtId="0" fontId="9" fillId="3" borderId="3" xfId="0" applyFont="1" applyFill="1" applyBorder="1" applyAlignment="1" applyProtection="1">
      <alignment vertical="center"/>
      <protection locked="0"/>
    </xf>
    <xf numFmtId="0" fontId="0" fillId="0" borderId="3" xfId="0" applyBorder="1" applyAlignment="1">
      <alignment horizontal="justify" vertical="center" wrapText="1"/>
    </xf>
    <xf numFmtId="165" fontId="0" fillId="0" borderId="3" xfId="0" applyNumberFormat="1" applyBorder="1" applyAlignment="1">
      <alignment horizontal="center" vertical="center" wrapText="1"/>
    </xf>
    <xf numFmtId="0" fontId="9" fillId="3" borderId="3" xfId="0" applyFont="1" applyFill="1" applyBorder="1" applyAlignment="1" applyProtection="1">
      <alignment horizontal="justify" vertical="center" wrapText="1"/>
      <protection locked="0"/>
    </xf>
    <xf numFmtId="0" fontId="0" fillId="0" borderId="3" xfId="0" applyBorder="1" applyAlignment="1">
      <alignment horizontal="justify" vertical="top" wrapText="1"/>
    </xf>
    <xf numFmtId="0" fontId="0" fillId="0" borderId="3" xfId="0" applyBorder="1" applyAlignment="1">
      <alignment horizontal="justify" wrapText="1"/>
    </xf>
    <xf numFmtId="0" fontId="9" fillId="3" borderId="16" xfId="0" applyFont="1" applyFill="1" applyBorder="1" applyAlignment="1">
      <alignment horizontal="justify" vertical="center" wrapText="1"/>
    </xf>
    <xf numFmtId="0" fontId="10" fillId="0" borderId="16" xfId="0" applyFont="1" applyBorder="1" applyAlignment="1" applyProtection="1">
      <alignment vertical="center" wrapText="1"/>
      <protection locked="0"/>
    </xf>
    <xf numFmtId="0" fontId="9" fillId="8" borderId="3" xfId="0" applyFont="1" applyFill="1" applyBorder="1" applyAlignment="1" applyProtection="1">
      <alignment horizontal="left" vertical="center" wrapText="1"/>
      <protection locked="0"/>
    </xf>
    <xf numFmtId="0" fontId="12" fillId="0" borderId="24" xfId="0" applyFont="1" applyBorder="1" applyAlignment="1" applyProtection="1">
      <alignment horizontal="justify" vertical="center" wrapText="1"/>
      <protection locked="0"/>
    </xf>
    <xf numFmtId="0" fontId="9" fillId="0" borderId="3" xfId="0" applyFont="1" applyBorder="1" applyAlignment="1" applyProtection="1">
      <alignment vertical="center"/>
      <protection locked="0"/>
    </xf>
    <xf numFmtId="0" fontId="8" fillId="9" borderId="18"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12" fillId="0" borderId="3" xfId="0" applyFont="1" applyBorder="1" applyAlignment="1" applyProtection="1">
      <alignment horizontal="justify" vertical="center" wrapText="1"/>
      <protection locked="0"/>
    </xf>
    <xf numFmtId="0" fontId="9" fillId="0" borderId="19" xfId="0" applyFont="1" applyBorder="1" applyAlignment="1">
      <alignment horizontal="center" vertical="center" wrapText="1"/>
    </xf>
    <xf numFmtId="0" fontId="12" fillId="0" borderId="0" xfId="0" applyFont="1" applyAlignment="1" applyProtection="1">
      <alignment horizontal="justify" vertical="center" wrapText="1"/>
      <protection locked="0"/>
    </xf>
    <xf numFmtId="0" fontId="9" fillId="0" borderId="16" xfId="0" applyFont="1" applyBorder="1" applyAlignment="1" applyProtection="1">
      <alignment vertical="center"/>
      <protection locked="0"/>
    </xf>
    <xf numFmtId="0" fontId="10" fillId="3" borderId="25" xfId="0" applyFont="1" applyFill="1" applyBorder="1" applyAlignment="1" applyProtection="1">
      <alignment horizontal="justify" vertical="center" wrapText="1"/>
      <protection locked="0"/>
    </xf>
    <xf numFmtId="0" fontId="10" fillId="3" borderId="3" xfId="0" applyFont="1" applyFill="1" applyBorder="1" applyAlignment="1">
      <alignment vertical="center" wrapText="1"/>
    </xf>
    <xf numFmtId="0" fontId="9" fillId="3" borderId="3" xfId="0" applyFont="1" applyFill="1" applyBorder="1" applyAlignment="1" applyProtection="1">
      <alignment vertical="top" wrapText="1"/>
      <protection locked="0"/>
    </xf>
    <xf numFmtId="0" fontId="10" fillId="3" borderId="16" xfId="0" applyFont="1" applyFill="1" applyBorder="1" applyAlignment="1">
      <alignment vertical="center" wrapText="1"/>
    </xf>
    <xf numFmtId="0" fontId="9" fillId="3" borderId="16" xfId="0" applyFont="1" applyFill="1" applyBorder="1" applyAlignment="1" applyProtection="1">
      <alignment vertical="center" wrapText="1"/>
      <protection locked="0"/>
    </xf>
    <xf numFmtId="0" fontId="10" fillId="3" borderId="18" xfId="0" applyFont="1" applyFill="1" applyBorder="1" applyAlignment="1">
      <alignment vertical="center" wrapText="1"/>
    </xf>
    <xf numFmtId="0" fontId="9" fillId="3" borderId="18" xfId="0" applyFont="1" applyFill="1" applyBorder="1" applyAlignment="1" applyProtection="1">
      <alignment vertical="center" wrapText="1"/>
      <protection locked="0"/>
    </xf>
    <xf numFmtId="0" fontId="9" fillId="0" borderId="0" xfId="0" applyFont="1"/>
    <xf numFmtId="0" fontId="9" fillId="8" borderId="3" xfId="0" applyFont="1" applyFill="1" applyBorder="1" applyAlignment="1" applyProtection="1">
      <alignment horizontal="center" vertical="center" wrapText="1"/>
      <protection locked="0"/>
    </xf>
    <xf numFmtId="0" fontId="10" fillId="0" borderId="8" xfId="0" applyFont="1" applyBorder="1" applyAlignment="1" applyProtection="1">
      <alignment vertical="center" wrapText="1"/>
      <protection locked="0"/>
    </xf>
    <xf numFmtId="0" fontId="9" fillId="8" borderId="8"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9" fillId="3" borderId="26" xfId="0" applyFont="1" applyFill="1" applyBorder="1" applyAlignment="1">
      <alignment horizontal="center" vertical="center" wrapText="1"/>
    </xf>
    <xf numFmtId="0" fontId="13" fillId="0" borderId="3"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xf>
    <xf numFmtId="0" fontId="9" fillId="0" borderId="0" xfId="0" applyFont="1" applyAlignment="1">
      <alignment wrapText="1"/>
    </xf>
    <xf numFmtId="0" fontId="0" fillId="0" borderId="0" xfId="0" applyAlignment="1">
      <alignment vertical="center" wrapText="1"/>
    </xf>
    <xf numFmtId="165" fontId="0" fillId="0" borderId="0" xfId="0" applyNumberFormat="1" applyAlignment="1">
      <alignment vertical="center" wrapText="1"/>
    </xf>
    <xf numFmtId="14" fontId="0" fillId="0" borderId="0" xfId="0" applyNumberFormat="1" applyAlignment="1">
      <alignment vertical="center" wrapText="1"/>
    </xf>
    <xf numFmtId="0" fontId="21" fillId="0" borderId="0" xfId="1"/>
    <xf numFmtId="0" fontId="24" fillId="0" borderId="0" xfId="1" applyFont="1"/>
    <xf numFmtId="0" fontId="25" fillId="0" borderId="0" xfId="1" applyFont="1"/>
    <xf numFmtId="0" fontId="22" fillId="17" borderId="0" xfId="1" applyFont="1" applyFill="1" applyAlignment="1">
      <alignment horizontal="center" vertical="center"/>
    </xf>
    <xf numFmtId="0" fontId="23" fillId="0" borderId="0" xfId="1" applyFont="1" applyAlignment="1">
      <alignment horizontal="center" vertical="center" wrapText="1"/>
    </xf>
    <xf numFmtId="0" fontId="21" fillId="0" borderId="27" xfId="1" applyBorder="1" applyAlignment="1">
      <alignment horizontal="center" vertical="center"/>
    </xf>
    <xf numFmtId="0" fontId="21" fillId="0" borderId="28" xfId="1" applyBorder="1" applyAlignment="1">
      <alignment horizontal="center" vertical="center"/>
    </xf>
    <xf numFmtId="0" fontId="21" fillId="0" borderId="28" xfId="1" applyBorder="1"/>
    <xf numFmtId="0" fontId="21" fillId="0" borderId="27" xfId="1" applyBorder="1"/>
    <xf numFmtId="0" fontId="21" fillId="0" borderId="29" xfId="1" applyBorder="1"/>
    <xf numFmtId="0" fontId="26" fillId="14" borderId="30" xfId="1" applyFont="1" applyFill="1" applyBorder="1" applyAlignment="1">
      <alignment horizontal="center" vertical="center"/>
    </xf>
    <xf numFmtId="0" fontId="23" fillId="0" borderId="31" xfId="1" applyFont="1" applyBorder="1"/>
    <xf numFmtId="0" fontId="23" fillId="0" borderId="29" xfId="1" applyFont="1" applyBorder="1"/>
    <xf numFmtId="0" fontId="26" fillId="0" borderId="0" xfId="1" applyFont="1"/>
    <xf numFmtId="0" fontId="26" fillId="19" borderId="30" xfId="1" applyFont="1" applyFill="1" applyBorder="1" applyAlignment="1">
      <alignment horizontal="center" vertical="center"/>
    </xf>
    <xf numFmtId="0" fontId="26" fillId="15" borderId="30" xfId="1" applyFont="1" applyFill="1" applyBorder="1" applyAlignment="1">
      <alignment horizontal="center" vertical="center"/>
    </xf>
    <xf numFmtId="0" fontId="26" fillId="0" borderId="32" xfId="1" applyFont="1" applyBorder="1"/>
    <xf numFmtId="0" fontId="26" fillId="16" borderId="30" xfId="1" applyFont="1" applyFill="1" applyBorder="1" applyAlignment="1">
      <alignment horizontal="center" vertical="center"/>
    </xf>
    <xf numFmtId="0" fontId="21" fillId="0" borderId="33" xfId="1" applyBorder="1"/>
    <xf numFmtId="0" fontId="21" fillId="0" borderId="33" xfId="1" applyBorder="1" applyAlignment="1">
      <alignment horizontal="center" vertical="center"/>
    </xf>
    <xf numFmtId="0" fontId="21" fillId="0" borderId="0" xfId="1" applyAlignment="1">
      <alignment horizontal="center" vertical="center"/>
    </xf>
    <xf numFmtId="0" fontId="0" fillId="0" borderId="3" xfId="0" applyBorder="1" applyAlignment="1">
      <alignment horizontal="center" wrapText="1"/>
    </xf>
    <xf numFmtId="0" fontId="1" fillId="0" borderId="0" xfId="0" applyFont="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wrapText="1"/>
    </xf>
    <xf numFmtId="0" fontId="0" fillId="3" borderId="0" xfId="0" applyFill="1" applyAlignment="1">
      <alignment wrapText="1"/>
    </xf>
    <xf numFmtId="0" fontId="1" fillId="3" borderId="0" xfId="0" applyFont="1" applyFill="1" applyAlignment="1">
      <alignment vertical="center" wrapText="1"/>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3" fillId="0" borderId="0" xfId="0" applyFont="1" applyAlignment="1">
      <alignment horizontal="right" vertical="center" wrapText="1"/>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xf numFmtId="0" fontId="4"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164" fontId="5" fillId="3" borderId="3" xfId="0" applyNumberFormat="1" applyFont="1" applyFill="1" applyBorder="1" applyAlignment="1" applyProtection="1">
      <alignment horizontal="center" vertical="center" wrapText="1"/>
      <protection locked="0"/>
    </xf>
    <xf numFmtId="0" fontId="6" fillId="2" borderId="3" xfId="0" applyFont="1" applyFill="1" applyBorder="1" applyAlignment="1">
      <alignment horizontal="left" vertical="center" wrapText="1"/>
    </xf>
    <xf numFmtId="164" fontId="5" fillId="3" borderId="3" xfId="0" applyNumberFormat="1" applyFont="1" applyFill="1" applyBorder="1" applyAlignment="1">
      <alignment horizontal="center" vertical="center" wrapText="1"/>
    </xf>
    <xf numFmtId="0" fontId="9" fillId="6" borderId="17" xfId="0" applyFont="1" applyFill="1" applyBorder="1" applyAlignment="1">
      <alignment horizontal="center" vertical="center"/>
    </xf>
    <xf numFmtId="0" fontId="9" fillId="6" borderId="21" xfId="0" applyFont="1" applyFill="1" applyBorder="1" applyAlignment="1">
      <alignment horizontal="center" vertical="center"/>
    </xf>
    <xf numFmtId="0" fontId="9" fillId="3" borderId="3" xfId="0" applyFont="1" applyFill="1" applyBorder="1" applyAlignment="1" applyProtection="1">
      <alignment horizontal="center" vertical="center" wrapText="1"/>
      <protection locked="0"/>
    </xf>
    <xf numFmtId="0" fontId="9" fillId="3" borderId="3" xfId="0" applyFont="1" applyFill="1" applyBorder="1" applyAlignment="1">
      <alignment horizontal="justify" vertical="center" wrapText="1"/>
    </xf>
    <xf numFmtId="0" fontId="9" fillId="7" borderId="3" xfId="0" applyFont="1" applyFill="1" applyBorder="1" applyAlignment="1" applyProtection="1">
      <alignment horizontal="justify" vertical="center" wrapText="1"/>
      <protection locked="0"/>
    </xf>
    <xf numFmtId="0" fontId="9" fillId="8"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8" xfId="0" applyFont="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0" fillId="3" borderId="16"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8" xfId="0"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14" fontId="0" fillId="0" borderId="16" xfId="0" applyNumberFormat="1" applyBorder="1" applyAlignment="1">
      <alignment horizontal="center" vertical="center" wrapText="1"/>
    </xf>
    <xf numFmtId="14" fontId="0" fillId="0" borderId="15" xfId="0" applyNumberFormat="1" applyBorder="1" applyAlignment="1">
      <alignment horizontal="center" vertical="center" wrapText="1"/>
    </xf>
    <xf numFmtId="14" fontId="0" fillId="0" borderId="18" xfId="0" applyNumberFormat="1" applyBorder="1" applyAlignment="1">
      <alignment horizontal="center" vertical="center" wrapText="1"/>
    </xf>
    <xf numFmtId="14" fontId="0" fillId="0" borderId="16" xfId="0" applyNumberFormat="1" applyBorder="1" applyAlignment="1">
      <alignment horizontal="center" vertical="center"/>
    </xf>
    <xf numFmtId="14" fontId="0" fillId="0" borderId="15" xfId="0" applyNumberFormat="1" applyBorder="1" applyAlignment="1">
      <alignment horizontal="center" vertical="center"/>
    </xf>
    <xf numFmtId="14" fontId="0" fillId="0" borderId="18" xfId="0" applyNumberFormat="1" applyBorder="1" applyAlignment="1">
      <alignment horizontal="center" vertical="center"/>
    </xf>
    <xf numFmtId="0" fontId="11" fillId="8" borderId="3" xfId="0" applyFon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0" fontId="8" fillId="3" borderId="16"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16" xfId="0" applyFont="1" applyFill="1" applyBorder="1" applyAlignment="1" applyProtection="1">
      <alignment horizontal="center" vertical="center" wrapText="1"/>
      <protection locked="0"/>
    </xf>
    <xf numFmtId="0" fontId="9" fillId="3" borderId="15" xfId="0"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7" borderId="23" xfId="0" applyFont="1" applyFill="1" applyBorder="1" applyAlignment="1">
      <alignment horizontal="justify" vertical="center" wrapText="1"/>
    </xf>
    <xf numFmtId="0" fontId="9" fillId="7" borderId="18" xfId="0" applyFont="1" applyFill="1" applyBorder="1" applyAlignment="1">
      <alignment horizontal="justify" vertical="center" wrapText="1"/>
    </xf>
    <xf numFmtId="0" fontId="11" fillId="8" borderId="16" xfId="0" applyFont="1" applyFill="1" applyBorder="1" applyAlignment="1" applyProtection="1">
      <alignment horizontal="center" vertical="center" wrapText="1"/>
      <protection locked="0"/>
    </xf>
    <xf numFmtId="0" fontId="11" fillId="8" borderId="18" xfId="0" applyFont="1" applyFill="1" applyBorder="1" applyAlignment="1" applyProtection="1">
      <alignment horizontal="center" vertical="center" wrapText="1"/>
      <protection locked="0"/>
    </xf>
    <xf numFmtId="0" fontId="12" fillId="0" borderId="16" xfId="0" applyFont="1" applyBorder="1" applyAlignment="1" applyProtection="1">
      <alignment horizontal="justify" vertical="center" wrapText="1"/>
      <protection locked="0"/>
    </xf>
    <xf numFmtId="0" fontId="12" fillId="0" borderId="18" xfId="0" applyFont="1" applyBorder="1" applyAlignment="1" applyProtection="1">
      <alignment horizontal="justify" vertical="center" wrapText="1"/>
      <protection locked="0"/>
    </xf>
    <xf numFmtId="0" fontId="12" fillId="3" borderId="16" xfId="0" applyFont="1" applyFill="1" applyBorder="1" applyAlignment="1" applyProtection="1">
      <alignment horizontal="center" vertical="center" wrapText="1"/>
      <protection locked="0"/>
    </xf>
    <xf numFmtId="0" fontId="12" fillId="3" borderId="18"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16" xfId="0" applyBorder="1" applyAlignment="1">
      <alignment horizontal="justify" vertical="center" wrapText="1"/>
    </xf>
    <xf numFmtId="0" fontId="0" fillId="0" borderId="18" xfId="0" applyBorder="1" applyAlignment="1">
      <alignment horizontal="justify" vertical="center" wrapText="1"/>
    </xf>
    <xf numFmtId="165" fontId="0" fillId="0" borderId="16" xfId="0" applyNumberFormat="1" applyBorder="1" applyAlignment="1">
      <alignment horizontal="center" vertical="center" wrapText="1"/>
    </xf>
    <xf numFmtId="165" fontId="0" fillId="0" borderId="18" xfId="0" applyNumberFormat="1" applyBorder="1" applyAlignment="1">
      <alignment horizontal="center" vertical="center" wrapText="1"/>
    </xf>
    <xf numFmtId="0" fontId="9" fillId="10" borderId="3" xfId="0" applyFont="1" applyFill="1" applyBorder="1" applyAlignment="1" applyProtection="1">
      <alignment horizontal="justify" vertical="center" wrapText="1"/>
      <protection locked="0"/>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8" xfId="0" applyFont="1" applyBorder="1" applyAlignment="1">
      <alignment horizontal="center" vertical="center" wrapText="1"/>
    </xf>
    <xf numFmtId="165" fontId="13" fillId="0" borderId="16" xfId="0" applyNumberFormat="1" applyFont="1" applyBorder="1" applyAlignment="1">
      <alignment horizontal="center" vertical="center" wrapText="1"/>
    </xf>
    <xf numFmtId="165" fontId="13" fillId="0" borderId="15" xfId="0" applyNumberFormat="1" applyFont="1" applyBorder="1" applyAlignment="1">
      <alignment horizontal="center" vertical="center" wrapText="1"/>
    </xf>
    <xf numFmtId="165" fontId="13" fillId="0" borderId="18" xfId="0" applyNumberFormat="1" applyFont="1" applyBorder="1" applyAlignment="1">
      <alignment horizontal="center" vertical="center" wrapText="1"/>
    </xf>
    <xf numFmtId="14" fontId="13" fillId="0" borderId="16" xfId="0" applyNumberFormat="1" applyFont="1" applyBorder="1" applyAlignment="1">
      <alignment horizontal="center" vertical="center" wrapText="1"/>
    </xf>
    <xf numFmtId="14" fontId="13" fillId="0" borderId="15" xfId="0" applyNumberFormat="1" applyFont="1" applyBorder="1" applyAlignment="1">
      <alignment horizontal="center" vertical="center" wrapText="1"/>
    </xf>
    <xf numFmtId="14" fontId="13" fillId="0" borderId="18" xfId="0" applyNumberFormat="1" applyFont="1" applyBorder="1" applyAlignment="1">
      <alignment horizontal="center" vertical="center" wrapText="1"/>
    </xf>
    <xf numFmtId="0" fontId="13" fillId="0" borderId="16"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8" xfId="0" applyFont="1" applyBorder="1" applyAlignment="1">
      <alignment horizontal="justify" vertical="center" wrapText="1"/>
    </xf>
    <xf numFmtId="0" fontId="10" fillId="3" borderId="16"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wrapText="1"/>
      <protection locked="0"/>
    </xf>
    <xf numFmtId="0" fontId="12" fillId="3" borderId="16"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8" borderId="16" xfId="0" applyFont="1" applyFill="1" applyBorder="1" applyAlignment="1" applyProtection="1">
      <alignment horizontal="center" vertical="center" wrapText="1"/>
      <protection locked="0"/>
    </xf>
    <xf numFmtId="0" fontId="9" fillId="8" borderId="15" xfId="0" applyFont="1" applyFill="1" applyBorder="1" applyAlignment="1" applyProtection="1">
      <alignment horizontal="center" vertical="center" wrapText="1"/>
      <protection locked="0"/>
    </xf>
    <xf numFmtId="0" fontId="9" fillId="8" borderId="18" xfId="0" applyFont="1" applyFill="1" applyBorder="1" applyAlignment="1" applyProtection="1">
      <alignment horizontal="center" vertical="center" wrapText="1"/>
      <protection locked="0"/>
    </xf>
    <xf numFmtId="0" fontId="0" fillId="0" borderId="3" xfId="0" applyBorder="1" applyAlignment="1">
      <alignment horizontal="justify" vertical="center" wrapText="1"/>
    </xf>
    <xf numFmtId="165" fontId="0" fillId="0" borderId="3" xfId="0" applyNumberFormat="1" applyBorder="1" applyAlignment="1">
      <alignment horizontal="center" vertical="center" wrapText="1"/>
    </xf>
    <xf numFmtId="14" fontId="0" fillId="0" borderId="3" xfId="0" applyNumberFormat="1" applyBorder="1" applyAlignment="1">
      <alignment horizontal="center" vertical="center" wrapText="1"/>
    </xf>
    <xf numFmtId="0" fontId="9" fillId="0" borderId="3" xfId="0" applyFont="1" applyBorder="1" applyAlignment="1" applyProtection="1">
      <alignment horizontal="center" vertical="center"/>
      <protection locked="0"/>
    </xf>
    <xf numFmtId="0" fontId="9" fillId="0" borderId="3" xfId="0" applyFont="1" applyBorder="1" applyAlignment="1" applyProtection="1">
      <alignment horizontal="center" vertical="top" wrapText="1"/>
      <protection locked="0"/>
    </xf>
    <xf numFmtId="0" fontId="9" fillId="0" borderId="16" xfId="0" applyFont="1" applyBorder="1" applyAlignment="1" applyProtection="1">
      <alignment horizontal="center" vertical="center"/>
      <protection locked="0"/>
    </xf>
    <xf numFmtId="0" fontId="9" fillId="3" borderId="16" xfId="0" applyFont="1" applyFill="1" applyBorder="1" applyAlignment="1">
      <alignment horizontal="justify" vertical="center" wrapText="1"/>
    </xf>
    <xf numFmtId="0" fontId="9" fillId="10" borderId="16" xfId="0" applyFont="1" applyFill="1" applyBorder="1" applyAlignment="1" applyProtection="1">
      <alignment horizontal="justify" vertical="center" wrapText="1"/>
      <protection locked="0"/>
    </xf>
    <xf numFmtId="14" fontId="9" fillId="0" borderId="16" xfId="0" applyNumberFormat="1" applyFont="1" applyBorder="1" applyAlignment="1">
      <alignment horizontal="center" vertical="center" wrapText="1"/>
    </xf>
    <xf numFmtId="14" fontId="9" fillId="0" borderId="15" xfId="0" applyNumberFormat="1" applyFont="1" applyBorder="1" applyAlignment="1">
      <alignment horizontal="center" vertical="center" wrapText="1"/>
    </xf>
    <xf numFmtId="14" fontId="9" fillId="0" borderId="18"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0" fillId="3" borderId="16" xfId="0" applyFill="1" applyBorder="1" applyAlignment="1">
      <alignment horizontal="justify" vertical="center" wrapText="1"/>
    </xf>
    <xf numFmtId="0" fontId="0" fillId="3" borderId="15" xfId="0" applyFill="1" applyBorder="1" applyAlignment="1">
      <alignment horizontal="justify" vertical="center" wrapText="1"/>
    </xf>
    <xf numFmtId="0" fontId="0" fillId="3" borderId="18" xfId="0" applyFill="1" applyBorder="1" applyAlignment="1">
      <alignment horizontal="justify" vertical="center" wrapText="1"/>
    </xf>
    <xf numFmtId="165" fontId="9" fillId="0" borderId="16" xfId="0" applyNumberFormat="1" applyFont="1" applyBorder="1" applyAlignment="1">
      <alignment horizontal="center" vertical="center" wrapText="1"/>
    </xf>
    <xf numFmtId="165" fontId="9" fillId="0" borderId="15" xfId="0" applyNumberFormat="1" applyFont="1" applyBorder="1" applyAlignment="1">
      <alignment horizontal="center" vertical="center" wrapText="1"/>
    </xf>
    <xf numFmtId="165" fontId="9" fillId="0" borderId="18" xfId="0" applyNumberFormat="1" applyFont="1" applyBorder="1" applyAlignment="1">
      <alignment horizontal="center" vertical="center" wrapText="1"/>
    </xf>
    <xf numFmtId="0" fontId="0" fillId="0" borderId="16" xfId="0" applyBorder="1" applyAlignment="1">
      <alignment vertical="top" wrapText="1"/>
    </xf>
    <xf numFmtId="0" fontId="0" fillId="0" borderId="18" xfId="0" applyBorder="1" applyAlignment="1">
      <alignment vertical="top" wrapText="1"/>
    </xf>
    <xf numFmtId="0" fontId="13" fillId="0" borderId="3" xfId="0" applyFont="1" applyBorder="1" applyAlignment="1">
      <alignment horizontal="center" vertical="center" wrapText="1"/>
    </xf>
    <xf numFmtId="0" fontId="9" fillId="6" borderId="14" xfId="0" applyFont="1" applyFill="1" applyBorder="1" applyAlignment="1">
      <alignment horizontal="center" vertical="center"/>
    </xf>
    <xf numFmtId="0" fontId="9" fillId="8" borderId="8" xfId="0" applyFont="1" applyFill="1" applyBorder="1" applyAlignment="1" applyProtection="1">
      <alignment horizontal="justify" vertical="center" wrapText="1"/>
      <protection locked="0"/>
    </xf>
    <xf numFmtId="165" fontId="0" fillId="0" borderId="15" xfId="0" applyNumberFormat="1" applyBorder="1" applyAlignment="1">
      <alignment horizontal="center" vertical="center" wrapText="1"/>
    </xf>
    <xf numFmtId="0" fontId="8" fillId="9" borderId="16"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0" fillId="0" borderId="15" xfId="0" applyBorder="1" applyAlignment="1">
      <alignment horizontal="justify" vertical="center" wrapText="1"/>
    </xf>
    <xf numFmtId="0" fontId="9" fillId="0" borderId="16"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10" borderId="15" xfId="0" applyFont="1" applyFill="1" applyBorder="1" applyAlignment="1" applyProtection="1">
      <alignment horizontal="justify" vertical="center" wrapText="1"/>
      <protection locked="0"/>
    </xf>
    <xf numFmtId="0" fontId="9" fillId="10" borderId="18" xfId="0" applyFont="1" applyFill="1" applyBorder="1" applyAlignment="1" applyProtection="1">
      <alignment horizontal="justify" vertical="center" wrapText="1"/>
      <protection locked="0"/>
    </xf>
    <xf numFmtId="0" fontId="10" fillId="0" borderId="16"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9" fillId="3" borderId="3"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8" borderId="16" xfId="0" applyFont="1" applyFill="1" applyBorder="1" applyAlignment="1" applyProtection="1">
      <alignment horizontal="justify" vertical="center" wrapText="1"/>
      <protection locked="0"/>
    </xf>
    <xf numFmtId="0" fontId="9" fillId="8" borderId="15" xfId="0" applyFont="1" applyFill="1" applyBorder="1" applyAlignment="1" applyProtection="1">
      <alignment horizontal="justify" vertical="center" wrapText="1"/>
      <protection locked="0"/>
    </xf>
    <xf numFmtId="0" fontId="9" fillId="8" borderId="18" xfId="0" applyFont="1" applyFill="1" applyBorder="1" applyAlignment="1" applyProtection="1">
      <alignment horizontal="justify" vertical="center" wrapText="1"/>
      <protection locked="0"/>
    </xf>
    <xf numFmtId="0" fontId="9" fillId="7" borderId="3" xfId="0" applyFont="1" applyFill="1" applyBorder="1" applyAlignment="1">
      <alignment horizontal="center" vertical="center" wrapText="1"/>
    </xf>
    <xf numFmtId="0" fontId="9" fillId="8" borderId="8"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17" fillId="0" borderId="16"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6" xfId="0" applyFont="1" applyBorder="1" applyAlignment="1">
      <alignment horizontal="justify" vertical="center" wrapText="1"/>
    </xf>
    <xf numFmtId="0" fontId="17" fillId="0" borderId="18" xfId="0" applyFont="1" applyBorder="1" applyAlignment="1">
      <alignment horizontal="justify" vertical="center" wrapText="1"/>
    </xf>
    <xf numFmtId="0" fontId="9" fillId="6" borderId="3" xfId="0" applyFont="1" applyFill="1" applyBorder="1" applyAlignment="1">
      <alignment horizontal="center" vertical="center"/>
    </xf>
    <xf numFmtId="0" fontId="8" fillId="9" borderId="3" xfId="0" applyFont="1" applyFill="1" applyBorder="1" applyAlignment="1">
      <alignment horizontal="center" vertical="center" wrapText="1"/>
    </xf>
    <xf numFmtId="0" fontId="22" fillId="14" borderId="3" xfId="1" applyFont="1" applyFill="1" applyBorder="1" applyAlignment="1">
      <alignment horizontal="center" vertical="center"/>
    </xf>
    <xf numFmtId="0" fontId="23" fillId="0" borderId="3" xfId="1" applyFont="1" applyBorder="1" applyAlignment="1">
      <alignment horizontal="center" vertical="center" wrapText="1"/>
    </xf>
    <xf numFmtId="0" fontId="22" fillId="15" borderId="3" xfId="1" applyFont="1" applyFill="1" applyBorder="1" applyAlignment="1">
      <alignment horizontal="center" vertical="center"/>
    </xf>
    <xf numFmtId="0" fontId="22" fillId="13" borderId="3" xfId="1" applyFont="1" applyFill="1" applyBorder="1" applyAlignment="1">
      <alignment horizontal="center" vertical="center"/>
    </xf>
    <xf numFmtId="0" fontId="22" fillId="18" borderId="0" xfId="1" applyFont="1" applyFill="1" applyAlignment="1">
      <alignment horizontal="center" vertical="center"/>
    </xf>
    <xf numFmtId="0" fontId="22" fillId="16" borderId="3" xfId="1" applyFont="1" applyFill="1" applyBorder="1" applyAlignment="1">
      <alignment horizontal="center" vertical="center"/>
    </xf>
    <xf numFmtId="0" fontId="27" fillId="0" borderId="0" xfId="1" applyFont="1" applyAlignment="1">
      <alignment horizontal="center" wrapText="1"/>
    </xf>
    <xf numFmtId="0" fontId="27" fillId="0" borderId="0" xfId="1" applyFont="1" applyAlignment="1">
      <alignment horizontal="center" vertical="center" wrapText="1"/>
    </xf>
    <xf numFmtId="0" fontId="22" fillId="17" borderId="3" xfId="1" applyFont="1" applyFill="1" applyBorder="1" applyAlignment="1">
      <alignment horizontal="center" vertical="center"/>
    </xf>
    <xf numFmtId="0" fontId="22" fillId="12" borderId="0" xfId="1" applyFont="1" applyFill="1" applyAlignment="1">
      <alignment horizontal="center" vertical="center" textRotation="90"/>
    </xf>
  </cellXfs>
  <cellStyles count="2">
    <cellStyle name="Excel Built-in Normal" xfId="1" xr:uid="{E0CB42B2-EA82-4D66-9AF3-D9153D08B288}"/>
    <cellStyle name="Normal" xfId="0" builtinId="0"/>
  </cellStyles>
  <dxfs count="44">
    <dxf>
      <font>
        <color auto="1"/>
      </font>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C000"/>
        </patternFill>
      </fill>
    </dxf>
    <dxf>
      <font>
        <color auto="1"/>
      </font>
      <fill>
        <patternFill>
          <bgColor rgb="FF00B050"/>
        </patternFill>
      </fill>
    </dxf>
    <dxf>
      <fill>
        <patternFill>
          <bgColor rgb="FFFF00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ont>
        <color auto="1"/>
      </font>
      <fill>
        <patternFill>
          <bgColor rgb="FF00B05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FF00"/>
        </patternFill>
      </fill>
    </dxf>
    <dxf>
      <font>
        <color auto="1"/>
      </font>
      <fill>
        <patternFill>
          <bgColor rgb="FF00B050"/>
        </patternFill>
      </fill>
    </dxf>
    <dxf>
      <fill>
        <patternFill>
          <bgColor rgb="FFFF0000"/>
        </patternFill>
      </fill>
    </dxf>
    <dxf>
      <fill>
        <patternFill>
          <bgColor rgb="FFFFC000"/>
        </patternFill>
      </fill>
    </dxf>
    <dxf>
      <font>
        <color auto="1"/>
      </font>
      <fill>
        <patternFill>
          <bgColor rgb="FF00B05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0</xdr:rowOff>
    </xdr:from>
    <xdr:to>
      <xdr:col>2</xdr:col>
      <xdr:colOff>2374990</xdr:colOff>
      <xdr:row>5</xdr:row>
      <xdr:rowOff>1090084</xdr:rowOff>
    </xdr:to>
    <xdr:pic>
      <xdr:nvPicPr>
        <xdr:cNvPr id="2" name="Imagen 1">
          <a:extLst>
            <a:ext uri="{FF2B5EF4-FFF2-40B4-BE49-F238E27FC236}">
              <a16:creationId xmlns:a16="http://schemas.microsoft.com/office/drawing/2014/main" id="{3FBEE7EC-F85F-4763-8FC5-B754B318D9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4" y="0"/>
          <a:ext cx="4263056" cy="1090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DIEGO ORLANDO BUSTOS FORERO" id="{A9ED297E-C34D-4F09-B97E-6DF6B9723373}" userId="DIEGO ORLANDO BUSTOS FORER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X57" dT="2023-01-30T20:11:41.42" personId="{A9ED297E-C34D-4F09-B97E-6DF6B9723373}" id="{05275916-C264-4A96-8E12-89CA1B1C654A}">
    <text>Si; es posible. Por favor, asegúrate de tener los soportes de solicitud de la información y/o de la OAP donde los solicitase, sin que se allegue el soporte.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C8FEB-7D39-41B7-A568-B1E38CED1664}">
  <dimension ref="A1:BX120"/>
  <sheetViews>
    <sheetView showGridLines="0" tabSelected="1" zoomScale="65" zoomScaleNormal="65" zoomScaleSheetLayoutView="50" workbookViewId="0">
      <pane ySplit="6" topLeftCell="A7" activePane="bottomLeft" state="frozen"/>
      <selection activeCell="BU6" sqref="BU6"/>
      <selection pane="bottomLeft" activeCell="BW14" sqref="BW14:BW15"/>
    </sheetView>
  </sheetViews>
  <sheetFormatPr baseColWidth="10" defaultColWidth="11.453125" defaultRowHeight="14.5" x14ac:dyDescent="0.35"/>
  <cols>
    <col min="1" max="1" width="4.81640625" style="87" customWidth="1"/>
    <col min="2" max="2" width="25" style="88" customWidth="1"/>
    <col min="3" max="3" width="38.26953125" style="79" customWidth="1"/>
    <col min="4" max="4" width="32.1796875" style="89" customWidth="1"/>
    <col min="5" max="5" width="25.54296875" style="89" customWidth="1"/>
    <col min="6" max="6" width="23" style="89" customWidth="1"/>
    <col min="7" max="7" width="27.7265625" style="79" customWidth="1"/>
    <col min="8" max="8" width="16.1796875" style="79" hidden="1" customWidth="1"/>
    <col min="9" max="9" width="17" style="79" hidden="1" customWidth="1"/>
    <col min="10" max="10" width="15.54296875" style="79" hidden="1" customWidth="1"/>
    <col min="11" max="11" width="17.26953125" style="79" hidden="1" customWidth="1"/>
    <col min="12" max="12" width="14.453125" style="79" hidden="1" customWidth="1"/>
    <col min="13" max="13" width="16.81640625" style="79" hidden="1" customWidth="1"/>
    <col min="14" max="14" width="15" style="79" hidden="1" customWidth="1"/>
    <col min="15" max="15" width="24.81640625" style="79" hidden="1" customWidth="1"/>
    <col min="16" max="16" width="13.7265625" style="79" hidden="1" customWidth="1"/>
    <col min="17" max="17" width="15.1796875" style="79" hidden="1" customWidth="1"/>
    <col min="18" max="18" width="19.54296875" style="79" hidden="1" customWidth="1"/>
    <col min="19" max="19" width="17.81640625" style="79" hidden="1" customWidth="1"/>
    <col min="20" max="20" width="13" style="79" hidden="1" customWidth="1"/>
    <col min="21" max="21" width="13.26953125" style="79" hidden="1" customWidth="1"/>
    <col min="22" max="22" width="16" style="79" hidden="1" customWidth="1"/>
    <col min="23" max="23" width="14.453125" style="79" hidden="1" customWidth="1"/>
    <col min="24" max="24" width="13" style="79" hidden="1" customWidth="1"/>
    <col min="25" max="25" width="13.7265625" style="79" hidden="1" customWidth="1"/>
    <col min="26" max="26" width="13.26953125" style="79" hidden="1" customWidth="1"/>
    <col min="27" max="27" width="16" style="79" hidden="1" customWidth="1"/>
    <col min="28" max="28" width="9.26953125" style="90" hidden="1" customWidth="1"/>
    <col min="29" max="29" width="10.453125" style="90" hidden="1" customWidth="1"/>
    <col min="30" max="30" width="12.453125" style="90" hidden="1" customWidth="1"/>
    <col min="31" max="31" width="10.26953125" style="90" hidden="1" customWidth="1"/>
    <col min="32" max="32" width="10.1796875" style="90" hidden="1" customWidth="1"/>
    <col min="33" max="33" width="80.1796875" style="79" customWidth="1"/>
    <col min="34" max="34" width="28.7265625" style="79" customWidth="1"/>
    <col min="35" max="35" width="16.453125" style="79" customWidth="1"/>
    <col min="36" max="37" width="20" style="79" hidden="1" customWidth="1"/>
    <col min="38" max="39" width="22.81640625" style="79" hidden="1" customWidth="1"/>
    <col min="40" max="41" width="28.1796875" style="79" hidden="1" customWidth="1"/>
    <col min="42" max="43" width="34.7265625" style="79" hidden="1" customWidth="1"/>
    <col min="44" max="45" width="24.1796875" style="79" hidden="1" customWidth="1"/>
    <col min="46" max="47" width="27.81640625" style="79" hidden="1" customWidth="1"/>
    <col min="48" max="49" width="23.81640625" style="79" hidden="1" customWidth="1"/>
    <col min="50" max="50" width="15.81640625" style="79" hidden="1" customWidth="1"/>
    <col min="51" max="51" width="18.54296875" style="79" hidden="1" customWidth="1"/>
    <col min="52" max="53" width="20.54296875" style="79" hidden="1" customWidth="1"/>
    <col min="54" max="56" width="15.54296875" style="79" hidden="1" customWidth="1"/>
    <col min="57" max="57" width="18.81640625" style="79" hidden="1" customWidth="1"/>
    <col min="58" max="59" width="15.54296875" style="79" hidden="1" customWidth="1"/>
    <col min="60" max="60" width="22.26953125" style="90" hidden="1" customWidth="1"/>
    <col min="61" max="61" width="11.81640625" style="90" hidden="1" customWidth="1"/>
    <col min="62" max="62" width="19.453125" style="79" hidden="1" customWidth="1"/>
    <col min="63" max="63" width="17.1796875" style="79" hidden="1" customWidth="1"/>
    <col min="64" max="64" width="47.81640625" style="1" customWidth="1"/>
    <col min="65" max="65" width="16.453125" style="1" customWidth="1"/>
    <col min="66" max="66" width="13.54296875" style="1" customWidth="1"/>
    <col min="67" max="67" width="14.54296875" style="1" customWidth="1"/>
    <col min="68" max="68" width="18.1796875" style="1" customWidth="1"/>
    <col min="69" max="69" width="21.1796875" style="1" customWidth="1"/>
    <col min="70" max="70" width="101" customWidth="1"/>
    <col min="71" max="71" width="86.453125" customWidth="1"/>
    <col min="72" max="72" width="68.1796875" customWidth="1"/>
    <col min="73" max="73" width="60.81640625" customWidth="1"/>
    <col min="74" max="74" width="95.54296875" customWidth="1"/>
    <col min="75" max="75" width="123.1796875" customWidth="1"/>
    <col min="76" max="76" width="92.7265625" customWidth="1"/>
  </cols>
  <sheetData>
    <row r="1" spans="1:76" ht="24" hidden="1" customHeight="1" thickTop="1" x14ac:dyDescent="0.35">
      <c r="A1" s="121" t="s">
        <v>0</v>
      </c>
      <c r="B1" s="122"/>
      <c r="C1" s="122"/>
      <c r="D1" s="122"/>
      <c r="E1" s="127" t="s">
        <v>1</v>
      </c>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row>
    <row r="2" spans="1:76" ht="43.5" hidden="1" customHeight="1" x14ac:dyDescent="0.35">
      <c r="A2" s="123"/>
      <c r="B2" s="124"/>
      <c r="C2" s="124"/>
      <c r="D2" s="124"/>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row>
    <row r="3" spans="1:76" ht="99" hidden="1" customHeight="1" thickBot="1" x14ac:dyDescent="0.4">
      <c r="A3" s="125"/>
      <c r="B3" s="126"/>
      <c r="C3" s="126"/>
      <c r="D3" s="126"/>
      <c r="E3" s="128" t="s">
        <v>2</v>
      </c>
      <c r="F3" s="128"/>
      <c r="G3" s="2">
        <v>44926</v>
      </c>
      <c r="H3" s="129"/>
      <c r="I3" s="129"/>
      <c r="J3" s="129"/>
      <c r="K3" s="129"/>
      <c r="L3" s="130"/>
      <c r="M3" s="130"/>
      <c r="N3" s="130"/>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row>
    <row r="4" spans="1:76" ht="78.75" hidden="1" customHeight="1" x14ac:dyDescent="0.35">
      <c r="A4" s="139" t="s">
        <v>3</v>
      </c>
      <c r="B4" s="140"/>
      <c r="C4" s="140"/>
      <c r="D4" s="140"/>
      <c r="E4" s="140"/>
      <c r="F4" s="140"/>
      <c r="G4" s="140"/>
      <c r="H4" s="144" t="s">
        <v>4</v>
      </c>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8" t="s">
        <v>5</v>
      </c>
      <c r="BL4" s="144" t="s">
        <v>6</v>
      </c>
      <c r="BM4" s="144"/>
      <c r="BN4" s="144"/>
      <c r="BO4" s="144"/>
      <c r="BP4" s="144"/>
      <c r="BQ4" s="144"/>
      <c r="BR4" s="143" t="s">
        <v>7</v>
      </c>
      <c r="BS4" s="144"/>
      <c r="BT4" s="144"/>
      <c r="BU4" s="143" t="s">
        <v>8</v>
      </c>
      <c r="BV4" s="144"/>
      <c r="BW4" s="144"/>
    </row>
    <row r="5" spans="1:76" ht="77.25" hidden="1" customHeight="1" thickBot="1" x14ac:dyDescent="0.4">
      <c r="A5" s="141"/>
      <c r="B5" s="142"/>
      <c r="C5" s="142"/>
      <c r="D5" s="142"/>
      <c r="E5" s="142"/>
      <c r="F5" s="142"/>
      <c r="G5" s="142"/>
      <c r="H5" s="144" t="s">
        <v>9</v>
      </c>
      <c r="I5" s="144"/>
      <c r="J5" s="144"/>
      <c r="K5" s="144"/>
      <c r="L5" s="144"/>
      <c r="M5" s="144"/>
      <c r="N5" s="144"/>
      <c r="O5" s="144"/>
      <c r="P5" s="144"/>
      <c r="Q5" s="144"/>
      <c r="R5" s="144"/>
      <c r="S5" s="144"/>
      <c r="T5" s="144"/>
      <c r="U5" s="144"/>
      <c r="V5" s="144"/>
      <c r="W5" s="144"/>
      <c r="X5" s="144"/>
      <c r="Y5" s="144"/>
      <c r="Z5" s="144"/>
      <c r="AA5" s="144"/>
      <c r="AB5" s="143" t="s">
        <v>10</v>
      </c>
      <c r="AC5" s="143"/>
      <c r="AD5" s="143"/>
      <c r="AE5" s="143"/>
      <c r="AF5" s="143"/>
      <c r="AG5" s="145" t="s">
        <v>11</v>
      </c>
      <c r="AH5" s="146"/>
      <c r="AI5" s="147"/>
      <c r="AJ5" s="145" t="s">
        <v>12</v>
      </c>
      <c r="AK5" s="146"/>
      <c r="AL5" s="146"/>
      <c r="AM5" s="146"/>
      <c r="AN5" s="146"/>
      <c r="AO5" s="146"/>
      <c r="AP5" s="146"/>
      <c r="AQ5" s="146"/>
      <c r="AR5" s="146"/>
      <c r="AS5" s="146"/>
      <c r="AT5" s="146"/>
      <c r="AU5" s="146"/>
      <c r="AV5" s="146"/>
      <c r="AW5" s="146"/>
      <c r="AX5" s="146"/>
      <c r="AY5" s="147"/>
      <c r="AZ5" s="148" t="s">
        <v>13</v>
      </c>
      <c r="BA5" s="149"/>
      <c r="BB5" s="148" t="s">
        <v>14</v>
      </c>
      <c r="BC5" s="150"/>
      <c r="BD5" s="148" t="s">
        <v>15</v>
      </c>
      <c r="BE5" s="150"/>
      <c r="BF5" s="3"/>
      <c r="BG5" s="3"/>
      <c r="BH5" s="143" t="s">
        <v>16</v>
      </c>
      <c r="BI5" s="143"/>
      <c r="BJ5" s="143"/>
      <c r="BK5" s="148"/>
      <c r="BL5" s="144"/>
      <c r="BM5" s="144"/>
      <c r="BN5" s="144"/>
      <c r="BO5" s="144"/>
      <c r="BP5" s="144"/>
      <c r="BQ5" s="144"/>
      <c r="BR5" s="144"/>
      <c r="BS5" s="144"/>
      <c r="BT5" s="144"/>
      <c r="BU5" s="144"/>
      <c r="BV5" s="144"/>
      <c r="BW5" s="144"/>
    </row>
    <row r="6" spans="1:76" ht="99" customHeight="1" thickBot="1" x14ac:dyDescent="0.4">
      <c r="A6" s="4" t="s">
        <v>17</v>
      </c>
      <c r="B6" s="5" t="s">
        <v>18</v>
      </c>
      <c r="C6" s="5" t="s">
        <v>19</v>
      </c>
      <c r="D6" s="5" t="s">
        <v>20</v>
      </c>
      <c r="E6" s="5" t="s">
        <v>21</v>
      </c>
      <c r="F6" s="5" t="s">
        <v>22</v>
      </c>
      <c r="G6" s="5" t="s">
        <v>23</v>
      </c>
      <c r="H6" s="6" t="s">
        <v>24</v>
      </c>
      <c r="I6" s="6" t="s">
        <v>25</v>
      </c>
      <c r="J6" s="6" t="s">
        <v>26</v>
      </c>
      <c r="K6" s="6" t="s">
        <v>27</v>
      </c>
      <c r="L6" s="6" t="s">
        <v>28</v>
      </c>
      <c r="M6" s="6" t="s">
        <v>29</v>
      </c>
      <c r="N6" s="6" t="s">
        <v>30</v>
      </c>
      <c r="O6" s="6" t="s">
        <v>31</v>
      </c>
      <c r="P6" s="6" t="s">
        <v>32</v>
      </c>
      <c r="Q6" s="6" t="s">
        <v>33</v>
      </c>
      <c r="R6" s="6" t="s">
        <v>34</v>
      </c>
      <c r="S6" s="6" t="s">
        <v>35</v>
      </c>
      <c r="T6" s="6" t="s">
        <v>36</v>
      </c>
      <c r="U6" s="6" t="s">
        <v>37</v>
      </c>
      <c r="V6" s="6" t="s">
        <v>38</v>
      </c>
      <c r="W6" s="7" t="s">
        <v>39</v>
      </c>
      <c r="X6" s="7" t="s">
        <v>40</v>
      </c>
      <c r="Y6" s="7" t="s">
        <v>41</v>
      </c>
      <c r="Z6" s="7" t="s">
        <v>42</v>
      </c>
      <c r="AA6" s="7" t="s">
        <v>43</v>
      </c>
      <c r="AB6" s="8" t="s">
        <v>44</v>
      </c>
      <c r="AC6" s="8"/>
      <c r="AD6" s="8" t="s">
        <v>45</v>
      </c>
      <c r="AE6" s="8"/>
      <c r="AF6" s="8" t="s">
        <v>46</v>
      </c>
      <c r="AG6" s="7" t="s">
        <v>47</v>
      </c>
      <c r="AH6" s="7" t="s">
        <v>48</v>
      </c>
      <c r="AI6" s="7" t="s">
        <v>49</v>
      </c>
      <c r="AJ6" s="7" t="s">
        <v>50</v>
      </c>
      <c r="AK6" s="7"/>
      <c r="AL6" s="7" t="s">
        <v>51</v>
      </c>
      <c r="AM6" s="7"/>
      <c r="AN6" s="7" t="s">
        <v>52</v>
      </c>
      <c r="AO6" s="7"/>
      <c r="AP6" s="7" t="s">
        <v>53</v>
      </c>
      <c r="AQ6" s="7"/>
      <c r="AR6" s="7" t="s">
        <v>54</v>
      </c>
      <c r="AS6" s="7"/>
      <c r="AT6" s="7" t="s">
        <v>55</v>
      </c>
      <c r="AU6" s="7"/>
      <c r="AV6" s="7" t="s">
        <v>56</v>
      </c>
      <c r="AW6" s="7"/>
      <c r="AX6" s="7" t="s">
        <v>57</v>
      </c>
      <c r="AY6" s="7" t="s">
        <v>58</v>
      </c>
      <c r="AZ6" s="7" t="s">
        <v>59</v>
      </c>
      <c r="BA6" s="7" t="s">
        <v>60</v>
      </c>
      <c r="BB6" s="7" t="s">
        <v>61</v>
      </c>
      <c r="BC6" s="7" t="s">
        <v>62</v>
      </c>
      <c r="BD6" s="7" t="s">
        <v>63</v>
      </c>
      <c r="BE6" s="7" t="s">
        <v>64</v>
      </c>
      <c r="BF6" s="7" t="s">
        <v>65</v>
      </c>
      <c r="BG6" s="7"/>
      <c r="BH6" s="7" t="s">
        <v>44</v>
      </c>
      <c r="BI6" s="7" t="s">
        <v>45</v>
      </c>
      <c r="BJ6" s="7" t="s">
        <v>46</v>
      </c>
      <c r="BK6" s="9" t="s">
        <v>66</v>
      </c>
      <c r="BL6" s="7" t="s">
        <v>67</v>
      </c>
      <c r="BM6" s="7" t="s">
        <v>68</v>
      </c>
      <c r="BN6" s="7" t="s">
        <v>69</v>
      </c>
      <c r="BO6" s="7" t="s">
        <v>70</v>
      </c>
      <c r="BP6" s="7" t="s">
        <v>71</v>
      </c>
      <c r="BQ6" s="7" t="s">
        <v>72</v>
      </c>
      <c r="BR6" s="7" t="s">
        <v>73</v>
      </c>
      <c r="BS6" s="7" t="s">
        <v>74</v>
      </c>
      <c r="BT6" s="7" t="s">
        <v>75</v>
      </c>
      <c r="BU6" s="7" t="s">
        <v>76</v>
      </c>
      <c r="BV6" s="7" t="s">
        <v>77</v>
      </c>
      <c r="BW6" s="7" t="s">
        <v>78</v>
      </c>
    </row>
    <row r="7" spans="1:76" ht="120.65" customHeight="1" x14ac:dyDescent="0.35">
      <c r="A7" s="132">
        <v>1</v>
      </c>
      <c r="B7" s="134" t="s">
        <v>79</v>
      </c>
      <c r="C7" s="135" t="str">
        <f>IFERROR(VLOOKUP(B7,#REF!,2,FALSE),"")</f>
        <v/>
      </c>
      <c r="D7" s="136" t="s">
        <v>80</v>
      </c>
      <c r="E7" s="13" t="s">
        <v>81</v>
      </c>
      <c r="F7" s="14" t="s">
        <v>82</v>
      </c>
      <c r="G7" s="137" t="s">
        <v>83</v>
      </c>
      <c r="H7" s="138" t="s">
        <v>84</v>
      </c>
      <c r="I7" s="138" t="s">
        <v>84</v>
      </c>
      <c r="J7" s="138" t="s">
        <v>84</v>
      </c>
      <c r="K7" s="138" t="s">
        <v>84</v>
      </c>
      <c r="L7" s="138" t="s">
        <v>84</v>
      </c>
      <c r="M7" s="138" t="s">
        <v>85</v>
      </c>
      <c r="N7" s="138" t="s">
        <v>84</v>
      </c>
      <c r="O7" s="138" t="s">
        <v>85</v>
      </c>
      <c r="P7" s="138" t="s">
        <v>85</v>
      </c>
      <c r="Q7" s="138" t="s">
        <v>84</v>
      </c>
      <c r="R7" s="138" t="s">
        <v>84</v>
      </c>
      <c r="S7" s="138" t="s">
        <v>84</v>
      </c>
      <c r="T7" s="138" t="s">
        <v>85</v>
      </c>
      <c r="U7" s="138" t="s">
        <v>84</v>
      </c>
      <c r="V7" s="138" t="s">
        <v>84</v>
      </c>
      <c r="W7" s="157" t="s">
        <v>85</v>
      </c>
      <c r="X7" s="157" t="s">
        <v>85</v>
      </c>
      <c r="Y7" s="157" t="s">
        <v>84</v>
      </c>
      <c r="Z7" s="158" t="s">
        <v>85</v>
      </c>
      <c r="AA7" s="151">
        <f>COUNTIF(H7:Z9, "SI")</f>
        <v>12</v>
      </c>
      <c r="AB7" s="158" t="s">
        <v>86</v>
      </c>
      <c r="AC7" s="153" t="e">
        <f>+VLOOKUP(AB7,#REF!,2,0)</f>
        <v>#REF!</v>
      </c>
      <c r="AD7" s="151" t="str">
        <f>+IF(OR(AA7=1,AA7&lt;=5),"Moderado",IF(OR(AA7=6,AA7&lt;=11),"Mayor","Catastrófico"))</f>
        <v>Catastrófico</v>
      </c>
      <c r="AE7" s="153" t="e">
        <f>+VLOOKUP(AD7,#REF!,2,0)</f>
        <v>#REF!</v>
      </c>
      <c r="AF7" s="155" t="e">
        <f>IF(AND(AB7&lt;&gt;"",AD7&lt;&gt;""),VLOOKUP(AB7&amp;AD7,#REF!,2,FALSE),"")</f>
        <v>#REF!</v>
      </c>
      <c r="AG7" s="22" t="s">
        <v>87</v>
      </c>
      <c r="AH7" s="23" t="s">
        <v>81</v>
      </c>
      <c r="AI7" s="24" t="s">
        <v>88</v>
      </c>
      <c r="AJ7" s="184" t="s">
        <v>84</v>
      </c>
      <c r="AK7" s="25">
        <f>+IF(AJ7="si",15,"")</f>
        <v>15</v>
      </c>
      <c r="AL7" s="11" t="s">
        <v>84</v>
      </c>
      <c r="AM7" s="26">
        <f>+IF(AL7="si",15,"")</f>
        <v>15</v>
      </c>
      <c r="AN7" s="11" t="s">
        <v>84</v>
      </c>
      <c r="AO7" s="25">
        <f>+IF(AN7="si",15,"")</f>
        <v>15</v>
      </c>
      <c r="AP7" s="184" t="s">
        <v>88</v>
      </c>
      <c r="AQ7" s="25">
        <f>+IF(AP7="Preventivo",15,IF(AP7="Detectivo",10,""))</f>
        <v>15</v>
      </c>
      <c r="AR7" s="184" t="s">
        <v>89</v>
      </c>
      <c r="AS7" s="26">
        <f>+IF(AR7="si",15,"")</f>
        <v>15</v>
      </c>
      <c r="AT7" s="184" t="s">
        <v>84</v>
      </c>
      <c r="AU7" s="25">
        <f>+IF(AT7="si",15,"")</f>
        <v>15</v>
      </c>
      <c r="AV7" s="11" t="s">
        <v>90</v>
      </c>
      <c r="AW7" s="25">
        <f>+IF(AV7="Completa",10,IF(AV7="Incompleta",5,""))</f>
        <v>10</v>
      </c>
      <c r="AX7" s="27">
        <f>IF((SUM(AK7,AM7,AO7,AQ7,AS7,AU7,AW7)=0),"",(SUM(AK7,AM7,AO7,AQ7,AS7,AU7,AW7)))</f>
        <v>100</v>
      </c>
      <c r="AY7" s="27" t="str">
        <f>IF(AX7&lt;=85,"Débil",IF(AX7&lt;=95,"Moderado",IF(AX7=100,"Fuerte","")))</f>
        <v>Fuerte</v>
      </c>
      <c r="AZ7" s="28" t="s">
        <v>91</v>
      </c>
      <c r="BA7" s="27" t="str">
        <f>+IF(AZ7="siempre","Fuerte",IF(AZ7="Algunas veces","Moderado","Débil"))</f>
        <v>Fuerte</v>
      </c>
      <c r="BB7" s="27" t="str">
        <f>IFERROR(VLOOKUP((CONCATENATE(AY7,BA7)),#REF!,2,FALSE),"")</f>
        <v/>
      </c>
      <c r="BC7" s="25">
        <f>IF(ISBLANK(BB7),"",IF(BB7="Débil", 0, IF(BB7="Moderado",50,100)))</f>
        <v>100</v>
      </c>
      <c r="BD7" s="176">
        <f>AVERAGE(BC7:BC9)</f>
        <v>66.666666666666671</v>
      </c>
      <c r="BE7" s="186" t="str">
        <f>IF(BD7&lt;=50, "Débil", IF(BD7&lt;=99,"Moderado","Fuerte"))</f>
        <v>Moderado</v>
      </c>
      <c r="BF7" s="176">
        <f>+IF(BE7="Fuerte",2,IF(BE7="Moderado",1,0))</f>
        <v>1</v>
      </c>
      <c r="BG7" s="176" t="e">
        <f>+AC7-BF7</f>
        <v>#REF!</v>
      </c>
      <c r="BH7" s="178" t="e">
        <f>+VLOOKUP(BG7,#REF!,2,TRUE)</f>
        <v>#REF!</v>
      </c>
      <c r="BI7" s="180" t="s">
        <v>92</v>
      </c>
      <c r="BJ7" s="178" t="e">
        <f>IF(AND(BH7&lt;&gt;"",BI7&lt;&gt;""),VLOOKUP(BH7&amp;BI7,#REF!,2,FALSE),"")</f>
        <v>#REF!</v>
      </c>
      <c r="BK7" s="182" t="e">
        <f>+VLOOKUP(BJ7,#REF!,2,FALSE)</f>
        <v>#REF!</v>
      </c>
      <c r="BL7" s="162" t="s">
        <v>93</v>
      </c>
      <c r="BM7" s="162" t="s">
        <v>94</v>
      </c>
      <c r="BN7" s="167">
        <v>44927</v>
      </c>
      <c r="BO7" s="170">
        <v>45291</v>
      </c>
      <c r="BP7" s="162" t="s">
        <v>95</v>
      </c>
      <c r="BQ7" s="162" t="s">
        <v>96</v>
      </c>
      <c r="BR7" s="174" t="s">
        <v>97</v>
      </c>
      <c r="BS7" s="174" t="s">
        <v>98</v>
      </c>
      <c r="BT7" s="174" t="s">
        <v>99</v>
      </c>
      <c r="BU7" s="159" t="s">
        <v>100</v>
      </c>
      <c r="BV7" s="162" t="s">
        <v>472</v>
      </c>
      <c r="BW7" s="162" t="s">
        <v>490</v>
      </c>
    </row>
    <row r="8" spans="1:76" ht="51.75" customHeight="1" x14ac:dyDescent="0.35">
      <c r="A8" s="133"/>
      <c r="B8" s="134"/>
      <c r="C8" s="135"/>
      <c r="D8" s="136"/>
      <c r="E8" s="13" t="s">
        <v>101</v>
      </c>
      <c r="F8" s="14" t="s">
        <v>102</v>
      </c>
      <c r="G8" s="137"/>
      <c r="H8" s="138"/>
      <c r="I8" s="138"/>
      <c r="J8" s="138"/>
      <c r="K8" s="138"/>
      <c r="L8" s="138"/>
      <c r="M8" s="138"/>
      <c r="N8" s="138"/>
      <c r="O8" s="138"/>
      <c r="P8" s="138"/>
      <c r="Q8" s="138"/>
      <c r="R8" s="138"/>
      <c r="S8" s="138"/>
      <c r="T8" s="138"/>
      <c r="U8" s="138"/>
      <c r="V8" s="138"/>
      <c r="W8" s="157"/>
      <c r="X8" s="157"/>
      <c r="Y8" s="157"/>
      <c r="Z8" s="158"/>
      <c r="AA8" s="151"/>
      <c r="AB8" s="158"/>
      <c r="AC8" s="154"/>
      <c r="AD8" s="151"/>
      <c r="AE8" s="154"/>
      <c r="AF8" s="155"/>
      <c r="AG8" s="22" t="s">
        <v>103</v>
      </c>
      <c r="AH8" s="23" t="s">
        <v>81</v>
      </c>
      <c r="AI8" s="24" t="s">
        <v>104</v>
      </c>
      <c r="AJ8" s="185"/>
      <c r="AK8" s="25">
        <v>15</v>
      </c>
      <c r="AL8" s="11" t="s">
        <v>84</v>
      </c>
      <c r="AM8" s="26">
        <v>15</v>
      </c>
      <c r="AN8" s="11" t="s">
        <v>84</v>
      </c>
      <c r="AO8" s="25">
        <v>15</v>
      </c>
      <c r="AP8" s="185"/>
      <c r="AQ8" s="25">
        <v>15</v>
      </c>
      <c r="AR8" s="185"/>
      <c r="AS8" s="26">
        <v>15</v>
      </c>
      <c r="AT8" s="185"/>
      <c r="AU8" s="25">
        <v>15</v>
      </c>
      <c r="AV8" s="11" t="s">
        <v>90</v>
      </c>
      <c r="AW8" s="25">
        <v>10</v>
      </c>
      <c r="AX8" s="27">
        <v>95</v>
      </c>
      <c r="AY8" s="27" t="s">
        <v>105</v>
      </c>
      <c r="AZ8" s="28" t="s">
        <v>91</v>
      </c>
      <c r="BA8" s="27" t="s">
        <v>105</v>
      </c>
      <c r="BB8" s="27" t="s">
        <v>106</v>
      </c>
      <c r="BC8" s="25">
        <v>50</v>
      </c>
      <c r="BD8" s="177"/>
      <c r="BE8" s="186"/>
      <c r="BF8" s="177"/>
      <c r="BG8" s="177"/>
      <c r="BH8" s="179"/>
      <c r="BI8" s="180"/>
      <c r="BJ8" s="179"/>
      <c r="BK8" s="183"/>
      <c r="BL8" s="163"/>
      <c r="BM8" s="163"/>
      <c r="BN8" s="168"/>
      <c r="BO8" s="171"/>
      <c r="BP8" s="163"/>
      <c r="BQ8" s="163"/>
      <c r="BR8" s="174"/>
      <c r="BS8" s="174"/>
      <c r="BT8" s="174"/>
      <c r="BU8" s="160"/>
      <c r="BV8" s="163"/>
      <c r="BW8" s="165"/>
    </row>
    <row r="9" spans="1:76" ht="117.75" customHeight="1" thickBot="1" x14ac:dyDescent="0.4">
      <c r="A9" s="133"/>
      <c r="B9" s="134"/>
      <c r="C9" s="135"/>
      <c r="D9" s="136"/>
      <c r="E9" s="13"/>
      <c r="F9" s="14"/>
      <c r="G9" s="137"/>
      <c r="H9" s="138"/>
      <c r="I9" s="138"/>
      <c r="J9" s="138"/>
      <c r="K9" s="138"/>
      <c r="L9" s="138"/>
      <c r="M9" s="138"/>
      <c r="N9" s="138"/>
      <c r="O9" s="138"/>
      <c r="P9" s="138"/>
      <c r="Q9" s="138"/>
      <c r="R9" s="138"/>
      <c r="S9" s="138"/>
      <c r="T9" s="138"/>
      <c r="U9" s="138"/>
      <c r="V9" s="138"/>
      <c r="W9" s="138"/>
      <c r="X9" s="138"/>
      <c r="Y9" s="138"/>
      <c r="Z9" s="134"/>
      <c r="AA9" s="152"/>
      <c r="AB9" s="134"/>
      <c r="AC9" s="154"/>
      <c r="AD9" s="152" t="str">
        <f>+IF(OR(AB9=1,AB9&lt;=5),"Moderado",IF(OR(AB9=6,AB9&lt;=11),"Mayor","Catastrófico"))</f>
        <v>Moderado</v>
      </c>
      <c r="AE9" s="154"/>
      <c r="AF9" s="156"/>
      <c r="AG9" s="22" t="s">
        <v>107</v>
      </c>
      <c r="AH9" s="23" t="s">
        <v>81</v>
      </c>
      <c r="AI9" s="24" t="s">
        <v>104</v>
      </c>
      <c r="AJ9" s="158"/>
      <c r="AK9" s="25">
        <v>15</v>
      </c>
      <c r="AL9" s="11" t="s">
        <v>84</v>
      </c>
      <c r="AM9" s="26">
        <f t="shared" ref="AM9:AM15" si="0">+IF(AL9="si",15,"")</f>
        <v>15</v>
      </c>
      <c r="AN9" s="11" t="s">
        <v>84</v>
      </c>
      <c r="AO9" s="25">
        <f t="shared" ref="AO9:AO15" si="1">+IF(AN9="si",15,"")</f>
        <v>15</v>
      </c>
      <c r="AP9" s="158"/>
      <c r="AQ9" s="25">
        <v>15</v>
      </c>
      <c r="AR9" s="158"/>
      <c r="AS9" s="26">
        <v>16</v>
      </c>
      <c r="AT9" s="158"/>
      <c r="AU9" s="25">
        <v>15</v>
      </c>
      <c r="AV9" s="11" t="s">
        <v>90</v>
      </c>
      <c r="AW9" s="25">
        <f t="shared" ref="AW9:AW36" si="2">+IF(AV9="Completa",10,IF(AV9="Incompleta",5,""))</f>
        <v>10</v>
      </c>
      <c r="AX9" s="27">
        <v>95</v>
      </c>
      <c r="AY9" s="27" t="s">
        <v>105</v>
      </c>
      <c r="AZ9" s="28" t="s">
        <v>91</v>
      </c>
      <c r="BA9" s="27" t="s">
        <v>105</v>
      </c>
      <c r="BB9" s="27" t="s">
        <v>106</v>
      </c>
      <c r="BC9" s="25">
        <v>50</v>
      </c>
      <c r="BD9" s="177"/>
      <c r="BE9" s="187"/>
      <c r="BF9" s="177"/>
      <c r="BG9" s="177"/>
      <c r="BH9" s="179"/>
      <c r="BI9" s="181"/>
      <c r="BJ9" s="179"/>
      <c r="BK9" s="183"/>
      <c r="BL9" s="164"/>
      <c r="BM9" s="164"/>
      <c r="BN9" s="169"/>
      <c r="BO9" s="172"/>
      <c r="BP9" s="164"/>
      <c r="BQ9" s="164"/>
      <c r="BR9" s="175"/>
      <c r="BS9" s="175"/>
      <c r="BT9" s="175"/>
      <c r="BU9" s="161"/>
      <c r="BV9" s="164"/>
      <c r="BW9" s="166"/>
    </row>
    <row r="10" spans="1:76" ht="105.75" customHeight="1" x14ac:dyDescent="0.35">
      <c r="A10" s="132">
        <v>2</v>
      </c>
      <c r="B10" s="134" t="s">
        <v>108</v>
      </c>
      <c r="C10" s="135" t="str">
        <f>IFERROR(VLOOKUP(B10,#REF!,2,FALSE),"")</f>
        <v/>
      </c>
      <c r="D10" s="136" t="s">
        <v>109</v>
      </c>
      <c r="E10" s="13" t="s">
        <v>110</v>
      </c>
      <c r="F10" s="173" t="s">
        <v>82</v>
      </c>
      <c r="G10" s="137" t="s">
        <v>111</v>
      </c>
      <c r="H10" s="138" t="s">
        <v>84</v>
      </c>
      <c r="I10" s="138" t="s">
        <v>84</v>
      </c>
      <c r="J10" s="138" t="s">
        <v>84</v>
      </c>
      <c r="K10" s="138" t="s">
        <v>85</v>
      </c>
      <c r="L10" s="138" t="s">
        <v>84</v>
      </c>
      <c r="M10" s="138" t="s">
        <v>85</v>
      </c>
      <c r="N10" s="138" t="s">
        <v>84</v>
      </c>
      <c r="O10" s="138" t="s">
        <v>85</v>
      </c>
      <c r="P10" s="138" t="s">
        <v>85</v>
      </c>
      <c r="Q10" s="138" t="s">
        <v>84</v>
      </c>
      <c r="R10" s="138" t="s">
        <v>84</v>
      </c>
      <c r="S10" s="138" t="s">
        <v>84</v>
      </c>
      <c r="T10" s="138" t="s">
        <v>84</v>
      </c>
      <c r="U10" s="138" t="s">
        <v>84</v>
      </c>
      <c r="V10" s="138" t="s">
        <v>85</v>
      </c>
      <c r="W10" s="157" t="s">
        <v>85</v>
      </c>
      <c r="X10" s="157" t="s">
        <v>85</v>
      </c>
      <c r="Y10" s="157" t="s">
        <v>85</v>
      </c>
      <c r="Z10" s="158" t="s">
        <v>85</v>
      </c>
      <c r="AA10" s="151">
        <f>COUNTIF(H10:Z11, "SI")</f>
        <v>10</v>
      </c>
      <c r="AB10" s="158" t="s">
        <v>86</v>
      </c>
      <c r="AC10" s="153" t="e">
        <f>+VLOOKUP(AB10,#REF!,2,0)</f>
        <v>#REF!</v>
      </c>
      <c r="AD10" s="151" t="str">
        <f>+IF(OR(AA10=1,AA10&lt;=5),"Moderado",IF(OR(AA10=6,AA10&lt;=11),"Mayor","Catastrófico"))</f>
        <v>Mayor</v>
      </c>
      <c r="AE10" s="153" t="e">
        <f>+VLOOKUP(AD10,#REF!,2,0)</f>
        <v>#REF!</v>
      </c>
      <c r="AF10" s="155" t="e">
        <f>IF(AND(AB10&lt;&gt;"",AD10&lt;&gt;""),VLOOKUP(AB10&amp;AD10,#REF!,2,FALSE),"")</f>
        <v>#REF!</v>
      </c>
      <c r="AG10" s="36" t="s">
        <v>112</v>
      </c>
      <c r="AH10" s="37" t="s">
        <v>110</v>
      </c>
      <c r="AI10" s="11" t="s">
        <v>88</v>
      </c>
      <c r="AJ10" s="38" t="s">
        <v>84</v>
      </c>
      <c r="AK10" s="25">
        <f t="shared" ref="AK10:AK15" si="3">+IF(AJ10="si",15,"")</f>
        <v>15</v>
      </c>
      <c r="AL10" s="38" t="s">
        <v>84</v>
      </c>
      <c r="AM10" s="26">
        <f t="shared" si="0"/>
        <v>15</v>
      </c>
      <c r="AN10" s="11" t="s">
        <v>84</v>
      </c>
      <c r="AO10" s="26">
        <f t="shared" si="1"/>
        <v>15</v>
      </c>
      <c r="AP10" s="11" t="s">
        <v>88</v>
      </c>
      <c r="AQ10" s="26">
        <f t="shared" ref="AQ10:AQ15" si="4">+IF(AP10="Preventivo",15,IF(AP10="Detectivo",10,""))</f>
        <v>15</v>
      </c>
      <c r="AR10" s="11" t="s">
        <v>84</v>
      </c>
      <c r="AS10" s="26">
        <f t="shared" ref="AS10:AS15" si="5">+IF(AR10="si",15,"")</f>
        <v>15</v>
      </c>
      <c r="AT10" s="11" t="s">
        <v>84</v>
      </c>
      <c r="AU10" s="26">
        <f t="shared" ref="AU10:AU15" si="6">+IF(AT10="si",15,"")</f>
        <v>15</v>
      </c>
      <c r="AV10" s="18" t="s">
        <v>90</v>
      </c>
      <c r="AW10" s="26">
        <f t="shared" si="2"/>
        <v>10</v>
      </c>
      <c r="AX10" s="29">
        <f t="shared" ref="AX10:AX36" si="7">IF((SUM(AK10,AM10,AO10,AQ10,AS10,AU10,AW10)=0),"",(SUM(AK10,AM10,AO10,AQ10,AS10,AU10,AW10)))</f>
        <v>100</v>
      </c>
      <c r="AY10" s="29" t="str">
        <f t="shared" ref="AY10:AY36" si="8">IF(AX10&lt;=85,"Débil",IF(AX10&lt;=95,"Moderado",IF(AX10=100,"Fuerte","")))</f>
        <v>Fuerte</v>
      </c>
      <c r="AZ10" s="28" t="s">
        <v>91</v>
      </c>
      <c r="BA10" s="27" t="str">
        <f t="shared" ref="BA10:BA36" si="9">+IF(AZ10="siempre","Fuerte",IF(AZ10="Algunas veces","Moderado","Débil"))</f>
        <v>Fuerte</v>
      </c>
      <c r="BB10" s="29" t="str">
        <f>IFERROR(VLOOKUP((CONCATENATE(AY10,BA10)),#REF!,2,FALSE),"")</f>
        <v/>
      </c>
      <c r="BC10" s="29">
        <f t="shared" ref="BC10:BC36" si="10">IF(ISBLANK(BB10),"",IF(BB10="Débil", 0, IF(BB10="Moderado",50,100)))</f>
        <v>100</v>
      </c>
      <c r="BD10" s="176">
        <f>AVERAGE(BC10:BC11)</f>
        <v>100</v>
      </c>
      <c r="BE10" s="186" t="str">
        <f>IF(BD10&lt;=50, "Débil", IF(BD10&lt;=99,"Moderado","Fuerte"))</f>
        <v>Fuerte</v>
      </c>
      <c r="BF10" s="176">
        <f>+IF(BE10="Fuerte",2,IF(BE10="Moderado",1,0))</f>
        <v>2</v>
      </c>
      <c r="BG10" s="176" t="e">
        <f>+AC10-BF10</f>
        <v>#REF!</v>
      </c>
      <c r="BH10" s="178" t="e">
        <f>+VLOOKUP(BG10,#REF!,2,TRUE)</f>
        <v>#REF!</v>
      </c>
      <c r="BI10" s="180" t="str">
        <f>IF(ISBLANK(AD10),"",AD10)</f>
        <v>Mayor</v>
      </c>
      <c r="BJ10" s="178" t="e">
        <f>IF(AND(BH10&lt;&gt;"",BI10&lt;&gt;""),VLOOKUP(BH10&amp;BI10,#REF!,2,FALSE),"")</f>
        <v>#REF!</v>
      </c>
      <c r="BK10" s="182" t="e">
        <f>+VLOOKUP(BJ10,#REF!,2,FALSE)</f>
        <v>#REF!</v>
      </c>
      <c r="BL10" s="39" t="s">
        <v>113</v>
      </c>
      <c r="BM10" s="39" t="s">
        <v>114</v>
      </c>
      <c r="BN10" s="40">
        <v>44562</v>
      </c>
      <c r="BO10" s="40">
        <v>45169</v>
      </c>
      <c r="BP10" s="39" t="s">
        <v>115</v>
      </c>
      <c r="BQ10" s="39" t="s">
        <v>116</v>
      </c>
      <c r="BR10" s="31" t="s">
        <v>117</v>
      </c>
      <c r="BS10" s="41" t="s">
        <v>118</v>
      </c>
      <c r="BT10" s="32" t="s">
        <v>119</v>
      </c>
      <c r="BU10" s="159" t="s">
        <v>120</v>
      </c>
      <c r="BV10" s="162" t="s">
        <v>121</v>
      </c>
      <c r="BW10" s="162" t="s">
        <v>473</v>
      </c>
    </row>
    <row r="11" spans="1:76" ht="136.5" customHeight="1" thickBot="1" x14ac:dyDescent="0.4">
      <c r="A11" s="133"/>
      <c r="B11" s="134"/>
      <c r="C11" s="135"/>
      <c r="D11" s="136"/>
      <c r="E11" s="13" t="s">
        <v>122</v>
      </c>
      <c r="F11" s="173"/>
      <c r="G11" s="137"/>
      <c r="H11" s="138"/>
      <c r="I11" s="138"/>
      <c r="J11" s="138"/>
      <c r="K11" s="138"/>
      <c r="L11" s="138"/>
      <c r="M11" s="138"/>
      <c r="N11" s="138"/>
      <c r="O11" s="138"/>
      <c r="P11" s="138"/>
      <c r="Q11" s="138"/>
      <c r="R11" s="138"/>
      <c r="S11" s="138"/>
      <c r="T11" s="138"/>
      <c r="U11" s="138"/>
      <c r="V11" s="138"/>
      <c r="W11" s="138"/>
      <c r="X11" s="138"/>
      <c r="Y11" s="138"/>
      <c r="Z11" s="134"/>
      <c r="AA11" s="152"/>
      <c r="AB11" s="134"/>
      <c r="AC11" s="154"/>
      <c r="AD11" s="152" t="str">
        <f>+IF(OR(AB11=1,AB11&lt;=5),"Moderado",IF(OR(AB11=6,AB11&lt;=11),"Mayor","Catastrófico"))</f>
        <v>Moderado</v>
      </c>
      <c r="AE11" s="154"/>
      <c r="AF11" s="156"/>
      <c r="AG11" s="22" t="s">
        <v>123</v>
      </c>
      <c r="AH11" s="37" t="s">
        <v>122</v>
      </c>
      <c r="AI11" s="11" t="s">
        <v>104</v>
      </c>
      <c r="AJ11" s="38" t="s">
        <v>84</v>
      </c>
      <c r="AK11" s="25">
        <f t="shared" si="3"/>
        <v>15</v>
      </c>
      <c r="AL11" s="38" t="s">
        <v>84</v>
      </c>
      <c r="AM11" s="26">
        <f t="shared" si="0"/>
        <v>15</v>
      </c>
      <c r="AN11" s="11" t="s">
        <v>84</v>
      </c>
      <c r="AO11" s="26">
        <f t="shared" si="1"/>
        <v>15</v>
      </c>
      <c r="AP11" s="11" t="s">
        <v>104</v>
      </c>
      <c r="AQ11" s="26">
        <f t="shared" si="4"/>
        <v>10</v>
      </c>
      <c r="AR11" s="11" t="s">
        <v>84</v>
      </c>
      <c r="AS11" s="26">
        <f t="shared" si="5"/>
        <v>15</v>
      </c>
      <c r="AT11" s="11" t="s">
        <v>84</v>
      </c>
      <c r="AU11" s="26">
        <f t="shared" si="6"/>
        <v>15</v>
      </c>
      <c r="AV11" s="11" t="s">
        <v>90</v>
      </c>
      <c r="AW11" s="26">
        <f t="shared" si="2"/>
        <v>10</v>
      </c>
      <c r="AX11" s="29">
        <f t="shared" si="7"/>
        <v>95</v>
      </c>
      <c r="AY11" s="29" t="str">
        <f t="shared" si="8"/>
        <v>Moderado</v>
      </c>
      <c r="AZ11" s="28" t="s">
        <v>91</v>
      </c>
      <c r="BA11" s="27" t="str">
        <f t="shared" si="9"/>
        <v>Fuerte</v>
      </c>
      <c r="BB11" s="29" t="str">
        <f>IFERROR(VLOOKUP((CONCATENATE(AY11,BA11)),#REF!,2,FALSE),"")</f>
        <v/>
      </c>
      <c r="BC11" s="29">
        <f t="shared" si="10"/>
        <v>100</v>
      </c>
      <c r="BD11" s="177"/>
      <c r="BE11" s="187"/>
      <c r="BF11" s="177"/>
      <c r="BG11" s="177"/>
      <c r="BH11" s="179"/>
      <c r="BI11" s="181"/>
      <c r="BJ11" s="179"/>
      <c r="BK11" s="183"/>
      <c r="BL11" s="39" t="s">
        <v>124</v>
      </c>
      <c r="BM11" s="39" t="s">
        <v>125</v>
      </c>
      <c r="BN11" s="40">
        <v>44562</v>
      </c>
      <c r="BO11" s="40">
        <v>45169</v>
      </c>
      <c r="BP11" s="39" t="s">
        <v>115</v>
      </c>
      <c r="BQ11" s="39" t="s">
        <v>126</v>
      </c>
      <c r="BR11" s="31" t="s">
        <v>127</v>
      </c>
      <c r="BS11" s="41" t="s">
        <v>127</v>
      </c>
      <c r="BT11" s="32" t="s">
        <v>128</v>
      </c>
      <c r="BU11" s="161"/>
      <c r="BV11" s="166"/>
      <c r="BW11" s="166"/>
    </row>
    <row r="12" spans="1:76" ht="120" customHeight="1" x14ac:dyDescent="0.35">
      <c r="A12" s="132">
        <v>3</v>
      </c>
      <c r="B12" s="134" t="s">
        <v>129</v>
      </c>
      <c r="C12" s="181" t="str">
        <f>IFERROR(VLOOKUP(B12,#REF!,2,FALSE),"")</f>
        <v/>
      </c>
      <c r="D12" s="188" t="s">
        <v>130</v>
      </c>
      <c r="E12" s="13" t="s">
        <v>131</v>
      </c>
      <c r="F12" s="190" t="s">
        <v>82</v>
      </c>
      <c r="G12" s="137" t="s">
        <v>132</v>
      </c>
      <c r="H12" s="138" t="s">
        <v>84</v>
      </c>
      <c r="I12" s="138" t="s">
        <v>84</v>
      </c>
      <c r="J12" s="138" t="s">
        <v>84</v>
      </c>
      <c r="K12" s="138" t="s">
        <v>85</v>
      </c>
      <c r="L12" s="138" t="s">
        <v>84</v>
      </c>
      <c r="M12" s="138" t="s">
        <v>85</v>
      </c>
      <c r="N12" s="138" t="s">
        <v>85</v>
      </c>
      <c r="O12" s="138" t="s">
        <v>85</v>
      </c>
      <c r="P12" s="138" t="s">
        <v>84</v>
      </c>
      <c r="Q12" s="138" t="s">
        <v>84</v>
      </c>
      <c r="R12" s="138" t="s">
        <v>84</v>
      </c>
      <c r="S12" s="138" t="s">
        <v>84</v>
      </c>
      <c r="T12" s="138" t="s">
        <v>85</v>
      </c>
      <c r="U12" s="138" t="s">
        <v>85</v>
      </c>
      <c r="V12" s="138" t="s">
        <v>84</v>
      </c>
      <c r="W12" s="157" t="s">
        <v>85</v>
      </c>
      <c r="X12" s="157" t="s">
        <v>85</v>
      </c>
      <c r="Y12" s="157" t="s">
        <v>85</v>
      </c>
      <c r="Z12" s="158" t="s">
        <v>85</v>
      </c>
      <c r="AA12" s="151">
        <f>COUNTIF(H12:Z13, "SI")</f>
        <v>9</v>
      </c>
      <c r="AB12" s="158" t="s">
        <v>133</v>
      </c>
      <c r="AC12" s="152" t="e">
        <f>+VLOOKUP(AB12,#REF!,2,0)</f>
        <v>#REF!</v>
      </c>
      <c r="AD12" s="151" t="str">
        <f>+IF(OR(AA12=1,AA12&lt;=5),"Moderado",IF(OR(AA12=6,AA12&lt;=11),"Mayor","Catastrófico"))</f>
        <v>Mayor</v>
      </c>
      <c r="AE12" s="152" t="e">
        <f>+VLOOKUP(AD12,#REF!,2,0)</f>
        <v>#REF!</v>
      </c>
      <c r="AF12" s="155" t="e">
        <f>IF(AND(AB12&lt;&gt;"",AD12&lt;&gt;""),VLOOKUP(AB12&amp;AD12,#REF!,2,FALSE),"")</f>
        <v>#REF!</v>
      </c>
      <c r="AG12" s="22" t="s">
        <v>134</v>
      </c>
      <c r="AH12" s="37" t="s">
        <v>131</v>
      </c>
      <c r="AI12" s="38" t="s">
        <v>104</v>
      </c>
      <c r="AJ12" s="38" t="s">
        <v>84</v>
      </c>
      <c r="AK12" s="26">
        <f t="shared" si="3"/>
        <v>15</v>
      </c>
      <c r="AL12" s="38" t="s">
        <v>84</v>
      </c>
      <c r="AM12" s="26">
        <f t="shared" si="0"/>
        <v>15</v>
      </c>
      <c r="AN12" s="11" t="s">
        <v>84</v>
      </c>
      <c r="AO12" s="26">
        <f t="shared" si="1"/>
        <v>15</v>
      </c>
      <c r="AP12" s="11" t="s">
        <v>104</v>
      </c>
      <c r="AQ12" s="26">
        <f t="shared" si="4"/>
        <v>10</v>
      </c>
      <c r="AR12" s="11" t="s">
        <v>84</v>
      </c>
      <c r="AS12" s="26">
        <f t="shared" si="5"/>
        <v>15</v>
      </c>
      <c r="AT12" s="11" t="s">
        <v>84</v>
      </c>
      <c r="AU12" s="26">
        <f t="shared" si="6"/>
        <v>15</v>
      </c>
      <c r="AV12" s="11" t="s">
        <v>90</v>
      </c>
      <c r="AW12" s="25">
        <f t="shared" si="2"/>
        <v>10</v>
      </c>
      <c r="AX12" s="29">
        <f t="shared" si="7"/>
        <v>95</v>
      </c>
      <c r="AY12" s="29" t="str">
        <f t="shared" si="8"/>
        <v>Moderado</v>
      </c>
      <c r="AZ12" s="28" t="s">
        <v>91</v>
      </c>
      <c r="BA12" s="27" t="str">
        <f t="shared" si="9"/>
        <v>Fuerte</v>
      </c>
      <c r="BB12" s="29" t="str">
        <f>IFERROR(VLOOKUP((CONCATENATE(AY12,BA12)),#REF!,2,FALSE),"")</f>
        <v/>
      </c>
      <c r="BC12" s="29">
        <f t="shared" si="10"/>
        <v>100</v>
      </c>
      <c r="BD12" s="187">
        <f>AVERAGE(BC12:BC13)</f>
        <v>100</v>
      </c>
      <c r="BE12" s="186" t="str">
        <f>IF(BD12&lt;=50, "Débil", IF(BD12&lt;=99,"Moderado","Fuerte"))</f>
        <v>Fuerte</v>
      </c>
      <c r="BF12" s="187">
        <f>+IF(BE12="Fuerte",2,IF(BE12="Moderado",1,0))</f>
        <v>2</v>
      </c>
      <c r="BG12" s="176" t="e">
        <f>+AC12-BF12</f>
        <v>#REF!</v>
      </c>
      <c r="BH12" s="181" t="s">
        <v>86</v>
      </c>
      <c r="BI12" s="180" t="str">
        <f>IF(ISBLANK(AD12),"",AD12)</f>
        <v>Mayor</v>
      </c>
      <c r="BJ12" s="178" t="e">
        <f>IF(AND(BH12&lt;&gt;"",BI12&lt;&gt;""),VLOOKUP(BH12&amp;BI12,#REF!,2,FALSE),"")</f>
        <v>#REF!</v>
      </c>
      <c r="BK12" s="181" t="e">
        <f>+VLOOKUP(BJ12,#REF!,2,FALSE)</f>
        <v>#REF!</v>
      </c>
      <c r="BL12" s="39" t="s">
        <v>135</v>
      </c>
      <c r="BM12" s="39" t="s">
        <v>136</v>
      </c>
      <c r="BN12" s="40">
        <v>44774</v>
      </c>
      <c r="BO12" s="40">
        <v>44926</v>
      </c>
      <c r="BP12" s="39" t="s">
        <v>137</v>
      </c>
      <c r="BQ12" s="39" t="s">
        <v>138</v>
      </c>
      <c r="BR12" s="31" t="s">
        <v>139</v>
      </c>
      <c r="BS12" s="41" t="s">
        <v>140</v>
      </c>
      <c r="BT12" s="31" t="s">
        <v>141</v>
      </c>
      <c r="BU12" s="159" t="s">
        <v>120</v>
      </c>
      <c r="BV12" s="162" t="s">
        <v>142</v>
      </c>
      <c r="BW12" s="162" t="s">
        <v>474</v>
      </c>
      <c r="BX12" s="43"/>
    </row>
    <row r="13" spans="1:76" ht="263.25" customHeight="1" thickBot="1" x14ac:dyDescent="0.4">
      <c r="A13" s="133"/>
      <c r="B13" s="134"/>
      <c r="C13" s="181"/>
      <c r="D13" s="189"/>
      <c r="E13" s="13" t="s">
        <v>143</v>
      </c>
      <c r="F13" s="191"/>
      <c r="G13" s="137"/>
      <c r="H13" s="138"/>
      <c r="I13" s="138"/>
      <c r="J13" s="138"/>
      <c r="K13" s="138"/>
      <c r="L13" s="138"/>
      <c r="M13" s="138"/>
      <c r="N13" s="138"/>
      <c r="O13" s="138"/>
      <c r="P13" s="138"/>
      <c r="Q13" s="138"/>
      <c r="R13" s="138"/>
      <c r="S13" s="138"/>
      <c r="T13" s="138"/>
      <c r="U13" s="138"/>
      <c r="V13" s="138"/>
      <c r="W13" s="138"/>
      <c r="X13" s="138"/>
      <c r="Y13" s="138"/>
      <c r="Z13" s="134"/>
      <c r="AA13" s="152"/>
      <c r="AB13" s="134"/>
      <c r="AC13" s="152"/>
      <c r="AD13" s="152" t="str">
        <f>+IF(OR(AB13=1,AB13&lt;=5),"Moderado",IF(OR(AB13=6,AB13&lt;=11),"Mayor","Catastrófico"))</f>
        <v>Moderado</v>
      </c>
      <c r="AE13" s="152"/>
      <c r="AF13" s="156"/>
      <c r="AG13" s="22" t="s">
        <v>144</v>
      </c>
      <c r="AH13" s="37" t="s">
        <v>143</v>
      </c>
      <c r="AI13" s="38" t="s">
        <v>104</v>
      </c>
      <c r="AJ13" s="38" t="s">
        <v>84</v>
      </c>
      <c r="AK13" s="25">
        <f t="shared" si="3"/>
        <v>15</v>
      </c>
      <c r="AL13" s="38" t="s">
        <v>84</v>
      </c>
      <c r="AM13" s="25">
        <f t="shared" si="0"/>
        <v>15</v>
      </c>
      <c r="AN13" s="11" t="s">
        <v>84</v>
      </c>
      <c r="AO13" s="25">
        <f t="shared" si="1"/>
        <v>15</v>
      </c>
      <c r="AP13" s="11" t="s">
        <v>104</v>
      </c>
      <c r="AQ13" s="25">
        <f t="shared" si="4"/>
        <v>10</v>
      </c>
      <c r="AR13" s="11" t="s">
        <v>84</v>
      </c>
      <c r="AS13" s="25">
        <f t="shared" si="5"/>
        <v>15</v>
      </c>
      <c r="AT13" s="11" t="s">
        <v>84</v>
      </c>
      <c r="AU13" s="25">
        <f t="shared" si="6"/>
        <v>15</v>
      </c>
      <c r="AV13" s="11" t="s">
        <v>90</v>
      </c>
      <c r="AW13" s="25">
        <f t="shared" si="2"/>
        <v>10</v>
      </c>
      <c r="AX13" s="29">
        <f t="shared" si="7"/>
        <v>95</v>
      </c>
      <c r="AY13" s="29" t="str">
        <f t="shared" si="8"/>
        <v>Moderado</v>
      </c>
      <c r="AZ13" s="28" t="s">
        <v>91</v>
      </c>
      <c r="BA13" s="27" t="str">
        <f t="shared" si="9"/>
        <v>Fuerte</v>
      </c>
      <c r="BB13" s="29" t="str">
        <f>IFERROR(VLOOKUP((CONCATENATE(AY13,BA13)),#REF!,2,FALSE),"")</f>
        <v/>
      </c>
      <c r="BC13" s="29">
        <f t="shared" si="10"/>
        <v>100</v>
      </c>
      <c r="BD13" s="187"/>
      <c r="BE13" s="187"/>
      <c r="BF13" s="187"/>
      <c r="BG13" s="177"/>
      <c r="BH13" s="181"/>
      <c r="BI13" s="181"/>
      <c r="BJ13" s="179"/>
      <c r="BK13" s="181"/>
      <c r="BL13" s="44" t="s">
        <v>145</v>
      </c>
      <c r="BM13" s="39" t="s">
        <v>136</v>
      </c>
      <c r="BN13" s="39"/>
      <c r="BO13" s="39"/>
      <c r="BP13" s="39" t="s">
        <v>137</v>
      </c>
      <c r="BQ13" s="39" t="s">
        <v>146</v>
      </c>
      <c r="BR13" s="31" t="s">
        <v>147</v>
      </c>
      <c r="BS13" s="41" t="s">
        <v>148</v>
      </c>
      <c r="BT13" s="31" t="s">
        <v>149</v>
      </c>
      <c r="BU13" s="161"/>
      <c r="BV13" s="164"/>
      <c r="BW13" s="164"/>
    </row>
    <row r="14" spans="1:76" ht="116.25" customHeight="1" x14ac:dyDescent="0.35">
      <c r="A14" s="132">
        <v>4</v>
      </c>
      <c r="B14" s="134" t="s">
        <v>150</v>
      </c>
      <c r="C14" s="181" t="str">
        <f>IFERROR(VLOOKUP(B14,#REF!,2,FALSE),"")</f>
        <v/>
      </c>
      <c r="D14" s="136" t="s">
        <v>151</v>
      </c>
      <c r="E14" s="13" t="s">
        <v>152</v>
      </c>
      <c r="F14" s="190" t="s">
        <v>82</v>
      </c>
      <c r="G14" s="137" t="s">
        <v>153</v>
      </c>
      <c r="H14" s="138" t="s">
        <v>84</v>
      </c>
      <c r="I14" s="138" t="s">
        <v>84</v>
      </c>
      <c r="J14" s="138" t="s">
        <v>84</v>
      </c>
      <c r="K14" s="138" t="s">
        <v>84</v>
      </c>
      <c r="L14" s="138" t="s">
        <v>84</v>
      </c>
      <c r="M14" s="138" t="s">
        <v>85</v>
      </c>
      <c r="N14" s="138" t="s">
        <v>84</v>
      </c>
      <c r="O14" s="138" t="s">
        <v>85</v>
      </c>
      <c r="P14" s="138" t="s">
        <v>84</v>
      </c>
      <c r="Q14" s="138" t="s">
        <v>84</v>
      </c>
      <c r="R14" s="138" t="s">
        <v>85</v>
      </c>
      <c r="S14" s="138" t="s">
        <v>84</v>
      </c>
      <c r="T14" s="138" t="s">
        <v>85</v>
      </c>
      <c r="U14" s="138" t="s">
        <v>84</v>
      </c>
      <c r="V14" s="138" t="s">
        <v>84</v>
      </c>
      <c r="W14" s="157" t="s">
        <v>85</v>
      </c>
      <c r="X14" s="157" t="s">
        <v>84</v>
      </c>
      <c r="Y14" s="157" t="s">
        <v>84</v>
      </c>
      <c r="Z14" s="158" t="s">
        <v>85</v>
      </c>
      <c r="AA14" s="151">
        <f>COUNTIF(H14:Z15, "SI")</f>
        <v>13</v>
      </c>
      <c r="AB14" s="158" t="s">
        <v>86</v>
      </c>
      <c r="AC14" s="153" t="e">
        <f>+VLOOKUP(AB14,#REF!,2,0)</f>
        <v>#REF!</v>
      </c>
      <c r="AD14" s="151" t="str">
        <f>+IF(OR(AA14=1,AA14&lt;=5),"Moderado",IF(OR(AA14=6,AA14&lt;=11),"Mayor","Catastrófico"))</f>
        <v>Catastrófico</v>
      </c>
      <c r="AE14" s="153" t="e">
        <f>+VLOOKUP(AD14,#REF!,2,0)</f>
        <v>#REF!</v>
      </c>
      <c r="AF14" s="155" t="e">
        <f>IF(AND(AB14&lt;&gt;"",AD14&lt;&gt;""),VLOOKUP(AB14&amp;AD14,#REF!,2,FALSE),"")</f>
        <v>#REF!</v>
      </c>
      <c r="AG14" s="192" t="s">
        <v>154</v>
      </c>
      <c r="AH14" s="194" t="s">
        <v>155</v>
      </c>
      <c r="AI14" s="184" t="s">
        <v>104</v>
      </c>
      <c r="AJ14" s="184" t="s">
        <v>84</v>
      </c>
      <c r="AK14" s="26">
        <f>+IF(AJ14="si",15,"")</f>
        <v>15</v>
      </c>
      <c r="AL14" s="184" t="s">
        <v>84</v>
      </c>
      <c r="AM14" s="26">
        <f>+IF(AL14="si",15,"")</f>
        <v>15</v>
      </c>
      <c r="AN14" s="184" t="s">
        <v>84</v>
      </c>
      <c r="AO14" s="26">
        <f>+IF(AN14="si",15,"")</f>
        <v>15</v>
      </c>
      <c r="AP14" s="184" t="s">
        <v>84</v>
      </c>
      <c r="AQ14" s="26" t="str">
        <f t="shared" si="4"/>
        <v/>
      </c>
      <c r="AR14" s="184" t="s">
        <v>84</v>
      </c>
      <c r="AS14" s="26">
        <f>+IF(AR14="si",15,"")</f>
        <v>15</v>
      </c>
      <c r="AT14" s="184" t="s">
        <v>84</v>
      </c>
      <c r="AU14" s="26">
        <f>+IF(AT14="si",15,"")</f>
        <v>15</v>
      </c>
      <c r="AV14" s="184" t="s">
        <v>90</v>
      </c>
      <c r="AW14" s="26">
        <f t="shared" si="2"/>
        <v>10</v>
      </c>
      <c r="AX14" s="176">
        <f t="shared" si="7"/>
        <v>85</v>
      </c>
      <c r="AY14" s="176" t="str">
        <f t="shared" si="8"/>
        <v>Débil</v>
      </c>
      <c r="AZ14" s="196" t="s">
        <v>91</v>
      </c>
      <c r="BA14" s="176" t="str">
        <f t="shared" si="9"/>
        <v>Fuerte</v>
      </c>
      <c r="BB14" s="176" t="s">
        <v>332</v>
      </c>
      <c r="BC14" s="176">
        <f t="shared" si="10"/>
        <v>0</v>
      </c>
      <c r="BD14" s="176">
        <f>AVERAGE(BC14:BC15)</f>
        <v>0</v>
      </c>
      <c r="BE14" s="186" t="str">
        <f>IF(BD14&lt;=50, "Débil", IF(BD14&lt;=99,"Moderado","Fuerte"))</f>
        <v>Débil</v>
      </c>
      <c r="BF14" s="176">
        <f>+IF(BE14="Fuerte",2,IF(BE14="Moderado",1,0))</f>
        <v>0</v>
      </c>
      <c r="BG14" s="176" t="e">
        <f>+AC14-BF14</f>
        <v>#REF!</v>
      </c>
      <c r="BH14" s="178" t="s">
        <v>86</v>
      </c>
      <c r="BI14" s="180" t="str">
        <f>IF(ISBLANK(AD14),"",AD14)</f>
        <v>Catastrófico</v>
      </c>
      <c r="BJ14" s="178"/>
      <c r="BK14" s="182" t="e">
        <v>#N/A</v>
      </c>
      <c r="BL14" s="199" t="s">
        <v>156</v>
      </c>
      <c r="BM14" s="162" t="s">
        <v>157</v>
      </c>
      <c r="BN14" s="201">
        <v>44562</v>
      </c>
      <c r="BO14" s="167">
        <v>44926</v>
      </c>
      <c r="BP14" s="162" t="s">
        <v>158</v>
      </c>
      <c r="BQ14" s="162" t="s">
        <v>159</v>
      </c>
      <c r="BR14" s="162" t="s">
        <v>160</v>
      </c>
      <c r="BS14" s="162" t="s">
        <v>160</v>
      </c>
      <c r="BT14" s="159" t="s">
        <v>161</v>
      </c>
      <c r="BU14" s="174" t="s">
        <v>162</v>
      </c>
      <c r="BV14" s="198" t="s">
        <v>163</v>
      </c>
      <c r="BW14" s="162" t="s">
        <v>476</v>
      </c>
      <c r="BX14" s="43"/>
    </row>
    <row r="15" spans="1:76" ht="249.75" customHeight="1" thickBot="1" x14ac:dyDescent="0.4">
      <c r="A15" s="133"/>
      <c r="B15" s="134"/>
      <c r="C15" s="181"/>
      <c r="D15" s="136"/>
      <c r="E15" s="13" t="s">
        <v>164</v>
      </c>
      <c r="F15" s="191"/>
      <c r="G15" s="137"/>
      <c r="H15" s="138"/>
      <c r="I15" s="138"/>
      <c r="J15" s="138"/>
      <c r="K15" s="138"/>
      <c r="L15" s="138"/>
      <c r="M15" s="138"/>
      <c r="N15" s="138"/>
      <c r="O15" s="138"/>
      <c r="P15" s="138"/>
      <c r="Q15" s="138"/>
      <c r="R15" s="138"/>
      <c r="S15" s="138"/>
      <c r="T15" s="138"/>
      <c r="U15" s="138"/>
      <c r="V15" s="138"/>
      <c r="W15" s="138"/>
      <c r="X15" s="138"/>
      <c r="Y15" s="138"/>
      <c r="Z15" s="134"/>
      <c r="AA15" s="152"/>
      <c r="AB15" s="134"/>
      <c r="AC15" s="154"/>
      <c r="AD15" s="152" t="str">
        <f>+IF(OR(AB15=1,AB15&lt;=5),"Moderado",IF(OR(AB15=6,AB15&lt;=11),"Mayor","Catastrófico"))</f>
        <v>Moderado</v>
      </c>
      <c r="AE15" s="154"/>
      <c r="AF15" s="156"/>
      <c r="AG15" s="193"/>
      <c r="AH15" s="195"/>
      <c r="AI15" s="158"/>
      <c r="AJ15" s="158"/>
      <c r="AK15" s="26" t="str">
        <f t="shared" si="3"/>
        <v/>
      </c>
      <c r="AL15" s="158"/>
      <c r="AM15" s="26" t="str">
        <f t="shared" si="0"/>
        <v/>
      </c>
      <c r="AN15" s="158"/>
      <c r="AO15" s="26" t="str">
        <f t="shared" si="1"/>
        <v/>
      </c>
      <c r="AP15" s="158"/>
      <c r="AQ15" s="26" t="str">
        <f t="shared" si="4"/>
        <v/>
      </c>
      <c r="AR15" s="158"/>
      <c r="AS15" s="26" t="str">
        <f t="shared" si="5"/>
        <v/>
      </c>
      <c r="AT15" s="158"/>
      <c r="AU15" s="26" t="str">
        <f t="shared" si="6"/>
        <v/>
      </c>
      <c r="AV15" s="158"/>
      <c r="AW15" s="26" t="str">
        <f t="shared" si="2"/>
        <v/>
      </c>
      <c r="AX15" s="186"/>
      <c r="AY15" s="186"/>
      <c r="AZ15" s="197"/>
      <c r="BA15" s="186"/>
      <c r="BB15" s="186"/>
      <c r="BC15" s="186"/>
      <c r="BD15" s="177"/>
      <c r="BE15" s="187"/>
      <c r="BF15" s="177"/>
      <c r="BG15" s="177"/>
      <c r="BH15" s="179"/>
      <c r="BI15" s="181"/>
      <c r="BJ15" s="179"/>
      <c r="BK15" s="183"/>
      <c r="BL15" s="200"/>
      <c r="BM15" s="164"/>
      <c r="BN15" s="202"/>
      <c r="BO15" s="169"/>
      <c r="BP15" s="164"/>
      <c r="BQ15" s="164"/>
      <c r="BR15" s="164"/>
      <c r="BS15" s="164"/>
      <c r="BT15" s="161"/>
      <c r="BU15" s="174"/>
      <c r="BV15" s="198"/>
      <c r="BW15" s="164"/>
    </row>
    <row r="16" spans="1:76" ht="120.75" customHeight="1" x14ac:dyDescent="0.35">
      <c r="A16" s="132">
        <v>5</v>
      </c>
      <c r="B16" s="181" t="s">
        <v>165</v>
      </c>
      <c r="C16" s="181" t="str">
        <f>IFERROR(VLOOKUP(B16,#REF!,2,FALSE),"")</f>
        <v/>
      </c>
      <c r="D16" s="136" t="s">
        <v>166</v>
      </c>
      <c r="E16" s="45" t="s">
        <v>167</v>
      </c>
      <c r="F16" s="46" t="s">
        <v>82</v>
      </c>
      <c r="G16" s="137" t="s">
        <v>168</v>
      </c>
      <c r="H16" s="156" t="s">
        <v>169</v>
      </c>
      <c r="I16" s="156" t="s">
        <v>169</v>
      </c>
      <c r="J16" s="156" t="s">
        <v>170</v>
      </c>
      <c r="K16" s="156" t="s">
        <v>170</v>
      </c>
      <c r="L16" s="156" t="s">
        <v>169</v>
      </c>
      <c r="M16" s="156" t="s">
        <v>169</v>
      </c>
      <c r="N16" s="156" t="s">
        <v>170</v>
      </c>
      <c r="O16" s="156" t="s">
        <v>170</v>
      </c>
      <c r="P16" s="156" t="s">
        <v>169</v>
      </c>
      <c r="Q16" s="156" t="s">
        <v>169</v>
      </c>
      <c r="R16" s="156" t="s">
        <v>169</v>
      </c>
      <c r="S16" s="156" t="s">
        <v>169</v>
      </c>
      <c r="T16" s="156" t="s">
        <v>170</v>
      </c>
      <c r="U16" s="156" t="s">
        <v>169</v>
      </c>
      <c r="V16" s="156" t="s">
        <v>169</v>
      </c>
      <c r="W16" s="155" t="s">
        <v>170</v>
      </c>
      <c r="X16" s="155" t="s">
        <v>170</v>
      </c>
      <c r="Y16" s="155" t="s">
        <v>170</v>
      </c>
      <c r="Z16" s="180" t="s">
        <v>170</v>
      </c>
      <c r="AA16" s="151">
        <f>COUNTIF(H16:Z18, "SI")</f>
        <v>10</v>
      </c>
      <c r="AB16" s="158" t="s">
        <v>133</v>
      </c>
      <c r="AC16" s="153" t="e">
        <f>+VLOOKUP(AB16,#REF!,2,0)</f>
        <v>#REF!</v>
      </c>
      <c r="AD16" s="151" t="str">
        <f>+IF(OR(AA16=1,AA16&lt;=5),"Moderado",IF(OR(AA16=6,AA16&lt;=11),"Mayor","Catastrófico"))</f>
        <v>Mayor</v>
      </c>
      <c r="AE16" s="153" t="e">
        <f>+VLOOKUP(AD16,#REF!,2,0)</f>
        <v>#REF!</v>
      </c>
      <c r="AF16" s="155" t="e">
        <f>IF(AND(AB16&lt;&gt;"",AD16&lt;&gt;""),VLOOKUP(AB16&amp;AD16,#REF!,2,FALSE),"")</f>
        <v>#REF!</v>
      </c>
      <c r="AG16" s="47" t="s">
        <v>171</v>
      </c>
      <c r="AH16" s="48" t="s">
        <v>172</v>
      </c>
      <c r="AI16" s="25" t="s">
        <v>88</v>
      </c>
      <c r="AJ16" s="25" t="s">
        <v>84</v>
      </c>
      <c r="AK16" s="26">
        <f>+IF(AJ16="si",15,"")</f>
        <v>15</v>
      </c>
      <c r="AL16" s="25" t="s">
        <v>169</v>
      </c>
      <c r="AM16" s="26">
        <f>+IF(AL16="si",15,"")</f>
        <v>15</v>
      </c>
      <c r="AN16" s="25" t="s">
        <v>169</v>
      </c>
      <c r="AO16" s="26">
        <f>+IF(AN16="si",15,"")</f>
        <v>15</v>
      </c>
      <c r="AP16" s="25" t="s">
        <v>169</v>
      </c>
      <c r="AQ16" s="26">
        <f>+IF(AP16="si",15,"")</f>
        <v>15</v>
      </c>
      <c r="AR16" s="25" t="s">
        <v>169</v>
      </c>
      <c r="AS16" s="26">
        <f>+IF(AR16="si",15,"")</f>
        <v>15</v>
      </c>
      <c r="AT16" s="25" t="s">
        <v>169</v>
      </c>
      <c r="AU16" s="26">
        <f>+IF(AT16="si",15,"")</f>
        <v>15</v>
      </c>
      <c r="AV16" s="25" t="s">
        <v>90</v>
      </c>
      <c r="AW16" s="26">
        <f t="shared" si="2"/>
        <v>10</v>
      </c>
      <c r="AX16" s="29">
        <f t="shared" si="7"/>
        <v>100</v>
      </c>
      <c r="AY16" s="29" t="str">
        <f t="shared" si="8"/>
        <v>Fuerte</v>
      </c>
      <c r="AZ16" s="28" t="s">
        <v>91</v>
      </c>
      <c r="BA16" s="27" t="str">
        <f t="shared" si="9"/>
        <v>Fuerte</v>
      </c>
      <c r="BB16" s="29" t="str">
        <f>IFERROR(VLOOKUP((CONCATENATE(AY16,BA16)),#REF!,2,FALSE),"")</f>
        <v/>
      </c>
      <c r="BC16" s="29">
        <f t="shared" si="10"/>
        <v>100</v>
      </c>
      <c r="BD16" s="176">
        <f>AVERAGE(BC16:BC18)</f>
        <v>100</v>
      </c>
      <c r="BE16" s="186" t="str">
        <f>IF(BD16&lt;=50, "Débil", IF(BD16&lt;=99,"Moderado","Fuerte"))</f>
        <v>Fuerte</v>
      </c>
      <c r="BF16" s="176">
        <f>+IF(BE16="Fuerte",2,IF(BE16="Moderado",1,0))</f>
        <v>2</v>
      </c>
      <c r="BG16" s="176" t="e">
        <f>+AC16-BF16</f>
        <v>#REF!</v>
      </c>
      <c r="BH16" s="178" t="e">
        <f>+VLOOKUP(BG16,#REF!,2,TRUE)</f>
        <v>#REF!</v>
      </c>
      <c r="BI16" s="180" t="str">
        <f>IF(ISBLANK(AD16),"",AD16)</f>
        <v>Mayor</v>
      </c>
      <c r="BJ16" s="178" t="e">
        <f>IF(AND(BH16&lt;&gt;"",BI16&lt;&gt;""),VLOOKUP(BH16&amp;BI16,#REF!,2,FALSE),"")</f>
        <v>#REF!</v>
      </c>
      <c r="BK16" s="182" t="e">
        <f>+VLOOKUP(BJ16,#REF!,2,FALSE)</f>
        <v>#REF!</v>
      </c>
      <c r="BL16" s="213" t="s">
        <v>173</v>
      </c>
      <c r="BM16" s="204" t="s">
        <v>174</v>
      </c>
      <c r="BN16" s="207">
        <v>44563</v>
      </c>
      <c r="BO16" s="210">
        <v>44926</v>
      </c>
      <c r="BP16" s="204" t="s">
        <v>175</v>
      </c>
      <c r="BQ16" s="204" t="s">
        <v>176</v>
      </c>
      <c r="BR16" s="174" t="s">
        <v>177</v>
      </c>
      <c r="BS16" s="174" t="s">
        <v>178</v>
      </c>
      <c r="BT16" s="159" t="s">
        <v>179</v>
      </c>
      <c r="BU16" s="174" t="s">
        <v>100</v>
      </c>
      <c r="BV16" s="198" t="s">
        <v>180</v>
      </c>
      <c r="BW16" s="198" t="s">
        <v>475</v>
      </c>
    </row>
    <row r="17" spans="1:75" ht="75" x14ac:dyDescent="0.35">
      <c r="A17" s="133"/>
      <c r="B17" s="181"/>
      <c r="C17" s="181"/>
      <c r="D17" s="136"/>
      <c r="E17" s="50" t="s">
        <v>181</v>
      </c>
      <c r="F17" s="14" t="s">
        <v>82</v>
      </c>
      <c r="G17" s="137"/>
      <c r="H17" s="156"/>
      <c r="I17" s="156"/>
      <c r="J17" s="156"/>
      <c r="K17" s="156"/>
      <c r="L17" s="156"/>
      <c r="M17" s="156"/>
      <c r="N17" s="156"/>
      <c r="O17" s="156"/>
      <c r="P17" s="156"/>
      <c r="Q17" s="156"/>
      <c r="R17" s="156"/>
      <c r="S17" s="156"/>
      <c r="T17" s="156"/>
      <c r="U17" s="156"/>
      <c r="V17" s="156"/>
      <c r="W17" s="156"/>
      <c r="X17" s="156"/>
      <c r="Y17" s="156"/>
      <c r="Z17" s="181"/>
      <c r="AA17" s="152"/>
      <c r="AB17" s="134"/>
      <c r="AC17" s="154"/>
      <c r="AD17" s="152" t="str">
        <f>+IF(OR(AB17=1,AB17&lt;=5),"Moderado",IF(OR(AB17=6,AB17&lt;=11),"Mayor","Catastrófico"))</f>
        <v>Moderado</v>
      </c>
      <c r="AE17" s="154"/>
      <c r="AF17" s="156"/>
      <c r="AG17" s="47" t="s">
        <v>182</v>
      </c>
      <c r="AH17" s="48" t="s">
        <v>167</v>
      </c>
      <c r="AI17" s="25" t="s">
        <v>104</v>
      </c>
      <c r="AJ17" s="25" t="s">
        <v>169</v>
      </c>
      <c r="AK17" s="26">
        <f t="shared" ref="AK17:AK26" si="11">+IF(AJ17="si",15,"")</f>
        <v>15</v>
      </c>
      <c r="AL17" s="25" t="s">
        <v>169</v>
      </c>
      <c r="AM17" s="26">
        <f t="shared" ref="AM17:AM26" si="12">+IF(AL17="si",15,"")</f>
        <v>15</v>
      </c>
      <c r="AN17" s="25" t="s">
        <v>169</v>
      </c>
      <c r="AO17" s="26">
        <f t="shared" ref="AO17:AO26" si="13">+IF(AN17="si",15,"")</f>
        <v>15</v>
      </c>
      <c r="AP17" s="25" t="s">
        <v>169</v>
      </c>
      <c r="AQ17" s="26">
        <f t="shared" ref="AQ17:AQ26" si="14">+IF(AP17="si",15,"")</f>
        <v>15</v>
      </c>
      <c r="AR17" s="25" t="s">
        <v>169</v>
      </c>
      <c r="AS17" s="26">
        <f t="shared" ref="AS17:AS26" si="15">+IF(AR17="si",15,"")</f>
        <v>15</v>
      </c>
      <c r="AT17" s="25" t="s">
        <v>169</v>
      </c>
      <c r="AU17" s="26">
        <f t="shared" ref="AU17:AU26" si="16">+IF(AT17="si",15,"")</f>
        <v>15</v>
      </c>
      <c r="AV17" s="25" t="s">
        <v>90</v>
      </c>
      <c r="AW17" s="26">
        <f t="shared" si="2"/>
        <v>10</v>
      </c>
      <c r="AX17" s="29">
        <f t="shared" si="7"/>
        <v>100</v>
      </c>
      <c r="AY17" s="29" t="str">
        <f t="shared" si="8"/>
        <v>Fuerte</v>
      </c>
      <c r="AZ17" s="28" t="s">
        <v>91</v>
      </c>
      <c r="BA17" s="27" t="str">
        <f t="shared" si="9"/>
        <v>Fuerte</v>
      </c>
      <c r="BB17" s="29" t="str">
        <f>IFERROR(VLOOKUP((CONCATENATE(AY17,BA17)),#REF!,2,FALSE),"")</f>
        <v/>
      </c>
      <c r="BC17" s="29">
        <f t="shared" si="10"/>
        <v>100</v>
      </c>
      <c r="BD17" s="177"/>
      <c r="BE17" s="187"/>
      <c r="BF17" s="177"/>
      <c r="BG17" s="177"/>
      <c r="BH17" s="179"/>
      <c r="BI17" s="181"/>
      <c r="BJ17" s="179"/>
      <c r="BK17" s="183"/>
      <c r="BL17" s="214"/>
      <c r="BM17" s="205"/>
      <c r="BN17" s="208"/>
      <c r="BO17" s="211"/>
      <c r="BP17" s="205"/>
      <c r="BQ17" s="205"/>
      <c r="BR17" s="174"/>
      <c r="BS17" s="174"/>
      <c r="BT17" s="160"/>
      <c r="BU17" s="174"/>
      <c r="BV17" s="198"/>
      <c r="BW17" s="198"/>
    </row>
    <row r="18" spans="1:75" ht="75.5" thickBot="1" x14ac:dyDescent="0.4">
      <c r="A18" s="133"/>
      <c r="B18" s="181"/>
      <c r="C18" s="181"/>
      <c r="D18" s="136"/>
      <c r="E18" s="50" t="s">
        <v>172</v>
      </c>
      <c r="F18" s="14" t="s">
        <v>82</v>
      </c>
      <c r="G18" s="137"/>
      <c r="H18" s="156"/>
      <c r="I18" s="156"/>
      <c r="J18" s="156"/>
      <c r="K18" s="156"/>
      <c r="L18" s="156"/>
      <c r="M18" s="156"/>
      <c r="N18" s="156"/>
      <c r="O18" s="156"/>
      <c r="P18" s="156"/>
      <c r="Q18" s="156"/>
      <c r="R18" s="156"/>
      <c r="S18" s="156"/>
      <c r="T18" s="156"/>
      <c r="U18" s="156"/>
      <c r="V18" s="156"/>
      <c r="W18" s="156"/>
      <c r="X18" s="156"/>
      <c r="Y18" s="156"/>
      <c r="Z18" s="181"/>
      <c r="AA18" s="152"/>
      <c r="AB18" s="134"/>
      <c r="AC18" s="154"/>
      <c r="AD18" s="152" t="str">
        <f>+IF(OR(AB18=1,AB18&lt;=5),"Moderado",IF(OR(AB18=6,AB18&lt;=11),"Mayor","Catastrófico"))</f>
        <v>Moderado</v>
      </c>
      <c r="AE18" s="154"/>
      <c r="AF18" s="156"/>
      <c r="AG18" s="47" t="s">
        <v>182</v>
      </c>
      <c r="AH18" s="48" t="s">
        <v>181</v>
      </c>
      <c r="AI18" s="25" t="s">
        <v>104</v>
      </c>
      <c r="AJ18" s="25" t="s">
        <v>169</v>
      </c>
      <c r="AK18" s="26">
        <f t="shared" si="11"/>
        <v>15</v>
      </c>
      <c r="AL18" s="25" t="s">
        <v>169</v>
      </c>
      <c r="AM18" s="26">
        <f t="shared" si="12"/>
        <v>15</v>
      </c>
      <c r="AN18" s="25" t="s">
        <v>169</v>
      </c>
      <c r="AO18" s="26">
        <f t="shared" si="13"/>
        <v>15</v>
      </c>
      <c r="AP18" s="25" t="s">
        <v>169</v>
      </c>
      <c r="AQ18" s="26">
        <f t="shared" si="14"/>
        <v>15</v>
      </c>
      <c r="AR18" s="25" t="s">
        <v>169</v>
      </c>
      <c r="AS18" s="26">
        <f t="shared" si="15"/>
        <v>15</v>
      </c>
      <c r="AT18" s="25" t="s">
        <v>169</v>
      </c>
      <c r="AU18" s="26">
        <f t="shared" si="16"/>
        <v>15</v>
      </c>
      <c r="AV18" s="25" t="s">
        <v>90</v>
      </c>
      <c r="AW18" s="26">
        <f t="shared" si="2"/>
        <v>10</v>
      </c>
      <c r="AX18" s="29">
        <f t="shared" si="7"/>
        <v>100</v>
      </c>
      <c r="AY18" s="29" t="str">
        <f t="shared" si="8"/>
        <v>Fuerte</v>
      </c>
      <c r="AZ18" s="28" t="s">
        <v>91</v>
      </c>
      <c r="BA18" s="27" t="str">
        <f t="shared" si="9"/>
        <v>Fuerte</v>
      </c>
      <c r="BB18" s="29" t="str">
        <f>IFERROR(VLOOKUP((CONCATENATE(AY18,BA18)),#REF!,2,FALSE),"")</f>
        <v/>
      </c>
      <c r="BC18" s="29">
        <f t="shared" si="10"/>
        <v>100</v>
      </c>
      <c r="BD18" s="177"/>
      <c r="BE18" s="187"/>
      <c r="BF18" s="177"/>
      <c r="BG18" s="177"/>
      <c r="BH18" s="179"/>
      <c r="BI18" s="181"/>
      <c r="BJ18" s="179"/>
      <c r="BK18" s="183"/>
      <c r="BL18" s="215"/>
      <c r="BM18" s="206"/>
      <c r="BN18" s="209"/>
      <c r="BO18" s="212"/>
      <c r="BP18" s="206"/>
      <c r="BQ18" s="206"/>
      <c r="BR18" s="174"/>
      <c r="BS18" s="174"/>
      <c r="BT18" s="161"/>
      <c r="BU18" s="174"/>
      <c r="BV18" s="198"/>
      <c r="BW18" s="198"/>
    </row>
    <row r="19" spans="1:75" ht="105" customHeight="1" x14ac:dyDescent="0.35">
      <c r="A19" s="132">
        <v>6</v>
      </c>
      <c r="B19" s="134" t="s">
        <v>79</v>
      </c>
      <c r="C19" s="181" t="str">
        <f>IFERROR(VLOOKUP(B19,#REF!,2,FALSE),"")</f>
        <v/>
      </c>
      <c r="D19" s="203" t="s">
        <v>183</v>
      </c>
      <c r="E19" s="52" t="s">
        <v>184</v>
      </c>
      <c r="F19" s="35" t="s">
        <v>102</v>
      </c>
      <c r="G19" s="137" t="s">
        <v>185</v>
      </c>
      <c r="H19" s="134" t="s">
        <v>84</v>
      </c>
      <c r="I19" s="134" t="s">
        <v>84</v>
      </c>
      <c r="J19" s="134" t="s">
        <v>84</v>
      </c>
      <c r="K19" s="134" t="s">
        <v>84</v>
      </c>
      <c r="L19" s="134" t="s">
        <v>84</v>
      </c>
      <c r="M19" s="134" t="s">
        <v>85</v>
      </c>
      <c r="N19" s="134" t="s">
        <v>84</v>
      </c>
      <c r="O19" s="134" t="s">
        <v>85</v>
      </c>
      <c r="P19" s="134" t="s">
        <v>84</v>
      </c>
      <c r="Q19" s="134" t="s">
        <v>84</v>
      </c>
      <c r="R19" s="134" t="s">
        <v>84</v>
      </c>
      <c r="S19" s="134" t="s">
        <v>84</v>
      </c>
      <c r="T19" s="134" t="s">
        <v>84</v>
      </c>
      <c r="U19" s="134" t="s">
        <v>84</v>
      </c>
      <c r="V19" s="134" t="s">
        <v>84</v>
      </c>
      <c r="W19" s="158" t="s">
        <v>85</v>
      </c>
      <c r="X19" s="158" t="s">
        <v>85</v>
      </c>
      <c r="Y19" s="158" t="s">
        <v>84</v>
      </c>
      <c r="Z19" s="158" t="s">
        <v>85</v>
      </c>
      <c r="AA19" s="180">
        <f>COUNTIF(H19:Z22, "SI")</f>
        <v>14</v>
      </c>
      <c r="AB19" s="158" t="s">
        <v>186</v>
      </c>
      <c r="AC19" s="178" t="e">
        <f>+VLOOKUP(AB19,#REF!,2,0)</f>
        <v>#REF!</v>
      </c>
      <c r="AD19" s="180" t="str">
        <f>+IF(OR(AA19=1,AA19&lt;=5),"Moderado",IF(OR(AA19=6,AA19&lt;=11),"Mayor","Catastrófico"))</f>
        <v>Catastrófico</v>
      </c>
      <c r="AE19" s="178" t="e">
        <f>+VLOOKUP(AD19,#REF!,2,0)</f>
        <v>#REF!</v>
      </c>
      <c r="AF19" s="220" t="e">
        <f>IF(AND(AB19&lt;&gt;"",AD19&lt;&gt;""),VLOOKUP(AB19&amp;AD19,#REF!,2,FALSE),"")</f>
        <v>#REF!</v>
      </c>
      <c r="AG19" s="12" t="s">
        <v>187</v>
      </c>
      <c r="AH19" s="48" t="s">
        <v>184</v>
      </c>
      <c r="AI19" s="11" t="s">
        <v>88</v>
      </c>
      <c r="AJ19" s="25" t="s">
        <v>84</v>
      </c>
      <c r="AK19" s="25">
        <f t="shared" si="11"/>
        <v>15</v>
      </c>
      <c r="AL19" s="25" t="s">
        <v>169</v>
      </c>
      <c r="AM19" s="25">
        <f t="shared" si="12"/>
        <v>15</v>
      </c>
      <c r="AN19" s="25" t="s">
        <v>169</v>
      </c>
      <c r="AO19" s="25">
        <f t="shared" si="13"/>
        <v>15</v>
      </c>
      <c r="AP19" s="25" t="s">
        <v>169</v>
      </c>
      <c r="AQ19" s="25">
        <f t="shared" si="14"/>
        <v>15</v>
      </c>
      <c r="AR19" s="25" t="s">
        <v>169</v>
      </c>
      <c r="AS19" s="25">
        <f t="shared" si="15"/>
        <v>15</v>
      </c>
      <c r="AT19" s="25" t="s">
        <v>169</v>
      </c>
      <c r="AU19" s="25">
        <f t="shared" si="16"/>
        <v>15</v>
      </c>
      <c r="AV19" s="25" t="s">
        <v>90</v>
      </c>
      <c r="AW19" s="25">
        <f t="shared" si="2"/>
        <v>10</v>
      </c>
      <c r="AX19" s="29">
        <f t="shared" si="7"/>
        <v>100</v>
      </c>
      <c r="AY19" s="29" t="str">
        <f t="shared" si="8"/>
        <v>Fuerte</v>
      </c>
      <c r="AZ19" s="28" t="s">
        <v>91</v>
      </c>
      <c r="BA19" s="27" t="str">
        <f t="shared" si="9"/>
        <v>Fuerte</v>
      </c>
      <c r="BB19" s="29" t="str">
        <f>IFERROR(VLOOKUP((CONCATENATE(AY19,BA19)),#REF!,2,FALSE),"")</f>
        <v/>
      </c>
      <c r="BC19" s="29">
        <f t="shared" si="10"/>
        <v>100</v>
      </c>
      <c r="BD19" s="176">
        <f>AVERAGE(BC19:BC22)</f>
        <v>100</v>
      </c>
      <c r="BE19" s="186" t="str">
        <f>IF(BD19&lt;=50, "Débil", IF(BD19&lt;=99,"Moderado","Fuerte"))</f>
        <v>Fuerte</v>
      </c>
      <c r="BF19" s="176">
        <f>+IF(BE19="Fuerte",2,IF(BE19="Moderado",1,0))</f>
        <v>2</v>
      </c>
      <c r="BG19" s="176" t="e">
        <f>+AC19-BF19</f>
        <v>#REF!</v>
      </c>
      <c r="BH19" s="178" t="e">
        <f>+VLOOKUP(BG19,#REF!,2,TRUE)</f>
        <v>#REF!</v>
      </c>
      <c r="BI19" s="180" t="str">
        <f>IF(ISBLANK(AD19),"",AD19)</f>
        <v>Catastrófico</v>
      </c>
      <c r="BJ19" s="178" t="e">
        <f>IF(AND(BH19&lt;&gt;"",BI19&lt;&gt;""),VLOOKUP(BH19&amp;BI19,#REF!,2,FALSE),"")</f>
        <v>#REF!</v>
      </c>
      <c r="BK19" s="182" t="e">
        <f>+VLOOKUP(BJ19,#REF!,2,FALSE)</f>
        <v>#REF!</v>
      </c>
      <c r="BL19" s="49" t="s">
        <v>188</v>
      </c>
      <c r="BM19" s="39" t="s">
        <v>189</v>
      </c>
      <c r="BN19" s="53">
        <v>44562</v>
      </c>
      <c r="BO19" s="40">
        <v>44926</v>
      </c>
      <c r="BP19" s="39" t="s">
        <v>190</v>
      </c>
      <c r="BQ19" s="39" t="s">
        <v>191</v>
      </c>
      <c r="BR19" s="41" t="s">
        <v>192</v>
      </c>
      <c r="BS19" s="41" t="s">
        <v>193</v>
      </c>
      <c r="BT19" s="159" t="s">
        <v>194</v>
      </c>
      <c r="BU19" s="174" t="s">
        <v>195</v>
      </c>
      <c r="BV19" s="174" t="s">
        <v>196</v>
      </c>
      <c r="BW19" s="198" t="s">
        <v>477</v>
      </c>
    </row>
    <row r="20" spans="1:75" ht="62.5" x14ac:dyDescent="0.35">
      <c r="A20" s="133"/>
      <c r="B20" s="134"/>
      <c r="C20" s="181"/>
      <c r="D20" s="203"/>
      <c r="E20" s="52" t="s">
        <v>197</v>
      </c>
      <c r="F20" s="35" t="s">
        <v>82</v>
      </c>
      <c r="G20" s="137"/>
      <c r="H20" s="134"/>
      <c r="I20" s="134"/>
      <c r="J20" s="134"/>
      <c r="K20" s="134"/>
      <c r="L20" s="134"/>
      <c r="M20" s="134"/>
      <c r="N20" s="134"/>
      <c r="O20" s="134"/>
      <c r="P20" s="134"/>
      <c r="Q20" s="134"/>
      <c r="R20" s="134"/>
      <c r="S20" s="134"/>
      <c r="T20" s="134"/>
      <c r="U20" s="134"/>
      <c r="V20" s="134"/>
      <c r="W20" s="134"/>
      <c r="X20" s="134"/>
      <c r="Y20" s="134"/>
      <c r="Z20" s="134"/>
      <c r="AA20" s="181"/>
      <c r="AB20" s="134"/>
      <c r="AC20" s="179"/>
      <c r="AD20" s="181" t="str">
        <f>+IF(OR(AB20=1,AB20&lt;=5),"Moderado",IF(OR(AB20=6,AB20&lt;=11),"Mayor","Catastrófico"))</f>
        <v>Moderado</v>
      </c>
      <c r="AE20" s="179"/>
      <c r="AF20" s="221"/>
      <c r="AG20" s="12" t="s">
        <v>198</v>
      </c>
      <c r="AH20" s="48" t="s">
        <v>199</v>
      </c>
      <c r="AI20" s="11" t="s">
        <v>104</v>
      </c>
      <c r="AJ20" s="25" t="s">
        <v>84</v>
      </c>
      <c r="AK20" s="25">
        <f t="shared" si="11"/>
        <v>15</v>
      </c>
      <c r="AL20" s="25" t="s">
        <v>169</v>
      </c>
      <c r="AM20" s="25">
        <f t="shared" si="12"/>
        <v>15</v>
      </c>
      <c r="AN20" s="25" t="s">
        <v>169</v>
      </c>
      <c r="AO20" s="25">
        <f t="shared" si="13"/>
        <v>15</v>
      </c>
      <c r="AP20" s="25" t="s">
        <v>169</v>
      </c>
      <c r="AQ20" s="25">
        <f t="shared" si="14"/>
        <v>15</v>
      </c>
      <c r="AR20" s="25" t="s">
        <v>169</v>
      </c>
      <c r="AS20" s="25">
        <f t="shared" si="15"/>
        <v>15</v>
      </c>
      <c r="AT20" s="25" t="s">
        <v>169</v>
      </c>
      <c r="AU20" s="25">
        <f t="shared" si="16"/>
        <v>15</v>
      </c>
      <c r="AV20" s="25" t="s">
        <v>90</v>
      </c>
      <c r="AW20" s="25">
        <f t="shared" si="2"/>
        <v>10</v>
      </c>
      <c r="AX20" s="29">
        <f t="shared" si="7"/>
        <v>100</v>
      </c>
      <c r="AY20" s="29" t="str">
        <f t="shared" si="8"/>
        <v>Fuerte</v>
      </c>
      <c r="AZ20" s="28" t="s">
        <v>91</v>
      </c>
      <c r="BA20" s="27" t="str">
        <f t="shared" si="9"/>
        <v>Fuerte</v>
      </c>
      <c r="BB20" s="29" t="str">
        <f>IFERROR(VLOOKUP((CONCATENATE(AY20,BA20)),#REF!,2,FALSE),"")</f>
        <v/>
      </c>
      <c r="BC20" s="29">
        <f t="shared" si="10"/>
        <v>100</v>
      </c>
      <c r="BD20" s="177"/>
      <c r="BE20" s="187"/>
      <c r="BF20" s="177"/>
      <c r="BG20" s="177"/>
      <c r="BH20" s="179"/>
      <c r="BI20" s="181"/>
      <c r="BJ20" s="179"/>
      <c r="BK20" s="183"/>
      <c r="BL20" s="49" t="s">
        <v>200</v>
      </c>
      <c r="BM20" s="39" t="s">
        <v>189</v>
      </c>
      <c r="BN20" s="53">
        <v>44562</v>
      </c>
      <c r="BO20" s="40">
        <v>44926</v>
      </c>
      <c r="BP20" s="39" t="s">
        <v>201</v>
      </c>
      <c r="BQ20" s="39" t="s">
        <v>202</v>
      </c>
      <c r="BR20" s="41" t="s">
        <v>203</v>
      </c>
      <c r="BS20" s="41" t="s">
        <v>203</v>
      </c>
      <c r="BT20" s="160"/>
      <c r="BU20" s="174"/>
      <c r="BV20" s="174"/>
      <c r="BW20" s="198"/>
    </row>
    <row r="21" spans="1:75" ht="246.75" customHeight="1" x14ac:dyDescent="0.35">
      <c r="A21" s="133"/>
      <c r="B21" s="134"/>
      <c r="C21" s="181"/>
      <c r="D21" s="203"/>
      <c r="E21" s="216" t="s">
        <v>204</v>
      </c>
      <c r="F21" s="190" t="s">
        <v>82</v>
      </c>
      <c r="G21" s="137"/>
      <c r="H21" s="134"/>
      <c r="I21" s="134"/>
      <c r="J21" s="134"/>
      <c r="K21" s="134"/>
      <c r="L21" s="134"/>
      <c r="M21" s="134"/>
      <c r="N21" s="134"/>
      <c r="O21" s="134"/>
      <c r="P21" s="134"/>
      <c r="Q21" s="134"/>
      <c r="R21" s="134"/>
      <c r="S21" s="134"/>
      <c r="T21" s="134"/>
      <c r="U21" s="134"/>
      <c r="V21" s="134"/>
      <c r="W21" s="134"/>
      <c r="X21" s="134"/>
      <c r="Y21" s="134"/>
      <c r="Z21" s="134"/>
      <c r="AA21" s="181"/>
      <c r="AB21" s="134"/>
      <c r="AC21" s="179"/>
      <c r="AD21" s="181" t="str">
        <f>+IF(OR(AB21=1,AB21&lt;=5),"Moderado",IF(OR(AB21=6,AB21&lt;=11),"Mayor","Catastrófico"))</f>
        <v>Moderado</v>
      </c>
      <c r="AE21" s="179"/>
      <c r="AF21" s="221"/>
      <c r="AG21" s="178" t="s">
        <v>205</v>
      </c>
      <c r="AH21" s="218" t="s">
        <v>204</v>
      </c>
      <c r="AI21" s="184" t="s">
        <v>88</v>
      </c>
      <c r="AJ21" s="178" t="s">
        <v>84</v>
      </c>
      <c r="AK21" s="181">
        <f t="shared" si="11"/>
        <v>15</v>
      </c>
      <c r="AL21" s="178" t="s">
        <v>169</v>
      </c>
      <c r="AM21" s="181">
        <v>15</v>
      </c>
      <c r="AN21" s="178" t="s">
        <v>169</v>
      </c>
      <c r="AO21" s="178">
        <f t="shared" si="13"/>
        <v>15</v>
      </c>
      <c r="AP21" s="178" t="s">
        <v>169</v>
      </c>
      <c r="AQ21" s="178">
        <f t="shared" si="14"/>
        <v>15</v>
      </c>
      <c r="AR21" s="178" t="s">
        <v>169</v>
      </c>
      <c r="AS21" s="178">
        <f t="shared" si="15"/>
        <v>15</v>
      </c>
      <c r="AT21" s="178" t="s">
        <v>169</v>
      </c>
      <c r="AU21" s="178">
        <f t="shared" si="16"/>
        <v>15</v>
      </c>
      <c r="AV21" s="178" t="s">
        <v>90</v>
      </c>
      <c r="AW21" s="178">
        <f t="shared" si="2"/>
        <v>10</v>
      </c>
      <c r="AX21" s="176">
        <f t="shared" si="7"/>
        <v>100</v>
      </c>
      <c r="AY21" s="176" t="str">
        <f t="shared" si="8"/>
        <v>Fuerte</v>
      </c>
      <c r="AZ21" s="196" t="s">
        <v>91</v>
      </c>
      <c r="BA21" s="176" t="str">
        <f t="shared" si="9"/>
        <v>Fuerte</v>
      </c>
      <c r="BB21" s="176" t="str">
        <f>IFERROR(VLOOKUP((CONCATENATE(AY21,BA21)),#REF!,2,FALSE),"")</f>
        <v/>
      </c>
      <c r="BC21" s="176">
        <f t="shared" si="10"/>
        <v>100</v>
      </c>
      <c r="BD21" s="177"/>
      <c r="BE21" s="187"/>
      <c r="BF21" s="177"/>
      <c r="BG21" s="177"/>
      <c r="BH21" s="179"/>
      <c r="BI21" s="181"/>
      <c r="BJ21" s="179"/>
      <c r="BK21" s="183"/>
      <c r="BL21" s="204" t="s">
        <v>206</v>
      </c>
      <c r="BM21" s="162" t="s">
        <v>189</v>
      </c>
      <c r="BN21" s="201">
        <v>44562</v>
      </c>
      <c r="BO21" s="167">
        <v>44926</v>
      </c>
      <c r="BP21" s="162" t="s">
        <v>207</v>
      </c>
      <c r="BQ21" s="162" t="s">
        <v>208</v>
      </c>
      <c r="BR21" s="162" t="s">
        <v>209</v>
      </c>
      <c r="BS21" s="162" t="s">
        <v>209</v>
      </c>
      <c r="BT21" s="160"/>
      <c r="BU21" s="174"/>
      <c r="BV21" s="174"/>
      <c r="BW21" s="198"/>
    </row>
    <row r="22" spans="1:75" ht="15" thickBot="1" x14ac:dyDescent="0.4">
      <c r="A22" s="133"/>
      <c r="B22" s="134"/>
      <c r="C22" s="181"/>
      <c r="D22" s="203"/>
      <c r="E22" s="217"/>
      <c r="F22" s="191"/>
      <c r="G22" s="137"/>
      <c r="H22" s="134"/>
      <c r="I22" s="134"/>
      <c r="J22" s="134"/>
      <c r="K22" s="134"/>
      <c r="L22" s="134"/>
      <c r="M22" s="134"/>
      <c r="N22" s="134"/>
      <c r="O22" s="134"/>
      <c r="P22" s="134"/>
      <c r="Q22" s="134"/>
      <c r="R22" s="134"/>
      <c r="S22" s="134"/>
      <c r="T22" s="134"/>
      <c r="U22" s="134"/>
      <c r="V22" s="134"/>
      <c r="W22" s="134"/>
      <c r="X22" s="134"/>
      <c r="Y22" s="134"/>
      <c r="Z22" s="134"/>
      <c r="AA22" s="181"/>
      <c r="AB22" s="134"/>
      <c r="AC22" s="179"/>
      <c r="AD22" s="181" t="str">
        <f>+IF(OR(AB22=1,AB22&lt;=5),"Moderado",IF(OR(AB22=6,AB22&lt;=11),"Mayor","Catastrófico"))</f>
        <v>Moderado</v>
      </c>
      <c r="AE22" s="179"/>
      <c r="AF22" s="221"/>
      <c r="AG22" s="180"/>
      <c r="AH22" s="219"/>
      <c r="AI22" s="158"/>
      <c r="AJ22" s="180"/>
      <c r="AK22" s="181"/>
      <c r="AL22" s="180"/>
      <c r="AM22" s="181"/>
      <c r="AN22" s="180"/>
      <c r="AO22" s="180"/>
      <c r="AP22" s="180"/>
      <c r="AQ22" s="180"/>
      <c r="AR22" s="180"/>
      <c r="AS22" s="180"/>
      <c r="AT22" s="180"/>
      <c r="AU22" s="180"/>
      <c r="AV22" s="180"/>
      <c r="AW22" s="180"/>
      <c r="AX22" s="186"/>
      <c r="AY22" s="186"/>
      <c r="AZ22" s="197"/>
      <c r="BA22" s="186"/>
      <c r="BB22" s="186"/>
      <c r="BC22" s="186"/>
      <c r="BD22" s="177"/>
      <c r="BE22" s="187"/>
      <c r="BF22" s="177"/>
      <c r="BG22" s="177"/>
      <c r="BH22" s="179"/>
      <c r="BI22" s="181"/>
      <c r="BJ22" s="179"/>
      <c r="BK22" s="183"/>
      <c r="BL22" s="206"/>
      <c r="BM22" s="164"/>
      <c r="BN22" s="202"/>
      <c r="BO22" s="169"/>
      <c r="BP22" s="164"/>
      <c r="BQ22" s="164"/>
      <c r="BR22" s="164"/>
      <c r="BS22" s="164"/>
      <c r="BT22" s="161"/>
      <c r="BU22" s="174"/>
      <c r="BV22" s="174"/>
      <c r="BW22" s="198"/>
    </row>
    <row r="23" spans="1:75" ht="147.65" customHeight="1" x14ac:dyDescent="0.35">
      <c r="A23" s="132">
        <v>7</v>
      </c>
      <c r="B23" s="134" t="s">
        <v>79</v>
      </c>
      <c r="C23" s="181" t="str">
        <f>IFERROR(VLOOKUP(B23,#REF!,2,FALSE),"")</f>
        <v/>
      </c>
      <c r="D23" s="203" t="s">
        <v>210</v>
      </c>
      <c r="E23" s="13" t="s">
        <v>199</v>
      </c>
      <c r="F23" s="222" t="s">
        <v>82</v>
      </c>
      <c r="G23" s="137" t="s">
        <v>211</v>
      </c>
      <c r="H23" s="138" t="s">
        <v>84</v>
      </c>
      <c r="I23" s="138" t="s">
        <v>84</v>
      </c>
      <c r="J23" s="138" t="s">
        <v>84</v>
      </c>
      <c r="K23" s="138" t="s">
        <v>84</v>
      </c>
      <c r="L23" s="138" t="s">
        <v>84</v>
      </c>
      <c r="M23" s="138" t="s">
        <v>85</v>
      </c>
      <c r="N23" s="138" t="s">
        <v>85</v>
      </c>
      <c r="O23" s="138" t="s">
        <v>85</v>
      </c>
      <c r="P23" s="138" t="s">
        <v>84</v>
      </c>
      <c r="Q23" s="138" t="s">
        <v>84</v>
      </c>
      <c r="R23" s="138" t="s">
        <v>84</v>
      </c>
      <c r="S23" s="138" t="s">
        <v>84</v>
      </c>
      <c r="T23" s="138" t="s">
        <v>84</v>
      </c>
      <c r="U23" s="138" t="s">
        <v>84</v>
      </c>
      <c r="V23" s="138" t="s">
        <v>84</v>
      </c>
      <c r="W23" s="157" t="s">
        <v>85</v>
      </c>
      <c r="X23" s="157" t="s">
        <v>85</v>
      </c>
      <c r="Y23" s="157" t="s">
        <v>84</v>
      </c>
      <c r="Z23" s="158" t="s">
        <v>85</v>
      </c>
      <c r="AA23" s="151">
        <f>COUNTIF(H23:Z26, "SI")</f>
        <v>13</v>
      </c>
      <c r="AB23" s="158" t="s">
        <v>86</v>
      </c>
      <c r="AC23" s="153" t="e">
        <f>+VLOOKUP(AB23,#REF!,2,0)</f>
        <v>#REF!</v>
      </c>
      <c r="AD23" s="151" t="str">
        <f>+IF(OR(AA23=1,AA23&lt;=5),"Moderado",IF(OR(AA23=6,AA23&lt;=11),"Mayor","Catastrófico"))</f>
        <v>Catastrófico</v>
      </c>
      <c r="AE23" s="153" t="e">
        <f>+VLOOKUP(AD23,#REF!,2,0)</f>
        <v>#REF!</v>
      </c>
      <c r="AF23" s="155" t="e">
        <f>IF(AND(AB23&lt;&gt;"",AD23&lt;&gt;""),VLOOKUP(AB23&amp;AD23,#REF!,2,FALSE),"")</f>
        <v>#REF!</v>
      </c>
      <c r="AG23" s="22" t="s">
        <v>212</v>
      </c>
      <c r="AH23" s="55" t="s">
        <v>199</v>
      </c>
      <c r="AI23" s="38" t="s">
        <v>88</v>
      </c>
      <c r="AJ23" s="25" t="s">
        <v>84</v>
      </c>
      <c r="AK23" s="25">
        <f t="shared" si="11"/>
        <v>15</v>
      </c>
      <c r="AL23" s="25" t="s">
        <v>169</v>
      </c>
      <c r="AM23" s="25">
        <f t="shared" si="12"/>
        <v>15</v>
      </c>
      <c r="AN23" s="25" t="s">
        <v>169</v>
      </c>
      <c r="AO23" s="25">
        <f t="shared" si="13"/>
        <v>15</v>
      </c>
      <c r="AP23" s="25" t="s">
        <v>169</v>
      </c>
      <c r="AQ23" s="25">
        <f t="shared" si="14"/>
        <v>15</v>
      </c>
      <c r="AR23" s="25" t="s">
        <v>169</v>
      </c>
      <c r="AS23" s="26">
        <f t="shared" si="15"/>
        <v>15</v>
      </c>
      <c r="AT23" s="25" t="s">
        <v>169</v>
      </c>
      <c r="AU23" s="25">
        <f t="shared" si="16"/>
        <v>15</v>
      </c>
      <c r="AV23" s="25" t="s">
        <v>90</v>
      </c>
      <c r="AW23" s="25">
        <f t="shared" si="2"/>
        <v>10</v>
      </c>
      <c r="AX23" s="29">
        <f t="shared" si="7"/>
        <v>100</v>
      </c>
      <c r="AY23" s="29" t="str">
        <f t="shared" si="8"/>
        <v>Fuerte</v>
      </c>
      <c r="AZ23" s="28" t="s">
        <v>91</v>
      </c>
      <c r="BA23" s="27" t="str">
        <f t="shared" si="9"/>
        <v>Fuerte</v>
      </c>
      <c r="BB23" s="29" t="str">
        <f>IFERROR(VLOOKUP((CONCATENATE(AY23,BA23)),#REF!,2,FALSE),"")</f>
        <v/>
      </c>
      <c r="BC23" s="29">
        <f t="shared" si="10"/>
        <v>100</v>
      </c>
      <c r="BD23" s="176">
        <f>AVERAGE(BC23:BC26)</f>
        <v>100</v>
      </c>
      <c r="BE23" s="186" t="str">
        <f>IF(BD23&lt;=50, "Débil", IF(BD23&lt;=99,"Moderado","Fuerte"))</f>
        <v>Fuerte</v>
      </c>
      <c r="BF23" s="176">
        <f>+IF(BE23="Fuerte",2,IF(BE23="Moderado",1,0))</f>
        <v>2</v>
      </c>
      <c r="BG23" s="176" t="e">
        <f>+AC23-BF23</f>
        <v>#REF!</v>
      </c>
      <c r="BH23" s="178" t="e">
        <f>+VLOOKUP(BG23,#REF!,2,TRUE)</f>
        <v>#REF!</v>
      </c>
      <c r="BI23" s="180" t="str">
        <f>IF(ISBLANK(AD23),"",AD23)</f>
        <v>Catastrófico</v>
      </c>
      <c r="BJ23" s="178" t="e">
        <f>IF(AND(BH23&lt;&gt;"",BI23&lt;&gt;""),VLOOKUP(BH23&amp;BI23,#REF!,2,FALSE),"")</f>
        <v>#REF!</v>
      </c>
      <c r="BK23" s="182" t="e">
        <f>+VLOOKUP(BJ23,#REF!,2,FALSE)</f>
        <v>#REF!</v>
      </c>
      <c r="BL23" s="225" t="s">
        <v>213</v>
      </c>
      <c r="BM23" s="198" t="s">
        <v>189</v>
      </c>
      <c r="BN23" s="226">
        <v>44562</v>
      </c>
      <c r="BO23" s="227">
        <v>44926</v>
      </c>
      <c r="BP23" s="198" t="s">
        <v>214</v>
      </c>
      <c r="BQ23" s="198" t="s">
        <v>215</v>
      </c>
      <c r="BR23" s="198" t="s">
        <v>216</v>
      </c>
      <c r="BS23" s="198" t="s">
        <v>216</v>
      </c>
      <c r="BT23" s="159" t="s">
        <v>217</v>
      </c>
      <c r="BU23" s="174" t="s">
        <v>120</v>
      </c>
      <c r="BV23" s="198" t="s">
        <v>218</v>
      </c>
      <c r="BW23" s="198" t="s">
        <v>478</v>
      </c>
    </row>
    <row r="24" spans="1:75" ht="145.5" customHeight="1" x14ac:dyDescent="0.35">
      <c r="A24" s="133"/>
      <c r="B24" s="134"/>
      <c r="C24" s="181"/>
      <c r="D24" s="203"/>
      <c r="E24" s="13" t="s">
        <v>219</v>
      </c>
      <c r="F24" s="223"/>
      <c r="G24" s="137"/>
      <c r="H24" s="138"/>
      <c r="I24" s="138"/>
      <c r="J24" s="138"/>
      <c r="K24" s="138"/>
      <c r="L24" s="138"/>
      <c r="M24" s="138"/>
      <c r="N24" s="138"/>
      <c r="O24" s="138"/>
      <c r="P24" s="138"/>
      <c r="Q24" s="138"/>
      <c r="R24" s="138"/>
      <c r="S24" s="138"/>
      <c r="T24" s="138"/>
      <c r="U24" s="138"/>
      <c r="V24" s="138"/>
      <c r="W24" s="138"/>
      <c r="X24" s="138"/>
      <c r="Y24" s="138"/>
      <c r="Z24" s="134"/>
      <c r="AA24" s="152"/>
      <c r="AB24" s="134"/>
      <c r="AC24" s="154"/>
      <c r="AD24" s="152" t="str">
        <f>+IF(OR(AB24=1,AB24&lt;=5),"Moderado",IF(OR(AB24=6,AB24&lt;=11),"Mayor","Catastrófico"))</f>
        <v>Moderado</v>
      </c>
      <c r="AE24" s="154"/>
      <c r="AF24" s="156"/>
      <c r="AG24" s="22" t="s">
        <v>220</v>
      </c>
      <c r="AH24" s="55" t="s">
        <v>219</v>
      </c>
      <c r="AI24" s="38" t="s">
        <v>88</v>
      </c>
      <c r="AJ24" s="25" t="s">
        <v>84</v>
      </c>
      <c r="AK24" s="25">
        <f t="shared" si="11"/>
        <v>15</v>
      </c>
      <c r="AL24" s="25" t="s">
        <v>169</v>
      </c>
      <c r="AM24" s="25">
        <f t="shared" si="12"/>
        <v>15</v>
      </c>
      <c r="AN24" s="25" t="s">
        <v>169</v>
      </c>
      <c r="AO24" s="25">
        <f t="shared" si="13"/>
        <v>15</v>
      </c>
      <c r="AP24" s="25" t="s">
        <v>169</v>
      </c>
      <c r="AQ24" s="25">
        <f t="shared" si="14"/>
        <v>15</v>
      </c>
      <c r="AR24" s="25" t="s">
        <v>169</v>
      </c>
      <c r="AS24" s="26">
        <f t="shared" si="15"/>
        <v>15</v>
      </c>
      <c r="AT24" s="25" t="s">
        <v>169</v>
      </c>
      <c r="AU24" s="25">
        <f t="shared" si="16"/>
        <v>15</v>
      </c>
      <c r="AV24" s="25" t="s">
        <v>90</v>
      </c>
      <c r="AW24" s="25">
        <f t="shared" si="2"/>
        <v>10</v>
      </c>
      <c r="AX24" s="29">
        <f t="shared" si="7"/>
        <v>100</v>
      </c>
      <c r="AY24" s="29" t="str">
        <f t="shared" si="8"/>
        <v>Fuerte</v>
      </c>
      <c r="AZ24" s="28" t="s">
        <v>91</v>
      </c>
      <c r="BA24" s="27" t="str">
        <f t="shared" si="9"/>
        <v>Fuerte</v>
      </c>
      <c r="BB24" s="29" t="str">
        <f>IFERROR(VLOOKUP((CONCATENATE(AY24,BA24)),#REF!,2,FALSE),"")</f>
        <v/>
      </c>
      <c r="BC24" s="29">
        <f t="shared" si="10"/>
        <v>100</v>
      </c>
      <c r="BD24" s="177"/>
      <c r="BE24" s="187"/>
      <c r="BF24" s="177"/>
      <c r="BG24" s="177"/>
      <c r="BH24" s="179"/>
      <c r="BI24" s="181"/>
      <c r="BJ24" s="179"/>
      <c r="BK24" s="183"/>
      <c r="BL24" s="225"/>
      <c r="BM24" s="198"/>
      <c r="BN24" s="226"/>
      <c r="BO24" s="227"/>
      <c r="BP24" s="198"/>
      <c r="BQ24" s="198"/>
      <c r="BR24" s="198"/>
      <c r="BS24" s="198"/>
      <c r="BT24" s="160"/>
      <c r="BU24" s="174"/>
      <c r="BV24" s="198"/>
      <c r="BW24" s="198"/>
    </row>
    <row r="25" spans="1:75" ht="125.5" customHeight="1" x14ac:dyDescent="0.35">
      <c r="A25" s="133"/>
      <c r="B25" s="134"/>
      <c r="C25" s="181"/>
      <c r="D25" s="203"/>
      <c r="E25" s="13" t="s">
        <v>221</v>
      </c>
      <c r="F25" s="223"/>
      <c r="G25" s="137"/>
      <c r="H25" s="138"/>
      <c r="I25" s="138"/>
      <c r="J25" s="138"/>
      <c r="K25" s="138"/>
      <c r="L25" s="138"/>
      <c r="M25" s="138"/>
      <c r="N25" s="138"/>
      <c r="O25" s="138"/>
      <c r="P25" s="138"/>
      <c r="Q25" s="138"/>
      <c r="R25" s="138"/>
      <c r="S25" s="138"/>
      <c r="T25" s="138"/>
      <c r="U25" s="138"/>
      <c r="V25" s="138"/>
      <c r="W25" s="138"/>
      <c r="X25" s="138"/>
      <c r="Y25" s="138"/>
      <c r="Z25" s="134"/>
      <c r="AA25" s="152"/>
      <c r="AB25" s="134"/>
      <c r="AC25" s="154"/>
      <c r="AD25" s="152" t="str">
        <f>+IF(OR(AB25=1,AB25&lt;=5),"Moderado",IF(OR(AB25=6,AB25&lt;=11),"Mayor","Catastrófico"))</f>
        <v>Moderado</v>
      </c>
      <c r="AE25" s="154"/>
      <c r="AF25" s="156"/>
      <c r="AG25" s="22" t="s">
        <v>220</v>
      </c>
      <c r="AH25" s="55" t="s">
        <v>221</v>
      </c>
      <c r="AI25" s="38" t="s">
        <v>88</v>
      </c>
      <c r="AJ25" s="25" t="s">
        <v>84</v>
      </c>
      <c r="AK25" s="25">
        <f t="shared" si="11"/>
        <v>15</v>
      </c>
      <c r="AL25" s="25" t="s">
        <v>169</v>
      </c>
      <c r="AM25" s="25">
        <f t="shared" si="12"/>
        <v>15</v>
      </c>
      <c r="AN25" s="25" t="s">
        <v>169</v>
      </c>
      <c r="AO25" s="25">
        <f t="shared" si="13"/>
        <v>15</v>
      </c>
      <c r="AP25" s="25" t="s">
        <v>169</v>
      </c>
      <c r="AQ25" s="25">
        <f t="shared" si="14"/>
        <v>15</v>
      </c>
      <c r="AR25" s="25" t="s">
        <v>169</v>
      </c>
      <c r="AS25" s="26">
        <f t="shared" si="15"/>
        <v>15</v>
      </c>
      <c r="AT25" s="25" t="s">
        <v>169</v>
      </c>
      <c r="AU25" s="25">
        <f t="shared" si="16"/>
        <v>15</v>
      </c>
      <c r="AV25" s="25" t="s">
        <v>90</v>
      </c>
      <c r="AW25" s="25">
        <f t="shared" si="2"/>
        <v>10</v>
      </c>
      <c r="AX25" s="29">
        <f t="shared" si="7"/>
        <v>100</v>
      </c>
      <c r="AY25" s="29" t="str">
        <f t="shared" si="8"/>
        <v>Fuerte</v>
      </c>
      <c r="AZ25" s="28" t="s">
        <v>91</v>
      </c>
      <c r="BA25" s="27" t="str">
        <f t="shared" si="9"/>
        <v>Fuerte</v>
      </c>
      <c r="BB25" s="29" t="str">
        <f>IFERROR(VLOOKUP((CONCATENATE(AY25,BA25)),#REF!,2,FALSE),"")</f>
        <v/>
      </c>
      <c r="BC25" s="29">
        <f t="shared" si="10"/>
        <v>100</v>
      </c>
      <c r="BD25" s="177"/>
      <c r="BE25" s="187"/>
      <c r="BF25" s="177"/>
      <c r="BG25" s="177"/>
      <c r="BH25" s="179"/>
      <c r="BI25" s="181"/>
      <c r="BJ25" s="179"/>
      <c r="BK25" s="183"/>
      <c r="BL25" s="225" t="s">
        <v>222</v>
      </c>
      <c r="BM25" s="198" t="s">
        <v>189</v>
      </c>
      <c r="BN25" s="226">
        <v>44562</v>
      </c>
      <c r="BO25" s="227">
        <v>44926</v>
      </c>
      <c r="BP25" s="198" t="s">
        <v>223</v>
      </c>
      <c r="BQ25" s="198" t="s">
        <v>224</v>
      </c>
      <c r="BR25" s="198" t="s">
        <v>225</v>
      </c>
      <c r="BS25" s="198" t="s">
        <v>226</v>
      </c>
      <c r="BT25" s="160"/>
      <c r="BU25" s="174"/>
      <c r="BV25" s="198"/>
      <c r="BW25" s="198"/>
    </row>
    <row r="26" spans="1:75" ht="158.15" customHeight="1" thickBot="1" x14ac:dyDescent="0.4">
      <c r="A26" s="133"/>
      <c r="B26" s="134"/>
      <c r="C26" s="181"/>
      <c r="D26" s="203"/>
      <c r="E26" s="58" t="s">
        <v>227</v>
      </c>
      <c r="F26" s="224"/>
      <c r="G26" s="137"/>
      <c r="H26" s="138"/>
      <c r="I26" s="138"/>
      <c r="J26" s="138"/>
      <c r="K26" s="138"/>
      <c r="L26" s="138"/>
      <c r="M26" s="138"/>
      <c r="N26" s="138"/>
      <c r="O26" s="138"/>
      <c r="P26" s="138"/>
      <c r="Q26" s="138"/>
      <c r="R26" s="138"/>
      <c r="S26" s="138"/>
      <c r="T26" s="138"/>
      <c r="U26" s="138"/>
      <c r="V26" s="138"/>
      <c r="W26" s="138"/>
      <c r="X26" s="138"/>
      <c r="Y26" s="138"/>
      <c r="Z26" s="134"/>
      <c r="AA26" s="152"/>
      <c r="AB26" s="134"/>
      <c r="AC26" s="154"/>
      <c r="AD26" s="152" t="str">
        <f>+IF(OR(AB26=1,AB26&lt;=5),"Moderado",IF(OR(AB26=6,AB26&lt;=11),"Mayor","Catastrófico"))</f>
        <v>Moderado</v>
      </c>
      <c r="AE26" s="154"/>
      <c r="AF26" s="156"/>
      <c r="AG26" s="22" t="s">
        <v>220</v>
      </c>
      <c r="AH26" s="55" t="s">
        <v>227</v>
      </c>
      <c r="AI26" s="38" t="s">
        <v>88</v>
      </c>
      <c r="AJ26" s="25" t="s">
        <v>84</v>
      </c>
      <c r="AK26" s="25">
        <f t="shared" si="11"/>
        <v>15</v>
      </c>
      <c r="AL26" s="25" t="s">
        <v>169</v>
      </c>
      <c r="AM26" s="25">
        <f t="shared" si="12"/>
        <v>15</v>
      </c>
      <c r="AN26" s="25" t="s">
        <v>169</v>
      </c>
      <c r="AO26" s="25">
        <f t="shared" si="13"/>
        <v>15</v>
      </c>
      <c r="AP26" s="25" t="s">
        <v>169</v>
      </c>
      <c r="AQ26" s="25">
        <f t="shared" si="14"/>
        <v>15</v>
      </c>
      <c r="AR26" s="25" t="s">
        <v>169</v>
      </c>
      <c r="AS26" s="26">
        <f t="shared" si="15"/>
        <v>15</v>
      </c>
      <c r="AT26" s="25" t="s">
        <v>169</v>
      </c>
      <c r="AU26" s="25">
        <f t="shared" si="16"/>
        <v>15</v>
      </c>
      <c r="AV26" s="25" t="s">
        <v>90</v>
      </c>
      <c r="AW26" s="25">
        <f t="shared" si="2"/>
        <v>10</v>
      </c>
      <c r="AX26" s="29">
        <f t="shared" si="7"/>
        <v>100</v>
      </c>
      <c r="AY26" s="29" t="str">
        <f t="shared" si="8"/>
        <v>Fuerte</v>
      </c>
      <c r="AZ26" s="28" t="s">
        <v>91</v>
      </c>
      <c r="BA26" s="27" t="str">
        <f t="shared" si="9"/>
        <v>Fuerte</v>
      </c>
      <c r="BB26" s="29" t="str">
        <f>IFERROR(VLOOKUP((CONCATENATE(AY26,BA26)),#REF!,2,FALSE),"")</f>
        <v/>
      </c>
      <c r="BC26" s="29">
        <f t="shared" si="10"/>
        <v>100</v>
      </c>
      <c r="BD26" s="177"/>
      <c r="BE26" s="187"/>
      <c r="BF26" s="177"/>
      <c r="BG26" s="177"/>
      <c r="BH26" s="179"/>
      <c r="BI26" s="181"/>
      <c r="BJ26" s="179"/>
      <c r="BK26" s="183"/>
      <c r="BL26" s="225"/>
      <c r="BM26" s="198"/>
      <c r="BN26" s="226"/>
      <c r="BO26" s="227"/>
      <c r="BP26" s="198"/>
      <c r="BQ26" s="198"/>
      <c r="BR26" s="198"/>
      <c r="BS26" s="198"/>
      <c r="BT26" s="161"/>
      <c r="BU26" s="174"/>
      <c r="BV26" s="198"/>
      <c r="BW26" s="198"/>
    </row>
    <row r="27" spans="1:75" ht="277.5" customHeight="1" x14ac:dyDescent="0.35">
      <c r="A27" s="132">
        <v>8</v>
      </c>
      <c r="B27" s="228" t="s">
        <v>228</v>
      </c>
      <c r="C27" s="181" t="str">
        <f>IFERROR(VLOOKUP(B27,#REF!,2,FALSE),"")</f>
        <v/>
      </c>
      <c r="D27" s="203" t="s">
        <v>229</v>
      </c>
      <c r="E27" s="13" t="s">
        <v>230</v>
      </c>
      <c r="F27" s="35" t="s">
        <v>82</v>
      </c>
      <c r="G27" s="137" t="s">
        <v>231</v>
      </c>
      <c r="H27" s="229" t="s">
        <v>84</v>
      </c>
      <c r="I27" s="138" t="s">
        <v>84</v>
      </c>
      <c r="J27" s="138" t="s">
        <v>84</v>
      </c>
      <c r="K27" s="138" t="s">
        <v>85</v>
      </c>
      <c r="L27" s="138" t="s">
        <v>84</v>
      </c>
      <c r="M27" s="138" t="s">
        <v>85</v>
      </c>
      <c r="N27" s="138" t="s">
        <v>84</v>
      </c>
      <c r="O27" s="138" t="s">
        <v>85</v>
      </c>
      <c r="P27" s="138" t="s">
        <v>85</v>
      </c>
      <c r="Q27" s="138" t="s">
        <v>84</v>
      </c>
      <c r="R27" s="138" t="s">
        <v>84</v>
      </c>
      <c r="S27" s="138" t="s">
        <v>84</v>
      </c>
      <c r="T27" s="138" t="s">
        <v>85</v>
      </c>
      <c r="U27" s="138" t="s">
        <v>85</v>
      </c>
      <c r="V27" s="138" t="s">
        <v>85</v>
      </c>
      <c r="W27" s="157" t="s">
        <v>85</v>
      </c>
      <c r="X27" s="157" t="s">
        <v>85</v>
      </c>
      <c r="Y27" s="157" t="s">
        <v>85</v>
      </c>
      <c r="Z27" s="158" t="s">
        <v>85</v>
      </c>
      <c r="AA27" s="151">
        <f>COUNTIF(H27:Z29, "SI")</f>
        <v>8</v>
      </c>
      <c r="AB27" s="158" t="s">
        <v>86</v>
      </c>
      <c r="AC27" s="153" t="e">
        <f>+VLOOKUP(AB27,#REF!,2,0)</f>
        <v>#REF!</v>
      </c>
      <c r="AD27" s="151" t="str">
        <f>+IF(OR(AA27=1,AA27&lt;=5),"Moderado",IF(OR(AA27=6,AA27&lt;=11),"Mayor","Catastrófico"))</f>
        <v>Mayor</v>
      </c>
      <c r="AE27" s="153" t="e">
        <f>+VLOOKUP(AD27,#REF!,2,0)</f>
        <v>#REF!</v>
      </c>
      <c r="AF27" s="155" t="e">
        <f>IF(AND(AB27&lt;&gt;"",AD27&lt;&gt;""),VLOOKUP(AB27&amp;AD27,#REF!,2,FALSE),"")</f>
        <v>#REF!</v>
      </c>
      <c r="AG27" s="244" t="s">
        <v>232</v>
      </c>
      <c r="AH27" s="37" t="s">
        <v>230</v>
      </c>
      <c r="AI27" s="11" t="s">
        <v>88</v>
      </c>
      <c r="AJ27" s="25" t="s">
        <v>84</v>
      </c>
      <c r="AK27" s="25">
        <f>+IF(AJ27="si",15,"")</f>
        <v>15</v>
      </c>
      <c r="AL27" s="25" t="s">
        <v>169</v>
      </c>
      <c r="AM27" s="25">
        <f>+IF(AL27="si",15,"")</f>
        <v>15</v>
      </c>
      <c r="AN27" s="25" t="s">
        <v>169</v>
      </c>
      <c r="AO27" s="25">
        <f>+IF(AN27="si",15,"")</f>
        <v>15</v>
      </c>
      <c r="AP27" s="25" t="s">
        <v>169</v>
      </c>
      <c r="AQ27" s="25">
        <f>+IF(AP27="si",15,"")</f>
        <v>15</v>
      </c>
      <c r="AR27" s="25" t="s">
        <v>169</v>
      </c>
      <c r="AS27" s="26">
        <f>+IF(AR27="si",15,"")</f>
        <v>15</v>
      </c>
      <c r="AT27" s="25" t="s">
        <v>169</v>
      </c>
      <c r="AU27" s="25">
        <f>+IF(AT27="si",15,"")</f>
        <v>15</v>
      </c>
      <c r="AV27" s="25" t="s">
        <v>90</v>
      </c>
      <c r="AW27" s="25">
        <f t="shared" si="2"/>
        <v>10</v>
      </c>
      <c r="AX27" s="29">
        <f t="shared" si="7"/>
        <v>100</v>
      </c>
      <c r="AY27" s="29" t="str">
        <f t="shared" si="8"/>
        <v>Fuerte</v>
      </c>
      <c r="AZ27" s="28" t="s">
        <v>91</v>
      </c>
      <c r="BA27" s="27" t="str">
        <f t="shared" si="9"/>
        <v>Fuerte</v>
      </c>
      <c r="BB27" s="29" t="str">
        <f>IFERROR(VLOOKUP((CONCATENATE(AY27,BA27)),#REF!,2,FALSE),"")</f>
        <v/>
      </c>
      <c r="BC27" s="29">
        <f t="shared" si="10"/>
        <v>100</v>
      </c>
      <c r="BD27" s="176">
        <f>AVERAGE(BC27:BC29)</f>
        <v>100</v>
      </c>
      <c r="BE27" s="186" t="str">
        <f>IF(BD27&lt;=50, "Débil", IF(BD27&lt;=99,"Moderado","Fuerte"))</f>
        <v>Fuerte</v>
      </c>
      <c r="BF27" s="176">
        <f>+IF(BE27="Fuerte",2,IF(BE27="Moderado",1,0))</f>
        <v>2</v>
      </c>
      <c r="BG27" s="176" t="e">
        <f>+AC27-BF27</f>
        <v>#REF!</v>
      </c>
      <c r="BH27" s="178" t="e">
        <f>+VLOOKUP(BG27,#REF!,2,TRUE)</f>
        <v>#REF!</v>
      </c>
      <c r="BI27" s="180" t="str">
        <f>IF(ISBLANK(AD27),"",AD27)</f>
        <v>Mayor</v>
      </c>
      <c r="BJ27" s="178" t="e">
        <f>IF(AND(BH27&lt;&gt;"",BI27&lt;&gt;""),VLOOKUP(BH27&amp;BI27,#REF!,2,FALSE),"")</f>
        <v>#REF!</v>
      </c>
      <c r="BK27" s="182" t="e">
        <f>+VLOOKUP(BJ27,#REF!,2,FALSE)</f>
        <v>#REF!</v>
      </c>
      <c r="BL27" s="238" t="s">
        <v>233</v>
      </c>
      <c r="BM27" s="236" t="s">
        <v>234</v>
      </c>
      <c r="BN27" s="241">
        <v>44774</v>
      </c>
      <c r="BO27" s="233">
        <v>44926</v>
      </c>
      <c r="BP27" s="236" t="s">
        <v>235</v>
      </c>
      <c r="BQ27" s="236" t="s">
        <v>236</v>
      </c>
      <c r="BR27" s="31" t="s">
        <v>237</v>
      </c>
      <c r="BS27" s="41" t="s">
        <v>238</v>
      </c>
      <c r="BT27" s="159" t="s">
        <v>239</v>
      </c>
      <c r="BU27" s="159" t="s">
        <v>240</v>
      </c>
      <c r="BV27" s="162" t="s">
        <v>241</v>
      </c>
      <c r="BW27" s="204" t="s">
        <v>479</v>
      </c>
    </row>
    <row r="28" spans="1:75" ht="268.5" customHeight="1" x14ac:dyDescent="0.35">
      <c r="A28" s="133"/>
      <c r="B28" s="228"/>
      <c r="C28" s="181"/>
      <c r="D28" s="203"/>
      <c r="E28" s="13" t="s">
        <v>242</v>
      </c>
      <c r="F28" s="35" t="s">
        <v>82</v>
      </c>
      <c r="G28" s="137"/>
      <c r="H28" s="229"/>
      <c r="I28" s="138"/>
      <c r="J28" s="138"/>
      <c r="K28" s="138"/>
      <c r="L28" s="138"/>
      <c r="M28" s="138"/>
      <c r="N28" s="138"/>
      <c r="O28" s="138"/>
      <c r="P28" s="138"/>
      <c r="Q28" s="138"/>
      <c r="R28" s="138"/>
      <c r="S28" s="138"/>
      <c r="T28" s="138"/>
      <c r="U28" s="138"/>
      <c r="V28" s="138"/>
      <c r="W28" s="138"/>
      <c r="X28" s="138"/>
      <c r="Y28" s="138"/>
      <c r="Z28" s="134"/>
      <c r="AA28" s="152"/>
      <c r="AB28" s="134"/>
      <c r="AC28" s="154"/>
      <c r="AD28" s="152" t="str">
        <f>+IF(OR(AB28=1,AB28&lt;=5),"Moderado",IF(OR(AB28=6,AB28&lt;=11),"Mayor","Catastrófico"))</f>
        <v>Moderado</v>
      </c>
      <c r="AE28" s="154"/>
      <c r="AF28" s="156"/>
      <c r="AG28" s="245"/>
      <c r="AH28" s="37" t="s">
        <v>242</v>
      </c>
      <c r="AI28" s="11" t="s">
        <v>88</v>
      </c>
      <c r="AJ28" s="25" t="s">
        <v>84</v>
      </c>
      <c r="AK28" s="25">
        <f>+IF(AJ28="si",15,"")</f>
        <v>15</v>
      </c>
      <c r="AL28" s="25" t="s">
        <v>169</v>
      </c>
      <c r="AM28" s="25">
        <f>+IF(AL28="si",15,"")</f>
        <v>15</v>
      </c>
      <c r="AN28" s="25" t="s">
        <v>169</v>
      </c>
      <c r="AO28" s="25">
        <f>+IF(AN28="si",15,"")</f>
        <v>15</v>
      </c>
      <c r="AP28" s="25" t="s">
        <v>169</v>
      </c>
      <c r="AQ28" s="25">
        <f>+IF(AP28="si",15,"")</f>
        <v>15</v>
      </c>
      <c r="AR28" s="25" t="s">
        <v>169</v>
      </c>
      <c r="AS28" s="26">
        <f>+IF(AR28="si",15,"")</f>
        <v>15</v>
      </c>
      <c r="AT28" s="25" t="s">
        <v>169</v>
      </c>
      <c r="AU28" s="25">
        <f>+IF(AT28="si",15,"")</f>
        <v>15</v>
      </c>
      <c r="AV28" s="25" t="s">
        <v>90</v>
      </c>
      <c r="AW28" s="25">
        <f t="shared" si="2"/>
        <v>10</v>
      </c>
      <c r="AX28" s="29">
        <f t="shared" si="7"/>
        <v>100</v>
      </c>
      <c r="AY28" s="29" t="str">
        <f t="shared" si="8"/>
        <v>Fuerte</v>
      </c>
      <c r="AZ28" s="28" t="s">
        <v>91</v>
      </c>
      <c r="BA28" s="27" t="str">
        <f t="shared" si="9"/>
        <v>Fuerte</v>
      </c>
      <c r="BB28" s="29" t="str">
        <f>IFERROR(VLOOKUP((CONCATENATE(AY28,BA28)),#REF!,2,FALSE),"")</f>
        <v/>
      </c>
      <c r="BC28" s="29">
        <f t="shared" si="10"/>
        <v>100</v>
      </c>
      <c r="BD28" s="177"/>
      <c r="BE28" s="187"/>
      <c r="BF28" s="177"/>
      <c r="BG28" s="177"/>
      <c r="BH28" s="179"/>
      <c r="BI28" s="181"/>
      <c r="BJ28" s="179"/>
      <c r="BK28" s="183"/>
      <c r="BL28" s="239"/>
      <c r="BM28" s="237"/>
      <c r="BN28" s="242"/>
      <c r="BO28" s="234"/>
      <c r="BP28" s="237"/>
      <c r="BQ28" s="237"/>
      <c r="BR28" s="31" t="s">
        <v>237</v>
      </c>
      <c r="BS28" s="41" t="s">
        <v>238</v>
      </c>
      <c r="BT28" s="161"/>
      <c r="BU28" s="160"/>
      <c r="BV28" s="163"/>
      <c r="BW28" s="163"/>
    </row>
    <row r="29" spans="1:75" ht="196.5" customHeight="1" thickBot="1" x14ac:dyDescent="0.4">
      <c r="A29" s="133"/>
      <c r="B29" s="228"/>
      <c r="C29" s="181"/>
      <c r="D29" s="203"/>
      <c r="E29" s="13" t="s">
        <v>243</v>
      </c>
      <c r="F29" s="35" t="s">
        <v>82</v>
      </c>
      <c r="G29" s="137"/>
      <c r="H29" s="229"/>
      <c r="I29" s="138"/>
      <c r="J29" s="138"/>
      <c r="K29" s="138"/>
      <c r="L29" s="138"/>
      <c r="M29" s="138"/>
      <c r="N29" s="138"/>
      <c r="O29" s="138"/>
      <c r="P29" s="138"/>
      <c r="Q29" s="138"/>
      <c r="R29" s="138"/>
      <c r="S29" s="138"/>
      <c r="T29" s="138"/>
      <c r="U29" s="138"/>
      <c r="V29" s="138"/>
      <c r="W29" s="138"/>
      <c r="X29" s="138"/>
      <c r="Y29" s="138"/>
      <c r="Z29" s="134"/>
      <c r="AA29" s="152"/>
      <c r="AB29" s="134"/>
      <c r="AC29" s="154"/>
      <c r="AD29" s="152" t="str">
        <f>+IF(OR(AB29=1,AB29&lt;=5),"Moderado",IF(OR(AB29=6,AB29&lt;=11),"Mayor","Catastrófico"))</f>
        <v>Moderado</v>
      </c>
      <c r="AE29" s="154"/>
      <c r="AF29" s="156"/>
      <c r="AG29" s="59" t="s">
        <v>244</v>
      </c>
      <c r="AH29" s="37" t="s">
        <v>243</v>
      </c>
      <c r="AI29" s="11" t="s">
        <v>88</v>
      </c>
      <c r="AJ29" s="25" t="s">
        <v>84</v>
      </c>
      <c r="AK29" s="25">
        <f>+IF(AJ29="si",15,"")</f>
        <v>15</v>
      </c>
      <c r="AL29" s="25" t="s">
        <v>169</v>
      </c>
      <c r="AM29" s="25">
        <f>+IF(AL29="si",15,"")</f>
        <v>15</v>
      </c>
      <c r="AN29" s="25" t="s">
        <v>169</v>
      </c>
      <c r="AO29" s="25">
        <f>+IF(AN29="si",15,"")</f>
        <v>15</v>
      </c>
      <c r="AP29" s="25" t="s">
        <v>169</v>
      </c>
      <c r="AQ29" s="25">
        <f>+IF(AP29="si",15,"")</f>
        <v>15</v>
      </c>
      <c r="AR29" s="25" t="s">
        <v>169</v>
      </c>
      <c r="AS29" s="26">
        <f>+IF(AR29="si",15,"")</f>
        <v>15</v>
      </c>
      <c r="AT29" s="25" t="s">
        <v>169</v>
      </c>
      <c r="AU29" s="25">
        <f>+IF(AT29="si",15,"")</f>
        <v>15</v>
      </c>
      <c r="AV29" s="25" t="s">
        <v>90</v>
      </c>
      <c r="AW29" s="26">
        <f t="shared" si="2"/>
        <v>10</v>
      </c>
      <c r="AX29" s="29">
        <f t="shared" si="7"/>
        <v>100</v>
      </c>
      <c r="AY29" s="29" t="str">
        <f t="shared" si="8"/>
        <v>Fuerte</v>
      </c>
      <c r="AZ29" s="28" t="s">
        <v>91</v>
      </c>
      <c r="BA29" s="27" t="str">
        <f t="shared" si="9"/>
        <v>Fuerte</v>
      </c>
      <c r="BB29" s="29" t="str">
        <f>IFERROR(VLOOKUP((CONCATENATE(AY29,BA29)),#REF!,2,FALSE),"")</f>
        <v/>
      </c>
      <c r="BC29" s="29">
        <f t="shared" si="10"/>
        <v>100</v>
      </c>
      <c r="BD29" s="177"/>
      <c r="BE29" s="187"/>
      <c r="BF29" s="177"/>
      <c r="BG29" s="177"/>
      <c r="BH29" s="179"/>
      <c r="BI29" s="181"/>
      <c r="BJ29" s="179"/>
      <c r="BK29" s="183"/>
      <c r="BL29" s="240"/>
      <c r="BM29" s="155"/>
      <c r="BN29" s="243"/>
      <c r="BO29" s="235"/>
      <c r="BP29" s="155"/>
      <c r="BQ29" s="155"/>
      <c r="BR29" s="31" t="s">
        <v>245</v>
      </c>
      <c r="BS29" s="41" t="s">
        <v>246</v>
      </c>
      <c r="BT29" s="31" t="s">
        <v>247</v>
      </c>
      <c r="BU29" s="161"/>
      <c r="BV29" s="164"/>
      <c r="BW29" s="164"/>
    </row>
    <row r="30" spans="1:75" ht="172.5" customHeight="1" x14ac:dyDescent="0.35">
      <c r="A30" s="132">
        <v>9</v>
      </c>
      <c r="B30" s="228" t="s">
        <v>248</v>
      </c>
      <c r="C30" s="135" t="str">
        <f>IFERROR(VLOOKUP(B30,#REF!,2,FALSE),"")</f>
        <v/>
      </c>
      <c r="D30" s="203" t="s">
        <v>249</v>
      </c>
      <c r="E30" s="13" t="s">
        <v>250</v>
      </c>
      <c r="F30" s="35" t="s">
        <v>82</v>
      </c>
      <c r="G30" s="137" t="s">
        <v>251</v>
      </c>
      <c r="H30" s="156" t="s">
        <v>169</v>
      </c>
      <c r="I30" s="156" t="s">
        <v>169</v>
      </c>
      <c r="J30" s="156" t="s">
        <v>169</v>
      </c>
      <c r="K30" s="156" t="s">
        <v>85</v>
      </c>
      <c r="L30" s="156" t="s">
        <v>169</v>
      </c>
      <c r="M30" s="156" t="s">
        <v>169</v>
      </c>
      <c r="N30" s="156" t="s">
        <v>169</v>
      </c>
      <c r="O30" s="156" t="s">
        <v>85</v>
      </c>
      <c r="P30" s="156" t="s">
        <v>85</v>
      </c>
      <c r="Q30" s="156" t="s">
        <v>84</v>
      </c>
      <c r="R30" s="156" t="s">
        <v>84</v>
      </c>
      <c r="S30" s="156" t="s">
        <v>169</v>
      </c>
      <c r="T30" s="156" t="s">
        <v>170</v>
      </c>
      <c r="U30" s="156" t="s">
        <v>85</v>
      </c>
      <c r="V30" s="156" t="s">
        <v>85</v>
      </c>
      <c r="W30" s="155" t="s">
        <v>170</v>
      </c>
      <c r="X30" s="155" t="s">
        <v>85</v>
      </c>
      <c r="Y30" s="155" t="s">
        <v>170</v>
      </c>
      <c r="Z30" s="180" t="s">
        <v>85</v>
      </c>
      <c r="AA30" s="151">
        <f>COUNTIF(H30:Z31, "SI")</f>
        <v>9</v>
      </c>
      <c r="AB30" s="158" t="s">
        <v>86</v>
      </c>
      <c r="AC30" s="153" t="e">
        <f>+VLOOKUP(AB30,#REF!,2,0)</f>
        <v>#REF!</v>
      </c>
      <c r="AD30" s="151" t="str">
        <f>+IF(OR(AA30=1,AA30&lt;=5),"Moderado",IF(OR(AA30=6,AA30&lt;=11),"Mayor","Catastrófico"))</f>
        <v>Mayor</v>
      </c>
      <c r="AE30" s="153" t="e">
        <f>+VLOOKUP(AD30,#REF!,2,0)</f>
        <v>#REF!</v>
      </c>
      <c r="AF30" s="155" t="e">
        <f>IF(AND(AB30&lt;&gt;"",AD30&lt;&gt;""),VLOOKUP(AB30&amp;AD30,#REF!,2,FALSE),"")</f>
        <v>#REF!</v>
      </c>
      <c r="AG30" s="115" t="s">
        <v>252</v>
      </c>
      <c r="AH30" s="48" t="s">
        <v>250</v>
      </c>
      <c r="AI30" s="25" t="s">
        <v>104</v>
      </c>
      <c r="AJ30" s="25" t="s">
        <v>84</v>
      </c>
      <c r="AK30" s="25">
        <f>+IF(AJ30="si",15,"")</f>
        <v>15</v>
      </c>
      <c r="AL30" s="25" t="s">
        <v>169</v>
      </c>
      <c r="AM30" s="25">
        <f>+IF(AL30="si",15,"")</f>
        <v>15</v>
      </c>
      <c r="AN30" s="25" t="s">
        <v>169</v>
      </c>
      <c r="AO30" s="25">
        <f>+IF(AN30="si",15,"")</f>
        <v>15</v>
      </c>
      <c r="AP30" s="25" t="s">
        <v>169</v>
      </c>
      <c r="AQ30" s="25">
        <f>+IF(AP30="si",15,"")</f>
        <v>15</v>
      </c>
      <c r="AR30" s="25" t="s">
        <v>169</v>
      </c>
      <c r="AS30" s="25">
        <f>+IF(AR30="si",15,"")</f>
        <v>15</v>
      </c>
      <c r="AT30" s="25" t="s">
        <v>169</v>
      </c>
      <c r="AU30" s="25">
        <f>+IF(AT30="si",15,"")</f>
        <v>15</v>
      </c>
      <c r="AV30" s="25" t="s">
        <v>90</v>
      </c>
      <c r="AW30" s="25">
        <f t="shared" si="2"/>
        <v>10</v>
      </c>
      <c r="AX30" s="29">
        <f t="shared" si="7"/>
        <v>100</v>
      </c>
      <c r="AY30" s="29" t="str">
        <f t="shared" si="8"/>
        <v>Fuerte</v>
      </c>
      <c r="AZ30" s="28" t="s">
        <v>91</v>
      </c>
      <c r="BA30" s="27" t="str">
        <f t="shared" si="9"/>
        <v>Fuerte</v>
      </c>
      <c r="BB30" s="29" t="str">
        <f>IFERROR(VLOOKUP((CONCATENATE(AY30,BA30)),#REF!,2,FALSE),"")</f>
        <v/>
      </c>
      <c r="BC30" s="27">
        <f t="shared" si="10"/>
        <v>100</v>
      </c>
      <c r="BD30" s="187">
        <f>AVERAGE(BC30:BC31)</f>
        <v>100</v>
      </c>
      <c r="BE30" s="176" t="str">
        <f>IF(BD30&lt;=50, "Débil", IF(BD30&lt;=99,"Moderado","Fuerte"))</f>
        <v>Fuerte</v>
      </c>
      <c r="BF30" s="176">
        <f>+IF(BE30="Fuerte",2,IF(BE30="Moderado",1,0))</f>
        <v>2</v>
      </c>
      <c r="BG30" s="187" t="e">
        <f>+AC30-BF30</f>
        <v>#REF!</v>
      </c>
      <c r="BH30" s="181" t="e">
        <f>+VLOOKUP(BG30,#REF!,2,TRUE)</f>
        <v>#REF!</v>
      </c>
      <c r="BI30" s="181" t="str">
        <f>IF(ISBLANK(AD30),"",AD30)</f>
        <v>Mayor</v>
      </c>
      <c r="BJ30" s="181" t="e">
        <f>IF(AND(BH30&lt;&gt;"",BI30&lt;&gt;""),VLOOKUP(BH30&amp;BI30,#REF!,2,FALSE),"")</f>
        <v>#REF!</v>
      </c>
      <c r="BK30" s="182" t="e">
        <f>+VLOOKUP(BJ30,#REF!,2,FALSE)</f>
        <v>#REF!</v>
      </c>
      <c r="BL30" s="199" t="s">
        <v>253</v>
      </c>
      <c r="BM30" s="162" t="s">
        <v>189</v>
      </c>
      <c r="BN30" s="201">
        <v>44713</v>
      </c>
      <c r="BO30" s="167">
        <v>44926</v>
      </c>
      <c r="BP30" s="162" t="s">
        <v>254</v>
      </c>
      <c r="BQ30" s="162" t="s">
        <v>255</v>
      </c>
      <c r="BR30" s="174" t="s">
        <v>256</v>
      </c>
      <c r="BS30" s="41" t="s">
        <v>257</v>
      </c>
      <c r="BT30" s="159" t="s">
        <v>258</v>
      </c>
      <c r="BU30" s="174" t="s">
        <v>120</v>
      </c>
      <c r="BV30" s="198" t="s">
        <v>259</v>
      </c>
      <c r="BW30" s="246" t="s">
        <v>485</v>
      </c>
    </row>
    <row r="31" spans="1:75" ht="195.75" customHeight="1" thickBot="1" x14ac:dyDescent="0.4">
      <c r="A31" s="133"/>
      <c r="B31" s="230"/>
      <c r="C31" s="231"/>
      <c r="D31" s="232"/>
      <c r="E31" s="62" t="s">
        <v>260</v>
      </c>
      <c r="F31" s="42" t="s">
        <v>102</v>
      </c>
      <c r="G31" s="137"/>
      <c r="H31" s="156"/>
      <c r="I31" s="156"/>
      <c r="J31" s="156"/>
      <c r="K31" s="156"/>
      <c r="L31" s="156"/>
      <c r="M31" s="156"/>
      <c r="N31" s="156"/>
      <c r="O31" s="156"/>
      <c r="P31" s="156"/>
      <c r="Q31" s="156"/>
      <c r="R31" s="156"/>
      <c r="S31" s="156"/>
      <c r="T31" s="156"/>
      <c r="U31" s="156"/>
      <c r="V31" s="156"/>
      <c r="W31" s="156"/>
      <c r="X31" s="156"/>
      <c r="Y31" s="156"/>
      <c r="Z31" s="181"/>
      <c r="AA31" s="152"/>
      <c r="AB31" s="134"/>
      <c r="AC31" s="154"/>
      <c r="AD31" s="152" t="str">
        <f>+IF(OR(AB31=1,AB31&lt;=5),"Moderado",IF(OR(AB31=6,AB31&lt;=11),"Mayor","Catastrófico"))</f>
        <v>Moderado</v>
      </c>
      <c r="AE31" s="154"/>
      <c r="AF31" s="156"/>
      <c r="AG31" s="60" t="s">
        <v>261</v>
      </c>
      <c r="AH31" s="48" t="s">
        <v>260</v>
      </c>
      <c r="AI31" s="25" t="s">
        <v>88</v>
      </c>
      <c r="AJ31" s="25" t="s">
        <v>84</v>
      </c>
      <c r="AK31" s="25">
        <f>+IF(AJ31="si",15,"")</f>
        <v>15</v>
      </c>
      <c r="AL31" s="25" t="s">
        <v>169</v>
      </c>
      <c r="AM31" s="25">
        <f>+IF(AL31="si",15,"")</f>
        <v>15</v>
      </c>
      <c r="AN31" s="25" t="s">
        <v>169</v>
      </c>
      <c r="AO31" s="25">
        <f>+IF(AN31="si",15,"")</f>
        <v>15</v>
      </c>
      <c r="AP31" s="25" t="s">
        <v>169</v>
      </c>
      <c r="AQ31" s="25">
        <f>+IF(AP31="si",15,"")</f>
        <v>15</v>
      </c>
      <c r="AR31" s="25" t="s">
        <v>169</v>
      </c>
      <c r="AS31" s="25">
        <v>15</v>
      </c>
      <c r="AT31" s="25" t="s">
        <v>169</v>
      </c>
      <c r="AU31" s="25">
        <f>+IF(AT31="si",15,"")</f>
        <v>15</v>
      </c>
      <c r="AV31" s="25" t="s">
        <v>90</v>
      </c>
      <c r="AW31" s="25">
        <f t="shared" si="2"/>
        <v>10</v>
      </c>
      <c r="AX31" s="29">
        <f t="shared" si="7"/>
        <v>100</v>
      </c>
      <c r="AY31" s="29" t="str">
        <f t="shared" si="8"/>
        <v>Fuerte</v>
      </c>
      <c r="AZ31" s="28" t="s">
        <v>91</v>
      </c>
      <c r="BA31" s="27" t="str">
        <f t="shared" si="9"/>
        <v>Fuerte</v>
      </c>
      <c r="BB31" s="29" t="str">
        <f>IFERROR(VLOOKUP((CONCATENATE(AY31,BA31)),#REF!,2,FALSE),"")</f>
        <v/>
      </c>
      <c r="BC31" s="27">
        <f t="shared" si="10"/>
        <v>100</v>
      </c>
      <c r="BD31" s="187"/>
      <c r="BE31" s="186"/>
      <c r="BF31" s="186"/>
      <c r="BG31" s="187"/>
      <c r="BH31" s="181"/>
      <c r="BI31" s="181"/>
      <c r="BJ31" s="181"/>
      <c r="BK31" s="183"/>
      <c r="BL31" s="200"/>
      <c r="BM31" s="164"/>
      <c r="BN31" s="202"/>
      <c r="BO31" s="169"/>
      <c r="BP31" s="164"/>
      <c r="BQ31" s="164"/>
      <c r="BR31" s="159"/>
      <c r="BS31" s="41" t="s">
        <v>262</v>
      </c>
      <c r="BT31" s="161"/>
      <c r="BU31" s="159"/>
      <c r="BV31" s="162"/>
      <c r="BW31" s="162"/>
    </row>
    <row r="32" spans="1:75" s="1" customFormat="1" ht="171.75" customHeight="1" x14ac:dyDescent="0.35">
      <c r="A32" s="132">
        <v>10</v>
      </c>
      <c r="B32" s="228" t="s">
        <v>263</v>
      </c>
      <c r="C32" s="135" t="s">
        <v>468</v>
      </c>
      <c r="D32" s="136" t="s">
        <v>264</v>
      </c>
      <c r="E32" s="58" t="s">
        <v>265</v>
      </c>
      <c r="F32" s="63" t="s">
        <v>82</v>
      </c>
      <c r="G32" s="248" t="s">
        <v>266</v>
      </c>
      <c r="H32" s="236" t="s">
        <v>84</v>
      </c>
      <c r="I32" s="236" t="s">
        <v>84</v>
      </c>
      <c r="J32" s="236" t="s">
        <v>84</v>
      </c>
      <c r="K32" s="236" t="s">
        <v>84</v>
      </c>
      <c r="L32" s="236" t="s">
        <v>84</v>
      </c>
      <c r="M32" s="157" t="s">
        <v>84</v>
      </c>
      <c r="N32" s="157" t="s">
        <v>84</v>
      </c>
      <c r="O32" s="157" t="s">
        <v>84</v>
      </c>
      <c r="P32" s="157" t="s">
        <v>85</v>
      </c>
      <c r="Q32" s="157" t="s">
        <v>84</v>
      </c>
      <c r="R32" s="157" t="s">
        <v>84</v>
      </c>
      <c r="S32" s="157" t="s">
        <v>84</v>
      </c>
      <c r="T32" s="157" t="s">
        <v>85</v>
      </c>
      <c r="U32" s="157" t="s">
        <v>85</v>
      </c>
      <c r="V32" s="157" t="s">
        <v>84</v>
      </c>
      <c r="W32" s="157" t="s">
        <v>84</v>
      </c>
      <c r="X32" s="157" t="s">
        <v>84</v>
      </c>
      <c r="Y32" s="157" t="s">
        <v>84</v>
      </c>
      <c r="Z32" s="157" t="s">
        <v>84</v>
      </c>
      <c r="AA32" s="157" t="s">
        <v>85</v>
      </c>
      <c r="AB32" s="158" t="s">
        <v>186</v>
      </c>
      <c r="AC32" s="153">
        <v>3</v>
      </c>
      <c r="AD32" s="151" t="str">
        <f>+IF(OR(AA32=1,AA32&lt;=5),"Moderado",IF(OR(AA32=6,AA32&lt;=11),"Mayor","Catastrófico"))</f>
        <v>Catastrófico</v>
      </c>
      <c r="AE32" s="153" t="e">
        <v>#N/A</v>
      </c>
      <c r="AF32" s="155" t="s">
        <v>469</v>
      </c>
      <c r="AG32" s="64" t="s">
        <v>267</v>
      </c>
      <c r="AH32" s="58" t="s">
        <v>265</v>
      </c>
      <c r="AI32" s="65" t="s">
        <v>88</v>
      </c>
      <c r="AJ32" s="65" t="s">
        <v>84</v>
      </c>
      <c r="AK32" s="34">
        <f t="shared" ref="AK32:AK36" si="17">+IF(AJ32="si",15,"")</f>
        <v>15</v>
      </c>
      <c r="AL32" s="65" t="s">
        <v>84</v>
      </c>
      <c r="AM32" s="34">
        <f t="shared" ref="AM32:AM36" si="18">+IF(AL32="si",15,"")</f>
        <v>15</v>
      </c>
      <c r="AN32" s="16" t="s">
        <v>84</v>
      </c>
      <c r="AO32" s="34">
        <f t="shared" ref="AO32:AO36" si="19">+IF(AN32="si",15,"")</f>
        <v>15</v>
      </c>
      <c r="AP32" s="16" t="s">
        <v>88</v>
      </c>
      <c r="AQ32" s="34">
        <f t="shared" ref="AQ32:AQ36" si="20">+IF(AP32="Preventivo",15,IF(AP32="Detectivo",10,""))</f>
        <v>15</v>
      </c>
      <c r="AR32" s="16" t="s">
        <v>84</v>
      </c>
      <c r="AS32" s="25">
        <v>15</v>
      </c>
      <c r="AT32" s="16" t="s">
        <v>84</v>
      </c>
      <c r="AU32" s="34">
        <f t="shared" ref="AU32:AU36" si="21">+IF(AT32="si",15,"")</f>
        <v>15</v>
      </c>
      <c r="AV32" s="16" t="s">
        <v>90</v>
      </c>
      <c r="AW32" s="34">
        <f t="shared" si="2"/>
        <v>10</v>
      </c>
      <c r="AX32" s="66">
        <f t="shared" si="7"/>
        <v>100</v>
      </c>
      <c r="AY32" s="66" t="str">
        <f t="shared" si="8"/>
        <v>Fuerte</v>
      </c>
      <c r="AZ32" s="28" t="s">
        <v>91</v>
      </c>
      <c r="BA32" s="27" t="str">
        <f t="shared" si="9"/>
        <v>Fuerte</v>
      </c>
      <c r="BB32" s="29" t="s">
        <v>105</v>
      </c>
      <c r="BC32" s="66">
        <f t="shared" si="10"/>
        <v>100</v>
      </c>
      <c r="BD32" s="250">
        <f>AVERAGE(BC32:BC37)</f>
        <v>100</v>
      </c>
      <c r="BE32" s="250" t="str">
        <f>IF(BD32&lt;=50, "Débil", IF(BD32&lt;=99,"Moderado","Fuerte"))</f>
        <v>Fuerte</v>
      </c>
      <c r="BF32" s="250">
        <f>+IF(BE32="Fuerte",2,IF(BE32="Moderado",1,0))</f>
        <v>2</v>
      </c>
      <c r="BG32" s="251">
        <f>+AC32-BF32</f>
        <v>1</v>
      </c>
      <c r="BH32" s="236" t="s">
        <v>86</v>
      </c>
      <c r="BI32" s="236" t="str">
        <f>IF(ISBLANK(AD32),"",AD32)</f>
        <v>Catastrófico</v>
      </c>
      <c r="BJ32" s="236" t="s">
        <v>469</v>
      </c>
      <c r="BK32" s="236" t="s">
        <v>470</v>
      </c>
      <c r="BL32" s="56" t="s">
        <v>268</v>
      </c>
      <c r="BM32" s="39" t="s">
        <v>269</v>
      </c>
      <c r="BN32" s="53" t="s">
        <v>270</v>
      </c>
      <c r="BO32" s="39" t="s">
        <v>270</v>
      </c>
      <c r="BP32" s="39" t="s">
        <v>271</v>
      </c>
      <c r="BQ32" s="56" t="s">
        <v>272</v>
      </c>
      <c r="BR32" s="41" t="s">
        <v>273</v>
      </c>
      <c r="BS32" s="41" t="s">
        <v>274</v>
      </c>
      <c r="BT32" s="174"/>
      <c r="BU32" s="162" t="s">
        <v>275</v>
      </c>
      <c r="BV32" s="159" t="s">
        <v>276</v>
      </c>
      <c r="BW32" s="162" t="s">
        <v>480</v>
      </c>
    </row>
    <row r="33" spans="1:76" s="1" customFormat="1" ht="158.25" customHeight="1" x14ac:dyDescent="0.35">
      <c r="A33" s="133"/>
      <c r="B33" s="228"/>
      <c r="C33" s="135"/>
      <c r="D33" s="136"/>
      <c r="E33" s="58" t="s">
        <v>277</v>
      </c>
      <c r="F33" s="63" t="s">
        <v>82</v>
      </c>
      <c r="G33" s="137"/>
      <c r="H33" s="237"/>
      <c r="I33" s="237"/>
      <c r="J33" s="237"/>
      <c r="K33" s="237"/>
      <c r="L33" s="237"/>
      <c r="M33" s="138"/>
      <c r="N33" s="138"/>
      <c r="O33" s="138"/>
      <c r="P33" s="138"/>
      <c r="Q33" s="138"/>
      <c r="R33" s="138"/>
      <c r="S33" s="138"/>
      <c r="T33" s="138"/>
      <c r="U33" s="138"/>
      <c r="V33" s="138"/>
      <c r="W33" s="138"/>
      <c r="X33" s="138"/>
      <c r="Y33" s="138"/>
      <c r="Z33" s="138"/>
      <c r="AA33" s="138"/>
      <c r="AB33" s="134"/>
      <c r="AC33" s="154"/>
      <c r="AD33" s="152" t="str">
        <f>+IF(OR(AB33=1,AB33&lt;=5),"Moderado",IF(OR(AB33=6,AB33&lt;=11),"Mayor","Catastrófico"))</f>
        <v>Moderado</v>
      </c>
      <c r="AE33" s="154"/>
      <c r="AF33" s="156"/>
      <c r="AG33" s="64" t="s">
        <v>278</v>
      </c>
      <c r="AH33" s="58" t="s">
        <v>277</v>
      </c>
      <c r="AI33" s="65" t="s">
        <v>88</v>
      </c>
      <c r="AJ33" s="65" t="s">
        <v>84</v>
      </c>
      <c r="AK33" s="34">
        <f t="shared" si="17"/>
        <v>15</v>
      </c>
      <c r="AL33" s="65" t="s">
        <v>84</v>
      </c>
      <c r="AM33" s="34">
        <f t="shared" si="18"/>
        <v>15</v>
      </c>
      <c r="AN33" s="16" t="s">
        <v>84</v>
      </c>
      <c r="AO33" s="34">
        <f t="shared" si="19"/>
        <v>15</v>
      </c>
      <c r="AP33" s="16" t="s">
        <v>88</v>
      </c>
      <c r="AQ33" s="34">
        <f t="shared" si="20"/>
        <v>15</v>
      </c>
      <c r="AR33" s="16" t="s">
        <v>84</v>
      </c>
      <c r="AS33" s="25">
        <v>15</v>
      </c>
      <c r="AT33" s="16" t="s">
        <v>84</v>
      </c>
      <c r="AU33" s="34">
        <f t="shared" si="21"/>
        <v>15</v>
      </c>
      <c r="AV33" s="16" t="s">
        <v>90</v>
      </c>
      <c r="AW33" s="34">
        <f t="shared" si="2"/>
        <v>10</v>
      </c>
      <c r="AX33" s="66">
        <f t="shared" si="7"/>
        <v>100</v>
      </c>
      <c r="AY33" s="66" t="str">
        <f t="shared" si="8"/>
        <v>Fuerte</v>
      </c>
      <c r="AZ33" s="28" t="s">
        <v>91</v>
      </c>
      <c r="BA33" s="27" t="str">
        <f t="shared" si="9"/>
        <v>Fuerte</v>
      </c>
      <c r="BB33" s="29" t="s">
        <v>105</v>
      </c>
      <c r="BC33" s="66">
        <f t="shared" si="10"/>
        <v>100</v>
      </c>
      <c r="BD33" s="251"/>
      <c r="BE33" s="251"/>
      <c r="BF33" s="251"/>
      <c r="BG33" s="251"/>
      <c r="BH33" s="237"/>
      <c r="BI33" s="237"/>
      <c r="BJ33" s="237"/>
      <c r="BK33" s="237"/>
      <c r="BL33" s="56" t="s">
        <v>279</v>
      </c>
      <c r="BM33" s="39" t="s">
        <v>269</v>
      </c>
      <c r="BN33" s="53" t="s">
        <v>270</v>
      </c>
      <c r="BO33" s="39" t="s">
        <v>270</v>
      </c>
      <c r="BP33" s="39" t="s">
        <v>280</v>
      </c>
      <c r="BQ33" s="56" t="s">
        <v>281</v>
      </c>
      <c r="BR33" s="41" t="s">
        <v>282</v>
      </c>
      <c r="BS33" s="41" t="s">
        <v>282</v>
      </c>
      <c r="BT33" s="159"/>
      <c r="BU33" s="163"/>
      <c r="BV33" s="160"/>
      <c r="BW33" s="163"/>
    </row>
    <row r="34" spans="1:76" s="1" customFormat="1" ht="140.25" customHeight="1" x14ac:dyDescent="0.35">
      <c r="A34" s="133"/>
      <c r="B34" s="228"/>
      <c r="C34" s="135"/>
      <c r="D34" s="136"/>
      <c r="E34" s="58" t="s">
        <v>265</v>
      </c>
      <c r="F34" s="63" t="s">
        <v>82</v>
      </c>
      <c r="G34" s="137"/>
      <c r="H34" s="237"/>
      <c r="I34" s="237"/>
      <c r="J34" s="237"/>
      <c r="K34" s="237"/>
      <c r="L34" s="237"/>
      <c r="M34" s="138"/>
      <c r="N34" s="138"/>
      <c r="O34" s="138"/>
      <c r="P34" s="138"/>
      <c r="Q34" s="138"/>
      <c r="R34" s="138"/>
      <c r="S34" s="138"/>
      <c r="T34" s="138"/>
      <c r="U34" s="138"/>
      <c r="V34" s="138"/>
      <c r="W34" s="138"/>
      <c r="X34" s="138"/>
      <c r="Y34" s="138"/>
      <c r="Z34" s="138"/>
      <c r="AA34" s="138"/>
      <c r="AB34" s="134"/>
      <c r="AC34" s="154"/>
      <c r="AD34" s="152" t="str">
        <f>+IF(OR(AB34=1,AB34&lt;=5),"Moderado",IF(OR(AB34=6,AB34&lt;=11),"Mayor","Catastrófico"))</f>
        <v>Moderado</v>
      </c>
      <c r="AE34" s="154"/>
      <c r="AF34" s="156"/>
      <c r="AG34" s="64" t="s">
        <v>283</v>
      </c>
      <c r="AH34" s="68" t="s">
        <v>265</v>
      </c>
      <c r="AI34" s="65" t="s">
        <v>104</v>
      </c>
      <c r="AJ34" s="65" t="s">
        <v>84</v>
      </c>
      <c r="AK34" s="34">
        <f t="shared" si="17"/>
        <v>15</v>
      </c>
      <c r="AL34" s="65" t="s">
        <v>84</v>
      </c>
      <c r="AM34" s="34">
        <f t="shared" si="18"/>
        <v>15</v>
      </c>
      <c r="AN34" s="16" t="s">
        <v>84</v>
      </c>
      <c r="AO34" s="34">
        <f t="shared" si="19"/>
        <v>15</v>
      </c>
      <c r="AP34" s="16" t="s">
        <v>88</v>
      </c>
      <c r="AQ34" s="34">
        <f t="shared" si="20"/>
        <v>15</v>
      </c>
      <c r="AR34" s="16" t="s">
        <v>84</v>
      </c>
      <c r="AS34" s="69">
        <f t="shared" ref="AS34:AS36" si="22">+IF(AR34="si",15,"")</f>
        <v>15</v>
      </c>
      <c r="AT34" s="16" t="s">
        <v>84</v>
      </c>
      <c r="AU34" s="69">
        <f t="shared" si="21"/>
        <v>15</v>
      </c>
      <c r="AV34" s="16" t="s">
        <v>90</v>
      </c>
      <c r="AW34" s="34">
        <f t="shared" si="2"/>
        <v>10</v>
      </c>
      <c r="AX34" s="66">
        <f t="shared" si="7"/>
        <v>100</v>
      </c>
      <c r="AY34" s="66" t="str">
        <f t="shared" si="8"/>
        <v>Fuerte</v>
      </c>
      <c r="AZ34" s="28" t="s">
        <v>91</v>
      </c>
      <c r="BA34" s="27" t="str">
        <f t="shared" si="9"/>
        <v>Fuerte</v>
      </c>
      <c r="BB34" s="29" t="s">
        <v>105</v>
      </c>
      <c r="BC34" s="66">
        <f t="shared" si="10"/>
        <v>100</v>
      </c>
      <c r="BD34" s="251"/>
      <c r="BE34" s="251"/>
      <c r="BF34" s="251"/>
      <c r="BG34" s="251"/>
      <c r="BH34" s="237"/>
      <c r="BI34" s="237"/>
      <c r="BJ34" s="237"/>
      <c r="BK34" s="237"/>
      <c r="BL34" s="56" t="s">
        <v>284</v>
      </c>
      <c r="BM34" s="39" t="s">
        <v>269</v>
      </c>
      <c r="BN34" s="53"/>
      <c r="BO34" s="39"/>
      <c r="BP34" s="39" t="s">
        <v>285</v>
      </c>
      <c r="BQ34" s="56" t="s">
        <v>286</v>
      </c>
      <c r="BR34" s="41" t="s">
        <v>287</v>
      </c>
      <c r="BS34" s="41" t="s">
        <v>287</v>
      </c>
      <c r="BT34" s="162" t="s">
        <v>288</v>
      </c>
      <c r="BU34" s="163"/>
      <c r="BV34" s="160"/>
      <c r="BW34" s="163"/>
    </row>
    <row r="35" spans="1:76" s="1" customFormat="1" ht="129" customHeight="1" x14ac:dyDescent="0.35">
      <c r="A35" s="133"/>
      <c r="B35" s="228"/>
      <c r="C35" s="135"/>
      <c r="D35" s="136"/>
      <c r="E35" s="58" t="s">
        <v>289</v>
      </c>
      <c r="F35" s="14" t="s">
        <v>82</v>
      </c>
      <c r="G35" s="137"/>
      <c r="H35" s="237"/>
      <c r="I35" s="237"/>
      <c r="J35" s="237"/>
      <c r="K35" s="237"/>
      <c r="L35" s="237"/>
      <c r="M35" s="138"/>
      <c r="N35" s="138"/>
      <c r="O35" s="138"/>
      <c r="P35" s="138"/>
      <c r="Q35" s="138"/>
      <c r="R35" s="138"/>
      <c r="S35" s="138"/>
      <c r="T35" s="138"/>
      <c r="U35" s="138"/>
      <c r="V35" s="138"/>
      <c r="W35" s="138"/>
      <c r="X35" s="138"/>
      <c r="Y35" s="138"/>
      <c r="Z35" s="138"/>
      <c r="AA35" s="138"/>
      <c r="AB35" s="134"/>
      <c r="AC35" s="154"/>
      <c r="AD35" s="152" t="str">
        <f>+IF(OR(AB35=1,AB35&lt;=5),"Moderado",IF(OR(AB35=6,AB35&lt;=11),"Mayor","Catastrófico"))</f>
        <v>Moderado</v>
      </c>
      <c r="AE35" s="154"/>
      <c r="AF35" s="156"/>
      <c r="AG35" s="64" t="s">
        <v>290</v>
      </c>
      <c r="AH35" s="58" t="s">
        <v>291</v>
      </c>
      <c r="AI35" s="65" t="s">
        <v>88</v>
      </c>
      <c r="AJ35" s="65" t="s">
        <v>84</v>
      </c>
      <c r="AK35" s="34">
        <f t="shared" si="17"/>
        <v>15</v>
      </c>
      <c r="AL35" s="65" t="s">
        <v>84</v>
      </c>
      <c r="AM35" s="34">
        <f t="shared" si="18"/>
        <v>15</v>
      </c>
      <c r="AN35" s="16" t="s">
        <v>84</v>
      </c>
      <c r="AO35" s="34">
        <f t="shared" si="19"/>
        <v>15</v>
      </c>
      <c r="AP35" s="16" t="s">
        <v>88</v>
      </c>
      <c r="AQ35" s="34">
        <f t="shared" si="20"/>
        <v>15</v>
      </c>
      <c r="AR35" s="16" t="s">
        <v>84</v>
      </c>
      <c r="AS35" s="69">
        <f t="shared" si="22"/>
        <v>15</v>
      </c>
      <c r="AT35" s="16" t="s">
        <v>84</v>
      </c>
      <c r="AU35" s="69">
        <f t="shared" si="21"/>
        <v>15</v>
      </c>
      <c r="AV35" s="16" t="s">
        <v>90</v>
      </c>
      <c r="AW35" s="69">
        <f t="shared" si="2"/>
        <v>10</v>
      </c>
      <c r="AX35" s="66">
        <f t="shared" si="7"/>
        <v>100</v>
      </c>
      <c r="AY35" s="66" t="str">
        <f t="shared" si="8"/>
        <v>Fuerte</v>
      </c>
      <c r="AZ35" s="28" t="s">
        <v>91</v>
      </c>
      <c r="BA35" s="27" t="str">
        <f t="shared" si="9"/>
        <v>Fuerte</v>
      </c>
      <c r="BB35" s="29" t="s">
        <v>105</v>
      </c>
      <c r="BC35" s="66">
        <f t="shared" si="10"/>
        <v>100</v>
      </c>
      <c r="BD35" s="251"/>
      <c r="BE35" s="251"/>
      <c r="BF35" s="251"/>
      <c r="BG35" s="251"/>
      <c r="BH35" s="237"/>
      <c r="BI35" s="237"/>
      <c r="BJ35" s="237"/>
      <c r="BK35" s="237"/>
      <c r="BL35" s="162" t="s">
        <v>292</v>
      </c>
      <c r="BM35" s="162" t="s">
        <v>189</v>
      </c>
      <c r="BN35" s="201"/>
      <c r="BO35" s="162"/>
      <c r="BP35" s="162" t="s">
        <v>285</v>
      </c>
      <c r="BQ35" s="162" t="s">
        <v>293</v>
      </c>
      <c r="BR35" s="162" t="s">
        <v>294</v>
      </c>
      <c r="BS35" s="162" t="s">
        <v>294</v>
      </c>
      <c r="BT35" s="163"/>
      <c r="BU35" s="163"/>
      <c r="BV35" s="160"/>
      <c r="BW35" s="163"/>
    </row>
    <row r="36" spans="1:76" s="1" customFormat="1" ht="89.25" customHeight="1" x14ac:dyDescent="0.35">
      <c r="A36" s="133"/>
      <c r="B36" s="228"/>
      <c r="C36" s="135"/>
      <c r="D36" s="136"/>
      <c r="E36" s="58" t="s">
        <v>295</v>
      </c>
      <c r="F36" s="63" t="s">
        <v>82</v>
      </c>
      <c r="G36" s="137"/>
      <c r="H36" s="237"/>
      <c r="I36" s="237"/>
      <c r="J36" s="237"/>
      <c r="K36" s="237"/>
      <c r="L36" s="237"/>
      <c r="M36" s="138"/>
      <c r="N36" s="138"/>
      <c r="O36" s="138"/>
      <c r="P36" s="138"/>
      <c r="Q36" s="138"/>
      <c r="R36" s="138"/>
      <c r="S36" s="138"/>
      <c r="T36" s="138"/>
      <c r="U36" s="138"/>
      <c r="V36" s="138"/>
      <c r="W36" s="138"/>
      <c r="X36" s="138"/>
      <c r="Y36" s="138"/>
      <c r="Z36" s="138"/>
      <c r="AA36" s="138"/>
      <c r="AB36" s="134"/>
      <c r="AC36" s="154"/>
      <c r="AD36" s="152" t="str">
        <f>+IF(OR(AB36=1,AB36&lt;=5),"Moderado",IF(OR(AB36=6,AB36&lt;=11),"Mayor","Catastrófico"))</f>
        <v>Moderado</v>
      </c>
      <c r="AE36" s="154"/>
      <c r="AF36" s="156"/>
      <c r="AG36" s="64" t="s">
        <v>296</v>
      </c>
      <c r="AH36" s="58" t="s">
        <v>295</v>
      </c>
      <c r="AI36" s="65" t="s">
        <v>88</v>
      </c>
      <c r="AJ36" s="65" t="s">
        <v>84</v>
      </c>
      <c r="AK36" s="34">
        <f t="shared" si="17"/>
        <v>15</v>
      </c>
      <c r="AL36" s="65" t="s">
        <v>84</v>
      </c>
      <c r="AM36" s="34">
        <f t="shared" si="18"/>
        <v>15</v>
      </c>
      <c r="AN36" s="16" t="s">
        <v>84</v>
      </c>
      <c r="AO36" s="34">
        <f t="shared" si="19"/>
        <v>15</v>
      </c>
      <c r="AP36" s="16" t="s">
        <v>88</v>
      </c>
      <c r="AQ36" s="34">
        <f t="shared" si="20"/>
        <v>15</v>
      </c>
      <c r="AR36" s="16" t="s">
        <v>84</v>
      </c>
      <c r="AS36" s="69">
        <f t="shared" si="22"/>
        <v>15</v>
      </c>
      <c r="AT36" s="16" t="s">
        <v>84</v>
      </c>
      <c r="AU36" s="69">
        <f t="shared" si="21"/>
        <v>15</v>
      </c>
      <c r="AV36" s="16" t="s">
        <v>90</v>
      </c>
      <c r="AW36" s="69">
        <f t="shared" si="2"/>
        <v>10</v>
      </c>
      <c r="AX36" s="66">
        <f t="shared" si="7"/>
        <v>100</v>
      </c>
      <c r="AY36" s="66" t="str">
        <f t="shared" si="8"/>
        <v>Fuerte</v>
      </c>
      <c r="AZ36" s="28" t="s">
        <v>91</v>
      </c>
      <c r="BA36" s="27" t="str">
        <f t="shared" si="9"/>
        <v>Fuerte</v>
      </c>
      <c r="BB36" s="29" t="s">
        <v>105</v>
      </c>
      <c r="BC36" s="66">
        <f t="shared" si="10"/>
        <v>100</v>
      </c>
      <c r="BD36" s="251"/>
      <c r="BE36" s="251"/>
      <c r="BF36" s="251"/>
      <c r="BG36" s="251"/>
      <c r="BH36" s="237"/>
      <c r="BI36" s="237"/>
      <c r="BJ36" s="237"/>
      <c r="BK36" s="237"/>
      <c r="BL36" s="163"/>
      <c r="BM36" s="163"/>
      <c r="BN36" s="249"/>
      <c r="BO36" s="163"/>
      <c r="BP36" s="163"/>
      <c r="BQ36" s="163"/>
      <c r="BR36" s="163"/>
      <c r="BS36" s="163"/>
      <c r="BT36" s="163"/>
      <c r="BU36" s="163"/>
      <c r="BV36" s="160"/>
      <c r="BW36" s="163"/>
    </row>
    <row r="37" spans="1:76" s="1" customFormat="1" ht="38.25" customHeight="1" x14ac:dyDescent="0.35">
      <c r="A37" s="133"/>
      <c r="B37" s="228"/>
      <c r="C37" s="135"/>
      <c r="D37" s="136"/>
      <c r="E37" s="58" t="s">
        <v>291</v>
      </c>
      <c r="F37" s="63" t="s">
        <v>82</v>
      </c>
      <c r="G37" s="137"/>
      <c r="H37" s="237"/>
      <c r="I37" s="237"/>
      <c r="J37" s="237"/>
      <c r="K37" s="237"/>
      <c r="L37" s="237"/>
      <c r="M37" s="138"/>
      <c r="N37" s="138"/>
      <c r="O37" s="138"/>
      <c r="P37" s="138"/>
      <c r="Q37" s="138"/>
      <c r="R37" s="138"/>
      <c r="S37" s="138"/>
      <c r="T37" s="138"/>
      <c r="U37" s="138"/>
      <c r="V37" s="138"/>
      <c r="W37" s="138"/>
      <c r="X37" s="138"/>
      <c r="Y37" s="138"/>
      <c r="Z37" s="138"/>
      <c r="AA37" s="138"/>
      <c r="AB37" s="134"/>
      <c r="AC37" s="154"/>
      <c r="AD37" s="152"/>
      <c r="AE37" s="154"/>
      <c r="AF37" s="156"/>
      <c r="AG37" s="64"/>
      <c r="AH37" s="65"/>
      <c r="AI37" s="65"/>
      <c r="AJ37" s="65"/>
      <c r="AK37" s="34"/>
      <c r="AL37" s="65"/>
      <c r="AM37" s="34"/>
      <c r="AN37" s="16"/>
      <c r="AO37" s="34"/>
      <c r="AP37" s="16"/>
      <c r="AQ37" s="34"/>
      <c r="AR37" s="16"/>
      <c r="AS37" s="69"/>
      <c r="AT37" s="16"/>
      <c r="AU37" s="69"/>
      <c r="AV37" s="16"/>
      <c r="AW37" s="69"/>
      <c r="AX37" s="66"/>
      <c r="AY37" s="66"/>
      <c r="AZ37" s="28"/>
      <c r="BA37" s="27"/>
      <c r="BB37" s="29"/>
      <c r="BC37" s="66"/>
      <c r="BD37" s="251"/>
      <c r="BE37" s="251"/>
      <c r="BF37" s="251"/>
      <c r="BG37" s="252"/>
      <c r="BH37" s="237"/>
      <c r="BI37" s="237"/>
      <c r="BJ37" s="237"/>
      <c r="BK37" s="237"/>
      <c r="BL37" s="163"/>
      <c r="BM37" s="163"/>
      <c r="BN37" s="249"/>
      <c r="BO37" s="163"/>
      <c r="BP37" s="163"/>
      <c r="BQ37" s="163"/>
      <c r="BR37" s="163"/>
      <c r="BS37" s="163"/>
      <c r="BT37" s="163"/>
      <c r="BU37" s="163"/>
      <c r="BV37" s="160"/>
      <c r="BW37" s="163"/>
    </row>
    <row r="38" spans="1:76" s="1" customFormat="1" ht="21.75" customHeight="1" thickBot="1" x14ac:dyDescent="0.4">
      <c r="A38" s="247"/>
      <c r="B38" s="228"/>
      <c r="C38" s="135"/>
      <c r="D38" s="136"/>
      <c r="E38" s="58" t="s">
        <v>297</v>
      </c>
      <c r="F38" s="63" t="s">
        <v>102</v>
      </c>
      <c r="G38" s="137"/>
      <c r="H38" s="155"/>
      <c r="I38" s="155"/>
      <c r="J38" s="155"/>
      <c r="K38" s="155"/>
      <c r="L38" s="155"/>
      <c r="M38" s="138"/>
      <c r="N38" s="138"/>
      <c r="O38" s="138"/>
      <c r="P38" s="138"/>
      <c r="Q38" s="138"/>
      <c r="R38" s="138"/>
      <c r="S38" s="138"/>
      <c r="T38" s="138"/>
      <c r="U38" s="138"/>
      <c r="V38" s="138"/>
      <c r="W38" s="138"/>
      <c r="X38" s="138"/>
      <c r="Y38" s="138"/>
      <c r="Z38" s="138"/>
      <c r="AA38" s="138"/>
      <c r="AB38" s="134"/>
      <c r="AC38" s="151"/>
      <c r="AD38" s="152" t="str">
        <f>+IF(OR(AB38=1,AB38&lt;=5),"Moderado",IF(OR(AB38=6,AB38&lt;=11),"Mayor","Catastrófico"))</f>
        <v>Moderado</v>
      </c>
      <c r="AE38" s="151"/>
      <c r="AF38" s="156"/>
      <c r="AG38" s="70"/>
      <c r="AH38" s="71"/>
      <c r="AI38" s="71"/>
      <c r="AJ38" s="71"/>
      <c r="AK38" s="34"/>
      <c r="AL38" s="65"/>
      <c r="AM38" s="34"/>
      <c r="AN38" s="16"/>
      <c r="AO38" s="34"/>
      <c r="AP38" s="16"/>
      <c r="AQ38" s="34"/>
      <c r="AR38" s="16"/>
      <c r="AS38" s="69"/>
      <c r="AT38" s="16"/>
      <c r="AU38" s="69"/>
      <c r="AV38" s="16"/>
      <c r="AW38" s="69"/>
      <c r="AX38" s="66" t="str">
        <f t="shared" ref="AX38:AX60" si="23">IF((SUM(AK38,AM38,AO38,AQ38,AS38,AU38,AW38)=0),"",(SUM(AK38,AM38,AO38,AQ38,AS38,AU38,AW38)))</f>
        <v/>
      </c>
      <c r="AY38" s="66" t="str">
        <f t="shared" ref="AY38:AY60" si="24">IF(AX38&lt;=85,"Débil",IF(AX38&lt;=95,"Moderado",IF(AX38=100,"Fuerte","")))</f>
        <v/>
      </c>
      <c r="AZ38" s="28"/>
      <c r="BA38" s="27"/>
      <c r="BB38" s="29"/>
      <c r="BC38" s="66"/>
      <c r="BD38" s="252"/>
      <c r="BE38" s="252"/>
      <c r="BF38" s="252"/>
      <c r="BG38" s="67"/>
      <c r="BH38" s="155"/>
      <c r="BI38" s="155"/>
      <c r="BJ38" s="155"/>
      <c r="BK38" s="155"/>
      <c r="BL38" s="164"/>
      <c r="BM38" s="164"/>
      <c r="BN38" s="202"/>
      <c r="BO38" s="164"/>
      <c r="BP38" s="164"/>
      <c r="BQ38" s="164"/>
      <c r="BR38" s="164"/>
      <c r="BS38" s="164"/>
      <c r="BT38" s="163"/>
      <c r="BU38" s="164"/>
      <c r="BV38" s="161"/>
      <c r="BW38" s="164"/>
    </row>
    <row r="39" spans="1:76" s="1" customFormat="1" ht="180" customHeight="1" x14ac:dyDescent="0.35">
      <c r="A39" s="132">
        <v>11</v>
      </c>
      <c r="B39" s="230" t="s">
        <v>228</v>
      </c>
      <c r="C39" s="178" t="str">
        <f>IFERROR(VLOOKUP(B39,#REF!,2,FALSE),"")</f>
        <v/>
      </c>
      <c r="D39" s="232" t="s">
        <v>298</v>
      </c>
      <c r="E39" s="260" t="s">
        <v>299</v>
      </c>
      <c r="F39" s="222" t="s">
        <v>82</v>
      </c>
      <c r="G39" s="15" t="s">
        <v>300</v>
      </c>
      <c r="H39" s="254" t="s">
        <v>169</v>
      </c>
      <c r="I39" s="254" t="s">
        <v>169</v>
      </c>
      <c r="J39" s="254" t="s">
        <v>169</v>
      </c>
      <c r="K39" s="254" t="s">
        <v>170</v>
      </c>
      <c r="L39" s="254" t="s">
        <v>169</v>
      </c>
      <c r="M39" s="254" t="s">
        <v>170</v>
      </c>
      <c r="N39" s="254" t="s">
        <v>169</v>
      </c>
      <c r="O39" s="254" t="s">
        <v>169</v>
      </c>
      <c r="P39" s="254" t="s">
        <v>170</v>
      </c>
      <c r="Q39" s="254" t="s">
        <v>169</v>
      </c>
      <c r="R39" s="254" t="s">
        <v>169</v>
      </c>
      <c r="S39" s="254" t="s">
        <v>169</v>
      </c>
      <c r="T39" s="254" t="s">
        <v>169</v>
      </c>
      <c r="U39" s="254" t="s">
        <v>170</v>
      </c>
      <c r="V39" s="254" t="s">
        <v>169</v>
      </c>
      <c r="W39" s="254" t="s">
        <v>170</v>
      </c>
      <c r="X39" s="254" t="s">
        <v>170</v>
      </c>
      <c r="Y39" s="254" t="s">
        <v>170</v>
      </c>
      <c r="Z39" s="184" t="s">
        <v>170</v>
      </c>
      <c r="AA39" s="153">
        <f>COUNTIF(H41:Z41, "SI")</f>
        <v>0</v>
      </c>
      <c r="AB39" s="184" t="s">
        <v>86</v>
      </c>
      <c r="AC39" s="153" t="e">
        <f>+VLOOKUP(AB39,#REF!,2,0)</f>
        <v>#REF!</v>
      </c>
      <c r="AD39" s="153" t="str">
        <f>+IF(OR(AA39=1,AA39&lt;=5),"Moderado",IF(OR(AA39=6,AA39&lt;=11),"Mayor","Catastrófico"))</f>
        <v>Moderado</v>
      </c>
      <c r="AE39" s="33"/>
      <c r="AF39" s="236" t="e">
        <f>IF(AND(AB39&lt;&gt;"",AD39&lt;&gt;""),VLOOKUP(AB39&amp;AD39,#REF!,2,FALSE),"")</f>
        <v>#REF!</v>
      </c>
      <c r="AG39" s="56" t="s">
        <v>301</v>
      </c>
      <c r="AH39" s="50" t="s">
        <v>299</v>
      </c>
      <c r="AI39" s="65" t="s">
        <v>88</v>
      </c>
      <c r="AJ39" s="65" t="s">
        <v>84</v>
      </c>
      <c r="AK39" s="34">
        <f t="shared" ref="AK39:AK60" si="25">+IF(AJ39="si",15,"")</f>
        <v>15</v>
      </c>
      <c r="AL39" s="65" t="s">
        <v>84</v>
      </c>
      <c r="AM39" s="34">
        <f t="shared" ref="AM39:AM60" si="26">+IF(AL39="si",15,"")</f>
        <v>15</v>
      </c>
      <c r="AN39" s="16" t="s">
        <v>84</v>
      </c>
      <c r="AO39" s="34">
        <f t="shared" ref="AO39:AO60" si="27">+IF(AN39="si",15,"")</f>
        <v>15</v>
      </c>
      <c r="AP39" s="16" t="s">
        <v>88</v>
      </c>
      <c r="AQ39" s="34">
        <f t="shared" ref="AQ39:AQ41" si="28">+IF(AP39="Preventivo",15,IF(AP39="Detectivo",10,""))</f>
        <v>15</v>
      </c>
      <c r="AR39" s="16" t="s">
        <v>84</v>
      </c>
      <c r="AS39" s="69">
        <f t="shared" ref="AS39:AS60" si="29">+IF(AR39="si",15,"")</f>
        <v>15</v>
      </c>
      <c r="AT39" s="16" t="s">
        <v>84</v>
      </c>
      <c r="AU39" s="69">
        <f t="shared" ref="AU39:AU60" si="30">+IF(AT39="si",15,"")</f>
        <v>15</v>
      </c>
      <c r="AV39" s="16" t="s">
        <v>90</v>
      </c>
      <c r="AW39" s="69">
        <f t="shared" ref="AW39:AW60" si="31">+IF(AV39="Completa",10,IF(AV39="Incompleta",5,""))</f>
        <v>10</v>
      </c>
      <c r="AX39" s="66">
        <f t="shared" si="23"/>
        <v>100</v>
      </c>
      <c r="AY39" s="66" t="str">
        <f t="shared" si="24"/>
        <v>Fuerte</v>
      </c>
      <c r="AZ39" s="28" t="s">
        <v>91</v>
      </c>
      <c r="BA39" s="27" t="str">
        <f t="shared" ref="BA39:BA60" si="32">+IF(AZ39="siempre","Fuerte",IF(AZ39="Algunas veces","Moderado","Débil"))</f>
        <v>Fuerte</v>
      </c>
      <c r="BB39" s="29" t="s">
        <v>105</v>
      </c>
      <c r="BC39" s="66">
        <f t="shared" ref="BC39:BC60" si="33">IF(ISBLANK(BB39),"",IF(BB39="Débil", 0, IF(BB39="Moderado",50,100)))</f>
        <v>100</v>
      </c>
      <c r="BD39" s="176">
        <f>AVERAGE(BC39:BC39)</f>
        <v>100</v>
      </c>
      <c r="BE39" s="176" t="str">
        <f>IF(BD39&lt;=50, "Débil", IF(BD39&lt;=99,"Moderado","Fuerte"))</f>
        <v>Fuerte</v>
      </c>
      <c r="BF39" s="176">
        <f>+IF(BE39="Fuerte",2,IF(BE39="Moderado",1,0))</f>
        <v>2</v>
      </c>
      <c r="BG39" s="176" t="e">
        <f>+AC39-BF39</f>
        <v>#REF!</v>
      </c>
      <c r="BH39" s="178" t="e">
        <f>+VLOOKUP(BG39,#REF!,2,TRUE)</f>
        <v>#REF!</v>
      </c>
      <c r="BI39" s="178" t="str">
        <f>IF(ISBLANK(AD39),"",AD39)</f>
        <v>Moderado</v>
      </c>
      <c r="BJ39" s="178" t="e">
        <f>IF(AND(BH39&lt;&gt;"",BI39&lt;&gt;""),VLOOKUP(BH39&amp;BI39,#REF!,2,FALSE),"")</f>
        <v>#REF!</v>
      </c>
      <c r="BK39" s="178" t="e">
        <f>+VLOOKUP(BJ39,#REF!,2,FALSE)</f>
        <v>#REF!</v>
      </c>
      <c r="BL39" s="199" t="s">
        <v>302</v>
      </c>
      <c r="BM39" s="162" t="s">
        <v>189</v>
      </c>
      <c r="BN39" s="201">
        <v>44774</v>
      </c>
      <c r="BO39" s="167">
        <v>44926</v>
      </c>
      <c r="BP39" s="162" t="s">
        <v>303</v>
      </c>
      <c r="BQ39" s="162" t="s">
        <v>304</v>
      </c>
      <c r="BR39" s="159" t="s">
        <v>305</v>
      </c>
      <c r="BS39" s="162" t="s">
        <v>306</v>
      </c>
      <c r="BT39" s="163"/>
      <c r="BU39" s="159" t="s">
        <v>307</v>
      </c>
      <c r="BV39" s="159" t="s">
        <v>308</v>
      </c>
      <c r="BW39" s="204" t="s">
        <v>481</v>
      </c>
    </row>
    <row r="40" spans="1:76" s="1" customFormat="1" ht="116" x14ac:dyDescent="0.35">
      <c r="A40" s="133"/>
      <c r="B40" s="256"/>
      <c r="C40" s="179"/>
      <c r="D40" s="258"/>
      <c r="E40" s="261"/>
      <c r="F40" s="223"/>
      <c r="G40" s="15" t="s">
        <v>309</v>
      </c>
      <c r="H40" s="255"/>
      <c r="I40" s="255"/>
      <c r="J40" s="255"/>
      <c r="K40" s="255"/>
      <c r="L40" s="255"/>
      <c r="M40" s="255"/>
      <c r="N40" s="255"/>
      <c r="O40" s="255"/>
      <c r="P40" s="255"/>
      <c r="Q40" s="255"/>
      <c r="R40" s="255"/>
      <c r="S40" s="255"/>
      <c r="T40" s="255"/>
      <c r="U40" s="255"/>
      <c r="V40" s="255"/>
      <c r="W40" s="255"/>
      <c r="X40" s="255"/>
      <c r="Y40" s="255"/>
      <c r="Z40" s="185"/>
      <c r="AA40" s="154"/>
      <c r="AB40" s="185"/>
      <c r="AC40" s="154"/>
      <c r="AD40" s="154"/>
      <c r="AE40" s="33"/>
      <c r="AF40" s="237"/>
      <c r="AG40" s="56" t="s">
        <v>310</v>
      </c>
      <c r="AH40" s="50" t="s">
        <v>299</v>
      </c>
      <c r="AI40" s="65" t="s">
        <v>88</v>
      </c>
      <c r="AJ40" s="65" t="s">
        <v>84</v>
      </c>
      <c r="AK40" s="34">
        <f t="shared" si="25"/>
        <v>15</v>
      </c>
      <c r="AL40" s="65" t="s">
        <v>84</v>
      </c>
      <c r="AM40" s="34">
        <f t="shared" si="26"/>
        <v>15</v>
      </c>
      <c r="AN40" s="16" t="s">
        <v>84</v>
      </c>
      <c r="AO40" s="34">
        <f t="shared" si="27"/>
        <v>15</v>
      </c>
      <c r="AP40" s="16" t="s">
        <v>88</v>
      </c>
      <c r="AQ40" s="34">
        <f t="shared" si="28"/>
        <v>15</v>
      </c>
      <c r="AR40" s="16" t="s">
        <v>84</v>
      </c>
      <c r="AS40" s="69">
        <f t="shared" si="29"/>
        <v>15</v>
      </c>
      <c r="AT40" s="16" t="s">
        <v>84</v>
      </c>
      <c r="AU40" s="69">
        <f t="shared" si="30"/>
        <v>15</v>
      </c>
      <c r="AV40" s="16" t="s">
        <v>90</v>
      </c>
      <c r="AW40" s="69">
        <f t="shared" si="31"/>
        <v>10</v>
      </c>
      <c r="AX40" s="66">
        <f t="shared" si="23"/>
        <v>100</v>
      </c>
      <c r="AY40" s="66" t="str">
        <f t="shared" si="24"/>
        <v>Fuerte</v>
      </c>
      <c r="AZ40" s="28" t="s">
        <v>91</v>
      </c>
      <c r="BA40" s="27" t="str">
        <f t="shared" si="32"/>
        <v>Fuerte</v>
      </c>
      <c r="BB40" s="29" t="s">
        <v>105</v>
      </c>
      <c r="BC40" s="66">
        <f t="shared" si="33"/>
        <v>100</v>
      </c>
      <c r="BD40" s="177"/>
      <c r="BE40" s="177"/>
      <c r="BF40" s="177"/>
      <c r="BG40" s="177"/>
      <c r="BH40" s="179"/>
      <c r="BI40" s="179"/>
      <c r="BJ40" s="179"/>
      <c r="BK40" s="179"/>
      <c r="BL40" s="253"/>
      <c r="BM40" s="163"/>
      <c r="BN40" s="249"/>
      <c r="BO40" s="168"/>
      <c r="BP40" s="163"/>
      <c r="BQ40" s="163"/>
      <c r="BR40" s="160"/>
      <c r="BS40" s="163"/>
      <c r="BT40" s="163"/>
      <c r="BU40" s="160"/>
      <c r="BV40" s="160"/>
      <c r="BW40" s="263"/>
    </row>
    <row r="41" spans="1:76" ht="135.75" customHeight="1" thickBot="1" x14ac:dyDescent="0.4">
      <c r="A41" s="247"/>
      <c r="B41" s="257"/>
      <c r="C41" s="180"/>
      <c r="D41" s="259"/>
      <c r="E41" s="262"/>
      <c r="F41" s="224"/>
      <c r="G41" s="15" t="s">
        <v>311</v>
      </c>
      <c r="H41" s="157"/>
      <c r="I41" s="157"/>
      <c r="J41" s="157"/>
      <c r="K41" s="157"/>
      <c r="L41" s="157"/>
      <c r="M41" s="157"/>
      <c r="N41" s="157"/>
      <c r="O41" s="157"/>
      <c r="P41" s="157"/>
      <c r="Q41" s="157"/>
      <c r="R41" s="157"/>
      <c r="S41" s="157"/>
      <c r="T41" s="157"/>
      <c r="U41" s="157"/>
      <c r="V41" s="157"/>
      <c r="W41" s="157"/>
      <c r="X41" s="157"/>
      <c r="Y41" s="157"/>
      <c r="Z41" s="158"/>
      <c r="AA41" s="151"/>
      <c r="AB41" s="158"/>
      <c r="AC41" s="151"/>
      <c r="AD41" s="151"/>
      <c r="AE41" s="20" t="e">
        <f>+VLOOKUP(AD39,#REF!,2,0)</f>
        <v>#REF!</v>
      </c>
      <c r="AF41" s="155"/>
      <c r="AG41" s="56" t="s">
        <v>312</v>
      </c>
      <c r="AH41" s="50" t="s">
        <v>299</v>
      </c>
      <c r="AI41" s="65" t="s">
        <v>88</v>
      </c>
      <c r="AJ41" s="65" t="s">
        <v>84</v>
      </c>
      <c r="AK41" s="34">
        <f t="shared" si="25"/>
        <v>15</v>
      </c>
      <c r="AL41" s="65" t="s">
        <v>84</v>
      </c>
      <c r="AM41" s="34">
        <f t="shared" si="26"/>
        <v>15</v>
      </c>
      <c r="AN41" s="16" t="s">
        <v>84</v>
      </c>
      <c r="AO41" s="34">
        <f t="shared" si="27"/>
        <v>15</v>
      </c>
      <c r="AP41" s="16" t="s">
        <v>88</v>
      </c>
      <c r="AQ41" s="69">
        <f t="shared" si="28"/>
        <v>15</v>
      </c>
      <c r="AR41" s="16" t="s">
        <v>84</v>
      </c>
      <c r="AS41" s="69">
        <f t="shared" si="29"/>
        <v>15</v>
      </c>
      <c r="AT41" s="16" t="s">
        <v>84</v>
      </c>
      <c r="AU41" s="69">
        <f t="shared" si="30"/>
        <v>15</v>
      </c>
      <c r="AV41" s="16" t="s">
        <v>90</v>
      </c>
      <c r="AW41" s="69">
        <f t="shared" si="31"/>
        <v>10</v>
      </c>
      <c r="AX41" s="66">
        <f t="shared" si="23"/>
        <v>100</v>
      </c>
      <c r="AY41" s="66" t="str">
        <f t="shared" si="24"/>
        <v>Fuerte</v>
      </c>
      <c r="AZ41" s="28" t="s">
        <v>91</v>
      </c>
      <c r="BA41" s="27" t="str">
        <f t="shared" si="32"/>
        <v>Fuerte</v>
      </c>
      <c r="BB41" s="29" t="s">
        <v>105</v>
      </c>
      <c r="BC41" s="66">
        <f t="shared" si="33"/>
        <v>100</v>
      </c>
      <c r="BD41" s="186"/>
      <c r="BE41" s="186"/>
      <c r="BF41" s="186"/>
      <c r="BG41" s="186"/>
      <c r="BH41" s="180"/>
      <c r="BI41" s="180"/>
      <c r="BJ41" s="180"/>
      <c r="BK41" s="180"/>
      <c r="BL41" s="200"/>
      <c r="BM41" s="164"/>
      <c r="BN41" s="202"/>
      <c r="BO41" s="169"/>
      <c r="BP41" s="164"/>
      <c r="BQ41" s="164"/>
      <c r="BR41" s="161"/>
      <c r="BS41" s="164"/>
      <c r="BT41" s="164"/>
      <c r="BU41" s="161"/>
      <c r="BV41" s="161"/>
      <c r="BW41" s="264"/>
    </row>
    <row r="42" spans="1:76" ht="165.75" customHeight="1" x14ac:dyDescent="0.35">
      <c r="A42" s="132">
        <v>12</v>
      </c>
      <c r="B42" s="265" t="s">
        <v>313</v>
      </c>
      <c r="C42" s="181" t="str">
        <f>IFERROR(VLOOKUP(B42,#REF!,2,FALSE),"")</f>
        <v/>
      </c>
      <c r="D42" s="203" t="s">
        <v>314</v>
      </c>
      <c r="E42" s="13" t="s">
        <v>315</v>
      </c>
      <c r="F42" s="16" t="s">
        <v>316</v>
      </c>
      <c r="G42" s="137" t="s">
        <v>317</v>
      </c>
      <c r="H42" s="138" t="s">
        <v>169</v>
      </c>
      <c r="I42" s="138" t="s">
        <v>169</v>
      </c>
      <c r="J42" s="138" t="s">
        <v>170</v>
      </c>
      <c r="K42" s="138" t="s">
        <v>170</v>
      </c>
      <c r="L42" s="138" t="s">
        <v>169</v>
      </c>
      <c r="M42" s="138" t="s">
        <v>85</v>
      </c>
      <c r="N42" s="138" t="s">
        <v>84</v>
      </c>
      <c r="O42" s="138" t="s">
        <v>170</v>
      </c>
      <c r="P42" s="138" t="s">
        <v>169</v>
      </c>
      <c r="Q42" s="138" t="s">
        <v>169</v>
      </c>
      <c r="R42" s="138" t="s">
        <v>169</v>
      </c>
      <c r="S42" s="138" t="s">
        <v>169</v>
      </c>
      <c r="T42" s="138" t="s">
        <v>84</v>
      </c>
      <c r="U42" s="138" t="s">
        <v>169</v>
      </c>
      <c r="V42" s="138" t="s">
        <v>169</v>
      </c>
      <c r="W42" s="157" t="s">
        <v>170</v>
      </c>
      <c r="X42" s="157" t="s">
        <v>170</v>
      </c>
      <c r="Y42" s="157" t="s">
        <v>170</v>
      </c>
      <c r="Z42" s="158" t="s">
        <v>170</v>
      </c>
      <c r="AA42" s="151">
        <f>COUNTIF(H42:Z44, "SI")</f>
        <v>11</v>
      </c>
      <c r="AB42" s="158" t="s">
        <v>318</v>
      </c>
      <c r="AC42" s="153" t="e">
        <f>+VLOOKUP(AB42,#REF!,2,0)</f>
        <v>#REF!</v>
      </c>
      <c r="AD42" s="151" t="str">
        <f>+IF(OR(AA42=1,AA42&lt;=5),"Moderado",IF(OR(AA42=6,AA42&lt;=11),"Mayor","Catastrófico"))</f>
        <v>Mayor</v>
      </c>
      <c r="AE42" s="153" t="e">
        <f>+VLOOKUP(AD42,#REF!,2,0)</f>
        <v>#REF!</v>
      </c>
      <c r="AF42" s="155" t="e">
        <f>IF(AND(AB42&lt;&gt;"",AD42&lt;&gt;""),VLOOKUP(AB42&amp;AD42,#REF!,2,FALSE),"")</f>
        <v>#REF!</v>
      </c>
      <c r="AG42" s="12" t="s">
        <v>319</v>
      </c>
      <c r="AH42" s="72" t="s">
        <v>320</v>
      </c>
      <c r="AI42" s="38" t="s">
        <v>88</v>
      </c>
      <c r="AJ42" s="25" t="s">
        <v>84</v>
      </c>
      <c r="AK42" s="26">
        <f t="shared" si="25"/>
        <v>15</v>
      </c>
      <c r="AL42" s="25" t="s">
        <v>169</v>
      </c>
      <c r="AM42" s="26">
        <f t="shared" si="26"/>
        <v>15</v>
      </c>
      <c r="AN42" s="25" t="s">
        <v>169</v>
      </c>
      <c r="AO42" s="25">
        <f t="shared" si="27"/>
        <v>15</v>
      </c>
      <c r="AP42" s="16" t="s">
        <v>88</v>
      </c>
      <c r="AQ42" s="26" t="str">
        <f t="shared" ref="AQ42:AQ47" si="34">+IF(AP42="si",15,"")</f>
        <v/>
      </c>
      <c r="AR42" s="25" t="s">
        <v>169</v>
      </c>
      <c r="AS42" s="26">
        <f t="shared" si="29"/>
        <v>15</v>
      </c>
      <c r="AT42" s="25" t="s">
        <v>169</v>
      </c>
      <c r="AU42" s="26">
        <f t="shared" si="30"/>
        <v>15</v>
      </c>
      <c r="AV42" s="25" t="s">
        <v>90</v>
      </c>
      <c r="AW42" s="26">
        <f t="shared" si="31"/>
        <v>10</v>
      </c>
      <c r="AX42" s="29">
        <f t="shared" si="23"/>
        <v>85</v>
      </c>
      <c r="AY42" s="29" t="str">
        <f t="shared" si="24"/>
        <v>Débil</v>
      </c>
      <c r="AZ42" s="28" t="s">
        <v>91</v>
      </c>
      <c r="BA42" s="27" t="str">
        <f t="shared" si="32"/>
        <v>Fuerte</v>
      </c>
      <c r="BB42" s="29" t="str">
        <f>IFERROR(VLOOKUP((CONCATENATE(AY42,BA42)),#REF!,2,FALSE),"")</f>
        <v/>
      </c>
      <c r="BC42" s="29">
        <f t="shared" si="33"/>
        <v>100</v>
      </c>
      <c r="BD42" s="176">
        <f>AVERAGE(BC42:BC44)</f>
        <v>66.666666666666671</v>
      </c>
      <c r="BE42" s="186" t="str">
        <f>IF(BD42&lt;=50, "Débil", IF(BD42&lt;=99,"Moderado","Fuerte"))</f>
        <v>Moderado</v>
      </c>
      <c r="BF42" s="176">
        <f>+IF(BE42="Fuerte",2,IF(BE42="Moderado",1,0))</f>
        <v>1</v>
      </c>
      <c r="BG42" s="176" t="e">
        <f>+AC42-BF42</f>
        <v>#REF!</v>
      </c>
      <c r="BH42" s="178" t="e">
        <f>+VLOOKUP(BG42,#REF!,2,TRUE)</f>
        <v>#REF!</v>
      </c>
      <c r="BI42" s="180" t="str">
        <f>IF(ISBLANK(AD42),"",AD42)</f>
        <v>Mayor</v>
      </c>
      <c r="BJ42" s="178" t="e">
        <f>IF(AND(BH42&lt;&gt;"",BI42&lt;&gt;""),VLOOKUP(BH42&amp;BI42,#REF!,2,FALSE),"")</f>
        <v>#REF!</v>
      </c>
      <c r="BK42" s="182" t="e">
        <f>+VLOOKUP(BJ42,#REF!,2,FALSE)</f>
        <v>#REF!</v>
      </c>
      <c r="BL42" s="199" t="s">
        <v>321</v>
      </c>
      <c r="BM42" s="162" t="s">
        <v>322</v>
      </c>
      <c r="BN42" s="201">
        <v>44774</v>
      </c>
      <c r="BO42" s="167">
        <v>44926</v>
      </c>
      <c r="BP42" s="162" t="s">
        <v>323</v>
      </c>
      <c r="BQ42" s="162" t="s">
        <v>324</v>
      </c>
      <c r="BR42" s="174" t="s">
        <v>325</v>
      </c>
      <c r="BS42" s="174" t="s">
        <v>326</v>
      </c>
      <c r="BT42" s="163" t="s">
        <v>326</v>
      </c>
      <c r="BU42" s="174" t="s">
        <v>327</v>
      </c>
      <c r="BV42" s="198" t="s">
        <v>328</v>
      </c>
      <c r="BW42" s="246" t="s">
        <v>482</v>
      </c>
    </row>
    <row r="43" spans="1:76" ht="102" customHeight="1" x14ac:dyDescent="0.35">
      <c r="A43" s="133"/>
      <c r="B43" s="265"/>
      <c r="C43" s="181"/>
      <c r="D43" s="203"/>
      <c r="E43" s="13" t="s">
        <v>329</v>
      </c>
      <c r="F43" s="16" t="s">
        <v>316</v>
      </c>
      <c r="G43" s="137"/>
      <c r="H43" s="138"/>
      <c r="I43" s="138"/>
      <c r="J43" s="138"/>
      <c r="K43" s="138"/>
      <c r="L43" s="138"/>
      <c r="M43" s="138"/>
      <c r="N43" s="138"/>
      <c r="O43" s="138"/>
      <c r="P43" s="138"/>
      <c r="Q43" s="138"/>
      <c r="R43" s="138"/>
      <c r="S43" s="138"/>
      <c r="T43" s="138"/>
      <c r="U43" s="138"/>
      <c r="V43" s="138"/>
      <c r="W43" s="157"/>
      <c r="X43" s="157"/>
      <c r="Y43" s="157"/>
      <c r="Z43" s="158"/>
      <c r="AA43" s="151"/>
      <c r="AB43" s="158"/>
      <c r="AC43" s="154"/>
      <c r="AD43" s="151"/>
      <c r="AE43" s="154"/>
      <c r="AF43" s="155"/>
      <c r="AG43" s="61" t="s">
        <v>330</v>
      </c>
      <c r="AH43" s="72" t="s">
        <v>331</v>
      </c>
      <c r="AI43" s="38" t="s">
        <v>88</v>
      </c>
      <c r="AJ43" s="25" t="s">
        <v>84</v>
      </c>
      <c r="AK43" s="26">
        <v>15</v>
      </c>
      <c r="AL43" s="25" t="s">
        <v>84</v>
      </c>
      <c r="AM43" s="26">
        <v>15</v>
      </c>
      <c r="AN43" s="25" t="s">
        <v>169</v>
      </c>
      <c r="AO43" s="25">
        <v>15</v>
      </c>
      <c r="AP43" s="16" t="s">
        <v>88</v>
      </c>
      <c r="AQ43" s="26"/>
      <c r="AR43" s="25" t="s">
        <v>84</v>
      </c>
      <c r="AS43" s="26">
        <v>15</v>
      </c>
      <c r="AT43" s="25" t="s">
        <v>84</v>
      </c>
      <c r="AU43" s="26">
        <v>15</v>
      </c>
      <c r="AV43" s="25" t="s">
        <v>90</v>
      </c>
      <c r="AW43" s="26">
        <v>10</v>
      </c>
      <c r="AX43" s="29">
        <f t="shared" si="23"/>
        <v>85</v>
      </c>
      <c r="AY43" s="29" t="s">
        <v>332</v>
      </c>
      <c r="AZ43" s="28" t="s">
        <v>91</v>
      </c>
      <c r="BA43" s="27" t="s">
        <v>105</v>
      </c>
      <c r="BB43" s="29" t="s">
        <v>332</v>
      </c>
      <c r="BC43" s="29">
        <v>0</v>
      </c>
      <c r="BD43" s="177"/>
      <c r="BE43" s="186"/>
      <c r="BF43" s="177"/>
      <c r="BG43" s="177"/>
      <c r="BH43" s="179"/>
      <c r="BI43" s="180"/>
      <c r="BJ43" s="179"/>
      <c r="BK43" s="183"/>
      <c r="BL43" s="253"/>
      <c r="BM43" s="163"/>
      <c r="BN43" s="249"/>
      <c r="BO43" s="168"/>
      <c r="BP43" s="163"/>
      <c r="BQ43" s="163"/>
      <c r="BR43" s="174"/>
      <c r="BS43" s="174"/>
      <c r="BT43" s="163"/>
      <c r="BU43" s="174"/>
      <c r="BV43" s="198"/>
      <c r="BW43" s="198"/>
    </row>
    <row r="44" spans="1:76" ht="93" customHeight="1" thickBot="1" x14ac:dyDescent="0.4">
      <c r="A44" s="133"/>
      <c r="B44" s="265"/>
      <c r="C44" s="181"/>
      <c r="D44" s="203"/>
      <c r="E44" s="13" t="s">
        <v>333</v>
      </c>
      <c r="F44" s="16" t="s">
        <v>102</v>
      </c>
      <c r="G44" s="137"/>
      <c r="H44" s="138"/>
      <c r="I44" s="138"/>
      <c r="J44" s="138"/>
      <c r="K44" s="138"/>
      <c r="L44" s="138"/>
      <c r="M44" s="138"/>
      <c r="N44" s="138"/>
      <c r="O44" s="138"/>
      <c r="P44" s="138"/>
      <c r="Q44" s="138"/>
      <c r="R44" s="138"/>
      <c r="S44" s="138"/>
      <c r="T44" s="138"/>
      <c r="U44" s="138"/>
      <c r="V44" s="138"/>
      <c r="W44" s="138"/>
      <c r="X44" s="138"/>
      <c r="Y44" s="138"/>
      <c r="Z44" s="134"/>
      <c r="AA44" s="152"/>
      <c r="AB44" s="134"/>
      <c r="AC44" s="154"/>
      <c r="AD44" s="152" t="str">
        <f>+IF(OR(AB44=1,AB44&lt;=5),"Moderado",IF(OR(AB44=6,AB44&lt;=11),"Mayor","Catastrófico"))</f>
        <v>Moderado</v>
      </c>
      <c r="AE44" s="154"/>
      <c r="AF44" s="156"/>
      <c r="AG44" s="61" t="s">
        <v>334</v>
      </c>
      <c r="AH44" s="72" t="s">
        <v>335</v>
      </c>
      <c r="AI44" s="38" t="s">
        <v>88</v>
      </c>
      <c r="AJ44" s="25" t="s">
        <v>84</v>
      </c>
      <c r="AK44" s="26">
        <f t="shared" si="25"/>
        <v>15</v>
      </c>
      <c r="AL44" s="25" t="s">
        <v>169</v>
      </c>
      <c r="AM44" s="26">
        <f t="shared" si="26"/>
        <v>15</v>
      </c>
      <c r="AN44" s="25" t="s">
        <v>169</v>
      </c>
      <c r="AO44" s="25">
        <f t="shared" si="27"/>
        <v>15</v>
      </c>
      <c r="AP44" s="16" t="s">
        <v>88</v>
      </c>
      <c r="AQ44" s="26" t="str">
        <f t="shared" si="34"/>
        <v/>
      </c>
      <c r="AR44" s="25" t="s">
        <v>169</v>
      </c>
      <c r="AS44" s="26">
        <f t="shared" si="29"/>
        <v>15</v>
      </c>
      <c r="AT44" s="25" t="s">
        <v>169</v>
      </c>
      <c r="AU44" s="26">
        <f t="shared" si="30"/>
        <v>15</v>
      </c>
      <c r="AV44" s="25" t="s">
        <v>90</v>
      </c>
      <c r="AW44" s="26">
        <f t="shared" si="31"/>
        <v>10</v>
      </c>
      <c r="AX44" s="29">
        <f t="shared" si="23"/>
        <v>85</v>
      </c>
      <c r="AY44" s="29" t="str">
        <f t="shared" si="24"/>
        <v>Débil</v>
      </c>
      <c r="AZ44" s="28" t="s">
        <v>91</v>
      </c>
      <c r="BA44" s="27" t="str">
        <f t="shared" si="32"/>
        <v>Fuerte</v>
      </c>
      <c r="BB44" s="29" t="str">
        <f>IFERROR(VLOOKUP((CONCATENATE(AY44,BA44)),#REF!,2,FALSE),"")</f>
        <v/>
      </c>
      <c r="BC44" s="29">
        <f t="shared" si="33"/>
        <v>100</v>
      </c>
      <c r="BD44" s="177"/>
      <c r="BE44" s="187"/>
      <c r="BF44" s="177"/>
      <c r="BG44" s="177"/>
      <c r="BH44" s="179"/>
      <c r="BI44" s="181"/>
      <c r="BJ44" s="179"/>
      <c r="BK44" s="183"/>
      <c r="BL44" s="200"/>
      <c r="BM44" s="164"/>
      <c r="BN44" s="202"/>
      <c r="BO44" s="169"/>
      <c r="BP44" s="164"/>
      <c r="BQ44" s="164"/>
      <c r="BR44" s="174"/>
      <c r="BS44" s="174"/>
      <c r="BT44" s="164"/>
      <c r="BU44" s="174"/>
      <c r="BV44" s="198"/>
      <c r="BW44" s="198"/>
    </row>
    <row r="45" spans="1:76" ht="125" x14ac:dyDescent="0.35">
      <c r="A45" s="132">
        <v>13</v>
      </c>
      <c r="B45" s="266" t="s">
        <v>313</v>
      </c>
      <c r="C45" s="178" t="str">
        <f>IFERROR(VLOOKUP(B45,#REF!,2,FALSE),"")</f>
        <v/>
      </c>
      <c r="D45" s="232" t="s">
        <v>336</v>
      </c>
      <c r="E45" s="13" t="s">
        <v>337</v>
      </c>
      <c r="F45" s="222" t="s">
        <v>102</v>
      </c>
      <c r="G45" s="269" t="s">
        <v>317</v>
      </c>
      <c r="H45" s="254" t="s">
        <v>84</v>
      </c>
      <c r="I45" s="254" t="s">
        <v>84</v>
      </c>
      <c r="J45" s="254" t="s">
        <v>170</v>
      </c>
      <c r="K45" s="254" t="s">
        <v>85</v>
      </c>
      <c r="L45" s="254" t="s">
        <v>84</v>
      </c>
      <c r="M45" s="254" t="s">
        <v>85</v>
      </c>
      <c r="N45" s="254" t="s">
        <v>84</v>
      </c>
      <c r="O45" s="254" t="s">
        <v>85</v>
      </c>
      <c r="P45" s="254" t="s">
        <v>84</v>
      </c>
      <c r="Q45" s="254" t="s">
        <v>84</v>
      </c>
      <c r="R45" s="254" t="s">
        <v>84</v>
      </c>
      <c r="S45" s="254" t="s">
        <v>84</v>
      </c>
      <c r="T45" s="254" t="s">
        <v>84</v>
      </c>
      <c r="U45" s="254" t="s">
        <v>84</v>
      </c>
      <c r="V45" s="254" t="s">
        <v>84</v>
      </c>
      <c r="W45" s="254" t="s">
        <v>85</v>
      </c>
      <c r="X45" s="254" t="s">
        <v>85</v>
      </c>
      <c r="Y45" s="254" t="s">
        <v>85</v>
      </c>
      <c r="Z45" s="184" t="s">
        <v>85</v>
      </c>
      <c r="AA45" s="153">
        <f>COUNTIF(H45:Z47, "SI")</f>
        <v>11</v>
      </c>
      <c r="AB45" s="184" t="s">
        <v>186</v>
      </c>
      <c r="AC45" s="153" t="e">
        <f>+VLOOKUP(AB45,#REF!,2,0)</f>
        <v>#REF!</v>
      </c>
      <c r="AD45" s="153" t="str">
        <f>+IF(OR(AA45=1,AA45&lt;=5),"Moderado",IF(OR(AA45=6,AA45&lt;=11),"Mayor","Catastrófico"))</f>
        <v>Mayor</v>
      </c>
      <c r="AE45" s="153" t="e">
        <f>+VLOOKUP(AD45,#REF!,2,0)</f>
        <v>#REF!</v>
      </c>
      <c r="AF45" s="236" t="e">
        <f>IF(AND(AB45&lt;&gt;"",AD45&lt;&gt;""),VLOOKUP(AB45&amp;AD45,#REF!,2,FALSE),"")</f>
        <v>#REF!</v>
      </c>
      <c r="AG45" s="73" t="s">
        <v>338</v>
      </c>
      <c r="AH45" s="74" t="s">
        <v>339</v>
      </c>
      <c r="AI45" s="38" t="s">
        <v>88</v>
      </c>
      <c r="AJ45" s="25" t="s">
        <v>84</v>
      </c>
      <c r="AK45" s="26">
        <f t="shared" si="25"/>
        <v>15</v>
      </c>
      <c r="AL45" s="25" t="s">
        <v>169</v>
      </c>
      <c r="AM45" s="26">
        <f t="shared" si="26"/>
        <v>15</v>
      </c>
      <c r="AN45" s="25" t="s">
        <v>169</v>
      </c>
      <c r="AO45" s="25">
        <f t="shared" si="27"/>
        <v>15</v>
      </c>
      <c r="AP45" s="16" t="s">
        <v>88</v>
      </c>
      <c r="AQ45" s="26" t="str">
        <f t="shared" si="34"/>
        <v/>
      </c>
      <c r="AR45" s="25" t="s">
        <v>169</v>
      </c>
      <c r="AS45" s="26">
        <f t="shared" si="29"/>
        <v>15</v>
      </c>
      <c r="AT45" s="25" t="s">
        <v>169</v>
      </c>
      <c r="AU45" s="26">
        <f t="shared" si="30"/>
        <v>15</v>
      </c>
      <c r="AV45" s="25" t="s">
        <v>90</v>
      </c>
      <c r="AW45" s="26">
        <f t="shared" si="31"/>
        <v>10</v>
      </c>
      <c r="AX45" s="29">
        <f t="shared" si="23"/>
        <v>85</v>
      </c>
      <c r="AY45" s="29" t="str">
        <f t="shared" si="24"/>
        <v>Débil</v>
      </c>
      <c r="AZ45" s="28" t="s">
        <v>91</v>
      </c>
      <c r="BA45" s="27" t="str">
        <f t="shared" si="32"/>
        <v>Fuerte</v>
      </c>
      <c r="BB45" s="29" t="str">
        <f>IFERROR(VLOOKUP((CONCATENATE(AY45,BA45)),#REF!,2,FALSE),"")</f>
        <v/>
      </c>
      <c r="BC45" s="29">
        <f t="shared" si="33"/>
        <v>100</v>
      </c>
      <c r="BD45" s="176">
        <f>AVERAGE(BC45:BC47)</f>
        <v>50</v>
      </c>
      <c r="BE45" s="176" t="str">
        <f>IF(BD45&lt;=50, "Débil", IF(BD45&lt;=99,"Moderado","Fuerte"))</f>
        <v>Débil</v>
      </c>
      <c r="BF45" s="176">
        <f>+IF(BE45="Fuerte",2,IF(BE45="Moderado",1,0))</f>
        <v>0</v>
      </c>
      <c r="BG45" s="176" t="e">
        <f>+AC45-BF45</f>
        <v>#REF!</v>
      </c>
      <c r="BH45" s="178" t="e">
        <f>+VLOOKUP(BG45,#REF!,2,TRUE)</f>
        <v>#REF!</v>
      </c>
      <c r="BI45" s="178" t="str">
        <f>IF(ISBLANK(AD45),"",AD45)</f>
        <v>Mayor</v>
      </c>
      <c r="BJ45" s="178" t="e">
        <f>IF(AND(BH45&lt;&gt;"",BI45&lt;&gt;""),VLOOKUP(BH45&amp;BI45,#REF!,2,FALSE),"")</f>
        <v>#REF!</v>
      </c>
      <c r="BK45" s="178" t="e">
        <f>+VLOOKUP(BJ45,#REF!,2,FALSE)</f>
        <v>#REF!</v>
      </c>
      <c r="BL45" s="162" t="s">
        <v>340</v>
      </c>
      <c r="BM45" s="162" t="s">
        <v>341</v>
      </c>
      <c r="BN45" s="201">
        <v>44774</v>
      </c>
      <c r="BO45" s="167">
        <v>44926</v>
      </c>
      <c r="BP45" s="162" t="s">
        <v>323</v>
      </c>
      <c r="BQ45" s="162" t="s">
        <v>342</v>
      </c>
      <c r="BR45" s="159" t="s">
        <v>343</v>
      </c>
      <c r="BS45" s="159" t="s">
        <v>344</v>
      </c>
      <c r="BT45" s="159" t="s">
        <v>326</v>
      </c>
      <c r="BU45" s="159" t="s">
        <v>327</v>
      </c>
      <c r="BV45" s="162" t="s">
        <v>345</v>
      </c>
      <c r="BW45" s="162" t="s">
        <v>486</v>
      </c>
      <c r="BX45" s="118"/>
    </row>
    <row r="46" spans="1:76" ht="80.25" customHeight="1" x14ac:dyDescent="0.35">
      <c r="A46" s="133"/>
      <c r="B46" s="267"/>
      <c r="C46" s="179"/>
      <c r="D46" s="258"/>
      <c r="E46" s="13" t="s">
        <v>346</v>
      </c>
      <c r="F46" s="223"/>
      <c r="G46" s="270"/>
      <c r="H46" s="255"/>
      <c r="I46" s="255"/>
      <c r="J46" s="255"/>
      <c r="K46" s="255"/>
      <c r="L46" s="255"/>
      <c r="M46" s="255"/>
      <c r="N46" s="255"/>
      <c r="O46" s="255"/>
      <c r="P46" s="255"/>
      <c r="Q46" s="255"/>
      <c r="R46" s="255"/>
      <c r="S46" s="255"/>
      <c r="T46" s="255"/>
      <c r="U46" s="255"/>
      <c r="V46" s="255"/>
      <c r="W46" s="255"/>
      <c r="X46" s="255"/>
      <c r="Y46" s="255"/>
      <c r="Z46" s="185"/>
      <c r="AA46" s="154"/>
      <c r="AB46" s="185"/>
      <c r="AC46" s="154"/>
      <c r="AD46" s="154"/>
      <c r="AE46" s="154"/>
      <c r="AF46" s="237"/>
      <c r="AG46" s="75" t="s">
        <v>347</v>
      </c>
      <c r="AH46" s="76" t="s">
        <v>348</v>
      </c>
      <c r="AI46" s="38" t="s">
        <v>104</v>
      </c>
      <c r="AJ46" s="25" t="s">
        <v>84</v>
      </c>
      <c r="AK46" s="26"/>
      <c r="AL46" s="25" t="s">
        <v>84</v>
      </c>
      <c r="AM46" s="26"/>
      <c r="AN46" s="25" t="s">
        <v>169</v>
      </c>
      <c r="AO46" s="25"/>
      <c r="AP46" s="16" t="s">
        <v>88</v>
      </c>
      <c r="AQ46" s="26">
        <v>15</v>
      </c>
      <c r="AR46" s="25" t="s">
        <v>169</v>
      </c>
      <c r="AS46" s="26">
        <v>15</v>
      </c>
      <c r="AT46" s="25" t="s">
        <v>169</v>
      </c>
      <c r="AU46" s="26"/>
      <c r="AV46" s="25" t="s">
        <v>90</v>
      </c>
      <c r="AW46" s="26">
        <v>10</v>
      </c>
      <c r="AX46" s="29">
        <v>85</v>
      </c>
      <c r="AY46" s="29" t="s">
        <v>332</v>
      </c>
      <c r="AZ46" s="28" t="s">
        <v>91</v>
      </c>
      <c r="BA46" s="27" t="s">
        <v>105</v>
      </c>
      <c r="BB46" s="29" t="s">
        <v>332</v>
      </c>
      <c r="BC46" s="29">
        <v>0</v>
      </c>
      <c r="BD46" s="177"/>
      <c r="BE46" s="177"/>
      <c r="BF46" s="177"/>
      <c r="BG46" s="177"/>
      <c r="BH46" s="179"/>
      <c r="BI46" s="179"/>
      <c r="BJ46" s="179"/>
      <c r="BK46" s="179"/>
      <c r="BL46" s="163"/>
      <c r="BM46" s="163"/>
      <c r="BN46" s="249"/>
      <c r="BO46" s="168"/>
      <c r="BP46" s="163"/>
      <c r="BQ46" s="163"/>
      <c r="BR46" s="160"/>
      <c r="BS46" s="160"/>
      <c r="BT46" s="160"/>
      <c r="BU46" s="160"/>
      <c r="BV46" s="163"/>
      <c r="BW46" s="163"/>
      <c r="BX46" s="119"/>
    </row>
    <row r="47" spans="1:76" ht="80.25" customHeight="1" thickBot="1" x14ac:dyDescent="0.4">
      <c r="A47" s="247"/>
      <c r="B47" s="268"/>
      <c r="C47" s="180"/>
      <c r="D47" s="259"/>
      <c r="E47" s="13" t="s">
        <v>349</v>
      </c>
      <c r="F47" s="224"/>
      <c r="G47" s="271"/>
      <c r="H47" s="157"/>
      <c r="I47" s="157"/>
      <c r="J47" s="157"/>
      <c r="K47" s="157"/>
      <c r="L47" s="157"/>
      <c r="M47" s="157"/>
      <c r="N47" s="157"/>
      <c r="O47" s="157"/>
      <c r="P47" s="157"/>
      <c r="Q47" s="157"/>
      <c r="R47" s="157"/>
      <c r="S47" s="157"/>
      <c r="T47" s="157"/>
      <c r="U47" s="157"/>
      <c r="V47" s="157"/>
      <c r="W47" s="157"/>
      <c r="X47" s="157"/>
      <c r="Y47" s="157"/>
      <c r="Z47" s="158"/>
      <c r="AA47" s="151"/>
      <c r="AB47" s="158"/>
      <c r="AC47" s="151"/>
      <c r="AD47" s="151" t="str">
        <f>+IF(OR(AB47=1,AB47&lt;=5),"Moderado",IF(OR(AB47=6,AB47&lt;=11),"Mayor","Catastrófico"))</f>
        <v>Moderado</v>
      </c>
      <c r="AE47" s="151"/>
      <c r="AF47" s="155"/>
      <c r="AG47" s="77"/>
      <c r="AH47" s="78"/>
      <c r="AJ47" s="25"/>
      <c r="AK47" s="26" t="str">
        <f t="shared" si="25"/>
        <v/>
      </c>
      <c r="AL47" s="25"/>
      <c r="AM47" s="26" t="str">
        <f t="shared" si="26"/>
        <v/>
      </c>
      <c r="AN47" s="25"/>
      <c r="AO47" s="25" t="str">
        <f t="shared" si="27"/>
        <v/>
      </c>
      <c r="AP47" s="16"/>
      <c r="AQ47" s="26" t="str">
        <f t="shared" si="34"/>
        <v/>
      </c>
      <c r="AR47" s="25"/>
      <c r="AS47" s="26" t="str">
        <f t="shared" si="29"/>
        <v/>
      </c>
      <c r="AT47" s="25"/>
      <c r="AU47" s="26" t="str">
        <f t="shared" si="30"/>
        <v/>
      </c>
      <c r="AV47" s="25"/>
      <c r="AW47" s="26" t="str">
        <f t="shared" si="31"/>
        <v/>
      </c>
      <c r="AX47" s="29" t="str">
        <f t="shared" si="23"/>
        <v/>
      </c>
      <c r="AY47" s="29" t="str">
        <f t="shared" si="24"/>
        <v/>
      </c>
      <c r="AZ47" s="28" t="s">
        <v>91</v>
      </c>
      <c r="BA47" s="27" t="str">
        <f t="shared" si="32"/>
        <v>Fuerte</v>
      </c>
      <c r="BB47" s="29" t="str">
        <f>IFERROR(VLOOKUP((CONCATENATE(AY47,BA47)),#REF!,2,FALSE),"")</f>
        <v/>
      </c>
      <c r="BC47" s="29"/>
      <c r="BD47" s="186"/>
      <c r="BE47" s="186"/>
      <c r="BF47" s="186"/>
      <c r="BG47" s="186"/>
      <c r="BH47" s="180"/>
      <c r="BI47" s="180"/>
      <c r="BJ47" s="180"/>
      <c r="BK47" s="180"/>
      <c r="BL47" s="164"/>
      <c r="BM47" s="164"/>
      <c r="BN47" s="202"/>
      <c r="BO47" s="169"/>
      <c r="BP47" s="164"/>
      <c r="BQ47" s="164"/>
      <c r="BR47" s="161"/>
      <c r="BS47" s="161"/>
      <c r="BT47" s="161"/>
      <c r="BU47" s="161"/>
      <c r="BV47" s="164"/>
      <c r="BW47" s="164"/>
    </row>
    <row r="48" spans="1:76" ht="153" customHeight="1" x14ac:dyDescent="0.35">
      <c r="A48" s="132">
        <v>14</v>
      </c>
      <c r="B48" s="265" t="s">
        <v>313</v>
      </c>
      <c r="C48" s="181" t="str">
        <f>IFERROR(VLOOKUP(B48,#REF!,2,FALSE),"")</f>
        <v/>
      </c>
      <c r="D48" s="203" t="s">
        <v>350</v>
      </c>
      <c r="E48" s="13" t="s">
        <v>351</v>
      </c>
      <c r="F48" s="80" t="s">
        <v>82</v>
      </c>
      <c r="G48" s="137" t="s">
        <v>352</v>
      </c>
      <c r="H48" s="138" t="s">
        <v>84</v>
      </c>
      <c r="I48" s="138" t="s">
        <v>84</v>
      </c>
      <c r="J48" s="138" t="s">
        <v>85</v>
      </c>
      <c r="K48" s="138" t="s">
        <v>85</v>
      </c>
      <c r="L48" s="138" t="s">
        <v>85</v>
      </c>
      <c r="M48" s="138" t="s">
        <v>85</v>
      </c>
      <c r="N48" s="138" t="s">
        <v>85</v>
      </c>
      <c r="O48" s="138" t="s">
        <v>85</v>
      </c>
      <c r="P48" s="138" t="s">
        <v>85</v>
      </c>
      <c r="Q48" s="138" t="s">
        <v>84</v>
      </c>
      <c r="R48" s="138" t="s">
        <v>85</v>
      </c>
      <c r="S48" s="138" t="s">
        <v>84</v>
      </c>
      <c r="T48" s="138" t="s">
        <v>85</v>
      </c>
      <c r="U48" s="138" t="s">
        <v>84</v>
      </c>
      <c r="V48" s="138" t="s">
        <v>85</v>
      </c>
      <c r="W48" s="157" t="s">
        <v>85</v>
      </c>
      <c r="X48" s="157" t="s">
        <v>85</v>
      </c>
      <c r="Y48" s="157" t="s">
        <v>85</v>
      </c>
      <c r="Z48" s="158" t="s">
        <v>85</v>
      </c>
      <c r="AA48" s="151">
        <f>COUNTIF(H48:Z49, "SI")</f>
        <v>5</v>
      </c>
      <c r="AB48" s="158" t="s">
        <v>86</v>
      </c>
      <c r="AC48" s="153" t="e">
        <f>+VLOOKUP(AB48,#REF!,2,0)</f>
        <v>#REF!</v>
      </c>
      <c r="AD48" s="151" t="str">
        <f>+IF(OR(AA48=1,AA48&lt;=5),"Moderado",IF(OR(AA48=6,AA48&lt;=11),"Mayor","Catastrófico"))</f>
        <v>Moderado</v>
      </c>
      <c r="AE48" s="153" t="e">
        <f>+VLOOKUP(AD48,#REF!,2,0)</f>
        <v>#REF!</v>
      </c>
      <c r="AF48" s="155" t="e">
        <f>IF(AND(AB48&lt;&gt;"",AD48&lt;&gt;""),VLOOKUP(AB48&amp;AD48,#REF!,2,FALSE),"")</f>
        <v>#REF!</v>
      </c>
      <c r="AG48" s="64" t="s">
        <v>353</v>
      </c>
      <c r="AH48" s="24" t="s">
        <v>348</v>
      </c>
      <c r="AI48" s="38" t="s">
        <v>88</v>
      </c>
      <c r="AJ48" s="38" t="s">
        <v>84</v>
      </c>
      <c r="AK48" s="26">
        <f t="shared" si="25"/>
        <v>15</v>
      </c>
      <c r="AL48" s="38" t="s">
        <v>84</v>
      </c>
      <c r="AM48" s="26">
        <f t="shared" si="26"/>
        <v>15</v>
      </c>
      <c r="AN48" s="11" t="s">
        <v>84</v>
      </c>
      <c r="AO48" s="25">
        <f t="shared" si="27"/>
        <v>15</v>
      </c>
      <c r="AP48" s="16" t="s">
        <v>88</v>
      </c>
      <c r="AQ48" s="26">
        <f t="shared" ref="AQ48:AQ60" si="35">+IF(AP48="Preventivo",15,IF(AP48="Detectivo",10,""))</f>
        <v>15</v>
      </c>
      <c r="AR48" s="11" t="s">
        <v>84</v>
      </c>
      <c r="AS48" s="26">
        <f t="shared" si="29"/>
        <v>15</v>
      </c>
      <c r="AT48" s="11" t="s">
        <v>84</v>
      </c>
      <c r="AU48" s="26">
        <f t="shared" si="30"/>
        <v>15</v>
      </c>
      <c r="AV48" s="11" t="s">
        <v>90</v>
      </c>
      <c r="AW48" s="26">
        <f t="shared" si="31"/>
        <v>10</v>
      </c>
      <c r="AX48" s="29">
        <f t="shared" si="23"/>
        <v>100</v>
      </c>
      <c r="AY48" s="29" t="str">
        <f t="shared" si="24"/>
        <v>Fuerte</v>
      </c>
      <c r="AZ48" s="28" t="s">
        <v>91</v>
      </c>
      <c r="BA48" s="27" t="str">
        <f t="shared" si="32"/>
        <v>Fuerte</v>
      </c>
      <c r="BB48" s="29" t="str">
        <f>IFERROR(VLOOKUP((CONCATENATE(AY48,BA48)),#REF!,2,FALSE),"")</f>
        <v/>
      </c>
      <c r="BC48" s="29">
        <f t="shared" si="33"/>
        <v>100</v>
      </c>
      <c r="BD48" s="176">
        <f>AVERAGE(BC48:BC49)</f>
        <v>100</v>
      </c>
      <c r="BE48" s="176" t="str">
        <f>IF(BD48&lt;=50, "Débil", IF(BD48&lt;=99,"Moderado","Fuerte"))</f>
        <v>Fuerte</v>
      </c>
      <c r="BF48" s="176">
        <f>+IF(BE48="Fuerte",2,IF(BE48="Moderado",1,0))</f>
        <v>2</v>
      </c>
      <c r="BG48" s="176" t="e">
        <f>+AC48-BF48</f>
        <v>#REF!</v>
      </c>
      <c r="BH48" s="178" t="e">
        <f>+VLOOKUP(BG48,#REF!,2,TRUE)</f>
        <v>#REF!</v>
      </c>
      <c r="BI48" s="178" t="str">
        <f>IF(ISBLANK(AD48),"",AD48)</f>
        <v>Moderado</v>
      </c>
      <c r="BJ48" s="178" t="e">
        <f>IF(AND(BH48&lt;&gt;"",BI48&lt;&gt;""),VLOOKUP(BH48&amp;BI48,#REF!,2,FALSE),"")</f>
        <v>#REF!</v>
      </c>
      <c r="BK48" s="178" t="e">
        <f>+VLOOKUP(BJ48,#REF!,2,FALSE)</f>
        <v>#REF!</v>
      </c>
      <c r="BL48" s="277" t="s">
        <v>354</v>
      </c>
      <c r="BM48" s="162" t="s">
        <v>341</v>
      </c>
      <c r="BN48" s="201" t="s">
        <v>355</v>
      </c>
      <c r="BO48" s="162" t="s">
        <v>356</v>
      </c>
      <c r="BP48" s="162" t="s">
        <v>357</v>
      </c>
      <c r="BQ48" s="162" t="s">
        <v>358</v>
      </c>
      <c r="BR48" s="275" t="s">
        <v>359</v>
      </c>
      <c r="BS48" s="275" t="s">
        <v>360</v>
      </c>
      <c r="BT48" s="174" t="s">
        <v>484</v>
      </c>
      <c r="BU48" s="174" t="s">
        <v>361</v>
      </c>
      <c r="BV48" s="198" t="s">
        <v>362</v>
      </c>
      <c r="BW48" s="198" t="s">
        <v>487</v>
      </c>
      <c r="BX48" s="117"/>
    </row>
    <row r="49" spans="1:76" ht="177.75" customHeight="1" thickBot="1" x14ac:dyDescent="0.4">
      <c r="A49" s="133"/>
      <c r="B49" s="265"/>
      <c r="C49" s="181"/>
      <c r="D49" s="203"/>
      <c r="E49" s="13" t="s">
        <v>363</v>
      </c>
      <c r="F49" s="80" t="s">
        <v>102</v>
      </c>
      <c r="G49" s="137"/>
      <c r="H49" s="138"/>
      <c r="I49" s="138"/>
      <c r="J49" s="138"/>
      <c r="K49" s="138"/>
      <c r="L49" s="138"/>
      <c r="M49" s="138"/>
      <c r="N49" s="138"/>
      <c r="O49" s="138"/>
      <c r="P49" s="138"/>
      <c r="Q49" s="138"/>
      <c r="R49" s="138"/>
      <c r="S49" s="138"/>
      <c r="T49" s="138"/>
      <c r="U49" s="138"/>
      <c r="V49" s="138"/>
      <c r="W49" s="138"/>
      <c r="X49" s="138"/>
      <c r="Y49" s="138"/>
      <c r="Z49" s="134"/>
      <c r="AA49" s="152"/>
      <c r="AB49" s="134"/>
      <c r="AC49" s="154"/>
      <c r="AD49" s="152" t="str">
        <f>+IF(OR(AB49=1,AB49&lt;=5),"Moderado",IF(OR(AB49=6,AB49&lt;=11),"Mayor","Catastrófico"))</f>
        <v>Moderado</v>
      </c>
      <c r="AE49" s="154"/>
      <c r="AF49" s="156"/>
      <c r="AG49" s="64" t="s">
        <v>364</v>
      </c>
      <c r="AH49" s="24" t="s">
        <v>348</v>
      </c>
      <c r="AI49" s="38" t="s">
        <v>104</v>
      </c>
      <c r="AJ49" s="38" t="s">
        <v>84</v>
      </c>
      <c r="AK49" s="26">
        <f t="shared" si="25"/>
        <v>15</v>
      </c>
      <c r="AL49" s="38" t="s">
        <v>84</v>
      </c>
      <c r="AM49" s="26">
        <f t="shared" si="26"/>
        <v>15</v>
      </c>
      <c r="AN49" s="11" t="s">
        <v>84</v>
      </c>
      <c r="AO49" s="25">
        <f t="shared" si="27"/>
        <v>15</v>
      </c>
      <c r="AP49" s="11" t="s">
        <v>88</v>
      </c>
      <c r="AQ49" s="25">
        <f t="shared" si="35"/>
        <v>15</v>
      </c>
      <c r="AR49" s="11" t="s">
        <v>84</v>
      </c>
      <c r="AS49" s="26">
        <f t="shared" si="29"/>
        <v>15</v>
      </c>
      <c r="AT49" s="11" t="s">
        <v>84</v>
      </c>
      <c r="AU49" s="26">
        <f t="shared" si="30"/>
        <v>15</v>
      </c>
      <c r="AV49" s="11" t="s">
        <v>90</v>
      </c>
      <c r="AW49" s="26">
        <f t="shared" si="31"/>
        <v>10</v>
      </c>
      <c r="AX49" s="29">
        <f t="shared" si="23"/>
        <v>100</v>
      </c>
      <c r="AY49" s="29" t="str">
        <f t="shared" si="24"/>
        <v>Fuerte</v>
      </c>
      <c r="AZ49" s="28" t="s">
        <v>91</v>
      </c>
      <c r="BA49" s="27" t="str">
        <f t="shared" si="32"/>
        <v>Fuerte</v>
      </c>
      <c r="BB49" s="29" t="str">
        <f>IFERROR(VLOOKUP((CONCATENATE(AY49,BA49)),#REF!,2,FALSE),"")</f>
        <v/>
      </c>
      <c r="BC49" s="29">
        <f t="shared" si="33"/>
        <v>100</v>
      </c>
      <c r="BD49" s="186"/>
      <c r="BE49" s="186"/>
      <c r="BF49" s="186"/>
      <c r="BG49" s="186"/>
      <c r="BH49" s="180"/>
      <c r="BI49" s="180"/>
      <c r="BJ49" s="180"/>
      <c r="BK49" s="180"/>
      <c r="BL49" s="278"/>
      <c r="BM49" s="164"/>
      <c r="BN49" s="202"/>
      <c r="BO49" s="164"/>
      <c r="BP49" s="164"/>
      <c r="BQ49" s="164"/>
      <c r="BR49" s="276"/>
      <c r="BS49" s="276"/>
      <c r="BT49" s="174"/>
      <c r="BU49" s="174"/>
      <c r="BV49" s="198"/>
      <c r="BW49" s="198"/>
      <c r="BX49" s="116"/>
    </row>
    <row r="50" spans="1:76" ht="110.25" customHeight="1" x14ac:dyDescent="0.35">
      <c r="A50" s="132">
        <v>15</v>
      </c>
      <c r="B50" s="265" t="s">
        <v>108</v>
      </c>
      <c r="C50" s="181" t="str">
        <f>IFERROR(VLOOKUP(B50,#REF!,2,FALSE),"")</f>
        <v/>
      </c>
      <c r="D50" s="272" t="s">
        <v>365</v>
      </c>
      <c r="E50" s="81" t="s">
        <v>366</v>
      </c>
      <c r="F50" s="82" t="s">
        <v>82</v>
      </c>
      <c r="G50" s="273" t="s">
        <v>352</v>
      </c>
      <c r="H50" s="157" t="s">
        <v>84</v>
      </c>
      <c r="I50" s="157" t="s">
        <v>84</v>
      </c>
      <c r="J50" s="157" t="s">
        <v>85</v>
      </c>
      <c r="K50" s="157" t="s">
        <v>85</v>
      </c>
      <c r="L50" s="157" t="s">
        <v>85</v>
      </c>
      <c r="M50" s="157" t="s">
        <v>85</v>
      </c>
      <c r="N50" s="157" t="s">
        <v>85</v>
      </c>
      <c r="O50" s="157" t="s">
        <v>85</v>
      </c>
      <c r="P50" s="157" t="s">
        <v>85</v>
      </c>
      <c r="Q50" s="157" t="s">
        <v>84</v>
      </c>
      <c r="R50" s="157" t="s">
        <v>85</v>
      </c>
      <c r="S50" s="157" t="s">
        <v>84</v>
      </c>
      <c r="T50" s="157" t="s">
        <v>85</v>
      </c>
      <c r="U50" s="157" t="s">
        <v>84</v>
      </c>
      <c r="V50" s="157" t="s">
        <v>85</v>
      </c>
      <c r="W50" s="157" t="s">
        <v>85</v>
      </c>
      <c r="X50" s="157" t="s">
        <v>85</v>
      </c>
      <c r="Y50" s="157" t="s">
        <v>85</v>
      </c>
      <c r="Z50" s="158" t="s">
        <v>85</v>
      </c>
      <c r="AA50" s="151">
        <f>COUNTIF(H50:Z56, "SI")</f>
        <v>5</v>
      </c>
      <c r="AB50" s="158" t="s">
        <v>86</v>
      </c>
      <c r="AC50" s="153">
        <v>1</v>
      </c>
      <c r="AD50" s="151" t="str">
        <f>+IF(OR(AA50=1,AA50&lt;=5),"Moderado",IF(OR(AA50=6,AA50&lt;=11),"Mayor","Catastrófico"))</f>
        <v>Moderado</v>
      </c>
      <c r="AE50" s="153" t="e">
        <v>#N/A</v>
      </c>
      <c r="AF50" s="155" t="s">
        <v>106</v>
      </c>
      <c r="AG50" s="64" t="s">
        <v>367</v>
      </c>
      <c r="AH50" s="13" t="s">
        <v>366</v>
      </c>
      <c r="AI50" s="65" t="s">
        <v>104</v>
      </c>
      <c r="AJ50" s="65" t="s">
        <v>84</v>
      </c>
      <c r="AK50" s="69">
        <f t="shared" si="25"/>
        <v>15</v>
      </c>
      <c r="AL50" s="65" t="s">
        <v>84</v>
      </c>
      <c r="AM50" s="69">
        <f t="shared" si="26"/>
        <v>15</v>
      </c>
      <c r="AN50" s="16" t="s">
        <v>84</v>
      </c>
      <c r="AO50" s="34">
        <f t="shared" si="27"/>
        <v>15</v>
      </c>
      <c r="AP50" s="16" t="s">
        <v>88</v>
      </c>
      <c r="AQ50" s="34">
        <f t="shared" si="35"/>
        <v>15</v>
      </c>
      <c r="AR50" s="16" t="s">
        <v>84</v>
      </c>
      <c r="AS50" s="69">
        <f t="shared" si="29"/>
        <v>15</v>
      </c>
      <c r="AT50" s="16" t="s">
        <v>84</v>
      </c>
      <c r="AU50" s="69">
        <f t="shared" si="30"/>
        <v>15</v>
      </c>
      <c r="AV50" s="16" t="s">
        <v>90</v>
      </c>
      <c r="AW50" s="69">
        <f t="shared" si="31"/>
        <v>10</v>
      </c>
      <c r="AX50" s="66">
        <f t="shared" si="23"/>
        <v>100</v>
      </c>
      <c r="AY50" s="66" t="str">
        <f t="shared" si="24"/>
        <v>Fuerte</v>
      </c>
      <c r="AZ50" s="28" t="s">
        <v>91</v>
      </c>
      <c r="BA50" s="27" t="str">
        <f t="shared" si="32"/>
        <v>Fuerte</v>
      </c>
      <c r="BB50" s="29" t="s">
        <v>105</v>
      </c>
      <c r="BC50" s="66">
        <f t="shared" si="33"/>
        <v>100</v>
      </c>
      <c r="BD50" s="250">
        <f>AVERAGE(BC50:BC56)</f>
        <v>100</v>
      </c>
      <c r="BE50" s="252" t="str">
        <f>IF(BD50&lt;=50, "Débil", IF(BD50&lt;=99,"Moderado","Fuerte"))</f>
        <v>Fuerte</v>
      </c>
      <c r="BF50" s="250">
        <f>+IF(BE50="Fuerte",2,IF(BE50="Moderado",1,0))</f>
        <v>2</v>
      </c>
      <c r="BG50" s="250">
        <f>+AC50-BF50</f>
        <v>-1</v>
      </c>
      <c r="BH50" s="236" t="s">
        <v>86</v>
      </c>
      <c r="BI50" s="155" t="str">
        <f>IF(ISBLANK(AD50),"",AD50)</f>
        <v>Moderado</v>
      </c>
      <c r="BJ50" s="236" t="s">
        <v>106</v>
      </c>
      <c r="BK50" s="236" t="s">
        <v>471</v>
      </c>
      <c r="BL50" s="39" t="s">
        <v>368</v>
      </c>
      <c r="BM50" s="39" t="s">
        <v>189</v>
      </c>
      <c r="BN50" s="53">
        <v>44927</v>
      </c>
      <c r="BO50" s="40">
        <v>45291</v>
      </c>
      <c r="BP50" s="39" t="s">
        <v>369</v>
      </c>
      <c r="BQ50" s="39" t="s">
        <v>370</v>
      </c>
      <c r="BR50" s="174" t="s">
        <v>371</v>
      </c>
      <c r="BS50" s="41" t="s">
        <v>372</v>
      </c>
      <c r="BT50" s="31" t="s">
        <v>373</v>
      </c>
      <c r="BU50" s="174" t="s">
        <v>374</v>
      </c>
      <c r="BV50" s="198" t="s">
        <v>375</v>
      </c>
      <c r="BW50" s="198" t="s">
        <v>488</v>
      </c>
    </row>
    <row r="51" spans="1:76" ht="110.25" customHeight="1" thickBot="1" x14ac:dyDescent="0.4">
      <c r="A51" s="133"/>
      <c r="B51" s="265"/>
      <c r="C51" s="181"/>
      <c r="D51" s="272"/>
      <c r="E51" s="13" t="s">
        <v>376</v>
      </c>
      <c r="F51" s="83" t="s">
        <v>102</v>
      </c>
      <c r="G51" s="274"/>
      <c r="H51" s="138"/>
      <c r="I51" s="138"/>
      <c r="J51" s="138"/>
      <c r="K51" s="138"/>
      <c r="L51" s="138"/>
      <c r="M51" s="138"/>
      <c r="N51" s="138"/>
      <c r="O51" s="138"/>
      <c r="P51" s="138"/>
      <c r="Q51" s="138"/>
      <c r="R51" s="138"/>
      <c r="S51" s="138"/>
      <c r="T51" s="138"/>
      <c r="U51" s="138"/>
      <c r="V51" s="138"/>
      <c r="W51" s="138"/>
      <c r="X51" s="138"/>
      <c r="Y51" s="138"/>
      <c r="Z51" s="134"/>
      <c r="AA51" s="152"/>
      <c r="AB51" s="134"/>
      <c r="AC51" s="154"/>
      <c r="AD51" s="152" t="str">
        <f>+IF(OR(AB51=1,AB51&lt;=5),"Moderado",IF(OR(AB51=6,AB51&lt;=11),"Mayor","Catastrófico"))</f>
        <v>Moderado</v>
      </c>
      <c r="AE51" s="154"/>
      <c r="AF51" s="156"/>
      <c r="AG51" s="64" t="s">
        <v>377</v>
      </c>
      <c r="AH51" s="84" t="s">
        <v>366</v>
      </c>
      <c r="AI51" s="65" t="s">
        <v>104</v>
      </c>
      <c r="AJ51" s="65" t="s">
        <v>84</v>
      </c>
      <c r="AK51" s="69">
        <f t="shared" si="25"/>
        <v>15</v>
      </c>
      <c r="AL51" s="65" t="s">
        <v>84</v>
      </c>
      <c r="AM51" s="69">
        <f t="shared" si="26"/>
        <v>15</v>
      </c>
      <c r="AN51" s="16" t="s">
        <v>84</v>
      </c>
      <c r="AO51" s="34">
        <f t="shared" si="27"/>
        <v>15</v>
      </c>
      <c r="AP51" s="16" t="s">
        <v>88</v>
      </c>
      <c r="AQ51" s="34">
        <f t="shared" si="35"/>
        <v>15</v>
      </c>
      <c r="AR51" s="16" t="s">
        <v>84</v>
      </c>
      <c r="AS51" s="69">
        <f t="shared" si="29"/>
        <v>15</v>
      </c>
      <c r="AT51" s="16" t="s">
        <v>84</v>
      </c>
      <c r="AU51" s="69">
        <f t="shared" si="30"/>
        <v>15</v>
      </c>
      <c r="AV51" s="16" t="s">
        <v>90</v>
      </c>
      <c r="AW51" s="69">
        <f t="shared" si="31"/>
        <v>10</v>
      </c>
      <c r="AX51" s="66">
        <f t="shared" si="23"/>
        <v>100</v>
      </c>
      <c r="AY51" s="66" t="str">
        <f t="shared" si="24"/>
        <v>Fuerte</v>
      </c>
      <c r="AZ51" s="28" t="s">
        <v>91</v>
      </c>
      <c r="BA51" s="27" t="str">
        <f t="shared" si="32"/>
        <v>Fuerte</v>
      </c>
      <c r="BB51" s="29" t="s">
        <v>105</v>
      </c>
      <c r="BC51" s="66">
        <f t="shared" si="33"/>
        <v>100</v>
      </c>
      <c r="BD51" s="251"/>
      <c r="BE51" s="280"/>
      <c r="BF51" s="251"/>
      <c r="BG51" s="251"/>
      <c r="BH51" s="237"/>
      <c r="BI51" s="156"/>
      <c r="BJ51" s="237"/>
      <c r="BK51" s="237"/>
      <c r="BL51" s="39" t="s">
        <v>378</v>
      </c>
      <c r="BM51" s="39" t="s">
        <v>189</v>
      </c>
      <c r="BN51" s="53">
        <v>44927</v>
      </c>
      <c r="BO51" s="40" t="s">
        <v>379</v>
      </c>
      <c r="BP51" s="39" t="s">
        <v>380</v>
      </c>
      <c r="BQ51" s="39" t="s">
        <v>381</v>
      </c>
      <c r="BR51" s="174"/>
      <c r="BS51" s="41" t="s">
        <v>372</v>
      </c>
      <c r="BT51" s="31" t="s">
        <v>382</v>
      </c>
      <c r="BU51" s="174"/>
      <c r="BV51" s="198"/>
      <c r="BW51" s="198"/>
    </row>
    <row r="52" spans="1:76" ht="110.25" customHeight="1" x14ac:dyDescent="0.35">
      <c r="A52" s="133"/>
      <c r="B52" s="265"/>
      <c r="C52" s="181"/>
      <c r="D52" s="272"/>
      <c r="E52" s="81" t="s">
        <v>383</v>
      </c>
      <c r="F52" s="82" t="s">
        <v>102</v>
      </c>
      <c r="G52" s="274"/>
      <c r="H52" s="138"/>
      <c r="I52" s="138"/>
      <c r="J52" s="138"/>
      <c r="K52" s="138"/>
      <c r="L52" s="138"/>
      <c r="M52" s="138"/>
      <c r="N52" s="138"/>
      <c r="O52" s="138"/>
      <c r="P52" s="138"/>
      <c r="Q52" s="138"/>
      <c r="R52" s="138"/>
      <c r="S52" s="138"/>
      <c r="T52" s="138"/>
      <c r="U52" s="138"/>
      <c r="V52" s="138"/>
      <c r="W52" s="138"/>
      <c r="X52" s="138"/>
      <c r="Y52" s="138"/>
      <c r="Z52" s="134"/>
      <c r="AA52" s="152"/>
      <c r="AB52" s="134"/>
      <c r="AC52" s="154"/>
      <c r="AD52" s="152" t="str">
        <f>+IF(OR(AB52=1,AB52&lt;=5),"Moderado",IF(OR(AB52=6,AB52&lt;=11),"Mayor","Catastrófico"))</f>
        <v>Moderado</v>
      </c>
      <c r="AE52" s="154"/>
      <c r="AF52" s="156"/>
      <c r="AG52" s="64" t="s">
        <v>384</v>
      </c>
      <c r="AH52" s="50" t="s">
        <v>383</v>
      </c>
      <c r="AI52" s="65" t="s">
        <v>88</v>
      </c>
      <c r="AJ52" s="65" t="s">
        <v>84</v>
      </c>
      <c r="AK52" s="69">
        <f t="shared" si="25"/>
        <v>15</v>
      </c>
      <c r="AL52" s="65" t="s">
        <v>84</v>
      </c>
      <c r="AM52" s="69">
        <f t="shared" si="26"/>
        <v>15</v>
      </c>
      <c r="AN52" s="16" t="s">
        <v>84</v>
      </c>
      <c r="AO52" s="34">
        <f t="shared" si="27"/>
        <v>15</v>
      </c>
      <c r="AP52" s="16" t="s">
        <v>88</v>
      </c>
      <c r="AQ52" s="34">
        <f t="shared" si="35"/>
        <v>15</v>
      </c>
      <c r="AR52" s="16" t="s">
        <v>84</v>
      </c>
      <c r="AS52" s="69">
        <f t="shared" si="29"/>
        <v>15</v>
      </c>
      <c r="AT52" s="16" t="s">
        <v>84</v>
      </c>
      <c r="AU52" s="69">
        <f t="shared" si="30"/>
        <v>15</v>
      </c>
      <c r="AV52" s="16" t="s">
        <v>90</v>
      </c>
      <c r="AW52" s="69">
        <f t="shared" si="31"/>
        <v>10</v>
      </c>
      <c r="AX52" s="66">
        <f t="shared" si="23"/>
        <v>100</v>
      </c>
      <c r="AY52" s="66" t="str">
        <f t="shared" si="24"/>
        <v>Fuerte</v>
      </c>
      <c r="AZ52" s="28" t="s">
        <v>91</v>
      </c>
      <c r="BA52" s="27" t="str">
        <f t="shared" si="32"/>
        <v>Fuerte</v>
      </c>
      <c r="BB52" s="29" t="s">
        <v>105</v>
      </c>
      <c r="BC52" s="66">
        <f t="shared" si="33"/>
        <v>100</v>
      </c>
      <c r="BD52" s="251"/>
      <c r="BE52" s="280"/>
      <c r="BF52" s="251"/>
      <c r="BG52" s="251"/>
      <c r="BH52" s="237"/>
      <c r="BI52" s="156"/>
      <c r="BJ52" s="237"/>
      <c r="BK52" s="237"/>
      <c r="BL52" s="39" t="s">
        <v>385</v>
      </c>
      <c r="BM52" s="39" t="s">
        <v>189</v>
      </c>
      <c r="BN52" s="53">
        <v>44927</v>
      </c>
      <c r="BO52" s="40">
        <v>45291</v>
      </c>
      <c r="BP52" s="39" t="s">
        <v>386</v>
      </c>
      <c r="BQ52" s="39" t="s">
        <v>387</v>
      </c>
      <c r="BR52" s="174"/>
      <c r="BS52" s="41" t="s">
        <v>372</v>
      </c>
      <c r="BT52" s="31" t="s">
        <v>388</v>
      </c>
      <c r="BU52" s="174"/>
      <c r="BV52" s="198"/>
      <c r="BW52" s="198"/>
    </row>
    <row r="53" spans="1:76" ht="110.25" customHeight="1" thickBot="1" x14ac:dyDescent="0.4">
      <c r="A53" s="133"/>
      <c r="B53" s="265"/>
      <c r="C53" s="181"/>
      <c r="D53" s="272"/>
      <c r="E53" s="13" t="s">
        <v>389</v>
      </c>
      <c r="F53" s="83" t="s">
        <v>82</v>
      </c>
      <c r="G53" s="274"/>
      <c r="H53" s="138"/>
      <c r="I53" s="138"/>
      <c r="J53" s="138"/>
      <c r="K53" s="138"/>
      <c r="L53" s="138"/>
      <c r="M53" s="138"/>
      <c r="N53" s="138"/>
      <c r="O53" s="138"/>
      <c r="P53" s="138"/>
      <c r="Q53" s="138"/>
      <c r="R53" s="138"/>
      <c r="S53" s="138"/>
      <c r="T53" s="138"/>
      <c r="U53" s="138"/>
      <c r="V53" s="138"/>
      <c r="W53" s="138"/>
      <c r="X53" s="138"/>
      <c r="Y53" s="138"/>
      <c r="Z53" s="134"/>
      <c r="AA53" s="152"/>
      <c r="AB53" s="134"/>
      <c r="AC53" s="154"/>
      <c r="AD53" s="152" t="str">
        <f>+IF(OR(AB53=1,AB53&lt;=5),"Moderado",IF(OR(AB53=6,AB53&lt;=11),"Mayor","Catastrófico"))</f>
        <v>Moderado</v>
      </c>
      <c r="AE53" s="154"/>
      <c r="AF53" s="156"/>
      <c r="AG53" s="64" t="s">
        <v>390</v>
      </c>
      <c r="AH53" s="50" t="s">
        <v>389</v>
      </c>
      <c r="AI53" s="65" t="s">
        <v>104</v>
      </c>
      <c r="AJ53" s="65" t="s">
        <v>84</v>
      </c>
      <c r="AK53" s="69">
        <f t="shared" si="25"/>
        <v>15</v>
      </c>
      <c r="AL53" s="65" t="s">
        <v>84</v>
      </c>
      <c r="AM53" s="69">
        <f t="shared" si="26"/>
        <v>15</v>
      </c>
      <c r="AN53" s="16" t="s">
        <v>84</v>
      </c>
      <c r="AO53" s="34">
        <f t="shared" si="27"/>
        <v>15</v>
      </c>
      <c r="AP53" s="16" t="s">
        <v>88</v>
      </c>
      <c r="AQ53" s="34">
        <f t="shared" si="35"/>
        <v>15</v>
      </c>
      <c r="AR53" s="16" t="s">
        <v>84</v>
      </c>
      <c r="AS53" s="69">
        <f t="shared" si="29"/>
        <v>15</v>
      </c>
      <c r="AT53" s="16" t="s">
        <v>84</v>
      </c>
      <c r="AU53" s="69">
        <f t="shared" si="30"/>
        <v>15</v>
      </c>
      <c r="AV53" s="16" t="s">
        <v>90</v>
      </c>
      <c r="AW53" s="69">
        <f t="shared" si="31"/>
        <v>10</v>
      </c>
      <c r="AX53" s="66">
        <f t="shared" si="23"/>
        <v>100</v>
      </c>
      <c r="AY53" s="66" t="str">
        <f t="shared" si="24"/>
        <v>Fuerte</v>
      </c>
      <c r="AZ53" s="28" t="s">
        <v>91</v>
      </c>
      <c r="BA53" s="27" t="str">
        <f t="shared" si="32"/>
        <v>Fuerte</v>
      </c>
      <c r="BB53" s="29" t="s">
        <v>105</v>
      </c>
      <c r="BC53" s="66">
        <f t="shared" si="33"/>
        <v>100</v>
      </c>
      <c r="BD53" s="251"/>
      <c r="BE53" s="280"/>
      <c r="BF53" s="251"/>
      <c r="BG53" s="251"/>
      <c r="BH53" s="237"/>
      <c r="BI53" s="156"/>
      <c r="BJ53" s="237"/>
      <c r="BK53" s="237"/>
      <c r="BL53" s="39" t="s">
        <v>391</v>
      </c>
      <c r="BM53" s="39" t="s">
        <v>189</v>
      </c>
      <c r="BN53" s="53">
        <v>44927</v>
      </c>
      <c r="BO53" s="40">
        <v>45291</v>
      </c>
      <c r="BP53" s="39" t="s">
        <v>369</v>
      </c>
      <c r="BQ53" s="39" t="s">
        <v>392</v>
      </c>
      <c r="BR53" s="174"/>
      <c r="BS53" s="41" t="s">
        <v>372</v>
      </c>
      <c r="BT53" s="31" t="s">
        <v>393</v>
      </c>
      <c r="BU53" s="174"/>
      <c r="BV53" s="198"/>
      <c r="BW53" s="198"/>
    </row>
    <row r="54" spans="1:76" ht="110.25" customHeight="1" x14ac:dyDescent="0.35">
      <c r="A54" s="133"/>
      <c r="B54" s="265"/>
      <c r="C54" s="181"/>
      <c r="D54" s="272"/>
      <c r="E54" s="81" t="s">
        <v>394</v>
      </c>
      <c r="F54" s="82" t="s">
        <v>82</v>
      </c>
      <c r="G54" s="274"/>
      <c r="H54" s="138"/>
      <c r="I54" s="138"/>
      <c r="J54" s="138"/>
      <c r="K54" s="138"/>
      <c r="L54" s="138"/>
      <c r="M54" s="138"/>
      <c r="N54" s="138"/>
      <c r="O54" s="138"/>
      <c r="P54" s="138"/>
      <c r="Q54" s="138"/>
      <c r="R54" s="138"/>
      <c r="S54" s="138"/>
      <c r="T54" s="138"/>
      <c r="U54" s="138"/>
      <c r="V54" s="138"/>
      <c r="W54" s="138"/>
      <c r="X54" s="138"/>
      <c r="Y54" s="138"/>
      <c r="Z54" s="134"/>
      <c r="AA54" s="152"/>
      <c r="AB54" s="134"/>
      <c r="AC54" s="154"/>
      <c r="AD54" s="152" t="str">
        <f>+IF(OR(AB54=1,AB54&lt;=5),"Moderado",IF(OR(AB54=6,AB54&lt;=11),"Mayor","Catastrófico"))</f>
        <v>Moderado</v>
      </c>
      <c r="AE54" s="154"/>
      <c r="AF54" s="156"/>
      <c r="AG54" s="64" t="s">
        <v>395</v>
      </c>
      <c r="AH54" s="50" t="s">
        <v>396</v>
      </c>
      <c r="AI54" s="65" t="s">
        <v>88</v>
      </c>
      <c r="AJ54" s="65" t="s">
        <v>84</v>
      </c>
      <c r="AK54" s="69">
        <f t="shared" si="25"/>
        <v>15</v>
      </c>
      <c r="AL54" s="65" t="s">
        <v>84</v>
      </c>
      <c r="AM54" s="69">
        <f t="shared" si="26"/>
        <v>15</v>
      </c>
      <c r="AN54" s="16" t="s">
        <v>84</v>
      </c>
      <c r="AO54" s="69">
        <f t="shared" si="27"/>
        <v>15</v>
      </c>
      <c r="AP54" s="16" t="s">
        <v>88</v>
      </c>
      <c r="AQ54" s="34">
        <f t="shared" si="35"/>
        <v>15</v>
      </c>
      <c r="AR54" s="16" t="s">
        <v>84</v>
      </c>
      <c r="AS54" s="69">
        <f t="shared" si="29"/>
        <v>15</v>
      </c>
      <c r="AT54" s="16" t="s">
        <v>84</v>
      </c>
      <c r="AU54" s="69">
        <f t="shared" si="30"/>
        <v>15</v>
      </c>
      <c r="AV54" s="16" t="s">
        <v>90</v>
      </c>
      <c r="AW54" s="69">
        <f t="shared" si="31"/>
        <v>10</v>
      </c>
      <c r="AX54" s="66">
        <f t="shared" si="23"/>
        <v>100</v>
      </c>
      <c r="AY54" s="66" t="str">
        <f t="shared" si="24"/>
        <v>Fuerte</v>
      </c>
      <c r="AZ54" s="28" t="s">
        <v>91</v>
      </c>
      <c r="BA54" s="27" t="str">
        <f t="shared" si="32"/>
        <v>Fuerte</v>
      </c>
      <c r="BB54" s="29" t="s">
        <v>105</v>
      </c>
      <c r="BC54" s="66">
        <f t="shared" si="33"/>
        <v>100</v>
      </c>
      <c r="BD54" s="251"/>
      <c r="BE54" s="280"/>
      <c r="BF54" s="251"/>
      <c r="BG54" s="251"/>
      <c r="BH54" s="237"/>
      <c r="BI54" s="156"/>
      <c r="BJ54" s="237"/>
      <c r="BK54" s="237"/>
      <c r="BL54" s="39" t="s">
        <v>397</v>
      </c>
      <c r="BM54" s="39" t="s">
        <v>189</v>
      </c>
      <c r="BN54" s="53">
        <v>44927</v>
      </c>
      <c r="BO54" s="40">
        <v>45291</v>
      </c>
      <c r="BP54" s="39" t="s">
        <v>398</v>
      </c>
      <c r="BQ54" s="39" t="s">
        <v>399</v>
      </c>
      <c r="BR54" s="174"/>
      <c r="BS54" s="41" t="s">
        <v>372</v>
      </c>
      <c r="BT54" s="31" t="s">
        <v>400</v>
      </c>
      <c r="BU54" s="174"/>
      <c r="BV54" s="198"/>
      <c r="BW54" s="198"/>
    </row>
    <row r="55" spans="1:76" ht="110.25" customHeight="1" x14ac:dyDescent="0.35">
      <c r="A55" s="133"/>
      <c r="B55" s="265"/>
      <c r="C55" s="181"/>
      <c r="D55" s="272"/>
      <c r="E55" s="13" t="s">
        <v>401</v>
      </c>
      <c r="F55" s="83" t="s">
        <v>82</v>
      </c>
      <c r="G55" s="274"/>
      <c r="H55" s="138"/>
      <c r="I55" s="138"/>
      <c r="J55" s="138"/>
      <c r="K55" s="138"/>
      <c r="L55" s="138"/>
      <c r="M55" s="138"/>
      <c r="N55" s="138"/>
      <c r="O55" s="138"/>
      <c r="P55" s="138"/>
      <c r="Q55" s="138"/>
      <c r="R55" s="138"/>
      <c r="S55" s="138"/>
      <c r="T55" s="138"/>
      <c r="U55" s="138"/>
      <c r="V55" s="138"/>
      <c r="W55" s="138"/>
      <c r="X55" s="138"/>
      <c r="Y55" s="138"/>
      <c r="Z55" s="134"/>
      <c r="AA55" s="152"/>
      <c r="AB55" s="134"/>
      <c r="AC55" s="154"/>
      <c r="AD55" s="152"/>
      <c r="AE55" s="154"/>
      <c r="AF55" s="156"/>
      <c r="AG55" s="64" t="s">
        <v>402</v>
      </c>
      <c r="AH55" s="50" t="s">
        <v>401</v>
      </c>
      <c r="AI55" s="65" t="s">
        <v>88</v>
      </c>
      <c r="AJ55" s="65" t="s">
        <v>84</v>
      </c>
      <c r="AK55" s="69">
        <f t="shared" si="25"/>
        <v>15</v>
      </c>
      <c r="AL55" s="65" t="s">
        <v>84</v>
      </c>
      <c r="AM55" s="69">
        <f t="shared" si="26"/>
        <v>15</v>
      </c>
      <c r="AN55" s="16" t="s">
        <v>84</v>
      </c>
      <c r="AO55" s="69">
        <f t="shared" si="27"/>
        <v>15</v>
      </c>
      <c r="AP55" s="16" t="s">
        <v>88</v>
      </c>
      <c r="AQ55" s="34">
        <f t="shared" si="35"/>
        <v>15</v>
      </c>
      <c r="AR55" s="16" t="s">
        <v>84</v>
      </c>
      <c r="AS55" s="69">
        <f t="shared" si="29"/>
        <v>15</v>
      </c>
      <c r="AT55" s="16" t="s">
        <v>84</v>
      </c>
      <c r="AU55" s="69">
        <f t="shared" si="30"/>
        <v>15</v>
      </c>
      <c r="AV55" s="16" t="s">
        <v>90</v>
      </c>
      <c r="AW55" s="69">
        <f t="shared" si="31"/>
        <v>10</v>
      </c>
      <c r="AX55" s="66">
        <f t="shared" si="23"/>
        <v>100</v>
      </c>
      <c r="AY55" s="66" t="str">
        <f t="shared" si="24"/>
        <v>Fuerte</v>
      </c>
      <c r="AZ55" s="28" t="s">
        <v>91</v>
      </c>
      <c r="BA55" s="27" t="str">
        <f t="shared" si="32"/>
        <v>Fuerte</v>
      </c>
      <c r="BB55" s="29" t="s">
        <v>105</v>
      </c>
      <c r="BC55" s="66">
        <f t="shared" si="33"/>
        <v>100</v>
      </c>
      <c r="BD55" s="251"/>
      <c r="BE55" s="280"/>
      <c r="BF55" s="251"/>
      <c r="BG55" s="251"/>
      <c r="BH55" s="237"/>
      <c r="BI55" s="156"/>
      <c r="BJ55" s="237"/>
      <c r="BK55" s="237"/>
      <c r="BL55" s="39" t="s">
        <v>403</v>
      </c>
      <c r="BM55" s="39" t="s">
        <v>189</v>
      </c>
      <c r="BN55" s="53">
        <v>44927</v>
      </c>
      <c r="BO55" s="40">
        <v>45291</v>
      </c>
      <c r="BP55" s="39" t="s">
        <v>369</v>
      </c>
      <c r="BQ55" s="39" t="s">
        <v>404</v>
      </c>
      <c r="BR55" s="174"/>
      <c r="BS55" s="41" t="s">
        <v>372</v>
      </c>
      <c r="BT55" s="31" t="s">
        <v>405</v>
      </c>
      <c r="BU55" s="174"/>
      <c r="BV55" s="198"/>
      <c r="BW55" s="198"/>
    </row>
    <row r="56" spans="1:76" ht="110.25" customHeight="1" thickBot="1" x14ac:dyDescent="0.4">
      <c r="A56" s="133"/>
      <c r="B56" s="265"/>
      <c r="C56" s="181"/>
      <c r="D56" s="272"/>
      <c r="E56" s="13" t="s">
        <v>406</v>
      </c>
      <c r="F56" s="83" t="s">
        <v>82</v>
      </c>
      <c r="G56" s="274"/>
      <c r="H56" s="138"/>
      <c r="I56" s="138"/>
      <c r="J56" s="138"/>
      <c r="K56" s="138"/>
      <c r="L56" s="138"/>
      <c r="M56" s="138"/>
      <c r="N56" s="138"/>
      <c r="O56" s="138"/>
      <c r="P56" s="138"/>
      <c r="Q56" s="138"/>
      <c r="R56" s="138"/>
      <c r="S56" s="138"/>
      <c r="T56" s="138"/>
      <c r="U56" s="138"/>
      <c r="V56" s="138"/>
      <c r="W56" s="138"/>
      <c r="X56" s="138"/>
      <c r="Y56" s="138"/>
      <c r="Z56" s="134"/>
      <c r="AA56" s="152"/>
      <c r="AB56" s="134"/>
      <c r="AC56" s="154"/>
      <c r="AD56" s="152"/>
      <c r="AE56" s="154"/>
      <c r="AF56" s="156"/>
      <c r="AG56" s="64" t="s">
        <v>407</v>
      </c>
      <c r="AH56" s="50" t="s">
        <v>406</v>
      </c>
      <c r="AI56" s="65" t="s">
        <v>88</v>
      </c>
      <c r="AJ56" s="65" t="s">
        <v>84</v>
      </c>
      <c r="AK56" s="69">
        <f t="shared" si="25"/>
        <v>15</v>
      </c>
      <c r="AL56" s="65" t="s">
        <v>84</v>
      </c>
      <c r="AM56" s="69">
        <f t="shared" si="26"/>
        <v>15</v>
      </c>
      <c r="AN56" s="16" t="s">
        <v>84</v>
      </c>
      <c r="AO56" s="69">
        <f t="shared" si="27"/>
        <v>15</v>
      </c>
      <c r="AP56" s="16" t="s">
        <v>88</v>
      </c>
      <c r="AQ56" s="34">
        <f t="shared" si="35"/>
        <v>15</v>
      </c>
      <c r="AR56" s="16" t="s">
        <v>84</v>
      </c>
      <c r="AS56" s="69">
        <f t="shared" si="29"/>
        <v>15</v>
      </c>
      <c r="AT56" s="16" t="s">
        <v>84</v>
      </c>
      <c r="AU56" s="69">
        <f t="shared" si="30"/>
        <v>15</v>
      </c>
      <c r="AV56" s="16" t="s">
        <v>90</v>
      </c>
      <c r="AW56" s="69">
        <f t="shared" si="31"/>
        <v>10</v>
      </c>
      <c r="AX56" s="66">
        <f t="shared" si="23"/>
        <v>100</v>
      </c>
      <c r="AY56" s="66" t="str">
        <f t="shared" si="24"/>
        <v>Fuerte</v>
      </c>
      <c r="AZ56" s="28" t="s">
        <v>91</v>
      </c>
      <c r="BA56" s="27" t="str">
        <f t="shared" si="32"/>
        <v>Fuerte</v>
      </c>
      <c r="BB56" s="29" t="s">
        <v>105</v>
      </c>
      <c r="BC56" s="66">
        <f t="shared" si="33"/>
        <v>100</v>
      </c>
      <c r="BD56" s="251"/>
      <c r="BE56" s="280"/>
      <c r="BF56" s="251"/>
      <c r="BG56" s="251"/>
      <c r="BH56" s="237"/>
      <c r="BI56" s="156"/>
      <c r="BJ56" s="237"/>
      <c r="BK56" s="237"/>
      <c r="BL56" s="39" t="s">
        <v>408</v>
      </c>
      <c r="BM56" s="39" t="s">
        <v>189</v>
      </c>
      <c r="BN56" s="53">
        <v>44927</v>
      </c>
      <c r="BO56" s="40">
        <v>45291</v>
      </c>
      <c r="BP56" s="39" t="s">
        <v>369</v>
      </c>
      <c r="BQ56" s="39" t="s">
        <v>409</v>
      </c>
      <c r="BR56" s="174"/>
      <c r="BS56" s="41" t="s">
        <v>372</v>
      </c>
      <c r="BT56" s="31" t="s">
        <v>410</v>
      </c>
      <c r="BU56" s="174"/>
      <c r="BV56" s="198"/>
      <c r="BW56" s="198"/>
    </row>
    <row r="57" spans="1:76" ht="192.75" customHeight="1" x14ac:dyDescent="0.35">
      <c r="A57" s="10">
        <v>16</v>
      </c>
      <c r="B57" s="11" t="s">
        <v>313</v>
      </c>
      <c r="C57" s="25" t="str">
        <f>IFERROR(VLOOKUP(B57,#REF!,2,FALSE),"")</f>
        <v/>
      </c>
      <c r="D57" s="51" t="s">
        <v>411</v>
      </c>
      <c r="E57" s="13" t="s">
        <v>412</v>
      </c>
      <c r="F57" s="54" t="s">
        <v>82</v>
      </c>
      <c r="G57" s="15" t="s">
        <v>413</v>
      </c>
      <c r="H57" s="16" t="s">
        <v>84</v>
      </c>
      <c r="I57" s="16" t="s">
        <v>85</v>
      </c>
      <c r="J57" s="16" t="s">
        <v>85</v>
      </c>
      <c r="K57" s="16" t="s">
        <v>85</v>
      </c>
      <c r="L57" s="16" t="s">
        <v>84</v>
      </c>
      <c r="M57" s="16" t="s">
        <v>84</v>
      </c>
      <c r="N57" s="16" t="s">
        <v>85</v>
      </c>
      <c r="O57" s="16" t="s">
        <v>85</v>
      </c>
      <c r="P57" s="16" t="s">
        <v>85</v>
      </c>
      <c r="Q57" s="16" t="s">
        <v>84</v>
      </c>
      <c r="R57" s="16" t="s">
        <v>84</v>
      </c>
      <c r="S57" s="16" t="s">
        <v>84</v>
      </c>
      <c r="T57" s="16" t="s">
        <v>84</v>
      </c>
      <c r="U57" s="16" t="s">
        <v>84</v>
      </c>
      <c r="V57" s="16" t="s">
        <v>85</v>
      </c>
      <c r="W57" s="17" t="s">
        <v>85</v>
      </c>
      <c r="X57" s="17" t="s">
        <v>85</v>
      </c>
      <c r="Y57" s="17" t="s">
        <v>85</v>
      </c>
      <c r="Z57" s="18" t="s">
        <v>85</v>
      </c>
      <c r="AA57" s="19">
        <f>COUNTIF(H57:Z57, "SI")</f>
        <v>8</v>
      </c>
      <c r="AB57" s="18" t="s">
        <v>186</v>
      </c>
      <c r="AC57" s="20" t="e">
        <f>+VLOOKUP(AB57,#REF!,2,0)</f>
        <v>#REF!</v>
      </c>
      <c r="AD57" s="19" t="str">
        <f>+IF(OR(AA57=1,AA57&lt;=5),"Moderado",IF(OR(AA57=6,AA57&lt;=11),"Mayor","Catastrófico"))</f>
        <v>Mayor</v>
      </c>
      <c r="AE57" s="20" t="e">
        <f>+VLOOKUP(AD57,#REF!,2,0)</f>
        <v>#REF!</v>
      </c>
      <c r="AF57" s="21" t="e">
        <f>IF(AND(AB57&lt;&gt;"",AD57&lt;&gt;""),VLOOKUP(AB57&amp;AD57,#REF!,2,FALSE),"")</f>
        <v>#REF!</v>
      </c>
      <c r="AG57" s="64" t="s">
        <v>414</v>
      </c>
      <c r="AH57" s="24" t="s">
        <v>412</v>
      </c>
      <c r="AI57" s="38" t="s">
        <v>104</v>
      </c>
      <c r="AJ57" s="38" t="s">
        <v>84</v>
      </c>
      <c r="AK57" s="30"/>
      <c r="AL57" s="38" t="s">
        <v>84</v>
      </c>
      <c r="AM57" s="85"/>
      <c r="AN57" s="11" t="s">
        <v>84</v>
      </c>
      <c r="AO57" s="85"/>
      <c r="AP57" s="11" t="s">
        <v>104</v>
      </c>
      <c r="AQ57" s="25"/>
      <c r="AR57" s="11" t="s">
        <v>84</v>
      </c>
      <c r="AS57" s="30"/>
      <c r="AT57" s="11" t="s">
        <v>84</v>
      </c>
      <c r="AU57" s="85"/>
      <c r="AV57" s="11" t="s">
        <v>90</v>
      </c>
      <c r="AW57" s="85">
        <f t="shared" si="31"/>
        <v>10</v>
      </c>
      <c r="AX57" s="29">
        <f t="shared" si="23"/>
        <v>10</v>
      </c>
      <c r="AY57" s="29" t="str">
        <f t="shared" si="24"/>
        <v>Débil</v>
      </c>
      <c r="AZ57" s="28" t="s">
        <v>91</v>
      </c>
      <c r="BA57" s="27" t="str">
        <f t="shared" si="32"/>
        <v>Fuerte</v>
      </c>
      <c r="BB57" s="27" t="str">
        <f>IFERROR(VLOOKUP((CONCATENATE(AY57,BA57)),#REF!,2,FALSE),"")</f>
        <v/>
      </c>
      <c r="BC57" s="27">
        <f t="shared" si="33"/>
        <v>100</v>
      </c>
      <c r="BD57" s="27">
        <f>AVERAGE(BC57:BC57)</f>
        <v>100</v>
      </c>
      <c r="BE57" s="27" t="str">
        <f>IF(BD57&lt;=50, "Débil", IF(BD57&lt;=99,"Moderado","Fuerte"))</f>
        <v>Fuerte</v>
      </c>
      <c r="BF57" s="27">
        <f>+IF(BE57="Fuerte",2,IF(BE57="Moderado",1,0))</f>
        <v>2</v>
      </c>
      <c r="BG57" s="27" t="e">
        <f>+AC57-BF57</f>
        <v>#REF!</v>
      </c>
      <c r="BH57" s="25" t="e">
        <f>+VLOOKUP(BG57,#REF!,2,TRUE)</f>
        <v>#REF!</v>
      </c>
      <c r="BI57" s="25" t="str">
        <f>IF(ISBLANK(AD57),"",AD57)</f>
        <v>Mayor</v>
      </c>
      <c r="BJ57" s="25" t="e">
        <f>IF(AND(BH57&lt;&gt;"",BI57&lt;&gt;""),VLOOKUP(BH57&amp;BI57,#REF!,2,FALSE),"")</f>
        <v>#REF!</v>
      </c>
      <c r="BK57" s="25" t="e">
        <f>+VLOOKUP(BJ57,#REF!,2,FALSE)</f>
        <v>#REF!</v>
      </c>
      <c r="BL57" s="41" t="s">
        <v>415</v>
      </c>
      <c r="BM57" s="41" t="s">
        <v>416</v>
      </c>
      <c r="BN57" s="57">
        <v>44774</v>
      </c>
      <c r="BO57" s="41" t="s">
        <v>417</v>
      </c>
      <c r="BP57" s="41" t="s">
        <v>418</v>
      </c>
      <c r="BQ57" s="41" t="s">
        <v>419</v>
      </c>
      <c r="BR57" s="31" t="s">
        <v>420</v>
      </c>
      <c r="BS57" s="31" t="s">
        <v>421</v>
      </c>
      <c r="BT57" s="31" t="s">
        <v>422</v>
      </c>
      <c r="BU57" s="31" t="s">
        <v>423</v>
      </c>
      <c r="BV57" s="86" t="s">
        <v>424</v>
      </c>
      <c r="BW57" s="41" t="s">
        <v>489</v>
      </c>
      <c r="BX57" s="117"/>
    </row>
    <row r="58" spans="1:76" ht="111" customHeight="1" x14ac:dyDescent="0.35">
      <c r="A58" s="279">
        <v>17</v>
      </c>
      <c r="B58" s="134" t="s">
        <v>79</v>
      </c>
      <c r="C58" s="181" t="str">
        <f>IFERROR(VLOOKUP(B58,#REF!,2,FALSE),"")</f>
        <v/>
      </c>
      <c r="D58" s="203" t="s">
        <v>425</v>
      </c>
      <c r="E58" s="13" t="s">
        <v>426</v>
      </c>
      <c r="F58" s="83" t="s">
        <v>82</v>
      </c>
      <c r="G58" s="137" t="s">
        <v>413</v>
      </c>
      <c r="H58" s="138" t="s">
        <v>89</v>
      </c>
      <c r="I58" s="138" t="s">
        <v>89</v>
      </c>
      <c r="J58" s="138" t="s">
        <v>89</v>
      </c>
      <c r="K58" s="138" t="s">
        <v>89</v>
      </c>
      <c r="L58" s="138" t="s">
        <v>89</v>
      </c>
      <c r="M58" s="138" t="s">
        <v>89</v>
      </c>
      <c r="N58" s="138" t="s">
        <v>89</v>
      </c>
      <c r="O58" s="138" t="s">
        <v>89</v>
      </c>
      <c r="P58" s="138" t="s">
        <v>89</v>
      </c>
      <c r="Q58" s="138" t="s">
        <v>89</v>
      </c>
      <c r="R58" s="138" t="s">
        <v>89</v>
      </c>
      <c r="S58" s="138" t="s">
        <v>89</v>
      </c>
      <c r="T58" s="138" t="s">
        <v>89</v>
      </c>
      <c r="U58" s="138" t="s">
        <v>89</v>
      </c>
      <c r="V58" s="138" t="s">
        <v>89</v>
      </c>
      <c r="W58" s="138" t="s">
        <v>427</v>
      </c>
      <c r="X58" s="138" t="s">
        <v>89</v>
      </c>
      <c r="Y58" s="138" t="s">
        <v>89</v>
      </c>
      <c r="Z58" s="134" t="s">
        <v>427</v>
      </c>
      <c r="AA58" s="152">
        <f>COUNTIF(H58:Z60, "SI")</f>
        <v>17</v>
      </c>
      <c r="AB58" s="134" t="s">
        <v>186</v>
      </c>
      <c r="AC58" s="152" t="e">
        <f>+VLOOKUP(AB58,#REF!,2,0)</f>
        <v>#REF!</v>
      </c>
      <c r="AD58" s="152" t="str">
        <f>+IF(OR(AA58=1,AA58&lt;=5),"Moderado",IF(OR(AA58=6,AA58&lt;=11),"Mayor","Catastrófico"))</f>
        <v>Catastrófico</v>
      </c>
      <c r="AE58" s="152" t="e">
        <f>+VLOOKUP(AD58,#REF!,2,0)</f>
        <v>#REF!</v>
      </c>
      <c r="AF58" s="156" t="e">
        <f>IF(AND(AB58&lt;&gt;"",AD58&lt;&gt;""),VLOOKUP(AB58&amp;AD58,#REF!,2,FALSE),"")</f>
        <v>#REF!</v>
      </c>
      <c r="AG58" s="68" t="s">
        <v>428</v>
      </c>
      <c r="AH58" s="50" t="s">
        <v>426</v>
      </c>
      <c r="AI58" s="65" t="s">
        <v>88</v>
      </c>
      <c r="AJ58" s="65" t="s">
        <v>89</v>
      </c>
      <c r="AK58" s="34">
        <f t="shared" si="25"/>
        <v>15</v>
      </c>
      <c r="AL58" s="65" t="s">
        <v>89</v>
      </c>
      <c r="AM58" s="34">
        <f t="shared" si="26"/>
        <v>15</v>
      </c>
      <c r="AN58" s="16" t="s">
        <v>89</v>
      </c>
      <c r="AO58" s="34">
        <f t="shared" si="27"/>
        <v>15</v>
      </c>
      <c r="AP58" s="16" t="s">
        <v>88</v>
      </c>
      <c r="AQ58" s="34">
        <f t="shared" si="35"/>
        <v>15</v>
      </c>
      <c r="AR58" s="16" t="s">
        <v>84</v>
      </c>
      <c r="AS58" s="34">
        <f t="shared" si="29"/>
        <v>15</v>
      </c>
      <c r="AT58" s="16" t="s">
        <v>84</v>
      </c>
      <c r="AU58" s="34">
        <f t="shared" si="30"/>
        <v>15</v>
      </c>
      <c r="AV58" s="16" t="s">
        <v>90</v>
      </c>
      <c r="AW58" s="25">
        <f t="shared" si="31"/>
        <v>10</v>
      </c>
      <c r="AX58" s="27">
        <f t="shared" si="23"/>
        <v>100</v>
      </c>
      <c r="AY58" s="27" t="str">
        <f t="shared" si="24"/>
        <v>Fuerte</v>
      </c>
      <c r="AZ58" s="28" t="s">
        <v>91</v>
      </c>
      <c r="BA58" s="27" t="str">
        <f t="shared" si="32"/>
        <v>Fuerte</v>
      </c>
      <c r="BB58" s="27" t="str">
        <f>IFERROR(VLOOKUP((CONCATENATE(AY58,BA58)),#REF!,2,FALSE),"")</f>
        <v/>
      </c>
      <c r="BC58" s="27">
        <f t="shared" si="33"/>
        <v>100</v>
      </c>
      <c r="BD58" s="187">
        <f>AVERAGE(BC58:BC60)</f>
        <v>100</v>
      </c>
      <c r="BE58" s="187" t="str">
        <f>IF(BD58&lt;=50, "Débil", IF(BD58&lt;=99,"Moderado","Fuerte"))</f>
        <v>Fuerte</v>
      </c>
      <c r="BF58" s="187">
        <f>+IF(BE58="Fuerte",2,IF(BE58="Moderado",1,0))</f>
        <v>2</v>
      </c>
      <c r="BG58" s="187" t="e">
        <f>+AC58-BF58</f>
        <v>#REF!</v>
      </c>
      <c r="BH58" s="181" t="e">
        <f>+VLOOKUP(BG58,#REF!,2,TRUE)</f>
        <v>#REF!</v>
      </c>
      <c r="BI58" s="181" t="str">
        <f>IF(ISBLANK(AD58),"",AD58)</f>
        <v>Catastrófico</v>
      </c>
      <c r="BJ58" s="181" t="e">
        <f>IF(AND(BH58&lt;&gt;"",BI58&lt;&gt;""),VLOOKUP(BH58&amp;BI58,#REF!,2,FALSE),"")</f>
        <v>#REF!</v>
      </c>
      <c r="BK58" s="181" t="e">
        <f>+VLOOKUP(BJ58,#REF!,2,FALSE)</f>
        <v>#REF!</v>
      </c>
      <c r="BL58" s="39" t="s">
        <v>429</v>
      </c>
      <c r="BM58" s="39" t="s">
        <v>416</v>
      </c>
      <c r="BN58" s="53">
        <v>44562</v>
      </c>
      <c r="BO58" s="40">
        <v>44926</v>
      </c>
      <c r="BP58" s="39" t="s">
        <v>430</v>
      </c>
      <c r="BQ58" s="39" t="s">
        <v>431</v>
      </c>
      <c r="BR58" s="41" t="s">
        <v>432</v>
      </c>
      <c r="BS58" s="41" t="s">
        <v>433</v>
      </c>
      <c r="BT58" s="159" t="s">
        <v>434</v>
      </c>
      <c r="BU58" s="174" t="s">
        <v>435</v>
      </c>
      <c r="BV58" s="198" t="s">
        <v>436</v>
      </c>
      <c r="BW58" s="198" t="s">
        <v>483</v>
      </c>
      <c r="BX58" s="120"/>
    </row>
    <row r="59" spans="1:76" ht="126" customHeight="1" x14ac:dyDescent="0.35">
      <c r="A59" s="279"/>
      <c r="B59" s="134"/>
      <c r="C59" s="181"/>
      <c r="D59" s="203"/>
      <c r="E59" s="13" t="s">
        <v>437</v>
      </c>
      <c r="F59" s="83" t="s">
        <v>82</v>
      </c>
      <c r="G59" s="137"/>
      <c r="H59" s="138"/>
      <c r="I59" s="138"/>
      <c r="J59" s="138"/>
      <c r="K59" s="138"/>
      <c r="L59" s="138"/>
      <c r="M59" s="138"/>
      <c r="N59" s="138"/>
      <c r="O59" s="138"/>
      <c r="P59" s="138"/>
      <c r="Q59" s="138"/>
      <c r="R59" s="138"/>
      <c r="S59" s="138"/>
      <c r="T59" s="138"/>
      <c r="U59" s="138"/>
      <c r="V59" s="138"/>
      <c r="W59" s="138"/>
      <c r="X59" s="138"/>
      <c r="Y59" s="138"/>
      <c r="Z59" s="134"/>
      <c r="AA59" s="152"/>
      <c r="AB59" s="134"/>
      <c r="AC59" s="152"/>
      <c r="AD59" s="152"/>
      <c r="AE59" s="152"/>
      <c r="AF59" s="156"/>
      <c r="AG59" s="68" t="s">
        <v>438</v>
      </c>
      <c r="AH59" s="50" t="s">
        <v>426</v>
      </c>
      <c r="AI59" s="65"/>
      <c r="AJ59" s="65" t="s">
        <v>84</v>
      </c>
      <c r="AK59" s="34">
        <f t="shared" si="25"/>
        <v>15</v>
      </c>
      <c r="AL59" s="65" t="s">
        <v>89</v>
      </c>
      <c r="AM59" s="34">
        <f t="shared" si="26"/>
        <v>15</v>
      </c>
      <c r="AN59" s="16" t="s">
        <v>89</v>
      </c>
      <c r="AO59" s="34">
        <f t="shared" si="27"/>
        <v>15</v>
      </c>
      <c r="AP59" s="16" t="s">
        <v>88</v>
      </c>
      <c r="AQ59" s="34">
        <f t="shared" si="35"/>
        <v>15</v>
      </c>
      <c r="AR59" s="16" t="s">
        <v>89</v>
      </c>
      <c r="AS59" s="34">
        <f t="shared" si="29"/>
        <v>15</v>
      </c>
      <c r="AT59" s="16" t="s">
        <v>89</v>
      </c>
      <c r="AU59" s="34">
        <f t="shared" si="30"/>
        <v>15</v>
      </c>
      <c r="AV59" s="16" t="s">
        <v>90</v>
      </c>
      <c r="AW59" s="25">
        <f t="shared" si="31"/>
        <v>10</v>
      </c>
      <c r="AX59" s="27">
        <f t="shared" si="23"/>
        <v>100</v>
      </c>
      <c r="AY59" s="27" t="str">
        <f t="shared" si="24"/>
        <v>Fuerte</v>
      </c>
      <c r="AZ59" s="28" t="s">
        <v>91</v>
      </c>
      <c r="BA59" s="27" t="str">
        <f t="shared" si="32"/>
        <v>Fuerte</v>
      </c>
      <c r="BB59" s="27" t="str">
        <f>IFERROR(VLOOKUP((CONCATENATE(AY59,BA59)),#REF!,2,FALSE),"")</f>
        <v/>
      </c>
      <c r="BC59" s="27">
        <f t="shared" si="33"/>
        <v>100</v>
      </c>
      <c r="BD59" s="187"/>
      <c r="BE59" s="187"/>
      <c r="BF59" s="187"/>
      <c r="BG59" s="187"/>
      <c r="BH59" s="181"/>
      <c r="BI59" s="181"/>
      <c r="BJ59" s="181"/>
      <c r="BK59" s="181"/>
      <c r="BL59" s="39" t="s">
        <v>439</v>
      </c>
      <c r="BM59" s="39" t="s">
        <v>440</v>
      </c>
      <c r="BN59" s="53">
        <v>44562</v>
      </c>
      <c r="BO59" s="40">
        <v>44926</v>
      </c>
      <c r="BP59" s="39" t="s">
        <v>441</v>
      </c>
      <c r="BQ59" s="39" t="s">
        <v>442</v>
      </c>
      <c r="BR59" s="41" t="s">
        <v>443</v>
      </c>
      <c r="BS59" s="41" t="s">
        <v>443</v>
      </c>
      <c r="BT59" s="160"/>
      <c r="BU59" s="174"/>
      <c r="BV59" s="198"/>
      <c r="BW59" s="198"/>
    </row>
    <row r="60" spans="1:76" ht="217.5" customHeight="1" x14ac:dyDescent="0.35">
      <c r="A60" s="279"/>
      <c r="B60" s="134"/>
      <c r="C60" s="181"/>
      <c r="D60" s="203"/>
      <c r="E60" s="13"/>
      <c r="F60" s="83"/>
      <c r="G60" s="137"/>
      <c r="H60" s="138"/>
      <c r="I60" s="138"/>
      <c r="J60" s="138"/>
      <c r="K60" s="138"/>
      <c r="L60" s="138"/>
      <c r="M60" s="138"/>
      <c r="N60" s="138"/>
      <c r="O60" s="138"/>
      <c r="P60" s="138"/>
      <c r="Q60" s="138"/>
      <c r="R60" s="138"/>
      <c r="S60" s="138"/>
      <c r="T60" s="138"/>
      <c r="U60" s="138"/>
      <c r="V60" s="138"/>
      <c r="W60" s="138"/>
      <c r="X60" s="138"/>
      <c r="Y60" s="138"/>
      <c r="Z60" s="134"/>
      <c r="AA60" s="152"/>
      <c r="AB60" s="134"/>
      <c r="AC60" s="152"/>
      <c r="AD60" s="152"/>
      <c r="AE60" s="152"/>
      <c r="AF60" s="156"/>
      <c r="AG60" s="68" t="s">
        <v>444</v>
      </c>
      <c r="AH60" s="50" t="s">
        <v>437</v>
      </c>
      <c r="AI60" s="65" t="s">
        <v>104</v>
      </c>
      <c r="AJ60" s="65" t="s">
        <v>89</v>
      </c>
      <c r="AK60" s="34">
        <f t="shared" si="25"/>
        <v>15</v>
      </c>
      <c r="AL60" s="65" t="s">
        <v>89</v>
      </c>
      <c r="AM60" s="34">
        <f t="shared" si="26"/>
        <v>15</v>
      </c>
      <c r="AN60" s="16" t="s">
        <v>89</v>
      </c>
      <c r="AO60" s="34">
        <f t="shared" si="27"/>
        <v>15</v>
      </c>
      <c r="AP60" s="16" t="s">
        <v>88</v>
      </c>
      <c r="AQ60" s="34">
        <f t="shared" si="35"/>
        <v>15</v>
      </c>
      <c r="AR60" s="16" t="s">
        <v>89</v>
      </c>
      <c r="AS60" s="34">
        <f t="shared" si="29"/>
        <v>15</v>
      </c>
      <c r="AT60" s="16" t="s">
        <v>89</v>
      </c>
      <c r="AU60" s="34">
        <f t="shared" si="30"/>
        <v>15</v>
      </c>
      <c r="AV60" s="16" t="s">
        <v>90</v>
      </c>
      <c r="AW60" s="25">
        <f t="shared" si="31"/>
        <v>10</v>
      </c>
      <c r="AX60" s="27">
        <f t="shared" si="23"/>
        <v>100</v>
      </c>
      <c r="AY60" s="27" t="str">
        <f t="shared" si="24"/>
        <v>Fuerte</v>
      </c>
      <c r="AZ60" s="28" t="s">
        <v>91</v>
      </c>
      <c r="BA60" s="27" t="str">
        <f t="shared" si="32"/>
        <v>Fuerte</v>
      </c>
      <c r="BB60" s="27" t="str">
        <f>IFERROR(VLOOKUP((CONCATENATE(AY60,BA60)),#REF!,2,FALSE),"")</f>
        <v/>
      </c>
      <c r="BC60" s="27">
        <f t="shared" si="33"/>
        <v>100</v>
      </c>
      <c r="BD60" s="187"/>
      <c r="BE60" s="187"/>
      <c r="BF60" s="187"/>
      <c r="BG60" s="187"/>
      <c r="BH60" s="181"/>
      <c r="BI60" s="181"/>
      <c r="BJ60" s="181"/>
      <c r="BK60" s="181"/>
      <c r="BL60" s="39"/>
      <c r="BM60" s="39"/>
      <c r="BN60" s="53"/>
      <c r="BO60" s="39"/>
      <c r="BP60" s="39"/>
      <c r="BQ60" s="39"/>
      <c r="BR60" s="31"/>
      <c r="BS60" s="31"/>
      <c r="BT60" s="161"/>
      <c r="BU60" s="174"/>
      <c r="BV60" s="198"/>
      <c r="BW60" s="198"/>
    </row>
    <row r="61" spans="1:76" x14ac:dyDescent="0.35">
      <c r="BL61" s="91"/>
      <c r="BM61" s="91"/>
      <c r="BN61" s="92"/>
      <c r="BO61" s="91"/>
      <c r="BP61" s="91"/>
      <c r="BQ61" s="91"/>
    </row>
    <row r="62" spans="1:76" x14ac:dyDescent="0.35">
      <c r="BL62" s="91"/>
      <c r="BM62" s="91"/>
      <c r="BN62" s="92"/>
      <c r="BO62" s="91"/>
      <c r="BP62" s="91"/>
      <c r="BQ62" s="91"/>
    </row>
    <row r="63" spans="1:76" x14ac:dyDescent="0.35">
      <c r="BL63" s="91"/>
      <c r="BM63" s="91"/>
      <c r="BN63" s="92"/>
      <c r="BO63" s="91"/>
      <c r="BP63" s="91"/>
      <c r="BQ63" s="91"/>
    </row>
    <row r="64" spans="1:76" x14ac:dyDescent="0.35">
      <c r="BL64" s="91"/>
      <c r="BM64" s="91"/>
      <c r="BN64" s="92"/>
      <c r="BO64" s="91"/>
      <c r="BP64" s="91"/>
      <c r="BQ64" s="91"/>
    </row>
    <row r="65" spans="64:69" x14ac:dyDescent="0.35">
      <c r="BL65" s="91"/>
      <c r="BM65" s="91"/>
      <c r="BN65" s="92"/>
      <c r="BO65" s="91"/>
      <c r="BP65" s="91"/>
      <c r="BQ65" s="91"/>
    </row>
    <row r="66" spans="64:69" x14ac:dyDescent="0.35">
      <c r="BL66" s="91"/>
      <c r="BM66" s="91"/>
      <c r="BN66" s="92"/>
      <c r="BO66" s="91"/>
      <c r="BP66" s="91"/>
      <c r="BQ66" s="91"/>
    </row>
    <row r="67" spans="64:69" x14ac:dyDescent="0.35">
      <c r="BL67" s="91"/>
      <c r="BM67" s="91"/>
      <c r="BN67" s="92"/>
      <c r="BO67" s="91"/>
      <c r="BP67" s="91"/>
      <c r="BQ67" s="91"/>
    </row>
    <row r="68" spans="64:69" x14ac:dyDescent="0.35">
      <c r="BL68" s="91"/>
      <c r="BM68" s="91"/>
      <c r="BN68" s="92"/>
      <c r="BO68" s="91"/>
      <c r="BP68" s="91"/>
      <c r="BQ68" s="91"/>
    </row>
    <row r="69" spans="64:69" x14ac:dyDescent="0.35">
      <c r="BL69" s="91"/>
      <c r="BM69" s="91"/>
      <c r="BN69" s="92"/>
      <c r="BO69" s="91"/>
      <c r="BP69" s="91"/>
      <c r="BQ69" s="91"/>
    </row>
    <row r="70" spans="64:69" x14ac:dyDescent="0.35">
      <c r="BL70" s="91"/>
      <c r="BM70" s="91"/>
      <c r="BN70" s="92"/>
      <c r="BO70" s="91"/>
      <c r="BP70" s="91"/>
      <c r="BQ70" s="91"/>
    </row>
    <row r="71" spans="64:69" x14ac:dyDescent="0.35">
      <c r="BL71" s="91"/>
      <c r="BM71" s="91"/>
      <c r="BN71" s="92"/>
      <c r="BO71" s="91"/>
      <c r="BP71" s="91"/>
      <c r="BQ71" s="91"/>
    </row>
    <row r="72" spans="64:69" x14ac:dyDescent="0.35">
      <c r="BL72" s="91"/>
      <c r="BM72" s="91"/>
      <c r="BN72" s="92"/>
      <c r="BO72" s="91"/>
      <c r="BP72" s="91"/>
      <c r="BQ72" s="91"/>
    </row>
    <row r="73" spans="64:69" x14ac:dyDescent="0.35">
      <c r="BL73" s="91"/>
      <c r="BM73" s="91"/>
      <c r="BN73" s="92"/>
      <c r="BO73" s="91"/>
      <c r="BP73" s="91"/>
      <c r="BQ73" s="91"/>
    </row>
    <row r="74" spans="64:69" x14ac:dyDescent="0.35">
      <c r="BL74" s="91"/>
      <c r="BM74" s="91"/>
      <c r="BN74" s="92"/>
      <c r="BO74" s="91"/>
      <c r="BP74" s="91"/>
      <c r="BQ74" s="91"/>
    </row>
    <row r="75" spans="64:69" x14ac:dyDescent="0.35">
      <c r="BL75" s="91"/>
      <c r="BM75" s="91"/>
      <c r="BN75" s="92"/>
      <c r="BO75" s="91"/>
      <c r="BP75" s="91"/>
      <c r="BQ75" s="91"/>
    </row>
    <row r="76" spans="64:69" x14ac:dyDescent="0.35">
      <c r="BL76" s="91"/>
      <c r="BM76" s="91"/>
      <c r="BN76" s="91"/>
      <c r="BO76" s="91"/>
      <c r="BP76" s="91"/>
      <c r="BQ76" s="91"/>
    </row>
    <row r="77" spans="64:69" x14ac:dyDescent="0.35">
      <c r="BL77" s="91"/>
      <c r="BM77" s="91"/>
      <c r="BN77" s="91"/>
      <c r="BO77" s="91"/>
      <c r="BP77" s="91"/>
      <c r="BQ77" s="91"/>
    </row>
    <row r="78" spans="64:69" x14ac:dyDescent="0.35">
      <c r="BL78" s="91"/>
      <c r="BM78" s="91"/>
      <c r="BN78" s="91"/>
      <c r="BO78" s="91"/>
      <c r="BP78" s="91"/>
      <c r="BQ78" s="91"/>
    </row>
    <row r="79" spans="64:69" x14ac:dyDescent="0.35">
      <c r="BL79" s="91"/>
      <c r="BM79" s="91"/>
      <c r="BN79" s="91"/>
      <c r="BO79" s="91"/>
      <c r="BP79" s="91"/>
      <c r="BQ79" s="91"/>
    </row>
    <row r="80" spans="64:69" x14ac:dyDescent="0.35">
      <c r="BL80" s="91"/>
      <c r="BM80" s="91"/>
      <c r="BN80" s="91"/>
      <c r="BO80" s="91"/>
      <c r="BP80" s="91"/>
      <c r="BQ80" s="91"/>
    </row>
    <row r="81" spans="64:69" x14ac:dyDescent="0.35">
      <c r="BL81" s="91"/>
      <c r="BM81" s="91"/>
      <c r="BN81" s="91"/>
      <c r="BO81" s="91"/>
      <c r="BP81" s="91"/>
      <c r="BQ81" s="91"/>
    </row>
    <row r="82" spans="64:69" x14ac:dyDescent="0.35">
      <c r="BL82" s="91"/>
      <c r="BM82" s="91"/>
      <c r="BN82" s="91"/>
      <c r="BO82" s="91"/>
      <c r="BP82" s="91"/>
      <c r="BQ82" s="91"/>
    </row>
    <row r="83" spans="64:69" x14ac:dyDescent="0.35">
      <c r="BL83" s="91"/>
      <c r="BM83" s="91"/>
      <c r="BN83" s="91"/>
      <c r="BO83" s="91"/>
      <c r="BP83" s="91"/>
      <c r="BQ83" s="91"/>
    </row>
    <row r="84" spans="64:69" x14ac:dyDescent="0.35">
      <c r="BL84" s="91"/>
      <c r="BM84" s="91"/>
      <c r="BN84" s="91"/>
      <c r="BO84" s="91"/>
      <c r="BP84" s="91"/>
      <c r="BQ84" s="91"/>
    </row>
    <row r="85" spans="64:69" x14ac:dyDescent="0.35">
      <c r="BL85" s="91"/>
      <c r="BM85" s="91"/>
      <c r="BN85" s="91"/>
      <c r="BO85" s="91"/>
      <c r="BP85" s="91"/>
      <c r="BQ85" s="91"/>
    </row>
    <row r="86" spans="64:69" x14ac:dyDescent="0.35">
      <c r="BL86" s="91"/>
      <c r="BM86" s="91"/>
      <c r="BN86" s="91"/>
      <c r="BO86" s="91"/>
      <c r="BP86" s="91"/>
      <c r="BQ86" s="91"/>
    </row>
    <row r="87" spans="64:69" x14ac:dyDescent="0.35">
      <c r="BL87" s="91"/>
      <c r="BM87" s="91"/>
      <c r="BN87" s="91"/>
      <c r="BO87" s="91"/>
      <c r="BP87" s="91"/>
      <c r="BQ87" s="91"/>
    </row>
    <row r="88" spans="64:69" x14ac:dyDescent="0.35">
      <c r="BL88" s="91"/>
      <c r="BM88" s="91"/>
      <c r="BN88" s="91"/>
      <c r="BO88" s="91"/>
      <c r="BP88" s="91"/>
      <c r="BQ88" s="91"/>
    </row>
    <row r="89" spans="64:69" x14ac:dyDescent="0.35">
      <c r="BL89" s="91"/>
      <c r="BM89" s="91"/>
      <c r="BN89" s="91"/>
      <c r="BO89" s="91"/>
      <c r="BP89" s="91"/>
      <c r="BQ89" s="91"/>
    </row>
    <row r="90" spans="64:69" x14ac:dyDescent="0.35">
      <c r="BL90" s="91"/>
      <c r="BM90" s="91"/>
      <c r="BN90" s="91"/>
      <c r="BO90" s="91"/>
      <c r="BP90" s="91"/>
      <c r="BQ90" s="91"/>
    </row>
    <row r="91" spans="64:69" x14ac:dyDescent="0.35">
      <c r="BL91" s="91"/>
      <c r="BM91" s="91"/>
      <c r="BN91" s="91"/>
      <c r="BO91" s="91"/>
      <c r="BP91" s="91"/>
      <c r="BQ91" s="91"/>
    </row>
    <row r="92" spans="64:69" x14ac:dyDescent="0.35">
      <c r="BL92" s="91"/>
      <c r="BM92" s="91"/>
      <c r="BN92" s="91"/>
      <c r="BO92" s="91"/>
      <c r="BP92" s="91"/>
      <c r="BQ92" s="91"/>
    </row>
    <row r="93" spans="64:69" x14ac:dyDescent="0.35">
      <c r="BL93" s="91"/>
      <c r="BM93" s="91"/>
      <c r="BN93" s="91"/>
      <c r="BO93" s="91"/>
      <c r="BP93" s="91"/>
      <c r="BQ93" s="91"/>
    </row>
    <row r="94" spans="64:69" x14ac:dyDescent="0.35">
      <c r="BL94" s="91"/>
      <c r="BM94" s="91"/>
      <c r="BN94" s="91"/>
      <c r="BO94" s="91"/>
      <c r="BP94" s="91"/>
      <c r="BQ94" s="91"/>
    </row>
    <row r="95" spans="64:69" x14ac:dyDescent="0.35">
      <c r="BL95" s="91"/>
      <c r="BM95" s="91"/>
      <c r="BN95" s="91"/>
      <c r="BO95" s="91"/>
      <c r="BP95" s="91"/>
      <c r="BQ95" s="91"/>
    </row>
    <row r="96" spans="64:69" x14ac:dyDescent="0.35">
      <c r="BL96" s="91"/>
      <c r="BM96" s="91"/>
      <c r="BN96" s="91"/>
      <c r="BO96" s="91"/>
      <c r="BP96" s="91"/>
      <c r="BQ96" s="91"/>
    </row>
    <row r="97" spans="64:69" x14ac:dyDescent="0.35">
      <c r="BL97" s="91"/>
      <c r="BM97" s="91"/>
      <c r="BN97" s="91"/>
      <c r="BO97" s="91"/>
      <c r="BP97" s="91"/>
      <c r="BQ97" s="91"/>
    </row>
    <row r="98" spans="64:69" x14ac:dyDescent="0.35">
      <c r="BL98" s="91"/>
      <c r="BM98" s="91"/>
      <c r="BN98" s="91"/>
      <c r="BO98" s="91"/>
      <c r="BP98" s="91"/>
      <c r="BQ98" s="91"/>
    </row>
    <row r="99" spans="64:69" x14ac:dyDescent="0.35">
      <c r="BL99" s="91"/>
      <c r="BM99" s="91"/>
      <c r="BN99" s="91"/>
      <c r="BO99" s="91"/>
      <c r="BP99" s="91"/>
      <c r="BQ99" s="91"/>
    </row>
    <row r="100" spans="64:69" x14ac:dyDescent="0.35">
      <c r="BL100" s="91"/>
      <c r="BM100" s="91"/>
      <c r="BN100" s="91"/>
      <c r="BO100" s="91"/>
      <c r="BP100" s="91"/>
      <c r="BQ100" s="91"/>
    </row>
    <row r="101" spans="64:69" x14ac:dyDescent="0.35">
      <c r="BL101" s="91"/>
      <c r="BM101" s="91"/>
      <c r="BN101" s="91"/>
      <c r="BO101" s="91"/>
      <c r="BP101" s="91"/>
      <c r="BQ101" s="91"/>
    </row>
    <row r="102" spans="64:69" x14ac:dyDescent="0.35">
      <c r="BL102" s="91"/>
      <c r="BM102" s="91"/>
      <c r="BN102" s="91"/>
      <c r="BO102" s="91"/>
      <c r="BP102" s="91"/>
      <c r="BQ102" s="91"/>
    </row>
    <row r="103" spans="64:69" x14ac:dyDescent="0.35">
      <c r="BL103" s="91"/>
      <c r="BM103" s="91"/>
      <c r="BN103" s="91"/>
      <c r="BO103" s="91"/>
      <c r="BP103" s="91"/>
      <c r="BQ103" s="91"/>
    </row>
    <row r="104" spans="64:69" x14ac:dyDescent="0.35">
      <c r="BL104" s="91"/>
      <c r="BM104" s="91"/>
      <c r="BN104" s="91"/>
      <c r="BO104" s="91"/>
      <c r="BP104" s="91"/>
      <c r="BQ104" s="91"/>
    </row>
    <row r="105" spans="64:69" x14ac:dyDescent="0.35">
      <c r="BL105" s="91"/>
      <c r="BM105" s="91"/>
      <c r="BN105" s="93"/>
      <c r="BO105" s="93"/>
      <c r="BP105" s="91"/>
      <c r="BQ105" s="91"/>
    </row>
    <row r="106" spans="64:69" x14ac:dyDescent="0.35">
      <c r="BL106" s="91"/>
      <c r="BM106" s="91"/>
      <c r="BN106" s="93"/>
      <c r="BO106" s="93"/>
      <c r="BP106" s="91"/>
      <c r="BQ106" s="91"/>
    </row>
    <row r="107" spans="64:69" x14ac:dyDescent="0.35">
      <c r="BL107" s="91"/>
      <c r="BM107" s="91"/>
      <c r="BN107" s="91"/>
      <c r="BO107" s="91"/>
      <c r="BP107" s="91"/>
      <c r="BQ107" s="91"/>
    </row>
    <row r="108" spans="64:69" x14ac:dyDescent="0.35">
      <c r="BL108" s="91"/>
      <c r="BM108" s="91"/>
      <c r="BN108" s="91"/>
      <c r="BO108" s="91"/>
      <c r="BP108" s="91"/>
      <c r="BQ108" s="91"/>
    </row>
    <row r="109" spans="64:69" x14ac:dyDescent="0.35">
      <c r="BL109" s="91"/>
      <c r="BM109" s="91"/>
      <c r="BN109" s="91"/>
      <c r="BO109" s="91"/>
      <c r="BP109" s="91"/>
      <c r="BQ109" s="91"/>
    </row>
    <row r="110" spans="64:69" x14ac:dyDescent="0.35">
      <c r="BL110" s="91"/>
      <c r="BM110" s="91"/>
      <c r="BN110" s="91"/>
      <c r="BO110" s="91"/>
      <c r="BP110" s="91"/>
      <c r="BQ110" s="91"/>
    </row>
    <row r="111" spans="64:69" x14ac:dyDescent="0.35">
      <c r="BL111" s="91"/>
      <c r="BM111" s="91"/>
      <c r="BN111" s="91"/>
      <c r="BO111" s="91"/>
      <c r="BP111" s="91"/>
      <c r="BQ111" s="91"/>
    </row>
    <row r="112" spans="64:69" x14ac:dyDescent="0.35">
      <c r="BL112" s="91"/>
      <c r="BM112" s="91"/>
      <c r="BN112" s="91"/>
      <c r="BO112" s="91"/>
      <c r="BP112" s="91"/>
      <c r="BQ112" s="91"/>
    </row>
    <row r="113" spans="64:69" x14ac:dyDescent="0.35">
      <c r="BL113" s="91"/>
      <c r="BM113" s="91"/>
      <c r="BN113" s="91"/>
      <c r="BO113" s="91"/>
      <c r="BP113" s="91"/>
      <c r="BQ113" s="91"/>
    </row>
    <row r="114" spans="64:69" x14ac:dyDescent="0.35">
      <c r="BL114" s="91"/>
      <c r="BM114" s="91"/>
      <c r="BN114" s="91"/>
      <c r="BO114" s="91"/>
      <c r="BP114" s="91"/>
      <c r="BQ114" s="91"/>
    </row>
    <row r="115" spans="64:69" x14ac:dyDescent="0.35">
      <c r="BL115" s="91"/>
      <c r="BM115" s="91"/>
      <c r="BN115" s="91"/>
      <c r="BO115" s="91"/>
      <c r="BP115" s="91"/>
      <c r="BQ115" s="91"/>
    </row>
    <row r="116" spans="64:69" x14ac:dyDescent="0.35">
      <c r="BL116" s="91"/>
      <c r="BM116" s="91"/>
      <c r="BN116" s="91"/>
      <c r="BO116" s="91"/>
      <c r="BP116" s="91"/>
      <c r="BQ116" s="91"/>
    </row>
    <row r="117" spans="64:69" x14ac:dyDescent="0.35">
      <c r="BL117" s="91"/>
      <c r="BM117" s="91"/>
      <c r="BN117" s="91"/>
      <c r="BO117" s="91"/>
      <c r="BP117" s="91"/>
      <c r="BQ117" s="91"/>
    </row>
    <row r="118" spans="64:69" x14ac:dyDescent="0.35">
      <c r="BL118" s="91"/>
      <c r="BM118" s="91"/>
      <c r="BN118" s="91"/>
      <c r="BO118" s="91"/>
      <c r="BP118" s="91"/>
      <c r="BQ118" s="91"/>
    </row>
    <row r="119" spans="64:69" x14ac:dyDescent="0.35">
      <c r="BL119" s="91"/>
      <c r="BM119" s="91"/>
      <c r="BN119" s="91"/>
      <c r="BO119" s="91"/>
      <c r="BP119" s="91"/>
      <c r="BQ119" s="91"/>
    </row>
    <row r="120" spans="64:69" x14ac:dyDescent="0.35">
      <c r="BL120" s="91"/>
      <c r="BM120" s="91"/>
      <c r="BN120" s="91"/>
      <c r="BO120" s="91"/>
      <c r="BP120" s="91"/>
      <c r="BQ120" s="91"/>
    </row>
  </sheetData>
  <sheetProtection selectLockedCells="1"/>
  <autoFilter ref="A1:BW57" xr:uid="{00000000-0001-0000-0200-000000000000}">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autoFilter>
  <mergeCells count="844">
    <mergeCell ref="BK58:BK60"/>
    <mergeCell ref="BT58:BT60"/>
    <mergeCell ref="BU58:BU60"/>
    <mergeCell ref="BV58:BV60"/>
    <mergeCell ref="BW58:BW60"/>
    <mergeCell ref="BE58:BE60"/>
    <mergeCell ref="BF58:BF60"/>
    <mergeCell ref="BG58:BG60"/>
    <mergeCell ref="BH58:BH60"/>
    <mergeCell ref="BI58:BI60"/>
    <mergeCell ref="BJ58:BJ60"/>
    <mergeCell ref="AB58:AB60"/>
    <mergeCell ref="AC58:AC60"/>
    <mergeCell ref="AD58:AD60"/>
    <mergeCell ref="AE58:AE60"/>
    <mergeCell ref="AF58:AF60"/>
    <mergeCell ref="BD58:BD60"/>
    <mergeCell ref="V58:V60"/>
    <mergeCell ref="W58:W60"/>
    <mergeCell ref="X58:X60"/>
    <mergeCell ref="Y58:Y60"/>
    <mergeCell ref="Z58:Z60"/>
    <mergeCell ref="AA58:AA60"/>
    <mergeCell ref="P58:P60"/>
    <mergeCell ref="Q58:Q60"/>
    <mergeCell ref="R58:R60"/>
    <mergeCell ref="S58:S60"/>
    <mergeCell ref="T58:T60"/>
    <mergeCell ref="U58:U60"/>
    <mergeCell ref="J58:J60"/>
    <mergeCell ref="K58:K60"/>
    <mergeCell ref="L58:L60"/>
    <mergeCell ref="M58:M60"/>
    <mergeCell ref="N58:N60"/>
    <mergeCell ref="O58:O60"/>
    <mergeCell ref="BU50:BU56"/>
    <mergeCell ref="BV50:BV56"/>
    <mergeCell ref="BW50:BW56"/>
    <mergeCell ref="A58:A60"/>
    <mergeCell ref="B58:B60"/>
    <mergeCell ref="C58:C60"/>
    <mergeCell ref="D58:D60"/>
    <mergeCell ref="G58:G60"/>
    <mergeCell ref="H58:H60"/>
    <mergeCell ref="I58:I60"/>
    <mergeCell ref="BG50:BG56"/>
    <mergeCell ref="BH50:BH56"/>
    <mergeCell ref="BI50:BI56"/>
    <mergeCell ref="BJ50:BJ56"/>
    <mergeCell ref="BK50:BK56"/>
    <mergeCell ref="BR50:BR56"/>
    <mergeCell ref="AD50:AD56"/>
    <mergeCell ref="AE50:AE56"/>
    <mergeCell ref="AF50:AF56"/>
    <mergeCell ref="BD50:BD56"/>
    <mergeCell ref="BE50:BE56"/>
    <mergeCell ref="BF50:BF56"/>
    <mergeCell ref="X50:X56"/>
    <mergeCell ref="Y50:Y56"/>
    <mergeCell ref="Z50:Z56"/>
    <mergeCell ref="AA50:AA56"/>
    <mergeCell ref="AB50:AB56"/>
    <mergeCell ref="AC50:AC56"/>
    <mergeCell ref="R50:R56"/>
    <mergeCell ref="S50:S56"/>
    <mergeCell ref="T50:T56"/>
    <mergeCell ref="U50:U56"/>
    <mergeCell ref="V50:V56"/>
    <mergeCell ref="W50:W56"/>
    <mergeCell ref="L50:L56"/>
    <mergeCell ref="M50:M56"/>
    <mergeCell ref="N50:N56"/>
    <mergeCell ref="O50:O56"/>
    <mergeCell ref="P50:P56"/>
    <mergeCell ref="Q50:Q56"/>
    <mergeCell ref="BW48:BW49"/>
    <mergeCell ref="A50:A56"/>
    <mergeCell ref="B50:B56"/>
    <mergeCell ref="C50:C56"/>
    <mergeCell ref="D50:D56"/>
    <mergeCell ref="G50:G56"/>
    <mergeCell ref="H50:H56"/>
    <mergeCell ref="I50:I56"/>
    <mergeCell ref="J50:J56"/>
    <mergeCell ref="K50:K56"/>
    <mergeCell ref="BQ48:BQ49"/>
    <mergeCell ref="BR48:BR49"/>
    <mergeCell ref="BS48:BS49"/>
    <mergeCell ref="BT48:BT49"/>
    <mergeCell ref="BU48:BU49"/>
    <mergeCell ref="BV48:BV49"/>
    <mergeCell ref="BK48:BK49"/>
    <mergeCell ref="BL48:BL49"/>
    <mergeCell ref="BM48:BM49"/>
    <mergeCell ref="BN48:BN49"/>
    <mergeCell ref="BO48:BO49"/>
    <mergeCell ref="BP48:BP49"/>
    <mergeCell ref="BE48:BE49"/>
    <mergeCell ref="BF48:BF49"/>
    <mergeCell ref="BG48:BG49"/>
    <mergeCell ref="BH48:BH49"/>
    <mergeCell ref="BI48:BI49"/>
    <mergeCell ref="BJ48:BJ49"/>
    <mergeCell ref="AB48:AB49"/>
    <mergeCell ref="AC48:AC49"/>
    <mergeCell ref="AD48:AD49"/>
    <mergeCell ref="AE48:AE49"/>
    <mergeCell ref="AF48:AF49"/>
    <mergeCell ref="BD48:BD49"/>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BU45:BU47"/>
    <mergeCell ref="BV45:BV47"/>
    <mergeCell ref="BW45:BW47"/>
    <mergeCell ref="A48:A49"/>
    <mergeCell ref="B48:B49"/>
    <mergeCell ref="C48:C49"/>
    <mergeCell ref="D48:D49"/>
    <mergeCell ref="G48:G49"/>
    <mergeCell ref="H48:H49"/>
    <mergeCell ref="I48:I49"/>
    <mergeCell ref="BO45:BO47"/>
    <mergeCell ref="BP45:BP47"/>
    <mergeCell ref="BQ45:BQ47"/>
    <mergeCell ref="BR45:BR47"/>
    <mergeCell ref="BS45:BS47"/>
    <mergeCell ref="BT45:BT47"/>
    <mergeCell ref="BI45:BI47"/>
    <mergeCell ref="BJ45:BJ47"/>
    <mergeCell ref="BK45:BK47"/>
    <mergeCell ref="BL45:BL47"/>
    <mergeCell ref="BM45:BM47"/>
    <mergeCell ref="BN45:BN47"/>
    <mergeCell ref="AF45:AF47"/>
    <mergeCell ref="BD45:BD47"/>
    <mergeCell ref="BE45:BE47"/>
    <mergeCell ref="BF45:BF47"/>
    <mergeCell ref="BG45:BG47"/>
    <mergeCell ref="BH45:BH47"/>
    <mergeCell ref="Z45:Z47"/>
    <mergeCell ref="AA45:AA47"/>
    <mergeCell ref="AB45:AB47"/>
    <mergeCell ref="AC45:AC47"/>
    <mergeCell ref="AD45:AD47"/>
    <mergeCell ref="AE45:AE47"/>
    <mergeCell ref="T45:T47"/>
    <mergeCell ref="U45:U47"/>
    <mergeCell ref="V45:V47"/>
    <mergeCell ref="W45:W47"/>
    <mergeCell ref="X45:X47"/>
    <mergeCell ref="Y45:Y47"/>
    <mergeCell ref="N45:N47"/>
    <mergeCell ref="O45:O47"/>
    <mergeCell ref="P45:P47"/>
    <mergeCell ref="Q45:Q47"/>
    <mergeCell ref="R45:R47"/>
    <mergeCell ref="S45:S47"/>
    <mergeCell ref="H45:H47"/>
    <mergeCell ref="I45:I47"/>
    <mergeCell ref="J45:J47"/>
    <mergeCell ref="K45:K47"/>
    <mergeCell ref="L45:L47"/>
    <mergeCell ref="M45:M47"/>
    <mergeCell ref="A45:A47"/>
    <mergeCell ref="B45:B47"/>
    <mergeCell ref="C45:C47"/>
    <mergeCell ref="D45:D47"/>
    <mergeCell ref="F45:F47"/>
    <mergeCell ref="G45:G47"/>
    <mergeCell ref="BR42:BR44"/>
    <mergeCell ref="BS42:BS44"/>
    <mergeCell ref="BT42:BT44"/>
    <mergeCell ref="BU42:BU44"/>
    <mergeCell ref="BV42:BV44"/>
    <mergeCell ref="BW42:BW44"/>
    <mergeCell ref="BL42:BL44"/>
    <mergeCell ref="BM42:BM44"/>
    <mergeCell ref="BN42:BN44"/>
    <mergeCell ref="BO42:BO44"/>
    <mergeCell ref="BP42:BP44"/>
    <mergeCell ref="BQ42:BQ44"/>
    <mergeCell ref="BI42:BI44"/>
    <mergeCell ref="BJ42:BJ44"/>
    <mergeCell ref="BK42:BK44"/>
    <mergeCell ref="AC42:AC44"/>
    <mergeCell ref="AD42:AD44"/>
    <mergeCell ref="AE42:AE44"/>
    <mergeCell ref="AF42:AF44"/>
    <mergeCell ref="BD42:BD44"/>
    <mergeCell ref="BE42:BE44"/>
    <mergeCell ref="BW39:BW41"/>
    <mergeCell ref="A42:A44"/>
    <mergeCell ref="B42:B44"/>
    <mergeCell ref="C42:C44"/>
    <mergeCell ref="D42:D44"/>
    <mergeCell ref="G42:G44"/>
    <mergeCell ref="H42:H44"/>
    <mergeCell ref="I42:I44"/>
    <mergeCell ref="J42:J44"/>
    <mergeCell ref="BO39:BO41"/>
    <mergeCell ref="BP39:BP41"/>
    <mergeCell ref="BQ39:BQ41"/>
    <mergeCell ref="BR39:BR41"/>
    <mergeCell ref="BS39:BS41"/>
    <mergeCell ref="BU39:BU41"/>
    <mergeCell ref="BI39:BI41"/>
    <mergeCell ref="BJ39:BJ41"/>
    <mergeCell ref="W42:W44"/>
    <mergeCell ref="X42:X44"/>
    <mergeCell ref="Y42:Y44"/>
    <mergeCell ref="Z42:Z44"/>
    <mergeCell ref="AA42:AA44"/>
    <mergeCell ref="AB42:AB44"/>
    <mergeCell ref="Q42:Q44"/>
    <mergeCell ref="AF39:AF41"/>
    <mergeCell ref="BD39:BD41"/>
    <mergeCell ref="BE39:BE41"/>
    <mergeCell ref="BF39:BF41"/>
    <mergeCell ref="BG39:BG41"/>
    <mergeCell ref="BH39:BH41"/>
    <mergeCell ref="K42:K44"/>
    <mergeCell ref="L42:L44"/>
    <mergeCell ref="M42:M44"/>
    <mergeCell ref="N42:N44"/>
    <mergeCell ref="O42:O44"/>
    <mergeCell ref="P42:P44"/>
    <mergeCell ref="R42:R44"/>
    <mergeCell ref="S42:S44"/>
    <mergeCell ref="T42:T44"/>
    <mergeCell ref="U42:U44"/>
    <mergeCell ref="V42:V44"/>
    <mergeCell ref="BF42:BF44"/>
    <mergeCell ref="BG42:BG44"/>
    <mergeCell ref="BH42:BH44"/>
    <mergeCell ref="AA39:AA41"/>
    <mergeCell ref="AB39:AB41"/>
    <mergeCell ref="AC39:AC41"/>
    <mergeCell ref="AD39:AD41"/>
    <mergeCell ref="S39:S41"/>
    <mergeCell ref="T39:T41"/>
    <mergeCell ref="U39:U41"/>
    <mergeCell ref="V39:V41"/>
    <mergeCell ref="W39:W41"/>
    <mergeCell ref="X39:X41"/>
    <mergeCell ref="R39:R41"/>
    <mergeCell ref="F39:F41"/>
    <mergeCell ref="H39:H41"/>
    <mergeCell ref="I39:I41"/>
    <mergeCell ref="J39:J41"/>
    <mergeCell ref="K39:K41"/>
    <mergeCell ref="L39:L41"/>
    <mergeCell ref="P39:P41"/>
    <mergeCell ref="Q39:Q41"/>
    <mergeCell ref="Y39:Y41"/>
    <mergeCell ref="Z39:Z41"/>
    <mergeCell ref="A39:A41"/>
    <mergeCell ref="B39:B41"/>
    <mergeCell ref="C39:C41"/>
    <mergeCell ref="D39:D41"/>
    <mergeCell ref="E39:E41"/>
    <mergeCell ref="BJ32:BJ38"/>
    <mergeCell ref="BK32:BK38"/>
    <mergeCell ref="AA32:AA38"/>
    <mergeCell ref="AB32:AB38"/>
    <mergeCell ref="AC32:AC38"/>
    <mergeCell ref="AD32:AD38"/>
    <mergeCell ref="AE32:AE38"/>
    <mergeCell ref="AF32:AF38"/>
    <mergeCell ref="U32:U38"/>
    <mergeCell ref="V32:V38"/>
    <mergeCell ref="W32:W38"/>
    <mergeCell ref="X32:X38"/>
    <mergeCell ref="Y32:Y38"/>
    <mergeCell ref="Z32:Z38"/>
    <mergeCell ref="M39:M41"/>
    <mergeCell ref="N39:N41"/>
    <mergeCell ref="O39:O41"/>
    <mergeCell ref="BT32:BT33"/>
    <mergeCell ref="BU32:BU38"/>
    <mergeCell ref="BV32:BV38"/>
    <mergeCell ref="BW32:BW38"/>
    <mergeCell ref="BT34:BT41"/>
    <mergeCell ref="BL35:BL38"/>
    <mergeCell ref="BM35:BM38"/>
    <mergeCell ref="BN35:BN38"/>
    <mergeCell ref="BD32:BD38"/>
    <mergeCell ref="BE32:BE38"/>
    <mergeCell ref="BF32:BF38"/>
    <mergeCell ref="BG32:BG37"/>
    <mergeCell ref="BH32:BH38"/>
    <mergeCell ref="BI32:BI38"/>
    <mergeCell ref="BO35:BO38"/>
    <mergeCell ref="BP35:BP38"/>
    <mergeCell ref="BQ35:BQ38"/>
    <mergeCell ref="BR35:BR38"/>
    <mergeCell ref="BS35:BS38"/>
    <mergeCell ref="BK39:BK41"/>
    <mergeCell ref="BL39:BL41"/>
    <mergeCell ref="BM39:BM41"/>
    <mergeCell ref="BN39:BN41"/>
    <mergeCell ref="BV39:BV41"/>
    <mergeCell ref="O32:O38"/>
    <mergeCell ref="P32:P38"/>
    <mergeCell ref="Q32:Q38"/>
    <mergeCell ref="R32:R38"/>
    <mergeCell ref="S32:S38"/>
    <mergeCell ref="T32:T38"/>
    <mergeCell ref="I32:I38"/>
    <mergeCell ref="J32:J38"/>
    <mergeCell ref="K32:K38"/>
    <mergeCell ref="L32:L38"/>
    <mergeCell ref="M32:M38"/>
    <mergeCell ref="N32:N38"/>
    <mergeCell ref="BT30:BT31"/>
    <mergeCell ref="BU30:BU31"/>
    <mergeCell ref="BV30:BV31"/>
    <mergeCell ref="BW30:BW31"/>
    <mergeCell ref="A32:A38"/>
    <mergeCell ref="B32:B38"/>
    <mergeCell ref="C32:C38"/>
    <mergeCell ref="D32:D38"/>
    <mergeCell ref="G32:G38"/>
    <mergeCell ref="H32:H38"/>
    <mergeCell ref="BM30:BM31"/>
    <mergeCell ref="BN30:BN31"/>
    <mergeCell ref="BO30:BO31"/>
    <mergeCell ref="BP30:BP31"/>
    <mergeCell ref="BQ30:BQ31"/>
    <mergeCell ref="BR30:BR31"/>
    <mergeCell ref="BG30:BG31"/>
    <mergeCell ref="BH30:BH31"/>
    <mergeCell ref="BI30:BI31"/>
    <mergeCell ref="BJ30:BJ31"/>
    <mergeCell ref="BK30:BK31"/>
    <mergeCell ref="BL30:BL31"/>
    <mergeCell ref="AD30:AD31"/>
    <mergeCell ref="AE30:AE31"/>
    <mergeCell ref="AF30:AF31"/>
    <mergeCell ref="BD30:BD31"/>
    <mergeCell ref="BE30:BE31"/>
    <mergeCell ref="BF30:BF31"/>
    <mergeCell ref="X30:X31"/>
    <mergeCell ref="Y30:Y31"/>
    <mergeCell ref="Z30:Z31"/>
    <mergeCell ref="AA30:AA31"/>
    <mergeCell ref="AB30:AB31"/>
    <mergeCell ref="AC30:AC31"/>
    <mergeCell ref="R30:R31"/>
    <mergeCell ref="S30:S31"/>
    <mergeCell ref="T30:T31"/>
    <mergeCell ref="U30:U31"/>
    <mergeCell ref="V30:V31"/>
    <mergeCell ref="W30:W31"/>
    <mergeCell ref="L30:L31"/>
    <mergeCell ref="M30:M31"/>
    <mergeCell ref="N30:N31"/>
    <mergeCell ref="O30:O31"/>
    <mergeCell ref="P30:P31"/>
    <mergeCell ref="Q30:Q31"/>
    <mergeCell ref="BW27:BW29"/>
    <mergeCell ref="A30:A31"/>
    <mergeCell ref="B30:B31"/>
    <mergeCell ref="C30:C31"/>
    <mergeCell ref="D30:D31"/>
    <mergeCell ref="G30:G31"/>
    <mergeCell ref="H30:H31"/>
    <mergeCell ref="I30:I31"/>
    <mergeCell ref="J30:J31"/>
    <mergeCell ref="K30:K31"/>
    <mergeCell ref="BO27:BO29"/>
    <mergeCell ref="BP27:BP29"/>
    <mergeCell ref="BQ27:BQ29"/>
    <mergeCell ref="BT27:BT28"/>
    <mergeCell ref="BU27:BU29"/>
    <mergeCell ref="BV27:BV29"/>
    <mergeCell ref="BI27:BI29"/>
    <mergeCell ref="BJ27:BJ29"/>
    <mergeCell ref="BK27:BK29"/>
    <mergeCell ref="BL27:BL29"/>
    <mergeCell ref="BM27:BM29"/>
    <mergeCell ref="BN27:BN29"/>
    <mergeCell ref="AG27:AG28"/>
    <mergeCell ref="BD27:BD29"/>
    <mergeCell ref="BE27:BE29"/>
    <mergeCell ref="BF27:BF29"/>
    <mergeCell ref="BG27:BG29"/>
    <mergeCell ref="BH27:BH29"/>
    <mergeCell ref="AA27:AA29"/>
    <mergeCell ref="AB27:AB29"/>
    <mergeCell ref="AC27:AC29"/>
    <mergeCell ref="AD27:AD29"/>
    <mergeCell ref="AE27:AE29"/>
    <mergeCell ref="AF27:AF29"/>
    <mergeCell ref="U27:U29"/>
    <mergeCell ref="V27:V29"/>
    <mergeCell ref="W27:W29"/>
    <mergeCell ref="X27:X29"/>
    <mergeCell ref="Y27:Y29"/>
    <mergeCell ref="Z27:Z29"/>
    <mergeCell ref="O27:O29"/>
    <mergeCell ref="P27:P29"/>
    <mergeCell ref="Q27:Q29"/>
    <mergeCell ref="R27:R29"/>
    <mergeCell ref="S27:S29"/>
    <mergeCell ref="T27:T29"/>
    <mergeCell ref="I27:I29"/>
    <mergeCell ref="J27:J29"/>
    <mergeCell ref="K27:K29"/>
    <mergeCell ref="L27:L29"/>
    <mergeCell ref="M27:M29"/>
    <mergeCell ref="N27:N29"/>
    <mergeCell ref="A27:A29"/>
    <mergeCell ref="B27:B29"/>
    <mergeCell ref="C27:C29"/>
    <mergeCell ref="D27:D29"/>
    <mergeCell ref="G27:G29"/>
    <mergeCell ref="H27:H29"/>
    <mergeCell ref="BU23:BU26"/>
    <mergeCell ref="BV23:BV26"/>
    <mergeCell ref="BW23:BW26"/>
    <mergeCell ref="BL25:BL26"/>
    <mergeCell ref="BM25:BM26"/>
    <mergeCell ref="BN25:BN26"/>
    <mergeCell ref="BO25:BO26"/>
    <mergeCell ref="BP25:BP26"/>
    <mergeCell ref="BQ25:BQ26"/>
    <mergeCell ref="BR25:BR26"/>
    <mergeCell ref="BO23:BO24"/>
    <mergeCell ref="BP23:BP24"/>
    <mergeCell ref="BQ23:BQ24"/>
    <mergeCell ref="BR23:BR24"/>
    <mergeCell ref="BS23:BS24"/>
    <mergeCell ref="BT23:BT26"/>
    <mergeCell ref="BS25:BS26"/>
    <mergeCell ref="BI23:BI26"/>
    <mergeCell ref="BJ23:BJ26"/>
    <mergeCell ref="BK23:BK26"/>
    <mergeCell ref="BL23:BL24"/>
    <mergeCell ref="BM23:BM24"/>
    <mergeCell ref="BN23:BN24"/>
    <mergeCell ref="AF23:AF26"/>
    <mergeCell ref="BD23:BD26"/>
    <mergeCell ref="BE23:BE26"/>
    <mergeCell ref="BF23:BF26"/>
    <mergeCell ref="BG23:BG26"/>
    <mergeCell ref="BH23:BH26"/>
    <mergeCell ref="Z23:Z26"/>
    <mergeCell ref="AA23:AA26"/>
    <mergeCell ref="AB23:AB26"/>
    <mergeCell ref="AC23:AC26"/>
    <mergeCell ref="AD23:AD26"/>
    <mergeCell ref="AE23:AE26"/>
    <mergeCell ref="T23:T26"/>
    <mergeCell ref="U23:U26"/>
    <mergeCell ref="V23:V26"/>
    <mergeCell ref="W23:W26"/>
    <mergeCell ref="X23:X26"/>
    <mergeCell ref="Y23:Y26"/>
    <mergeCell ref="N23:N26"/>
    <mergeCell ref="O23:O26"/>
    <mergeCell ref="P23:P26"/>
    <mergeCell ref="Q23:Q26"/>
    <mergeCell ref="R23:R26"/>
    <mergeCell ref="S23:S26"/>
    <mergeCell ref="H23:H26"/>
    <mergeCell ref="I23:I26"/>
    <mergeCell ref="J23:J26"/>
    <mergeCell ref="K23:K26"/>
    <mergeCell ref="L23:L26"/>
    <mergeCell ref="M23:M26"/>
    <mergeCell ref="BP21:BP22"/>
    <mergeCell ref="BQ21:BQ22"/>
    <mergeCell ref="BR21:BR22"/>
    <mergeCell ref="BS21:BS22"/>
    <mergeCell ref="A23:A26"/>
    <mergeCell ref="B23:B26"/>
    <mergeCell ref="C23:C26"/>
    <mergeCell ref="D23:D26"/>
    <mergeCell ref="F23:F26"/>
    <mergeCell ref="G23:G26"/>
    <mergeCell ref="AX21:AX22"/>
    <mergeCell ref="AY21:AY22"/>
    <mergeCell ref="AZ21:AZ22"/>
    <mergeCell ref="BA21:BA22"/>
    <mergeCell ref="BB21:BB22"/>
    <mergeCell ref="BC21:BC22"/>
    <mergeCell ref="AR21:AR22"/>
    <mergeCell ref="AS21:AS22"/>
    <mergeCell ref="AT21:AT22"/>
    <mergeCell ref="AU21:AU22"/>
    <mergeCell ref="AV21:AV22"/>
    <mergeCell ref="AW21:AW22"/>
    <mergeCell ref="BG19:BG22"/>
    <mergeCell ref="BH19:BH22"/>
    <mergeCell ref="BW19:BW22"/>
    <mergeCell ref="E21:E22"/>
    <mergeCell ref="F21:F22"/>
    <mergeCell ref="AG21:AG22"/>
    <mergeCell ref="AH21:AH22"/>
    <mergeCell ref="AI21:AI22"/>
    <mergeCell ref="AJ21:AJ22"/>
    <mergeCell ref="AK21:AK22"/>
    <mergeCell ref="AL21:AL22"/>
    <mergeCell ref="AM21:AM22"/>
    <mergeCell ref="BI19:BI22"/>
    <mergeCell ref="BJ19:BJ22"/>
    <mergeCell ref="BK19:BK22"/>
    <mergeCell ref="BT19:BT22"/>
    <mergeCell ref="BU19:BU22"/>
    <mergeCell ref="BV19:BV22"/>
    <mergeCell ref="BL21:BL22"/>
    <mergeCell ref="BM21:BM22"/>
    <mergeCell ref="BN21:BN22"/>
    <mergeCell ref="BO21:BO22"/>
    <mergeCell ref="AF19:AF22"/>
    <mergeCell ref="BD19:BD22"/>
    <mergeCell ref="BE19:BE22"/>
    <mergeCell ref="BF19:BF22"/>
    <mergeCell ref="AN21:AN22"/>
    <mergeCell ref="AO21:AO22"/>
    <mergeCell ref="AP21:AP22"/>
    <mergeCell ref="AQ21:AQ22"/>
    <mergeCell ref="Z19:Z22"/>
    <mergeCell ref="AA19:AA22"/>
    <mergeCell ref="AB19:AB22"/>
    <mergeCell ref="AC19:AC22"/>
    <mergeCell ref="AD19:AD22"/>
    <mergeCell ref="AE19:AE22"/>
    <mergeCell ref="T19:T22"/>
    <mergeCell ref="U19:U22"/>
    <mergeCell ref="V19:V22"/>
    <mergeCell ref="W19:W22"/>
    <mergeCell ref="X19:X22"/>
    <mergeCell ref="Y19:Y22"/>
    <mergeCell ref="N19:N22"/>
    <mergeCell ref="O19:O22"/>
    <mergeCell ref="P19:P22"/>
    <mergeCell ref="Q19:Q22"/>
    <mergeCell ref="R19:R22"/>
    <mergeCell ref="S19:S22"/>
    <mergeCell ref="H19:H22"/>
    <mergeCell ref="I19:I22"/>
    <mergeCell ref="J19:J22"/>
    <mergeCell ref="K19:K22"/>
    <mergeCell ref="L19:L22"/>
    <mergeCell ref="M19:M22"/>
    <mergeCell ref="BS16:BS18"/>
    <mergeCell ref="BT16:BT18"/>
    <mergeCell ref="BU16:BU18"/>
    <mergeCell ref="BF16:BF18"/>
    <mergeCell ref="X16:X18"/>
    <mergeCell ref="Y16:Y18"/>
    <mergeCell ref="Z16:Z18"/>
    <mergeCell ref="AA16:AA18"/>
    <mergeCell ref="AB16:AB18"/>
    <mergeCell ref="AC16:AC18"/>
    <mergeCell ref="R16:R18"/>
    <mergeCell ref="S16:S18"/>
    <mergeCell ref="T16:T18"/>
    <mergeCell ref="U16:U18"/>
    <mergeCell ref="V16:V18"/>
    <mergeCell ref="W16:W18"/>
    <mergeCell ref="L16:L18"/>
    <mergeCell ref="M16:M18"/>
    <mergeCell ref="BV16:BV18"/>
    <mergeCell ref="BW16:BW18"/>
    <mergeCell ref="A19:A22"/>
    <mergeCell ref="B19:B22"/>
    <mergeCell ref="C19:C22"/>
    <mergeCell ref="D19:D22"/>
    <mergeCell ref="G19:G22"/>
    <mergeCell ref="BM16:BM18"/>
    <mergeCell ref="BN16:BN18"/>
    <mergeCell ref="BO16:BO18"/>
    <mergeCell ref="BP16:BP18"/>
    <mergeCell ref="BQ16:BQ18"/>
    <mergeCell ref="BR16:BR18"/>
    <mergeCell ref="BG16:BG18"/>
    <mergeCell ref="BH16:BH18"/>
    <mergeCell ref="BI16:BI18"/>
    <mergeCell ref="BJ16:BJ18"/>
    <mergeCell ref="BK16:BK18"/>
    <mergeCell ref="BL16:BL18"/>
    <mergeCell ref="AD16:AD18"/>
    <mergeCell ref="AE16:AE18"/>
    <mergeCell ref="AF16:AF18"/>
    <mergeCell ref="BD16:BD18"/>
    <mergeCell ref="BE16:BE18"/>
    <mergeCell ref="N16:N18"/>
    <mergeCell ref="O16:O18"/>
    <mergeCell ref="P16:P18"/>
    <mergeCell ref="Q16:Q18"/>
    <mergeCell ref="BW14:BW15"/>
    <mergeCell ref="A16:A18"/>
    <mergeCell ref="B16:B18"/>
    <mergeCell ref="C16:C18"/>
    <mergeCell ref="D16:D18"/>
    <mergeCell ref="G16:G18"/>
    <mergeCell ref="H16:H18"/>
    <mergeCell ref="I16:I18"/>
    <mergeCell ref="J16:J18"/>
    <mergeCell ref="K16:K18"/>
    <mergeCell ref="BQ14:BQ15"/>
    <mergeCell ref="BR14:BR15"/>
    <mergeCell ref="BS14:BS15"/>
    <mergeCell ref="BT14:BT15"/>
    <mergeCell ref="BU14:BU15"/>
    <mergeCell ref="BV14:BV15"/>
    <mergeCell ref="BK14:BK15"/>
    <mergeCell ref="BL14:BL15"/>
    <mergeCell ref="BM14:BM15"/>
    <mergeCell ref="BN14:BN15"/>
    <mergeCell ref="BO14:BO15"/>
    <mergeCell ref="BP14:BP15"/>
    <mergeCell ref="BE14:BE15"/>
    <mergeCell ref="BF14:BF15"/>
    <mergeCell ref="BG14:BG15"/>
    <mergeCell ref="BH14:BH15"/>
    <mergeCell ref="BI14:BI15"/>
    <mergeCell ref="BJ14:BJ15"/>
    <mergeCell ref="AY14:AY15"/>
    <mergeCell ref="AZ14:AZ15"/>
    <mergeCell ref="BA14:BA15"/>
    <mergeCell ref="BB14:BB15"/>
    <mergeCell ref="BC14:BC15"/>
    <mergeCell ref="BD14:BD15"/>
    <mergeCell ref="AN14:AN15"/>
    <mergeCell ref="AP14:AP15"/>
    <mergeCell ref="AR14:AR15"/>
    <mergeCell ref="AT14:AT15"/>
    <mergeCell ref="AV14:AV15"/>
    <mergeCell ref="AX14:AX15"/>
    <mergeCell ref="AF14:AF15"/>
    <mergeCell ref="AG14:AG15"/>
    <mergeCell ref="AH14:AH15"/>
    <mergeCell ref="AI14:AI15"/>
    <mergeCell ref="AJ14:AJ15"/>
    <mergeCell ref="AL14:AL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14:A15"/>
    <mergeCell ref="B14:B15"/>
    <mergeCell ref="C14:C15"/>
    <mergeCell ref="D14:D15"/>
    <mergeCell ref="F14:F15"/>
    <mergeCell ref="G14:G15"/>
    <mergeCell ref="BI12:BI13"/>
    <mergeCell ref="BJ12:BJ13"/>
    <mergeCell ref="BK12:BK13"/>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BU12:BU13"/>
    <mergeCell ref="BV12:BV13"/>
    <mergeCell ref="BW12:BW13"/>
    <mergeCell ref="AF12:AF13"/>
    <mergeCell ref="BD12:BD13"/>
    <mergeCell ref="BE12:BE13"/>
    <mergeCell ref="BF12:BF13"/>
    <mergeCell ref="BG12:BG13"/>
    <mergeCell ref="BH12:BH13"/>
    <mergeCell ref="Q12:Q13"/>
    <mergeCell ref="R12:R13"/>
    <mergeCell ref="S12:S13"/>
    <mergeCell ref="H12:H13"/>
    <mergeCell ref="I12:I13"/>
    <mergeCell ref="J12:J13"/>
    <mergeCell ref="K12:K13"/>
    <mergeCell ref="L12:L13"/>
    <mergeCell ref="M12:M13"/>
    <mergeCell ref="A12:A13"/>
    <mergeCell ref="B12:B13"/>
    <mergeCell ref="C12:C13"/>
    <mergeCell ref="D12:D13"/>
    <mergeCell ref="F12:F13"/>
    <mergeCell ref="G12:G13"/>
    <mergeCell ref="BI10:BI11"/>
    <mergeCell ref="BJ10:BJ11"/>
    <mergeCell ref="BK10:BK11"/>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BU10:BU11"/>
    <mergeCell ref="BV10:BV11"/>
    <mergeCell ref="BW10:BW11"/>
    <mergeCell ref="AF10:AF11"/>
    <mergeCell ref="BD10:BD11"/>
    <mergeCell ref="BE10:BE11"/>
    <mergeCell ref="BF10:BF11"/>
    <mergeCell ref="BG10:BG11"/>
    <mergeCell ref="BH10:BH11"/>
    <mergeCell ref="Q10:Q11"/>
    <mergeCell ref="R10:R11"/>
    <mergeCell ref="S10:S11"/>
    <mergeCell ref="H10:H11"/>
    <mergeCell ref="I10:I11"/>
    <mergeCell ref="J10:J11"/>
    <mergeCell ref="K10:K11"/>
    <mergeCell ref="L10:L11"/>
    <mergeCell ref="M10:M11"/>
    <mergeCell ref="A10:A11"/>
    <mergeCell ref="B10:B11"/>
    <mergeCell ref="C10:C11"/>
    <mergeCell ref="D10:D11"/>
    <mergeCell ref="F10:F11"/>
    <mergeCell ref="G10:G11"/>
    <mergeCell ref="BR7:BR9"/>
    <mergeCell ref="BS7:BS9"/>
    <mergeCell ref="BT7:BT9"/>
    <mergeCell ref="BF7:BF9"/>
    <mergeCell ref="BG7:BG9"/>
    <mergeCell ref="BH7:BH9"/>
    <mergeCell ref="BI7:BI9"/>
    <mergeCell ref="BJ7:BJ9"/>
    <mergeCell ref="BK7:BK9"/>
    <mergeCell ref="AJ7:AJ9"/>
    <mergeCell ref="AP7:AP9"/>
    <mergeCell ref="AR7:AR9"/>
    <mergeCell ref="AT7:AT9"/>
    <mergeCell ref="BD7:BD9"/>
    <mergeCell ref="BE7:BE9"/>
    <mergeCell ref="AA7:AA9"/>
    <mergeCell ref="AB7:AB9"/>
    <mergeCell ref="AC7:AC9"/>
    <mergeCell ref="BU7:BU9"/>
    <mergeCell ref="BV7:BV9"/>
    <mergeCell ref="BW7:BW9"/>
    <mergeCell ref="BL7:BL9"/>
    <mergeCell ref="BM7:BM9"/>
    <mergeCell ref="BN7:BN9"/>
    <mergeCell ref="BO7:BO9"/>
    <mergeCell ref="BP7:BP9"/>
    <mergeCell ref="BQ7:BQ9"/>
    <mergeCell ref="M7:M9"/>
    <mergeCell ref="N7:N9"/>
    <mergeCell ref="AD7:AD9"/>
    <mergeCell ref="AE7:AE9"/>
    <mergeCell ref="AF7:AF9"/>
    <mergeCell ref="U7:U9"/>
    <mergeCell ref="V7:V9"/>
    <mergeCell ref="W7:W9"/>
    <mergeCell ref="X7:X9"/>
    <mergeCell ref="Y7:Y9"/>
    <mergeCell ref="Z7:Z9"/>
    <mergeCell ref="BU4:BW5"/>
    <mergeCell ref="H5:AA5"/>
    <mergeCell ref="AB5:AF5"/>
    <mergeCell ref="AG5:AI5"/>
    <mergeCell ref="AJ5:AY5"/>
    <mergeCell ref="AZ5:BA5"/>
    <mergeCell ref="BB5:BC5"/>
    <mergeCell ref="BD5:BE5"/>
    <mergeCell ref="BH5:BJ5"/>
    <mergeCell ref="H4:AF4"/>
    <mergeCell ref="AG4:BJ4"/>
    <mergeCell ref="BK4:BK5"/>
    <mergeCell ref="BL4:BQ5"/>
    <mergeCell ref="BR4:BT5"/>
    <mergeCell ref="A1:D3"/>
    <mergeCell ref="E1:BK2"/>
    <mergeCell ref="E3:F3"/>
    <mergeCell ref="H3:K3"/>
    <mergeCell ref="L3:N3"/>
    <mergeCell ref="O3:R3"/>
    <mergeCell ref="S3:BK3"/>
    <mergeCell ref="A7:A9"/>
    <mergeCell ref="B7:B9"/>
    <mergeCell ref="C7:C9"/>
    <mergeCell ref="D7:D9"/>
    <mergeCell ref="G7:G9"/>
    <mergeCell ref="H7:H9"/>
    <mergeCell ref="A4:G5"/>
    <mergeCell ref="O7:O9"/>
    <mergeCell ref="P7:P9"/>
    <mergeCell ref="Q7:Q9"/>
    <mergeCell ref="R7:R9"/>
    <mergeCell ref="S7:S9"/>
    <mergeCell ref="T7:T9"/>
    <mergeCell ref="I7:I9"/>
    <mergeCell ref="J7:J9"/>
    <mergeCell ref="K7:K9"/>
    <mergeCell ref="L7:L9"/>
  </mergeCells>
  <conditionalFormatting sqref="AF7:AF8 BJ39 AF39:AF40 AF42:AF43 BJ42:BJ43">
    <cfRule type="cellIs" dxfId="43" priority="43" operator="equal">
      <formula>"Moderado"</formula>
    </cfRule>
    <cfRule type="cellIs" dxfId="42" priority="42" operator="equal">
      <formula>"Alto"</formula>
    </cfRule>
    <cfRule type="cellIs" dxfId="41" priority="41" operator="equal">
      <formula>"Extremo"</formula>
    </cfRule>
    <cfRule type="cellIs" dxfId="40" priority="44" operator="equal">
      <formula>"Bajo"</formula>
    </cfRule>
  </conditionalFormatting>
  <conditionalFormatting sqref="AF10 AF12 AF14 AF16 AF19 AF23 AF27 AF30 AF45:AF46 AF48">
    <cfRule type="cellIs" dxfId="39" priority="30" operator="equal">
      <formula>"Alto"</formula>
    </cfRule>
    <cfRule type="cellIs" dxfId="38" priority="29" operator="equal">
      <formula>"Extremo"</formula>
    </cfRule>
    <cfRule type="cellIs" dxfId="37" priority="32" operator="equal">
      <formula>"Bajo"</formula>
    </cfRule>
    <cfRule type="cellIs" dxfId="36" priority="31" operator="equal">
      <formula>"Moderado"</formula>
    </cfRule>
  </conditionalFormatting>
  <conditionalFormatting sqref="AF32">
    <cfRule type="cellIs" dxfId="35" priority="11" operator="equal">
      <formula>"Moderado"</formula>
    </cfRule>
    <cfRule type="cellIs" dxfId="34" priority="9" operator="equal">
      <formula>"Extremo"</formula>
    </cfRule>
    <cfRule type="cellIs" dxfId="33" priority="10" operator="equal">
      <formula>"Alto"</formula>
    </cfRule>
    <cfRule type="cellIs" dxfId="32" priority="12" operator="equal">
      <formula>"Bajo"</formula>
    </cfRule>
  </conditionalFormatting>
  <conditionalFormatting sqref="AF50">
    <cfRule type="cellIs" dxfId="31" priority="5" operator="equal">
      <formula>"Extremo"</formula>
    </cfRule>
    <cfRule type="cellIs" dxfId="30" priority="6" operator="equal">
      <formula>"Alto"</formula>
    </cfRule>
    <cfRule type="cellIs" dxfId="29" priority="7" operator="equal">
      <formula>"Moderado"</formula>
    </cfRule>
    <cfRule type="cellIs" dxfId="28" priority="8" operator="equal">
      <formula>"Bajo"</formula>
    </cfRule>
  </conditionalFormatting>
  <conditionalFormatting sqref="AF57:AF58">
    <cfRule type="cellIs" dxfId="27" priority="17" operator="equal">
      <formula>"Extremo"</formula>
    </cfRule>
    <cfRule type="cellIs" dxfId="26" priority="18" operator="equal">
      <formula>"Alto"</formula>
    </cfRule>
    <cfRule type="cellIs" dxfId="25" priority="19" operator="equal">
      <formula>"Moderado"</formula>
    </cfRule>
    <cfRule type="cellIs" dxfId="24" priority="20" operator="equal">
      <formula>"Bajo"</formula>
    </cfRule>
  </conditionalFormatting>
  <conditionalFormatting sqref="BJ7:BJ8">
    <cfRule type="cellIs" dxfId="23" priority="38" operator="equal">
      <formula>"Alto"</formula>
    </cfRule>
    <cfRule type="cellIs" dxfId="22" priority="40" operator="equal">
      <formula>"Bajo"</formula>
    </cfRule>
    <cfRule type="cellIs" dxfId="21" priority="39" operator="equal">
      <formula>"Moderado"</formula>
    </cfRule>
    <cfRule type="cellIs" dxfId="20" priority="37" operator="equal">
      <formula>"Extremo"</formula>
    </cfRule>
  </conditionalFormatting>
  <conditionalFormatting sqref="BJ10 BJ12 BJ16 BJ19 BJ23 BJ27 BJ30 BJ45:BJ46 BJ48">
    <cfRule type="cellIs" dxfId="19" priority="33" operator="equal">
      <formula>"Extremo"</formula>
    </cfRule>
    <cfRule type="cellIs" dxfId="18" priority="35" operator="equal">
      <formula>"Moderado"</formula>
    </cfRule>
    <cfRule type="cellIs" dxfId="17" priority="36" operator="equal">
      <formula>"Bajo"</formula>
    </cfRule>
    <cfRule type="cellIs" dxfId="16" priority="34" operator="equal">
      <formula>"Alto"</formula>
    </cfRule>
  </conditionalFormatting>
  <conditionalFormatting sqref="BJ14">
    <cfRule type="cellIs" dxfId="15" priority="27" operator="equal">
      <formula>"Moderado"</formula>
    </cfRule>
    <cfRule type="cellIs" dxfId="14" priority="25" operator="equal">
      <formula>"Extremo"</formula>
    </cfRule>
    <cfRule type="cellIs" dxfId="13" priority="28" operator="equal">
      <formula>"Bajo"</formula>
    </cfRule>
    <cfRule type="cellIs" dxfId="12" priority="26" operator="equal">
      <formula>"Alto"</formula>
    </cfRule>
  </conditionalFormatting>
  <conditionalFormatting sqref="BJ32">
    <cfRule type="cellIs" dxfId="11" priority="16" operator="equal">
      <formula>"Bajo"</formula>
    </cfRule>
    <cfRule type="cellIs" dxfId="10" priority="15" operator="equal">
      <formula>"Moderado"</formula>
    </cfRule>
    <cfRule type="cellIs" dxfId="9" priority="14" operator="equal">
      <formula>"Alto"</formula>
    </cfRule>
    <cfRule type="cellIs" dxfId="8" priority="13" operator="equal">
      <formula>"Extremo"</formula>
    </cfRule>
  </conditionalFormatting>
  <conditionalFormatting sqref="BJ50">
    <cfRule type="cellIs" dxfId="7" priority="2" operator="equal">
      <formula>"Alto"</formula>
    </cfRule>
    <cfRule type="cellIs" dxfId="6" priority="3" operator="equal">
      <formula>"Moderado"</formula>
    </cfRule>
    <cfRule type="cellIs" dxfId="5" priority="1" operator="equal">
      <formula>"Extremo"</formula>
    </cfRule>
    <cfRule type="cellIs" dxfId="4" priority="4" operator="equal">
      <formula>"Bajo"</formula>
    </cfRule>
  </conditionalFormatting>
  <conditionalFormatting sqref="BJ57:BJ58">
    <cfRule type="cellIs" dxfId="3" priority="23" operator="equal">
      <formula>"Moderado"</formula>
    </cfRule>
    <cfRule type="cellIs" dxfId="2" priority="22" operator="equal">
      <formula>"Alto"</formula>
    </cfRule>
    <cfRule type="cellIs" dxfId="1" priority="21" operator="equal">
      <formula>"Extremo"</formula>
    </cfRule>
    <cfRule type="cellIs" dxfId="0" priority="24" operator="equal">
      <formula>"Bajo"</formula>
    </cfRule>
  </conditionalFormatting>
  <dataValidations count="26">
    <dataValidation type="list" allowBlank="1" showInputMessage="1" showErrorMessage="1" sqref="AH57 AH37:AH38" xr:uid="{23229DE4-F9B9-4EB4-84DA-3365F00C15A2}">
      <formula1>$E$57:$E$57</formula1>
    </dataValidation>
    <dataValidation type="list" allowBlank="1" showInputMessage="1" showErrorMessage="1" sqref="AH48:AH49 AH46" xr:uid="{D6C48E96-D90A-4EE8-9D1B-840338527FDC}">
      <formula1>$E$48:$E$49</formula1>
    </dataValidation>
    <dataValidation type="list" allowBlank="1" showInputMessage="1" showErrorMessage="1" sqref="AH45" xr:uid="{6CE86457-FC85-4097-B019-4627A984B0A0}">
      <formula1>$E$45:$E$47</formula1>
    </dataValidation>
    <dataValidation type="list" allowBlank="1" showInputMessage="1" showErrorMessage="1" sqref="AH52:AH56" xr:uid="{EEA30BF4-2204-47D2-8CEB-D644A4B1E0AC}">
      <formula1>#REF!</formula1>
    </dataValidation>
    <dataValidation type="list" allowBlank="1" showInputMessage="1" showErrorMessage="1" sqref="AH39:AH41" xr:uid="{8A81D9DD-C76F-48FD-90EA-CE2B161B2BB4}">
      <formula1>$E$61:$E$66</formula1>
    </dataValidation>
    <dataValidation type="list" allowBlank="1" showInputMessage="1" showErrorMessage="1" sqref="AH58:AH60" xr:uid="{03331CB9-567F-4AF5-82AA-330630E63552}">
      <formula1>$E$102:$E$107</formula1>
    </dataValidation>
    <dataValidation type="list" allowBlank="1" showInputMessage="1" showErrorMessage="1" sqref="AH34 AH21" xr:uid="{D2ACDD76-792F-4FD1-A95B-D518A0EB765D}">
      <formula1>$E$7:$E$13</formula1>
    </dataValidation>
    <dataValidation type="list" allowBlank="1" showInputMessage="1" showErrorMessage="1" sqref="AH23:AH26" xr:uid="{2CA4C969-5B39-4B4B-816A-7DB204A3F0AB}">
      <formula1>$E$12:$E$13</formula1>
    </dataValidation>
    <dataValidation type="list" allowBlank="1" showInputMessage="1" showErrorMessage="1" sqref="AH10:AH14 AH27:AH31 AH16:AH18 AH7:AH8" xr:uid="{ACFAABD1-BA93-47EB-8EEE-9AA7962FCDC5}">
      <formula1>$E$7:$E$9</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xr:uid="{AF426DFF-E756-404E-BB12-BA113183E8FF}"/>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xr:uid="{02FB2A1C-8A05-4625-A141-1C6C5A9F20F6}"/>
    <dataValidation allowBlank="1" showInputMessage="1" showErrorMessage="1" prompt="Si el resultado de las calificaciones del control o promedio en el diseño de los controles, está por debajo de 96%, se debe establecer un plan de acción que permita tener un control bien diseñado" sqref="AX6" xr:uid="{FE878C70-AD9A-4118-A761-2D2F2C7D209E}"/>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xr:uid="{4CA2C6E4-02DC-42B9-BF3C-B7BE161250E2}"/>
    <dataValidation allowBlank="1" showInputMessage="1" showErrorMessage="1" prompt="Promedio entre el diseño Total de Control y Total Solidez Individual " sqref="BD6" xr:uid="{11078598-9DD4-4F2E-B6BC-269E281E8DA8}"/>
    <dataValidation allowBlank="1" showInputMessage="1" showErrorMessage="1" prompt="- Adecuado (15)_x000a__x000a_- Inadecuado (0)_x000a_" sqref="AL6:AM6" xr:uid="{29A3CEC5-EE40-4253-A3B7-6EBF74A463B8}"/>
    <dataValidation allowBlank="1" showInputMessage="1" showErrorMessage="1" prompt="- Se investigan y se resuelven Oportunamente (15)_x000a__x000a_- No se investigan y resuelven Oportunamente (0)_x000a_" sqref="AT6:AU6" xr:uid="{6270C0E8-D300-4041-9DE5-07E217276449}"/>
    <dataValidation allowBlank="1" showInputMessage="1" showErrorMessage="1" prompt="Completa (10)_x000a__x000a_Incompleta (5)_x000a__x000a_No esxiste (0)" sqref="AV6:AW6" xr:uid="{F6AA543D-222D-491C-AB6E-BD769743D8AA}"/>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xr:uid="{6F1A04BA-4945-4540-BD3A-E2A0D4DE5A5D}"/>
    <dataValidation allowBlank="1" showInputMessage="1" showErrorMessage="1" prompt="- Asignado (15)_x000a__x000a_- No Asignado (0)" sqref="AJ6:AK6" xr:uid="{BBC9663D-CC8A-4FD2-B7C3-963F4D361A8C}"/>
    <dataValidation allowBlank="1" showInputMessage="1" showErrorMessage="1" prompt="- Oportuna (15)_x000a__x000a_- Inoportuna (0)_x000a_" sqref="AN6:AO6" xr:uid="{9F4C78F6-2237-42A8-86F7-FD22D463435A}"/>
    <dataValidation allowBlank="1" showInputMessage="1" showErrorMessage="1" prompt="- Prevenir (15)_x000a__x000a_- Detectar (10)_x000a__x000a_- No es un Control (0)" sqref="AP6:AQ6" xr:uid="{B73D4F19-6404-4227-A581-4B89AA21E1AD}"/>
    <dataValidation allowBlank="1" showInputMessage="1" showErrorMessage="1" prompt="- Confiable (15)_x000a__x000a_- No Confiable (0)_x000a_" sqref="AR6:AS6" xr:uid="{6E962043-BCDA-4723-90D6-2B0BB33DEA0B}"/>
    <dataValidation allowBlank="1" showInputMessage="1" showErrorMessage="1" prompt="Fuerte: Calificación entre 96 y 100_x000a__x000a_Moderado: Calificación entre 86 y 95_x000a__x000a_Débil: Calificación entre 0 y 85" sqref="AY6" xr:uid="{35867009-8583-42A0-BEB4-131921E60CF2}"/>
    <dataValidation allowBlank="1" showInputMessage="1" showErrorMessage="1" prompt="Fuerte: Siempre se ejecuta_x000a__x000a_Moderado: Algunas veces_x000a__x000a_Débil: No se ejecuta " sqref="AZ6:BA6" xr:uid="{B572FC76-199F-4BD8-9DEF-5088D3DFBF9B}"/>
    <dataValidation allowBlank="1" showInputMessage="1" showErrorMessage="1" prompt="Fuerte: 100_x000a__x000a_Moderado: 50_x000a__x000a_Débil: 0" sqref="BC6" xr:uid="{9AB113E6-C434-480E-9D7D-40AD8E7066A8}"/>
    <dataValidation allowBlank="1" showInputMessage="1" showErrorMessage="1" prompt="Fuerte: 100_x000a__x000a_Moderado: Entre 50 y 99_x000a__x000a_Débil: Menor a 50" sqref="BE6" xr:uid="{775F1E3D-6AE0-4F00-9E45-7424A20B39A7}"/>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6A518-0497-4013-8426-FF3077CFAEF5}">
  <dimension ref="C1:AJ20"/>
  <sheetViews>
    <sheetView showGridLines="0" workbookViewId="0">
      <selection activeCell="U8" sqref="U8:X8"/>
    </sheetView>
  </sheetViews>
  <sheetFormatPr baseColWidth="10" defaultColWidth="9.26953125" defaultRowHeight="14.5" x14ac:dyDescent="0.35"/>
  <cols>
    <col min="1" max="5" width="3.7265625" customWidth="1"/>
    <col min="6" max="6" width="1.26953125" customWidth="1"/>
    <col min="7" max="36" width="3.7265625" customWidth="1"/>
  </cols>
  <sheetData>
    <row r="1" spans="3:36" ht="18" customHeight="1" x14ac:dyDescent="0.35"/>
    <row r="4" spans="3:36" ht="51" customHeight="1" x14ac:dyDescent="0.35">
      <c r="C4" s="94"/>
      <c r="D4" s="94"/>
      <c r="E4" s="290" t="s">
        <v>445</v>
      </c>
      <c r="F4" s="94"/>
      <c r="G4" s="282" t="s">
        <v>446</v>
      </c>
      <c r="H4" s="282"/>
      <c r="I4" s="282"/>
      <c r="J4" s="282"/>
      <c r="K4" s="282"/>
      <c r="L4" s="282"/>
      <c r="M4" s="284"/>
      <c r="N4" s="284"/>
      <c r="O4" s="284"/>
      <c r="P4" s="284"/>
      <c r="Q4" s="284"/>
      <c r="R4" s="284"/>
      <c r="S4" s="284"/>
      <c r="T4" s="284"/>
      <c r="U4" s="281"/>
      <c r="V4" s="281"/>
      <c r="W4" s="281"/>
      <c r="X4" s="281"/>
      <c r="Y4" s="281">
        <v>3</v>
      </c>
      <c r="Z4" s="281"/>
      <c r="AA4" s="281"/>
      <c r="AB4" s="281"/>
      <c r="AC4" s="281"/>
      <c r="AD4" s="281"/>
      <c r="AE4" s="281"/>
      <c r="AF4" s="281"/>
      <c r="AG4" s="94"/>
      <c r="AH4" s="94"/>
      <c r="AI4" s="94"/>
      <c r="AJ4" s="95"/>
    </row>
    <row r="5" spans="3:36" ht="51" customHeight="1" x14ac:dyDescent="0.35">
      <c r="C5" s="94"/>
      <c r="D5" s="94"/>
      <c r="E5" s="290"/>
      <c r="F5" s="94"/>
      <c r="G5" s="282" t="s">
        <v>447</v>
      </c>
      <c r="H5" s="282"/>
      <c r="I5" s="282"/>
      <c r="J5" s="282"/>
      <c r="K5" s="282"/>
      <c r="L5" s="282"/>
      <c r="M5" s="283">
        <v>2</v>
      </c>
      <c r="N5" s="283"/>
      <c r="O5" s="283"/>
      <c r="P5" s="283"/>
      <c r="Q5" s="284"/>
      <c r="R5" s="284"/>
      <c r="S5" s="284"/>
      <c r="T5" s="284"/>
      <c r="U5" s="284">
        <v>7</v>
      </c>
      <c r="V5" s="284"/>
      <c r="W5" s="284"/>
      <c r="X5" s="284"/>
      <c r="Y5" s="281">
        <v>5</v>
      </c>
      <c r="Z5" s="281"/>
      <c r="AA5" s="281"/>
      <c r="AB5" s="281"/>
      <c r="AC5" s="281"/>
      <c r="AD5" s="281"/>
      <c r="AE5" s="281"/>
      <c r="AF5" s="281"/>
      <c r="AG5" s="94"/>
      <c r="AH5" s="94"/>
      <c r="AI5" s="94"/>
      <c r="AJ5" s="95"/>
    </row>
    <row r="6" spans="3:36" ht="51" customHeight="1" x14ac:dyDescent="0.35">
      <c r="C6" s="94"/>
      <c r="D6" s="94"/>
      <c r="E6" s="290"/>
      <c r="F6" s="94"/>
      <c r="G6" s="282" t="s">
        <v>448</v>
      </c>
      <c r="H6" s="282"/>
      <c r="I6" s="282"/>
      <c r="J6" s="282"/>
      <c r="K6" s="282"/>
      <c r="L6" s="282"/>
      <c r="M6" s="286">
        <v>1</v>
      </c>
      <c r="N6" s="286"/>
      <c r="O6" s="286"/>
      <c r="P6" s="286"/>
      <c r="Q6" s="283">
        <v>1</v>
      </c>
      <c r="R6" s="283"/>
      <c r="S6" s="283"/>
      <c r="T6" s="283"/>
      <c r="U6" s="284">
        <v>3</v>
      </c>
      <c r="V6" s="284"/>
      <c r="W6" s="284"/>
      <c r="X6" s="284"/>
      <c r="Y6" s="281">
        <v>2</v>
      </c>
      <c r="Z6" s="281"/>
      <c r="AA6" s="281"/>
      <c r="AB6" s="281"/>
      <c r="AC6" s="281">
        <v>2</v>
      </c>
      <c r="AD6" s="281"/>
      <c r="AE6" s="281"/>
      <c r="AF6" s="281"/>
      <c r="AG6" s="94"/>
      <c r="AH6" s="94"/>
      <c r="AI6" s="94"/>
      <c r="AJ6" s="96"/>
    </row>
    <row r="7" spans="3:36" ht="51" customHeight="1" x14ac:dyDescent="0.35">
      <c r="C7" s="94"/>
      <c r="D7" s="94"/>
      <c r="E7" s="290"/>
      <c r="F7" s="94"/>
      <c r="G7" s="282" t="s">
        <v>449</v>
      </c>
      <c r="H7" s="282"/>
      <c r="I7" s="282"/>
      <c r="J7" s="282"/>
      <c r="K7" s="282"/>
      <c r="L7" s="282"/>
      <c r="M7" s="286"/>
      <c r="N7" s="286"/>
      <c r="O7" s="286"/>
      <c r="P7" s="286"/>
      <c r="Q7" s="286">
        <v>6</v>
      </c>
      <c r="R7" s="286"/>
      <c r="S7" s="286"/>
      <c r="T7" s="286"/>
      <c r="U7" s="283">
        <v>2</v>
      </c>
      <c r="V7" s="283"/>
      <c r="W7" s="283"/>
      <c r="X7" s="283"/>
      <c r="Y7" s="284">
        <v>1</v>
      </c>
      <c r="Z7" s="284"/>
      <c r="AA7" s="284"/>
      <c r="AB7" s="284"/>
      <c r="AC7" s="281"/>
      <c r="AD7" s="281"/>
      <c r="AE7" s="281"/>
      <c r="AF7" s="281"/>
      <c r="AG7" s="94"/>
      <c r="AH7" s="94"/>
      <c r="AI7" s="94"/>
      <c r="AJ7" s="96" t="s">
        <v>450</v>
      </c>
    </row>
    <row r="8" spans="3:36" ht="51" customHeight="1" x14ac:dyDescent="0.35">
      <c r="C8" s="94"/>
      <c r="D8" s="94"/>
      <c r="E8" s="290"/>
      <c r="F8" s="94"/>
      <c r="G8" s="282" t="s">
        <v>451</v>
      </c>
      <c r="H8" s="282"/>
      <c r="I8" s="282"/>
      <c r="J8" s="282"/>
      <c r="K8" s="282"/>
      <c r="L8" s="282"/>
      <c r="M8" s="286">
        <v>2</v>
      </c>
      <c r="N8" s="286"/>
      <c r="O8" s="286"/>
      <c r="P8" s="286"/>
      <c r="Q8" s="286">
        <v>3</v>
      </c>
      <c r="R8" s="286"/>
      <c r="S8" s="286"/>
      <c r="T8" s="286"/>
      <c r="U8" s="283">
        <v>3</v>
      </c>
      <c r="V8" s="283"/>
      <c r="W8" s="283"/>
      <c r="X8" s="283"/>
      <c r="Y8" s="284">
        <v>3</v>
      </c>
      <c r="Z8" s="284"/>
      <c r="AA8" s="284"/>
      <c r="AB8" s="284"/>
      <c r="AC8" s="281">
        <v>6</v>
      </c>
      <c r="AD8" s="281"/>
      <c r="AE8" s="281"/>
      <c r="AF8" s="281"/>
      <c r="AG8" s="94"/>
      <c r="AH8" s="94"/>
      <c r="AI8" s="94"/>
      <c r="AJ8" s="95"/>
    </row>
    <row r="9" spans="3:36" ht="45" customHeight="1" x14ac:dyDescent="0.35">
      <c r="C9" s="94"/>
      <c r="D9" s="94"/>
      <c r="E9" s="290"/>
      <c r="F9" s="94"/>
      <c r="G9" s="289"/>
      <c r="H9" s="289"/>
      <c r="I9" s="289"/>
      <c r="J9" s="289"/>
      <c r="K9" s="289"/>
      <c r="L9" s="289"/>
      <c r="M9" s="282" t="s">
        <v>452</v>
      </c>
      <c r="N9" s="282"/>
      <c r="O9" s="282"/>
      <c r="P9" s="282"/>
      <c r="Q9" s="282" t="s">
        <v>453</v>
      </c>
      <c r="R9" s="282"/>
      <c r="S9" s="282"/>
      <c r="T9" s="282"/>
      <c r="U9" s="282" t="s">
        <v>454</v>
      </c>
      <c r="V9" s="282"/>
      <c r="W9" s="282"/>
      <c r="X9" s="282"/>
      <c r="Y9" s="282" t="s">
        <v>455</v>
      </c>
      <c r="Z9" s="282"/>
      <c r="AA9" s="282"/>
      <c r="AB9" s="282"/>
      <c r="AC9" s="282" t="s">
        <v>456</v>
      </c>
      <c r="AD9" s="282"/>
      <c r="AE9" s="282"/>
      <c r="AF9" s="282"/>
      <c r="AG9" s="94"/>
      <c r="AH9" s="94"/>
      <c r="AI9" s="94"/>
      <c r="AJ9" s="96" t="s">
        <v>457</v>
      </c>
    </row>
    <row r="10" spans="3:36" ht="11.25" customHeight="1" x14ac:dyDescent="0.35">
      <c r="C10" s="94"/>
      <c r="D10" s="94"/>
      <c r="E10" s="94"/>
      <c r="F10" s="94"/>
      <c r="G10" s="97"/>
      <c r="H10" s="97"/>
      <c r="I10" s="97"/>
      <c r="J10" s="97"/>
      <c r="K10" s="97"/>
      <c r="L10" s="97"/>
      <c r="M10" s="98"/>
      <c r="N10" s="98"/>
      <c r="O10" s="98"/>
      <c r="P10" s="98"/>
      <c r="Q10" s="98"/>
      <c r="R10" s="98"/>
      <c r="S10" s="98"/>
      <c r="T10" s="98"/>
      <c r="U10" s="98"/>
      <c r="V10" s="98"/>
      <c r="W10" s="98"/>
      <c r="X10" s="98"/>
      <c r="Y10" s="98"/>
      <c r="Z10" s="98"/>
      <c r="AA10" s="98"/>
      <c r="AB10" s="98"/>
      <c r="AC10" s="98"/>
      <c r="AD10" s="98"/>
      <c r="AE10" s="98"/>
      <c r="AF10" s="98"/>
      <c r="AG10" s="94"/>
      <c r="AH10" s="94"/>
      <c r="AI10" s="94"/>
      <c r="AJ10" s="96"/>
    </row>
    <row r="11" spans="3:36" ht="20.25" customHeight="1" x14ac:dyDescent="0.35">
      <c r="C11" s="94"/>
      <c r="D11" s="94"/>
      <c r="E11" s="94"/>
      <c r="F11" s="94"/>
      <c r="G11" s="285" t="s">
        <v>45</v>
      </c>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94"/>
      <c r="AH11" s="94"/>
      <c r="AI11" s="94"/>
      <c r="AJ11" s="95"/>
    </row>
    <row r="12" spans="3:36" x14ac:dyDescent="0.35">
      <c r="C12" s="94"/>
      <c r="D12" s="94"/>
      <c r="E12" s="94"/>
      <c r="F12" s="94"/>
      <c r="G12" s="94"/>
      <c r="H12" s="94"/>
      <c r="I12" s="99"/>
      <c r="J12" s="100"/>
      <c r="K12" s="101"/>
      <c r="L12" s="102"/>
      <c r="M12" s="102"/>
      <c r="N12" s="101"/>
      <c r="O12" s="102"/>
      <c r="P12" s="102"/>
      <c r="Q12" s="101"/>
      <c r="R12" s="102"/>
      <c r="S12" s="102"/>
      <c r="T12" s="101"/>
      <c r="U12" s="102"/>
      <c r="V12" s="102"/>
      <c r="W12" s="102"/>
      <c r="X12" s="94"/>
      <c r="Y12" s="94"/>
      <c r="Z12" s="94"/>
      <c r="AA12" s="94"/>
      <c r="AB12" s="94"/>
      <c r="AC12" s="94"/>
      <c r="AD12" s="94"/>
      <c r="AE12" s="94"/>
      <c r="AF12" s="94"/>
      <c r="AG12" s="94"/>
      <c r="AH12" s="94"/>
      <c r="AI12" s="94"/>
      <c r="AJ12" s="94"/>
    </row>
    <row r="13" spans="3:36" x14ac:dyDescent="0.35">
      <c r="C13" s="94"/>
      <c r="D13" s="94"/>
      <c r="E13" s="94"/>
      <c r="F13" s="94"/>
      <c r="G13" s="94"/>
      <c r="H13" s="94"/>
      <c r="I13" s="103"/>
      <c r="J13" s="94"/>
      <c r="K13" s="94"/>
      <c r="L13" s="94"/>
      <c r="M13" s="104" t="s">
        <v>458</v>
      </c>
      <c r="N13" s="105" t="s">
        <v>459</v>
      </c>
      <c r="O13" s="106"/>
      <c r="P13" s="107"/>
      <c r="Q13" s="108" t="s">
        <v>460</v>
      </c>
      <c r="R13" s="105" t="s">
        <v>461</v>
      </c>
      <c r="S13" s="106"/>
      <c r="T13" s="107"/>
      <c r="U13" s="109" t="s">
        <v>462</v>
      </c>
      <c r="V13" s="105" t="s">
        <v>463</v>
      </c>
      <c r="W13" s="110"/>
      <c r="X13" s="107"/>
      <c r="Y13" s="111" t="s">
        <v>464</v>
      </c>
      <c r="Z13" s="105" t="s">
        <v>465</v>
      </c>
      <c r="AA13" s="107"/>
      <c r="AB13" s="94"/>
      <c r="AC13" s="94"/>
      <c r="AD13" s="94"/>
      <c r="AE13" s="94"/>
      <c r="AF13" s="94"/>
      <c r="AG13" s="94"/>
      <c r="AH13" s="94"/>
      <c r="AI13" s="94"/>
      <c r="AJ13" s="94"/>
    </row>
    <row r="14" spans="3:36" x14ac:dyDescent="0.35">
      <c r="C14" s="94"/>
      <c r="D14" s="94"/>
      <c r="E14" s="94"/>
      <c r="F14" s="94"/>
      <c r="G14" s="94"/>
      <c r="H14" s="94"/>
      <c r="I14" s="112"/>
      <c r="J14" s="101"/>
      <c r="K14" s="100"/>
      <c r="L14" s="113"/>
      <c r="M14" s="112"/>
      <c r="N14" s="101"/>
      <c r="O14" s="112"/>
      <c r="P14" s="112"/>
      <c r="Q14" s="101"/>
      <c r="R14" s="112"/>
      <c r="S14" s="112"/>
      <c r="T14" s="101"/>
      <c r="U14" s="112"/>
      <c r="V14" s="112"/>
      <c r="W14" s="112"/>
      <c r="X14" s="94"/>
      <c r="Y14" s="94"/>
      <c r="Z14" s="94"/>
      <c r="AA14" s="94"/>
      <c r="AB14" s="94"/>
      <c r="AC14" s="94"/>
      <c r="AD14" s="94"/>
      <c r="AE14" s="94"/>
      <c r="AF14" s="94"/>
      <c r="AG14" s="94"/>
      <c r="AH14" s="94"/>
      <c r="AI14" s="94"/>
      <c r="AJ14" s="94"/>
    </row>
    <row r="15" spans="3:36" x14ac:dyDescent="0.35">
      <c r="C15" s="287" t="s">
        <v>466</v>
      </c>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row>
    <row r="16" spans="3:36" x14ac:dyDescent="0.35">
      <c r="C16" s="94"/>
      <c r="D16" s="94"/>
      <c r="E16" s="94"/>
      <c r="F16" s="94"/>
      <c r="G16" s="94"/>
      <c r="H16" s="94"/>
      <c r="I16" s="94"/>
      <c r="J16" s="94"/>
      <c r="K16" s="114"/>
      <c r="L16" s="114"/>
      <c r="M16" s="94"/>
      <c r="N16" s="94"/>
      <c r="O16" s="94"/>
      <c r="P16" s="94"/>
      <c r="Q16" s="94"/>
      <c r="R16" s="94"/>
      <c r="S16" s="94"/>
      <c r="T16" s="94"/>
      <c r="U16" s="94"/>
      <c r="V16" s="94"/>
      <c r="W16" s="94"/>
      <c r="X16" s="94"/>
      <c r="Y16" s="94"/>
      <c r="Z16" s="94"/>
      <c r="AA16" s="94"/>
      <c r="AB16" s="94"/>
      <c r="AC16" s="94"/>
      <c r="AD16" s="94"/>
      <c r="AE16" s="94"/>
      <c r="AF16" s="94"/>
      <c r="AG16" s="94"/>
      <c r="AH16" s="94"/>
      <c r="AI16" s="94"/>
      <c r="AJ16" s="94"/>
    </row>
    <row r="17" spans="3:36" x14ac:dyDescent="0.35">
      <c r="C17" s="94"/>
      <c r="D17" s="94"/>
      <c r="E17" s="94"/>
      <c r="F17" s="94"/>
      <c r="G17" s="94"/>
      <c r="H17" s="94"/>
      <c r="I17" s="112"/>
      <c r="J17" s="101"/>
      <c r="K17" s="100"/>
      <c r="L17" s="100"/>
      <c r="M17" s="101"/>
      <c r="N17" s="101"/>
      <c r="O17" s="101"/>
      <c r="P17" s="101"/>
      <c r="Q17" s="101"/>
      <c r="R17" s="101"/>
      <c r="S17" s="101"/>
      <c r="T17" s="101"/>
      <c r="U17" s="101"/>
      <c r="V17" s="101"/>
      <c r="W17" s="101"/>
      <c r="X17" s="94"/>
      <c r="Y17" s="94"/>
      <c r="Z17" s="94"/>
      <c r="AA17" s="94"/>
      <c r="AB17" s="94"/>
      <c r="AC17" s="94"/>
      <c r="AD17" s="94"/>
      <c r="AE17" s="94"/>
      <c r="AF17" s="94"/>
      <c r="AG17" s="94"/>
      <c r="AH17" s="94"/>
      <c r="AI17" s="94"/>
      <c r="AJ17" s="94"/>
    </row>
    <row r="18" spans="3:36" ht="32.25" customHeight="1" x14ac:dyDescent="0.35">
      <c r="C18" s="288" t="s">
        <v>467</v>
      </c>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row>
    <row r="19" spans="3:36" x14ac:dyDescent="0.35">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row>
    <row r="20" spans="3:36" x14ac:dyDescent="0.35">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row>
  </sheetData>
  <mergeCells count="40">
    <mergeCell ref="C15:AJ15"/>
    <mergeCell ref="C18:AJ18"/>
    <mergeCell ref="G9:L9"/>
    <mergeCell ref="M9:P9"/>
    <mergeCell ref="Q9:T9"/>
    <mergeCell ref="U9:X9"/>
    <mergeCell ref="Y9:AB9"/>
    <mergeCell ref="AC9:AF9"/>
    <mergeCell ref="E4:E9"/>
    <mergeCell ref="AC8:AF8"/>
    <mergeCell ref="Y6:AB6"/>
    <mergeCell ref="AC6:AF6"/>
    <mergeCell ref="G7:L7"/>
    <mergeCell ref="Y7:AB7"/>
    <mergeCell ref="AC7:AF7"/>
    <mergeCell ref="U8:X8"/>
    <mergeCell ref="Y8:AB8"/>
    <mergeCell ref="G11:AF11"/>
    <mergeCell ref="G6:L6"/>
    <mergeCell ref="M6:P6"/>
    <mergeCell ref="Q6:T6"/>
    <mergeCell ref="U6:X6"/>
    <mergeCell ref="G8:L8"/>
    <mergeCell ref="M8:P8"/>
    <mergeCell ref="Q8:T8"/>
    <mergeCell ref="M7:P7"/>
    <mergeCell ref="Q7:T7"/>
    <mergeCell ref="U7:X7"/>
    <mergeCell ref="AC4:AF4"/>
    <mergeCell ref="G5:L5"/>
    <mergeCell ref="M5:P5"/>
    <mergeCell ref="Q5:T5"/>
    <mergeCell ref="U5:X5"/>
    <mergeCell ref="Y5:AB5"/>
    <mergeCell ref="AC5:AF5"/>
    <mergeCell ref="G4:L4"/>
    <mergeCell ref="M4:P4"/>
    <mergeCell ref="Q4:T4"/>
    <mergeCell ref="U4:X4"/>
    <mergeCell ref="Y4:AB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2TV4CCKVFCYA-1167877901-1202</_dlc_DocId>
    <_dlc_DocIdUrl xmlns="81cc8fc0-8d1e-4295-8f37-5d076116407c">
      <Url>https://www.minjusticia.gov.co/ministerio/_layouts/15/DocIdRedir.aspx?ID=2TV4CCKVFCYA-1167877901-1202</Url>
      <Description>2TV4CCKVFCYA-1167877901-1202</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2F8515D-D2EB-4EFC-9B47-0BCF9D94E7C7}"/>
</file>

<file path=customXml/itemProps2.xml><?xml version="1.0" encoding="utf-8"?>
<ds:datastoreItem xmlns:ds="http://schemas.openxmlformats.org/officeDocument/2006/customXml" ds:itemID="{F0660A39-625F-4DED-B303-7BA88D8F9DFE}"/>
</file>

<file path=customXml/itemProps3.xml><?xml version="1.0" encoding="utf-8"?>
<ds:datastoreItem xmlns:ds="http://schemas.openxmlformats.org/officeDocument/2006/customXml" ds:itemID="{90FCFFC8-42E1-4D28-A331-45B4BA58D8F5}"/>
</file>

<file path=customXml/itemProps4.xml><?xml version="1.0" encoding="utf-8"?>
<ds:datastoreItem xmlns:ds="http://schemas.openxmlformats.org/officeDocument/2006/customXml" ds:itemID="{3FB9C50A-349A-4DE1-8B52-8013229EF5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Riesgos Corrupción</vt:lpstr>
      <vt:lpstr>Matriz de calificación</vt:lpstr>
      <vt:lpstr>'Matriz Riesgos Corrupción'!Área_de_impresión</vt:lpstr>
      <vt:lpstr>'Matriz Riesgos 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Riesgos de Corrupción, corte 31 de diciembre de 2022 - Oficina de Control Interno</dc:title>
  <dc:creator>DIANA PAOLA LÓPEZ LACHE</dc:creator>
  <cp:lastModifiedBy>Luisa</cp:lastModifiedBy>
  <dcterms:created xsi:type="dcterms:W3CDTF">2023-01-30T15:23:31Z</dcterms:created>
  <dcterms:modified xsi:type="dcterms:W3CDTF">2023-08-14T20:29:04Z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d1aa8a0a-bdf8-4898-b95a-2de0d96e9e17</vt:lpwstr>
  </property>
</Properties>
</file>