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comments1.xml" ContentType="application/vnd.openxmlformats-officedocument.spreadsheetml.comments+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comments2.xml" ContentType="application/vnd.openxmlformats-officedocument.spreadsheetml.comments+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comments3.xml" ContentType="application/vnd.openxmlformats-officedocument.spreadsheetml.comments+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tables/table1.xml" ContentType="application/vnd.openxmlformats-officedocument.spreadsheetml.table+xml"/>
  <Override PartName="/xl/externalLinks/externalLink18.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defaultThemeVersion="124226"/>
  <mc:AlternateContent xmlns:mc="http://schemas.openxmlformats.org/markup-compatibility/2006">
    <mc:Choice Requires="x15">
      <x15ac:absPath xmlns:x15ac="http://schemas.microsoft.com/office/spreadsheetml/2010/11/ac" url="/Users/astridaydasuarezreyes/Downloads/"/>
    </mc:Choice>
  </mc:AlternateContent>
  <xr:revisionPtr revIDLastSave="0" documentId="13_ncr:1_{2205A5B6-E768-844D-89FB-6344B9074E8D}" xr6:coauthVersionLast="47" xr6:coauthVersionMax="47" xr10:uidLastSave="{00000000-0000-0000-0000-000000000000}"/>
  <bookViews>
    <workbookView xWindow="0" yWindow="0" windowWidth="27320" windowHeight="15360" firstSheet="3" activeTab="3" xr2:uid="{00000000-000D-0000-FFFF-FFFF00000000}"/>
  </bookViews>
  <sheets>
    <sheet name="Listados" sheetId="7" r:id="rId1"/>
    <sheet name="Matriz Riesgos Gestión" sheetId="10" r:id="rId2"/>
    <sheet name="Matriz Riesgos Corrupción" sheetId="6" r:id="rId3"/>
    <sheet name="Matriz Riesgos Seg. Información" sheetId="12" r:id="rId4"/>
    <sheet name="Seguridad Información" sheetId="13" r:id="rId5"/>
    <sheet name="Probabilidad Seguridad Informac" sheetId="14" r:id="rId6"/>
    <sheet name="Riesgo Corrupción" sheetId="9" r:id="rId7"/>
    <sheet name="Corrupción" sheetId="5" state="hidden" r:id="rId8"/>
    <sheet name="CONTROLES" sheetId="11" r:id="rId9"/>
    <sheet name="Matriz de calificación" sheetId="4"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2" hidden="1">'Matriz Riesgos Corrupción'!$B$6:$BK$6</definedName>
    <definedName name="_xlnm._FilterDatabase" localSheetId="1" hidden="1">'Matriz Riesgos Gestión'!$B$6:$AU$6</definedName>
    <definedName name="_xlnm._FilterDatabase" localSheetId="3" hidden="1">'Matriz Riesgos Seg. Información'!$A$1:$BM$317</definedName>
    <definedName name="_xlnm.Print_Area" localSheetId="2">'Matriz Riesgos Corrupción'!$A$1:$BK$13</definedName>
    <definedName name="_xlnm.Print_Area" localSheetId="1">'Matriz Riesgos Gestión'!$A$1:$AU$13</definedName>
    <definedName name="_xlnm.Print_Area" localSheetId="3">'Matriz Riesgos Seg. Información'!$A$1:$BI$9</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_">'Seguridad Información'!$B$14:$B$16</definedName>
    <definedName name="Confidencialidad_Disponibilidad">'Seguridad Información'!$H$3</definedName>
    <definedName name="CONFIDENCIALIDAD_DISPONIBILIDAD_">'Seguridad Información'!$F$14</definedName>
    <definedName name="CONFIDENCIALIDAD_DISPONIBILIDAD.">'Seguridad Información'!$F$20</definedName>
    <definedName name="Confidencialidad_integridad">'Seguridad Información'!$I$3:$I$5</definedName>
    <definedName name="CONFIDENCIALIDAD_INTEGRIDAD_">'Seguridad Información'!$E$14</definedName>
    <definedName name="Confidencialidad_Integridad_Disponibilidad">'Seguridad Información'!$J$3:$J$10</definedName>
    <definedName name="CONFIDENCIALIDAD_INTEGRIDAD_DISPONIBILIDAD_">'Seguridad Información'!$H$14:$H$17</definedName>
    <definedName name="CONFIDENCIALIDAD_INTEGRIDAD_DISPONIBILIDAD.">'Seguridad Información'!$H$20:$H$41</definedName>
    <definedName name="CONFIDENCIALIDAD_INTEGRIDAD.">'Seguridad Información'!$E$20:$E$32</definedName>
    <definedName name="CONFIDENCIALIDAD.">'Seguridad Información'!$B$20:$B$32</definedName>
    <definedName name="Control_Existente">[1]Hoja4!$H$3:$H$4</definedName>
    <definedName name="Disponibilidad">'Seguridad Información'!$K$3:$K$18</definedName>
    <definedName name="DISPONIBILIDAD_">'Seguridad Información'!$D$14:$D$16</definedName>
    <definedName name="DISPONIBILIDAD.">'Seguridad Información'!$D$20:$D$33</definedName>
    <definedName name="Impacto">[1]Hoja4!$F$3:$F$7</definedName>
    <definedName name="Integridad">'Seguridad Información'!$M$3:$M$6</definedName>
    <definedName name="INTEGRIDAD_">'Seguridad Información'!$C$14</definedName>
    <definedName name="Integridad_Disponibilidad">'Seguridad Información'!$L$3:$L$8</definedName>
    <definedName name="INTEGRIDAD_DISPONIBILIDAD_">'Seguridad Información'!$G$14</definedName>
    <definedName name="INTEGRIDAD_DISPONIBILIDAD.">'Seguridad Información'!$G$20:$G$25</definedName>
    <definedName name="INTEGRIDAD.">'Seguridad Información'!$C$20:$C$24</definedName>
    <definedName name="Probabilidad">[1]Hoja4!$E$3:$E$7</definedName>
    <definedName name="TIPO">'[2]Base de Datos'!$A$4:$A$8</definedName>
    <definedName name="Tipo_de_Riesgo">[1]Hoja4!$D$3:$D$9</definedName>
    <definedName name="_xlnm.Print_Titles" localSheetId="2">'Matriz Riesgos Corrupción'!$1:$6</definedName>
    <definedName name="_xlnm.Print_Titles" localSheetId="1">'Matriz Riesgos Gestión'!$1:$6</definedName>
    <definedName name="_xlnm.Print_Titles" localSheetId="3">'Matriz Riesgos Seg. Información'!$1:$6</definedName>
    <definedName name="Z_795C8354_6623_430F_B16F_866AD45BC174_.wvu.FilterData" localSheetId="2" hidden="1">'Matriz Riesgos Corrupción'!$B$6:$BK$6</definedName>
    <definedName name="Z_795C8354_6623_430F_B16F_866AD45BC174_.wvu.FilterData" localSheetId="1" hidden="1">'Matriz Riesgos Gestión'!$B$6:$AU$6</definedName>
    <definedName name="Z_795C8354_6623_430F_B16F_866AD45BC174_.wvu.FilterData" localSheetId="3" hidden="1">'Matriz Riesgos Seg. Información'!$B$6:$BI$6</definedName>
    <definedName name="Z_795C8354_6623_430F_B16F_866AD45BC174_.wvu.PrintArea" localSheetId="2" hidden="1">'Matriz Riesgos Corrupción'!$A$1:$BK$13</definedName>
    <definedName name="Z_795C8354_6623_430F_B16F_866AD45BC174_.wvu.PrintArea" localSheetId="1" hidden="1">'Matriz Riesgos Gestión'!$A$1:$AU$13</definedName>
    <definedName name="Z_795C8354_6623_430F_B16F_866AD45BC174_.wvu.PrintArea" localSheetId="3" hidden="1">'Matriz Riesgos Seg. Información'!$A$1:$BI$9</definedName>
    <definedName name="Z_795C8354_6623_430F_B16F_866AD45BC174_.wvu.PrintTitles" localSheetId="2" hidden="1">'Matriz Riesgos Corrupción'!$1:$6</definedName>
    <definedName name="Z_795C8354_6623_430F_B16F_866AD45BC174_.wvu.PrintTitles" localSheetId="1" hidden="1">'Matriz Riesgos Gestión'!$1:$6</definedName>
    <definedName name="Z_795C8354_6623_430F_B16F_866AD45BC174_.wvu.PrintTitles" localSheetId="3" hidden="1">'Matriz Riesgos Seg. Información'!$1:$6</definedName>
    <definedName name="Z_82BC0C9B_70E2_44EC_8408_64CC9B36E280_.wvu.FilterData" localSheetId="2" hidden="1">'Matriz Riesgos Corrupción'!$B$6:$BK$6</definedName>
    <definedName name="Z_82BC0C9B_70E2_44EC_8408_64CC9B36E280_.wvu.FilterData" localSheetId="1" hidden="1">'Matriz Riesgos Gestión'!$B$6:$AU$6</definedName>
    <definedName name="Z_82BC0C9B_70E2_44EC_8408_64CC9B36E280_.wvu.FilterData" localSheetId="3" hidden="1">'Matriz Riesgos Seg. Información'!$B$6:$BI$6</definedName>
    <definedName name="Z_82BC0C9B_70E2_44EC_8408_64CC9B36E280_.wvu.PrintArea" localSheetId="2" hidden="1">'Matriz Riesgos Corrupción'!$A$1:$BK$13</definedName>
    <definedName name="Z_82BC0C9B_70E2_44EC_8408_64CC9B36E280_.wvu.PrintArea" localSheetId="1" hidden="1">'Matriz Riesgos Gestión'!$A$1:$AU$13</definedName>
    <definedName name="Z_82BC0C9B_70E2_44EC_8408_64CC9B36E280_.wvu.PrintArea" localSheetId="3" hidden="1">'Matriz Riesgos Seg. Información'!$A$1:$BI$9</definedName>
    <definedName name="Z_82BC0C9B_70E2_44EC_8408_64CC9B36E280_.wvu.PrintTitles" localSheetId="2" hidden="1">'Matriz Riesgos Corrupción'!$1:$6</definedName>
    <definedName name="Z_82BC0C9B_70E2_44EC_8408_64CC9B36E280_.wvu.PrintTitles" localSheetId="1" hidden="1">'Matriz Riesgos Gestión'!$1:$6</definedName>
    <definedName name="Z_82BC0C9B_70E2_44EC_8408_64CC9B36E280_.wvu.PrintTitles" localSheetId="3" hidden="1">'Matriz Riesgos Seg. Información'!$1:$6</definedName>
    <definedName name="Z_F8FDF2EC_A9AD_41AC_8138_AA3657B53E6D_.wvu.FilterData" localSheetId="2" hidden="1">'Matriz Riesgos Corrupción'!$B$6:$BK$6</definedName>
    <definedName name="Z_F8FDF2EC_A9AD_41AC_8138_AA3657B53E6D_.wvu.FilterData" localSheetId="1" hidden="1">'Matriz Riesgos Gestión'!$B$6:$AU$6</definedName>
    <definedName name="Z_F8FDF2EC_A9AD_41AC_8138_AA3657B53E6D_.wvu.FilterData" localSheetId="3" hidden="1">'Matriz Riesgos Seg. Información'!$B$6:$BI$6</definedName>
    <definedName name="Z_F8FDF2EC_A9AD_41AC_8138_AA3657B53E6D_.wvu.PrintArea" localSheetId="2" hidden="1">'Matriz Riesgos Corrupción'!$A$1:$BK$13</definedName>
    <definedName name="Z_F8FDF2EC_A9AD_41AC_8138_AA3657B53E6D_.wvu.PrintArea" localSheetId="1" hidden="1">'Matriz Riesgos Gestión'!$A$1:$AU$13</definedName>
    <definedName name="Z_F8FDF2EC_A9AD_41AC_8138_AA3657B53E6D_.wvu.PrintArea" localSheetId="3" hidden="1">'Matriz Riesgos Seg. Información'!$A$1:$BI$9</definedName>
    <definedName name="Z_F8FDF2EC_A9AD_41AC_8138_AA3657B53E6D_.wvu.PrintTitles" localSheetId="2" hidden="1">'Matriz Riesgos Corrupción'!$1:$6</definedName>
    <definedName name="Z_F8FDF2EC_A9AD_41AC_8138_AA3657B53E6D_.wvu.PrintTitles" localSheetId="1" hidden="1">'Matriz Riesgos Gestión'!$1:$6</definedName>
    <definedName name="Z_F8FDF2EC_A9AD_41AC_8138_AA3657B53E6D_.wvu.PrintTitles" localSheetId="3" hidden="1">'Matriz Riesgos Seg. Información'!$1:$6</definedName>
  </definedNames>
  <calcPr calcId="191028" concurrentCalc="0"/>
  <customWorkbookViews>
    <customWorkbookView name="LUCY MARGARITA OSORIO MASTRODOMÉNICO - Vista personalizada" guid="{82BC0C9B-70E2-44EC-8408-64CC9B36E280}" mergeInterval="0" personalView="1" maximized="1" xWindow="-8" yWindow="-8" windowWidth="1616" windowHeight="876" tabRatio="859" activeSheetId="1"/>
    <customWorkbookView name="MAURICIO ORDOÑEZ GUTIERREZ - Vista personalizada" guid="{795C8354-6623-430F-B16F-866AD45BC174}" mergeInterval="0" personalView="1" maximized="1" xWindow="-8" yWindow="-8" windowWidth="1616" windowHeight="876" tabRatio="859" activeSheetId="1"/>
    <customWorkbookView name="DIEGO ORLANDO BUSTOS FORERO - Vista personalizada" guid="{F8FDF2EC-A9AD-41AC-8138-AA3657B53E6D}" mergeInterval="0" personalView="1" maximized="1" xWindow="-8" yWindow="-8" windowWidth="1936" windowHeight="1056" tabRatio="859"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97" i="12" l="1"/>
  <c r="C394" i="12"/>
  <c r="C395" i="12"/>
  <c r="C396" i="12"/>
  <c r="C393" i="12"/>
  <c r="C378" i="12"/>
  <c r="C379" i="12"/>
  <c r="C380" i="12"/>
  <c r="C377" i="12"/>
  <c r="C373" i="12"/>
  <c r="Q404" i="12"/>
  <c r="R404" i="12"/>
  <c r="Q399" i="12"/>
  <c r="R399" i="12"/>
  <c r="Q400" i="12"/>
  <c r="R400" i="12"/>
  <c r="Q401" i="12"/>
  <c r="R401" i="12"/>
  <c r="Q402" i="12"/>
  <c r="R402" i="12"/>
  <c r="Q394" i="12"/>
  <c r="R394" i="12"/>
  <c r="Q395" i="12"/>
  <c r="R395" i="12"/>
  <c r="Q396" i="12"/>
  <c r="R396" i="12"/>
  <c r="Q388" i="12"/>
  <c r="R388" i="12"/>
  <c r="Q389" i="12"/>
  <c r="R389" i="12"/>
  <c r="Q390" i="12"/>
  <c r="R390" i="12"/>
  <c r="Q391" i="12"/>
  <c r="R391" i="12"/>
  <c r="Q392" i="12"/>
  <c r="R392" i="12"/>
  <c r="Q382" i="12"/>
  <c r="R382" i="12"/>
  <c r="Q383" i="12"/>
  <c r="R383" i="12"/>
  <c r="Q384" i="12"/>
  <c r="R384" i="12"/>
  <c r="Q385" i="12"/>
  <c r="R385" i="12"/>
  <c r="Q386" i="12"/>
  <c r="R386" i="12"/>
  <c r="Q378" i="12"/>
  <c r="Q379" i="12"/>
  <c r="Q380" i="12"/>
  <c r="Q374" i="12"/>
  <c r="Q375" i="12"/>
  <c r="Q376" i="12"/>
  <c r="R378" i="12"/>
  <c r="R379" i="12"/>
  <c r="R380" i="12"/>
  <c r="R374" i="12"/>
  <c r="R375" i="12"/>
  <c r="R376" i="12"/>
  <c r="Q405" i="12"/>
  <c r="R405" i="12"/>
  <c r="Q403" i="12"/>
  <c r="R403" i="12"/>
  <c r="Q398" i="12"/>
  <c r="R398" i="12"/>
  <c r="Q397" i="12"/>
  <c r="R397" i="12"/>
  <c r="Q393" i="12"/>
  <c r="R393" i="12"/>
  <c r="Q387" i="12"/>
  <c r="R387" i="12"/>
  <c r="Q381" i="12"/>
  <c r="R381" i="12"/>
  <c r="Q377" i="12"/>
  <c r="R377" i="12"/>
  <c r="Q373" i="12"/>
  <c r="R373" i="12"/>
  <c r="AI405" i="12"/>
  <c r="AG405" i="12"/>
  <c r="AE405" i="12"/>
  <c r="AC405" i="12"/>
  <c r="AA405" i="12"/>
  <c r="Y405" i="12"/>
  <c r="AI404" i="12"/>
  <c r="AG404" i="12"/>
  <c r="AE404" i="12"/>
  <c r="AC404" i="12"/>
  <c r="AA404" i="12"/>
  <c r="Y404" i="12"/>
  <c r="AI403" i="12"/>
  <c r="AG403" i="12"/>
  <c r="AE403" i="12"/>
  <c r="AC403" i="12"/>
  <c r="AA403" i="12"/>
  <c r="Y403" i="12"/>
  <c r="AI402" i="12"/>
  <c r="AG402" i="12"/>
  <c r="AE402" i="12"/>
  <c r="AC402" i="12"/>
  <c r="AA402" i="12"/>
  <c r="Y402" i="12"/>
  <c r="AI401" i="12"/>
  <c r="AG401" i="12"/>
  <c r="AE401" i="12"/>
  <c r="AC401" i="12"/>
  <c r="AA401" i="12"/>
  <c r="Y401" i="12"/>
  <c r="AI400" i="12"/>
  <c r="AG400" i="12"/>
  <c r="AE400" i="12"/>
  <c r="AC400" i="12"/>
  <c r="AA400" i="12"/>
  <c r="Y400" i="12"/>
  <c r="AI399" i="12"/>
  <c r="AG399" i="12"/>
  <c r="AE399" i="12"/>
  <c r="AC399" i="12"/>
  <c r="AA399" i="12"/>
  <c r="Y399" i="12"/>
  <c r="AI398" i="12"/>
  <c r="AG398" i="12"/>
  <c r="AE398" i="12"/>
  <c r="AC398" i="12"/>
  <c r="AA398" i="12"/>
  <c r="Y398" i="12"/>
  <c r="AI397" i="12"/>
  <c r="AG397" i="12"/>
  <c r="AE397" i="12"/>
  <c r="AC397" i="12"/>
  <c r="AA397" i="12"/>
  <c r="Y397" i="12"/>
  <c r="AI396" i="12"/>
  <c r="AG396" i="12"/>
  <c r="AE396" i="12"/>
  <c r="AC396" i="12"/>
  <c r="AA396" i="12"/>
  <c r="Y396" i="12"/>
  <c r="AI395" i="12"/>
  <c r="AG395" i="12"/>
  <c r="AE395" i="12"/>
  <c r="AC395" i="12"/>
  <c r="AA395" i="12"/>
  <c r="Y395" i="12"/>
  <c r="AI394" i="12"/>
  <c r="AG394" i="12"/>
  <c r="AE394" i="12"/>
  <c r="AC394" i="12"/>
  <c r="AA394" i="12"/>
  <c r="Y394" i="12"/>
  <c r="AI393" i="12"/>
  <c r="AG393" i="12"/>
  <c r="AE393" i="12"/>
  <c r="AC393" i="12"/>
  <c r="AA393" i="12"/>
  <c r="Y393" i="12"/>
  <c r="AI392" i="12"/>
  <c r="AG392" i="12"/>
  <c r="AE392" i="12"/>
  <c r="AC392" i="12"/>
  <c r="AA392" i="12"/>
  <c r="Y392" i="12"/>
  <c r="AI389" i="12"/>
  <c r="AG389" i="12"/>
  <c r="AE389" i="12"/>
  <c r="AC389" i="12"/>
  <c r="AA389" i="12"/>
  <c r="Y389" i="12"/>
  <c r="AI387" i="12"/>
  <c r="AG387" i="12"/>
  <c r="AE387" i="12"/>
  <c r="AC387" i="12"/>
  <c r="AA387" i="12"/>
  <c r="Y387" i="12"/>
  <c r="AI386" i="12"/>
  <c r="AG386" i="12"/>
  <c r="AE386" i="12"/>
  <c r="AC386" i="12"/>
  <c r="AA386" i="12"/>
  <c r="Y386" i="12"/>
  <c r="AI385" i="12"/>
  <c r="AG385" i="12"/>
  <c r="AE385" i="12"/>
  <c r="AC385" i="12"/>
  <c r="AA385" i="12"/>
  <c r="Y385" i="12"/>
  <c r="AI384" i="12"/>
  <c r="AG384" i="12"/>
  <c r="AE384" i="12"/>
  <c r="AC384" i="12"/>
  <c r="AA384" i="12"/>
  <c r="Y384" i="12"/>
  <c r="AI383" i="12"/>
  <c r="AG383" i="12"/>
  <c r="AE383" i="12"/>
  <c r="AC383" i="12"/>
  <c r="AA383" i="12"/>
  <c r="Y383" i="12"/>
  <c r="AI382" i="12"/>
  <c r="AG382" i="12"/>
  <c r="AE382" i="12"/>
  <c r="AC382" i="12"/>
  <c r="AA382" i="12"/>
  <c r="Y382" i="12"/>
  <c r="AI381" i="12"/>
  <c r="AG381" i="12"/>
  <c r="AE381" i="12"/>
  <c r="AC381" i="12"/>
  <c r="AA381" i="12"/>
  <c r="Y381" i="12"/>
  <c r="AI380" i="12"/>
  <c r="AG380" i="12"/>
  <c r="AE380" i="12"/>
  <c r="AC380" i="12"/>
  <c r="AA380" i="12"/>
  <c r="Y380" i="12"/>
  <c r="AI379" i="12"/>
  <c r="AG379" i="12"/>
  <c r="AE379" i="12"/>
  <c r="AC379" i="12"/>
  <c r="AA379" i="12"/>
  <c r="Y379" i="12"/>
  <c r="AI378" i="12"/>
  <c r="AG378" i="12"/>
  <c r="AE378" i="12"/>
  <c r="AC378" i="12"/>
  <c r="AA378" i="12"/>
  <c r="Y378" i="12"/>
  <c r="AI377" i="12"/>
  <c r="AG377" i="12"/>
  <c r="AE377" i="12"/>
  <c r="AC377" i="12"/>
  <c r="AA377" i="12"/>
  <c r="Y377" i="12"/>
  <c r="AI376" i="12"/>
  <c r="AG376" i="12"/>
  <c r="AE376" i="12"/>
  <c r="AC376" i="12"/>
  <c r="AA376" i="12"/>
  <c r="Y376" i="12"/>
  <c r="AI375" i="12"/>
  <c r="AG375" i="12"/>
  <c r="AE375" i="12"/>
  <c r="AC375" i="12"/>
  <c r="AA375" i="12"/>
  <c r="Y375" i="12"/>
  <c r="Q363" i="12"/>
  <c r="R363" i="12"/>
  <c r="BJ363" i="12"/>
  <c r="BK363" i="12"/>
  <c r="BL363" i="12"/>
  <c r="Q364" i="12"/>
  <c r="R364" i="12"/>
  <c r="BJ364" i="12"/>
  <c r="BK364" i="12"/>
  <c r="BL364" i="12"/>
  <c r="Q365" i="12"/>
  <c r="R365" i="12"/>
  <c r="BJ365" i="12"/>
  <c r="BK365" i="12"/>
  <c r="BL365" i="12"/>
  <c r="Q366" i="12"/>
  <c r="R366" i="12"/>
  <c r="BJ366" i="12"/>
  <c r="BK366" i="12"/>
  <c r="BL366" i="12"/>
  <c r="Q367" i="12"/>
  <c r="R367" i="12"/>
  <c r="BJ367" i="12"/>
  <c r="BK367" i="12"/>
  <c r="BL367" i="12"/>
  <c r="Q369" i="12"/>
  <c r="R369" i="12"/>
  <c r="BJ369" i="12"/>
  <c r="BK369" i="12"/>
  <c r="BL369" i="12"/>
  <c r="Q370" i="12"/>
  <c r="R370" i="12"/>
  <c r="BJ370" i="12"/>
  <c r="BK370" i="12"/>
  <c r="BL370" i="12"/>
  <c r="Q371" i="12"/>
  <c r="R371" i="12"/>
  <c r="BJ371" i="12"/>
  <c r="BK371" i="12"/>
  <c r="BL371" i="12"/>
  <c r="Q372" i="12"/>
  <c r="R372" i="12"/>
  <c r="BJ372" i="12"/>
  <c r="BK372" i="12"/>
  <c r="BL372" i="12"/>
  <c r="Q368" i="12"/>
  <c r="R368" i="12"/>
  <c r="BL368" i="12"/>
  <c r="BK368" i="12"/>
  <c r="BJ368" i="12"/>
  <c r="Q362" i="12"/>
  <c r="R362" i="12"/>
  <c r="BL362" i="12"/>
  <c r="BK362" i="12"/>
  <c r="BJ362" i="12"/>
  <c r="AI372" i="12"/>
  <c r="AG372" i="12"/>
  <c r="AE372" i="12"/>
  <c r="AC372" i="12"/>
  <c r="AA372" i="12"/>
  <c r="Y372" i="12"/>
  <c r="AI371" i="12"/>
  <c r="AG371" i="12"/>
  <c r="AE371" i="12"/>
  <c r="AC371" i="12"/>
  <c r="AA371" i="12"/>
  <c r="Y371" i="12"/>
  <c r="AI370" i="12"/>
  <c r="AG370" i="12"/>
  <c r="AE370" i="12"/>
  <c r="AC370" i="12"/>
  <c r="AA370" i="12"/>
  <c r="Y370" i="12"/>
  <c r="AI369" i="12"/>
  <c r="AG369" i="12"/>
  <c r="AE369" i="12"/>
  <c r="AC369" i="12"/>
  <c r="AA369" i="12"/>
  <c r="Y369" i="12"/>
  <c r="AI368" i="12"/>
  <c r="AG368" i="12"/>
  <c r="AE368" i="12"/>
  <c r="AC368" i="12"/>
  <c r="AA368" i="12"/>
  <c r="Y368" i="12"/>
  <c r="AI367" i="12"/>
  <c r="AG367" i="12"/>
  <c r="AE367" i="12"/>
  <c r="AC367" i="12"/>
  <c r="AA367" i="12"/>
  <c r="Y367" i="12"/>
  <c r="AI366" i="12"/>
  <c r="AG366" i="12"/>
  <c r="AE366" i="12"/>
  <c r="AC366" i="12"/>
  <c r="AA366" i="12"/>
  <c r="Y366" i="12"/>
  <c r="AI365" i="12"/>
  <c r="AG365" i="12"/>
  <c r="AE365" i="12"/>
  <c r="AC365" i="12"/>
  <c r="AA365" i="12"/>
  <c r="Y365" i="12"/>
  <c r="AI364" i="12"/>
  <c r="AG364" i="12"/>
  <c r="AE364" i="12"/>
  <c r="AC364" i="12"/>
  <c r="AA364" i="12"/>
  <c r="Y364" i="12"/>
  <c r="AI363" i="12"/>
  <c r="AG363" i="12"/>
  <c r="AE363" i="12"/>
  <c r="AC363" i="12"/>
  <c r="AA363" i="12"/>
  <c r="Y363" i="12"/>
  <c r="AI362" i="12"/>
  <c r="AG362" i="12"/>
  <c r="AE362" i="12"/>
  <c r="AC362" i="12"/>
  <c r="AA362" i="12"/>
  <c r="Y362" i="12"/>
  <c r="AI361" i="12"/>
  <c r="AG361" i="12"/>
  <c r="AE361" i="12"/>
  <c r="AC361" i="12"/>
  <c r="AA361" i="12"/>
  <c r="Y361" i="12"/>
  <c r="AI360" i="12"/>
  <c r="AG360" i="12"/>
  <c r="AE360" i="12"/>
  <c r="AC360" i="12"/>
  <c r="AA360" i="12"/>
  <c r="Y360" i="12"/>
  <c r="AI359" i="12"/>
  <c r="AG359" i="12"/>
  <c r="AE359" i="12"/>
  <c r="AC359" i="12"/>
  <c r="AA359" i="12"/>
  <c r="Y359" i="12"/>
  <c r="Q357" i="12"/>
  <c r="R357" i="12"/>
  <c r="Q358" i="12"/>
  <c r="R358" i="12"/>
  <c r="Q359" i="12"/>
  <c r="R359" i="12"/>
  <c r="Q360" i="12"/>
  <c r="R360" i="12"/>
  <c r="Q361" i="12"/>
  <c r="R361" i="12"/>
  <c r="Q355" i="12"/>
  <c r="Q356" i="12"/>
  <c r="AI346" i="12"/>
  <c r="AC346" i="12"/>
  <c r="AI345" i="12"/>
  <c r="AC345" i="12"/>
  <c r="AI344" i="12"/>
  <c r="AC344" i="12"/>
  <c r="AI343" i="12"/>
  <c r="AC343" i="12"/>
  <c r="AI342" i="12"/>
  <c r="AC342" i="12"/>
  <c r="AA341" i="12"/>
  <c r="Q340" i="12"/>
  <c r="R340" i="12"/>
  <c r="Q341" i="12"/>
  <c r="R341" i="12"/>
  <c r="Q343" i="12"/>
  <c r="R343" i="12"/>
  <c r="Q344" i="12"/>
  <c r="R344" i="12"/>
  <c r="Q345" i="12"/>
  <c r="R345" i="12"/>
  <c r="Q346" i="12"/>
  <c r="R346" i="12"/>
  <c r="Q348" i="12"/>
  <c r="R348" i="12"/>
  <c r="Q349" i="12"/>
  <c r="R349" i="12"/>
  <c r="Q350" i="12"/>
  <c r="R350" i="12"/>
  <c r="Q351" i="12"/>
  <c r="R351" i="12"/>
  <c r="Q353" i="12"/>
  <c r="R353" i="12"/>
  <c r="Q354" i="12"/>
  <c r="R354" i="12"/>
  <c r="R355" i="12"/>
  <c r="Q352" i="12"/>
  <c r="R352" i="12"/>
  <c r="Q347" i="12"/>
  <c r="R347" i="12"/>
  <c r="Q342" i="12"/>
  <c r="R342" i="12"/>
  <c r="Q339" i="12"/>
  <c r="R339" i="12"/>
  <c r="R356" i="12"/>
  <c r="C328" i="12"/>
  <c r="Q328" i="12"/>
  <c r="R328" i="12"/>
  <c r="Q329" i="12"/>
  <c r="R329" i="12"/>
  <c r="Q330" i="12"/>
  <c r="R330" i="12"/>
  <c r="Q331" i="12"/>
  <c r="R331" i="12"/>
  <c r="Q332" i="12"/>
  <c r="R332" i="12"/>
  <c r="Q333" i="12"/>
  <c r="R333" i="12"/>
  <c r="Q334" i="12"/>
  <c r="R334" i="12"/>
  <c r="Q335" i="12"/>
  <c r="R335" i="12"/>
  <c r="Q336" i="12"/>
  <c r="R336" i="12"/>
  <c r="Q337" i="12"/>
  <c r="R337" i="12"/>
  <c r="Q338" i="12"/>
  <c r="R338" i="12"/>
  <c r="Q318" i="12"/>
  <c r="R318" i="12"/>
  <c r="Q319" i="12"/>
  <c r="R319" i="12"/>
  <c r="Q320" i="12"/>
  <c r="R320" i="12"/>
  <c r="Q321" i="12"/>
  <c r="R321" i="12"/>
  <c r="Q322" i="12"/>
  <c r="R322" i="12"/>
  <c r="Q323" i="12"/>
  <c r="R323" i="12"/>
  <c r="Q324" i="12"/>
  <c r="R324" i="12"/>
  <c r="Q325" i="12"/>
  <c r="R325" i="12"/>
  <c r="Q326" i="12"/>
  <c r="R326" i="12"/>
  <c r="Q327" i="12"/>
  <c r="R327" i="12"/>
  <c r="C318" i="12"/>
  <c r="Q268" i="12"/>
  <c r="Q269" i="12"/>
  <c r="Q270" i="12"/>
  <c r="Q271" i="12"/>
  <c r="Q272" i="12"/>
  <c r="Q273" i="12"/>
  <c r="Q274" i="12"/>
  <c r="Q275" i="12"/>
  <c r="Q276" i="12"/>
  <c r="Q277" i="12"/>
  <c r="Q278" i="12"/>
  <c r="Q279" i="12"/>
  <c r="Q280" i="12"/>
  <c r="Q281" i="12"/>
  <c r="Q282" i="12"/>
  <c r="Q283" i="12"/>
  <c r="Q284" i="12"/>
  <c r="Q285" i="12"/>
  <c r="Q286" i="12"/>
  <c r="Q287" i="12"/>
  <c r="Q288" i="12"/>
  <c r="Q289" i="12"/>
  <c r="Q290" i="12"/>
  <c r="Q291" i="12"/>
  <c r="Q292" i="12"/>
  <c r="Q293" i="12"/>
  <c r="Q294" i="12"/>
  <c r="Q295" i="12"/>
  <c r="Q296" i="12"/>
  <c r="Q297" i="12"/>
  <c r="Q298" i="12"/>
  <c r="Q299" i="12"/>
  <c r="Q300" i="12"/>
  <c r="Q301" i="12"/>
  <c r="Q302" i="12"/>
  <c r="Q303" i="12"/>
  <c r="Q304" i="12"/>
  <c r="Q305" i="12"/>
  <c r="Q306" i="12"/>
  <c r="Q307" i="12"/>
  <c r="Q308" i="12"/>
  <c r="Q309" i="12"/>
  <c r="Q310" i="12"/>
  <c r="Q311" i="12"/>
  <c r="Q312" i="12"/>
  <c r="Q313" i="12"/>
  <c r="Q314" i="12"/>
  <c r="Q315" i="12"/>
  <c r="Q316" i="12"/>
  <c r="Q317" i="12"/>
  <c r="Q267" i="12"/>
  <c r="R267" i="12"/>
  <c r="R268" i="12"/>
  <c r="R269" i="12"/>
  <c r="R270" i="12"/>
  <c r="R271" i="12"/>
  <c r="R272" i="12"/>
  <c r="R273" i="12"/>
  <c r="R274" i="12"/>
  <c r="R275" i="12"/>
  <c r="R276" i="12"/>
  <c r="R277" i="12"/>
  <c r="R278" i="12"/>
  <c r="R279" i="12"/>
  <c r="R280" i="12"/>
  <c r="R281" i="12"/>
  <c r="R282" i="12"/>
  <c r="R283" i="12"/>
  <c r="R284" i="12"/>
  <c r="R285" i="12"/>
  <c r="R286" i="12"/>
  <c r="R287" i="12"/>
  <c r="R288" i="12"/>
  <c r="R289" i="12"/>
  <c r="R290" i="12"/>
  <c r="R291" i="12"/>
  <c r="R292" i="12"/>
  <c r="R293" i="12"/>
  <c r="R294" i="12"/>
  <c r="R295" i="12"/>
  <c r="R296" i="12"/>
  <c r="R297" i="12"/>
  <c r="R298" i="12"/>
  <c r="R299" i="12"/>
  <c r="R300" i="12"/>
  <c r="R301" i="12"/>
  <c r="R302" i="12"/>
  <c r="R303" i="12"/>
  <c r="R304" i="12"/>
  <c r="R305" i="12"/>
  <c r="R306" i="12"/>
  <c r="R307" i="12"/>
  <c r="R308" i="12"/>
  <c r="R309" i="12"/>
  <c r="R310" i="12"/>
  <c r="R311" i="12"/>
  <c r="R312" i="12"/>
  <c r="R313" i="12"/>
  <c r="R314" i="12"/>
  <c r="R315" i="12"/>
  <c r="R316" i="12"/>
  <c r="R317" i="12"/>
  <c r="C313" i="12"/>
  <c r="C234" i="12"/>
  <c r="C235" i="12"/>
  <c r="C236" i="12"/>
  <c r="C237" i="12"/>
  <c r="C225" i="12"/>
  <c r="C226" i="12"/>
  <c r="C227" i="12"/>
  <c r="C228" i="12"/>
  <c r="C229" i="12"/>
  <c r="C230" i="12"/>
  <c r="C231" i="12"/>
  <c r="C232" i="12"/>
  <c r="C233" i="12"/>
  <c r="C216" i="12"/>
  <c r="C217" i="12"/>
  <c r="C218" i="12"/>
  <c r="C219" i="12"/>
  <c r="C220" i="12"/>
  <c r="C221" i="12"/>
  <c r="C222" i="12"/>
  <c r="C223" i="12"/>
  <c r="C224" i="12"/>
  <c r="C207" i="12"/>
  <c r="C208" i="12"/>
  <c r="C209" i="12"/>
  <c r="C210" i="12"/>
  <c r="C211" i="12"/>
  <c r="C212" i="12"/>
  <c r="C213" i="12"/>
  <c r="C214" i="12"/>
  <c r="C215" i="12"/>
  <c r="C206" i="12"/>
  <c r="C205" i="12"/>
  <c r="C204" i="12"/>
  <c r="C203" i="12"/>
  <c r="C202" i="12"/>
  <c r="C201" i="12"/>
  <c r="C200" i="12"/>
  <c r="C199" i="12"/>
  <c r="C198" i="12"/>
  <c r="C197" i="12"/>
  <c r="C125" i="12"/>
  <c r="C126" i="12"/>
  <c r="C127" i="12"/>
  <c r="C128" i="12"/>
  <c r="C129" i="12"/>
  <c r="C130" i="12"/>
  <c r="C131" i="12"/>
  <c r="C124" i="12"/>
  <c r="C246" i="12"/>
  <c r="C247" i="12"/>
  <c r="C248" i="12"/>
  <c r="C249" i="12"/>
  <c r="C250" i="12"/>
  <c r="C251" i="12"/>
  <c r="C252" i="12"/>
  <c r="C253" i="12"/>
  <c r="C254" i="12"/>
  <c r="C255" i="12"/>
  <c r="C256" i="12"/>
  <c r="C257" i="12"/>
  <c r="C258" i="12"/>
  <c r="C259" i="12"/>
  <c r="C260" i="12"/>
  <c r="C261" i="12"/>
  <c r="C262" i="12"/>
  <c r="C263" i="12"/>
  <c r="C264" i="12"/>
  <c r="C265" i="12"/>
  <c r="C266" i="12"/>
  <c r="C242" i="12"/>
  <c r="C243" i="12"/>
  <c r="C244" i="12"/>
  <c r="C245" i="12"/>
  <c r="Q264" i="12"/>
  <c r="Q265" i="12"/>
  <c r="Q266" i="12"/>
  <c r="Q258" i="12"/>
  <c r="Q259" i="12"/>
  <c r="Q260" i="12"/>
  <c r="Q261" i="12"/>
  <c r="Q262" i="12"/>
  <c r="Q256" i="12"/>
  <c r="Q250" i="12"/>
  <c r="Q251" i="12"/>
  <c r="Q252" i="12"/>
  <c r="Q253" i="12"/>
  <c r="Q254" i="12"/>
  <c r="Q247" i="12"/>
  <c r="Q248" i="12"/>
  <c r="Q242" i="12"/>
  <c r="Q243" i="12"/>
  <c r="Q244" i="12"/>
  <c r="Q245" i="12"/>
  <c r="Q241" i="12"/>
  <c r="R241" i="12"/>
  <c r="R242" i="12"/>
  <c r="R243" i="12"/>
  <c r="R244" i="12"/>
  <c r="R245" i="12"/>
  <c r="Q246" i="12"/>
  <c r="R246" i="12"/>
  <c r="R247" i="12"/>
  <c r="R248" i="12"/>
  <c r="Q249" i="12"/>
  <c r="R249" i="12"/>
  <c r="R250" i="12"/>
  <c r="R251" i="12"/>
  <c r="R252" i="12"/>
  <c r="R253" i="12"/>
  <c r="R254" i="12"/>
  <c r="Q255" i="12"/>
  <c r="R255" i="12"/>
  <c r="R256" i="12"/>
  <c r="Q257" i="12"/>
  <c r="R257" i="12"/>
  <c r="R258" i="12"/>
  <c r="R259" i="12"/>
  <c r="R260" i="12"/>
  <c r="R261" i="12"/>
  <c r="R262" i="12"/>
  <c r="Q263" i="12"/>
  <c r="R263" i="12"/>
  <c r="R264" i="12"/>
  <c r="R265" i="12"/>
  <c r="R266" i="12"/>
  <c r="C241" i="12"/>
  <c r="Q238" i="12"/>
  <c r="R238" i="12"/>
  <c r="Q239" i="12"/>
  <c r="R239" i="12"/>
  <c r="Q240" i="12"/>
  <c r="R240" i="12"/>
  <c r="Q237" i="12"/>
  <c r="Q236" i="12"/>
  <c r="R236" i="12"/>
  <c r="R237" i="12"/>
  <c r="Q231" i="12"/>
  <c r="R231" i="12"/>
  <c r="Q232" i="12"/>
  <c r="R232" i="12"/>
  <c r="Q233" i="12"/>
  <c r="R233" i="12"/>
  <c r="Q234" i="12"/>
  <c r="R234" i="12"/>
  <c r="Q235" i="12"/>
  <c r="R235" i="12"/>
  <c r="Q230" i="12"/>
  <c r="R230" i="12"/>
  <c r="Q225" i="12"/>
  <c r="R225" i="12"/>
  <c r="Q226" i="12"/>
  <c r="R226" i="12"/>
  <c r="Q227" i="12"/>
  <c r="R227" i="12"/>
  <c r="Q228" i="12"/>
  <c r="R228" i="12"/>
  <c r="Q229" i="12"/>
  <c r="R229" i="12"/>
  <c r="Q224" i="12"/>
  <c r="R224" i="12"/>
  <c r="Q218" i="12"/>
  <c r="R218" i="12"/>
  <c r="Q219" i="12"/>
  <c r="R219" i="12"/>
  <c r="Q220" i="12"/>
  <c r="R220" i="12"/>
  <c r="Q221" i="12"/>
  <c r="R221" i="12"/>
  <c r="Q222" i="12"/>
  <c r="R222" i="12"/>
  <c r="Q223" i="12"/>
  <c r="R223" i="12"/>
  <c r="Q213" i="12"/>
  <c r="R213" i="12"/>
  <c r="Q214" i="12"/>
  <c r="R214" i="12"/>
  <c r="Q215" i="12"/>
  <c r="R215" i="12"/>
  <c r="Q216" i="12"/>
  <c r="R216" i="12"/>
  <c r="Q217" i="12"/>
  <c r="R217" i="12"/>
  <c r="Q212" i="12"/>
  <c r="R212" i="12"/>
  <c r="Q209" i="12"/>
  <c r="R209" i="12"/>
  <c r="Q210" i="12"/>
  <c r="R210" i="12"/>
  <c r="Q211" i="12"/>
  <c r="R211" i="12"/>
  <c r="Q208" i="12"/>
  <c r="R208" i="12"/>
  <c r="Q203" i="12"/>
  <c r="R203" i="12"/>
  <c r="Q204" i="12"/>
  <c r="R204" i="12"/>
  <c r="Q205" i="12"/>
  <c r="R205" i="12"/>
  <c r="Q206" i="12"/>
  <c r="R206" i="12"/>
  <c r="Q207" i="12"/>
  <c r="R207" i="12"/>
  <c r="Q202" i="12"/>
  <c r="R202" i="12"/>
  <c r="Q196" i="12"/>
  <c r="R196" i="12"/>
  <c r="Q197" i="12"/>
  <c r="R197" i="12"/>
  <c r="Q198" i="12"/>
  <c r="R198" i="12"/>
  <c r="Q199" i="12"/>
  <c r="R199" i="12"/>
  <c r="Q200" i="12"/>
  <c r="R200" i="12"/>
  <c r="Q201" i="12"/>
  <c r="R201" i="12"/>
  <c r="C180" i="12"/>
  <c r="C181" i="12"/>
  <c r="C182" i="12"/>
  <c r="C183" i="12"/>
  <c r="C184" i="12"/>
  <c r="C186" i="12"/>
  <c r="C187" i="12"/>
  <c r="C188" i="12"/>
  <c r="C190" i="12"/>
  <c r="C191" i="12"/>
  <c r="C192" i="12"/>
  <c r="C193" i="12"/>
  <c r="C195" i="12"/>
  <c r="C194" i="12"/>
  <c r="C189" i="12"/>
  <c r="C185" i="12"/>
  <c r="C179" i="12"/>
  <c r="Q180" i="12"/>
  <c r="R180" i="12"/>
  <c r="Q181" i="12"/>
  <c r="R181" i="12"/>
  <c r="Q182" i="12"/>
  <c r="R182" i="12"/>
  <c r="Q183" i="12"/>
  <c r="R183" i="12"/>
  <c r="Q184" i="12"/>
  <c r="R184" i="12"/>
  <c r="Q185" i="12"/>
  <c r="R185" i="12"/>
  <c r="Q186" i="12"/>
  <c r="R186" i="12"/>
  <c r="Q187" i="12"/>
  <c r="R187" i="12"/>
  <c r="Q188" i="12"/>
  <c r="R188" i="12"/>
  <c r="Q189" i="12"/>
  <c r="R189" i="12"/>
  <c r="Q190" i="12"/>
  <c r="R190" i="12"/>
  <c r="Q191" i="12"/>
  <c r="R191" i="12"/>
  <c r="Q192" i="12"/>
  <c r="R192" i="12"/>
  <c r="Q193" i="12"/>
  <c r="R193" i="12"/>
  <c r="Q194" i="12"/>
  <c r="R194" i="12"/>
  <c r="Q195" i="12"/>
  <c r="R195" i="12"/>
  <c r="Q179" i="12"/>
  <c r="R179" i="12"/>
  <c r="Q165" i="12"/>
  <c r="R165" i="12"/>
  <c r="Q166" i="12"/>
  <c r="R166" i="12"/>
  <c r="Q167" i="12"/>
  <c r="R167" i="12"/>
  <c r="Q168" i="12"/>
  <c r="R168" i="12"/>
  <c r="Q169" i="12"/>
  <c r="R169" i="12"/>
  <c r="Q170" i="12"/>
  <c r="R170" i="12"/>
  <c r="Q171" i="12"/>
  <c r="R171" i="12"/>
  <c r="Q172" i="12"/>
  <c r="R172" i="12"/>
  <c r="Q173" i="12"/>
  <c r="R173" i="12"/>
  <c r="Q174" i="12"/>
  <c r="R174" i="12"/>
  <c r="Q175" i="12"/>
  <c r="R175" i="12"/>
  <c r="Q176" i="12"/>
  <c r="R176" i="12"/>
  <c r="Q177" i="12"/>
  <c r="R177" i="12"/>
  <c r="Q178" i="12"/>
  <c r="R178" i="12"/>
  <c r="Q164" i="12"/>
  <c r="R164" i="12"/>
  <c r="Q162" i="12"/>
  <c r="R162" i="12"/>
  <c r="Q163" i="12"/>
  <c r="R163" i="12"/>
  <c r="Q161" i="12"/>
  <c r="R161" i="12"/>
  <c r="Q152" i="12"/>
  <c r="R152" i="12"/>
  <c r="Q153" i="12"/>
  <c r="R153" i="12"/>
  <c r="Q154" i="12"/>
  <c r="R154" i="12"/>
  <c r="Q155" i="12"/>
  <c r="R155" i="12"/>
  <c r="Q156" i="12"/>
  <c r="R156" i="12"/>
  <c r="Q157" i="12"/>
  <c r="R157" i="12"/>
  <c r="Q158" i="12"/>
  <c r="R158" i="12"/>
  <c r="Q159" i="12"/>
  <c r="R159" i="12"/>
  <c r="Q160" i="12"/>
  <c r="R160" i="12"/>
  <c r="Q151" i="12"/>
  <c r="R151" i="12"/>
  <c r="Q149" i="12"/>
  <c r="R149" i="12"/>
  <c r="Q150" i="12"/>
  <c r="R150" i="12"/>
  <c r="C155" i="12"/>
  <c r="C156" i="12"/>
  <c r="C157" i="12"/>
  <c r="C154" i="12"/>
  <c r="C160" i="12"/>
  <c r="C159" i="12"/>
  <c r="AI163" i="12"/>
  <c r="AG163" i="12"/>
  <c r="AE163" i="12"/>
  <c r="AC163" i="12"/>
  <c r="AA163" i="12"/>
  <c r="Y163" i="12"/>
  <c r="AI162" i="12"/>
  <c r="AG162" i="12"/>
  <c r="AE162" i="12"/>
  <c r="AC162" i="12"/>
  <c r="AA162" i="12"/>
  <c r="Y162" i="12"/>
  <c r="AI161" i="12"/>
  <c r="AG161" i="12"/>
  <c r="AE161" i="12"/>
  <c r="AC161" i="12"/>
  <c r="AA161" i="12"/>
  <c r="Y161" i="12"/>
  <c r="Q148" i="12"/>
  <c r="R148" i="12"/>
  <c r="Q147" i="12"/>
  <c r="R147" i="12"/>
  <c r="Q146" i="12"/>
  <c r="R146" i="12"/>
  <c r="Q145" i="12"/>
  <c r="R145" i="12"/>
  <c r="Q144" i="12"/>
  <c r="R144" i="12"/>
  <c r="Q143" i="12"/>
  <c r="R143" i="12"/>
  <c r="Q142" i="12"/>
  <c r="R142" i="12"/>
  <c r="Q141" i="12"/>
  <c r="R141" i="12"/>
  <c r="AI140" i="12"/>
  <c r="AG140" i="12"/>
  <c r="AE140" i="12"/>
  <c r="AC140" i="12"/>
  <c r="AA140" i="12"/>
  <c r="Y140" i="12"/>
  <c r="AI139" i="12"/>
  <c r="AG139" i="12"/>
  <c r="AE139" i="12"/>
  <c r="AC139" i="12"/>
  <c r="AA139" i="12"/>
  <c r="Y139" i="12"/>
  <c r="AI138" i="12"/>
  <c r="AG138" i="12"/>
  <c r="AE138" i="12"/>
  <c r="AC138" i="12"/>
  <c r="AA138" i="12"/>
  <c r="Y138" i="12"/>
  <c r="AI137" i="12"/>
  <c r="AG137" i="12"/>
  <c r="AE137" i="12"/>
  <c r="AC137" i="12"/>
  <c r="AA137" i="12"/>
  <c r="Y137" i="12"/>
  <c r="AI136" i="12"/>
  <c r="AG136" i="12"/>
  <c r="AE136" i="12"/>
  <c r="AC136" i="12"/>
  <c r="AA136" i="12"/>
  <c r="Y136" i="12"/>
  <c r="AI135" i="12"/>
  <c r="AG135" i="12"/>
  <c r="AE135" i="12"/>
  <c r="AC135" i="12"/>
  <c r="AA135" i="12"/>
  <c r="Y135" i="12"/>
  <c r="AI134" i="12"/>
  <c r="AG134" i="12"/>
  <c r="AE134" i="12"/>
  <c r="AC134" i="12"/>
  <c r="AA134" i="12"/>
  <c r="Y134" i="12"/>
  <c r="Q132" i="12"/>
  <c r="R132" i="12"/>
  <c r="Q133" i="12"/>
  <c r="R133" i="12"/>
  <c r="Q134" i="12"/>
  <c r="R134" i="12"/>
  <c r="Q135" i="12"/>
  <c r="R135" i="12"/>
  <c r="Q136" i="12"/>
  <c r="R136" i="12"/>
  <c r="Q137" i="12"/>
  <c r="R137" i="12"/>
  <c r="Q138" i="12"/>
  <c r="R138" i="12"/>
  <c r="Q139" i="12"/>
  <c r="R139" i="12"/>
  <c r="Q140" i="12"/>
  <c r="R140" i="12"/>
  <c r="Q131" i="12"/>
  <c r="R131" i="12"/>
  <c r="Q130" i="12"/>
  <c r="R130" i="12"/>
  <c r="Q124" i="12"/>
  <c r="R124" i="12"/>
  <c r="Q125" i="12"/>
  <c r="R125" i="12"/>
  <c r="Q126" i="12"/>
  <c r="R126" i="12"/>
  <c r="Q127" i="12"/>
  <c r="R127" i="12"/>
  <c r="Q128" i="12"/>
  <c r="R128" i="12"/>
  <c r="Q129" i="12"/>
  <c r="R129" i="12"/>
  <c r="Q118" i="12"/>
  <c r="R118" i="12"/>
  <c r="Q119" i="12"/>
  <c r="R119" i="12"/>
  <c r="Q120" i="12"/>
  <c r="R120" i="12"/>
  <c r="Q121" i="12"/>
  <c r="R121" i="12"/>
  <c r="Q122" i="12"/>
  <c r="R122" i="12"/>
  <c r="Q123" i="12"/>
  <c r="R123" i="12"/>
  <c r="Q115" i="12"/>
  <c r="R115" i="12"/>
  <c r="Q116" i="12"/>
  <c r="R116" i="12"/>
  <c r="Q117" i="12"/>
  <c r="R117" i="12"/>
  <c r="Q114" i="12"/>
  <c r="R114" i="12"/>
  <c r="Q113" i="12"/>
  <c r="R113" i="12"/>
  <c r="P114" i="12"/>
  <c r="P113" i="12"/>
  <c r="C104" i="12"/>
  <c r="Q109" i="12"/>
  <c r="Q110" i="12"/>
  <c r="Q111" i="12"/>
  <c r="Q112" i="12"/>
  <c r="Q105" i="12"/>
  <c r="R105" i="12"/>
  <c r="Q106" i="12"/>
  <c r="R106" i="12"/>
  <c r="Q107" i="12"/>
  <c r="R107" i="12"/>
  <c r="Q108" i="12"/>
  <c r="R108" i="12"/>
  <c r="R109" i="12"/>
  <c r="R110" i="12"/>
  <c r="R111" i="12"/>
  <c r="R112" i="12"/>
  <c r="Q104" i="12"/>
  <c r="R104" i="12"/>
  <c r="C106" i="12"/>
  <c r="C107" i="12"/>
  <c r="C108" i="12"/>
  <c r="C109" i="12"/>
  <c r="C110" i="12"/>
  <c r="C111" i="12"/>
  <c r="C112" i="12"/>
  <c r="C105" i="12"/>
  <c r="AI103" i="12"/>
  <c r="AG103" i="12"/>
  <c r="AE103" i="12"/>
  <c r="AC103" i="12"/>
  <c r="AA103" i="12"/>
  <c r="Y103" i="12"/>
  <c r="AI102" i="12"/>
  <c r="AG102" i="12"/>
  <c r="AE102" i="12"/>
  <c r="AC102" i="12"/>
  <c r="AA102" i="12"/>
  <c r="Y102" i="12"/>
  <c r="Q102" i="12"/>
  <c r="R102" i="12"/>
  <c r="Q103" i="12"/>
  <c r="R103" i="12"/>
  <c r="Q101" i="12"/>
  <c r="R101" i="12"/>
  <c r="AI101" i="12"/>
  <c r="AG101" i="12"/>
  <c r="AE101" i="12"/>
  <c r="AC101" i="12"/>
  <c r="AA101" i="12"/>
  <c r="Y101" i="12"/>
  <c r="Q7" i="12"/>
  <c r="Q8" i="12"/>
  <c r="R8" i="12"/>
  <c r="C14" i="12"/>
  <c r="AI100" i="12"/>
  <c r="AG100" i="12"/>
  <c r="AE100" i="12"/>
  <c r="AC100" i="12"/>
  <c r="AA100" i="12"/>
  <c r="Y100" i="12"/>
  <c r="AI99" i="12"/>
  <c r="AG99" i="12"/>
  <c r="AE99" i="12"/>
  <c r="AC99" i="12"/>
  <c r="AA99" i="12"/>
  <c r="Y99" i="12"/>
  <c r="Q100" i="12"/>
  <c r="R100" i="12"/>
  <c r="Q98" i="12"/>
  <c r="R98" i="12"/>
  <c r="C100" i="12"/>
  <c r="C98" i="12"/>
  <c r="Q99" i="12"/>
  <c r="R99" i="12"/>
  <c r="Q97" i="12"/>
  <c r="R97" i="12"/>
  <c r="Q95" i="12"/>
  <c r="C99" i="12"/>
  <c r="C97" i="12"/>
  <c r="C96" i="12"/>
  <c r="C93" i="12"/>
  <c r="C92" i="12"/>
  <c r="C89" i="12"/>
  <c r="C90" i="12"/>
  <c r="C86" i="12"/>
  <c r="C87" i="12"/>
  <c r="C88" i="12"/>
  <c r="C85" i="12"/>
  <c r="Q94" i="12"/>
  <c r="Q96" i="12"/>
  <c r="R96" i="12"/>
  <c r="R95" i="12"/>
  <c r="R94" i="12"/>
  <c r="Q93" i="12"/>
  <c r="R93" i="12"/>
  <c r="Q92" i="12"/>
  <c r="R92" i="12"/>
  <c r="Q91" i="12"/>
  <c r="R91" i="12"/>
  <c r="Q90" i="12"/>
  <c r="R90" i="12"/>
  <c r="Q89" i="12"/>
  <c r="R89" i="12"/>
  <c r="Q88" i="12"/>
  <c r="R88" i="12"/>
  <c r="Q87" i="12"/>
  <c r="R87" i="12"/>
  <c r="Q86" i="12"/>
  <c r="R86" i="12"/>
  <c r="Q85" i="12"/>
  <c r="R85" i="12"/>
  <c r="C8" i="12"/>
  <c r="Q80" i="12"/>
  <c r="R80" i="12"/>
  <c r="Q81" i="12"/>
  <c r="R81" i="12"/>
  <c r="Q82" i="12"/>
  <c r="R82" i="12"/>
  <c r="Q83" i="12"/>
  <c r="R83" i="12"/>
  <c r="Q84" i="12"/>
  <c r="R84" i="12"/>
  <c r="C39" i="12"/>
  <c r="C40" i="12"/>
  <c r="C41" i="12"/>
  <c r="C42" i="12"/>
  <c r="C36" i="12"/>
  <c r="C37" i="12"/>
  <c r="C34" i="12"/>
  <c r="C31" i="12"/>
  <c r="C32" i="12"/>
  <c r="C19" i="12"/>
  <c r="C20" i="12"/>
  <c r="C21" i="12"/>
  <c r="C22" i="12"/>
  <c r="C23" i="12"/>
  <c r="C25" i="12"/>
  <c r="C26" i="12"/>
  <c r="C27" i="12"/>
  <c r="C28" i="12"/>
  <c r="C29" i="12"/>
  <c r="BG75" i="12"/>
  <c r="BH75" i="12"/>
  <c r="BI75" i="12"/>
  <c r="AW75" i="12"/>
  <c r="AX75" i="12"/>
  <c r="Y75" i="12"/>
  <c r="AA75" i="12"/>
  <c r="AC75" i="12"/>
  <c r="AE75" i="12"/>
  <c r="AG75" i="12"/>
  <c r="AI75" i="12"/>
  <c r="AL75" i="12"/>
  <c r="AM75" i="12"/>
  <c r="U3" i="7"/>
  <c r="U4" i="7"/>
  <c r="U5" i="7"/>
  <c r="U6" i="7"/>
  <c r="U7" i="7"/>
  <c r="U8" i="7"/>
  <c r="U9" i="7"/>
  <c r="U10" i="7"/>
  <c r="U11" i="7"/>
  <c r="AY75" i="12"/>
  <c r="AZ75" i="12"/>
  <c r="BA75" i="12"/>
  <c r="BB75" i="12"/>
  <c r="BD75" i="12"/>
  <c r="BC75" i="12"/>
  <c r="Q75" i="12"/>
  <c r="R75" i="12"/>
  <c r="Q77" i="12"/>
  <c r="R77" i="12"/>
  <c r="Q78" i="12"/>
  <c r="R78" i="12"/>
  <c r="Q79" i="12"/>
  <c r="R79" i="12"/>
  <c r="Q76" i="12"/>
  <c r="R76" i="12"/>
  <c r="P75" i="12"/>
  <c r="Q74" i="12"/>
  <c r="R74" i="12"/>
  <c r="P72" i="12"/>
  <c r="Q72" i="12"/>
  <c r="R72" i="12"/>
  <c r="P73" i="12"/>
  <c r="Q73" i="12"/>
  <c r="R73" i="12"/>
  <c r="Q71" i="12"/>
  <c r="R71" i="12"/>
  <c r="P71" i="12"/>
  <c r="C71" i="12"/>
  <c r="C72" i="12"/>
  <c r="C73" i="12"/>
  <c r="C75" i="12"/>
  <c r="C76" i="12"/>
  <c r="C77" i="12"/>
  <c r="C78" i="12"/>
  <c r="C79" i="12"/>
  <c r="C80" i="12"/>
  <c r="C81" i="12"/>
  <c r="C82" i="12"/>
  <c r="C83" i="12"/>
  <c r="C84" i="12"/>
  <c r="C74" i="12"/>
  <c r="C68" i="12"/>
  <c r="C69" i="12"/>
  <c r="C70" i="12"/>
  <c r="C67" i="12"/>
  <c r="Q67" i="12"/>
  <c r="R67" i="12"/>
  <c r="Q68" i="12"/>
  <c r="R68" i="12"/>
  <c r="Q69" i="12"/>
  <c r="R69" i="12"/>
  <c r="Q70" i="12"/>
  <c r="R70" i="12"/>
  <c r="Q62" i="12"/>
  <c r="R62" i="12"/>
  <c r="Q63" i="12"/>
  <c r="R63" i="12"/>
  <c r="Q64" i="12"/>
  <c r="R64" i="12"/>
  <c r="Q65" i="12"/>
  <c r="R65" i="12"/>
  <c r="Q66" i="12"/>
  <c r="R66" i="12"/>
  <c r="Q61" i="12"/>
  <c r="R61" i="12"/>
  <c r="P61" i="12"/>
  <c r="C59" i="12"/>
  <c r="C58" i="12"/>
  <c r="C48" i="12"/>
  <c r="C49" i="12"/>
  <c r="C50" i="12"/>
  <c r="C51" i="12"/>
  <c r="C52" i="12"/>
  <c r="C53" i="12"/>
  <c r="C44" i="12"/>
  <c r="C45" i="12"/>
  <c r="C46" i="12"/>
  <c r="C47" i="12"/>
  <c r="C43" i="12"/>
  <c r="Q60" i="12"/>
  <c r="R60" i="12"/>
  <c r="P60" i="12"/>
  <c r="N60" i="12"/>
  <c r="P59" i="12"/>
  <c r="Q59" i="12"/>
  <c r="R59" i="12"/>
  <c r="Q58" i="12"/>
  <c r="R58" i="12"/>
  <c r="P58" i="12"/>
  <c r="N54" i="12"/>
  <c r="P54" i="12"/>
  <c r="Q54" i="12"/>
  <c r="R54" i="12"/>
  <c r="N55" i="12"/>
  <c r="P55" i="12"/>
  <c r="Q55" i="12"/>
  <c r="R55" i="12"/>
  <c r="N56" i="12"/>
  <c r="P56" i="12"/>
  <c r="Q56" i="12"/>
  <c r="R56" i="12"/>
  <c r="N57" i="12"/>
  <c r="P57" i="12"/>
  <c r="Q57" i="12"/>
  <c r="R57" i="12"/>
  <c r="N52" i="12"/>
  <c r="P52" i="12"/>
  <c r="Q52" i="12"/>
  <c r="R52" i="12"/>
  <c r="N53" i="12"/>
  <c r="P53" i="12"/>
  <c r="Q53" i="12"/>
  <c r="R53" i="12"/>
  <c r="Q51" i="12"/>
  <c r="R51" i="12"/>
  <c r="P51" i="12"/>
  <c r="N51" i="12"/>
  <c r="Q50" i="12"/>
  <c r="R50" i="12"/>
  <c r="P50" i="12"/>
  <c r="N50" i="12"/>
  <c r="Q49" i="12"/>
  <c r="R49" i="12"/>
  <c r="P49" i="12"/>
  <c r="N49" i="12"/>
  <c r="Q48" i="12"/>
  <c r="R48" i="12"/>
  <c r="P48" i="12"/>
  <c r="N48" i="12"/>
  <c r="Q47" i="12"/>
  <c r="R47" i="12"/>
  <c r="P47" i="12"/>
  <c r="N47" i="12"/>
  <c r="Q46" i="12"/>
  <c r="R46" i="12"/>
  <c r="P46" i="12"/>
  <c r="N46" i="12"/>
  <c r="Q45" i="12"/>
  <c r="R45" i="12"/>
  <c r="P45" i="12"/>
  <c r="N45" i="12"/>
  <c r="Q44" i="12"/>
  <c r="R44" i="12"/>
  <c r="P44" i="12"/>
  <c r="N44" i="12"/>
  <c r="Q43" i="12"/>
  <c r="R43" i="12"/>
  <c r="P43" i="12"/>
  <c r="N43" i="12"/>
  <c r="Q18" i="12"/>
  <c r="R18" i="12"/>
  <c r="Q19" i="12"/>
  <c r="R19" i="12"/>
  <c r="Q20" i="12"/>
  <c r="R20" i="12"/>
  <c r="Q21" i="12"/>
  <c r="R21" i="12"/>
  <c r="Q22" i="12"/>
  <c r="R22" i="12"/>
  <c r="Q23" i="12"/>
  <c r="R23" i="12"/>
  <c r="Q24" i="12"/>
  <c r="R24" i="12"/>
  <c r="Q25" i="12"/>
  <c r="R25" i="12"/>
  <c r="Q26" i="12"/>
  <c r="R26" i="12"/>
  <c r="Q27" i="12"/>
  <c r="R27" i="12"/>
  <c r="Q28" i="12"/>
  <c r="R28" i="12"/>
  <c r="Q29" i="12"/>
  <c r="R29" i="12"/>
  <c r="Q30" i="12"/>
  <c r="R30" i="12"/>
  <c r="Q31" i="12"/>
  <c r="R31" i="12"/>
  <c r="Q32" i="12"/>
  <c r="R32" i="12"/>
  <c r="Q33" i="12"/>
  <c r="R33" i="12"/>
  <c r="Q34" i="12"/>
  <c r="R34" i="12"/>
  <c r="Q35" i="12"/>
  <c r="R35" i="12"/>
  <c r="Q36" i="12"/>
  <c r="R36" i="12"/>
  <c r="Q37" i="12"/>
  <c r="R37" i="12"/>
  <c r="Q38" i="12"/>
  <c r="R38" i="12"/>
  <c r="Q39" i="12"/>
  <c r="R39" i="12"/>
  <c r="Q40" i="12"/>
  <c r="R40" i="12"/>
  <c r="Q41" i="12"/>
  <c r="R41" i="12"/>
  <c r="Q42" i="12"/>
  <c r="R42" i="12"/>
  <c r="N18" i="12"/>
  <c r="P18" i="12"/>
  <c r="N19" i="12"/>
  <c r="P19" i="12"/>
  <c r="N20" i="12"/>
  <c r="P20" i="12"/>
  <c r="N21" i="12"/>
  <c r="P21" i="12"/>
  <c r="N22" i="12"/>
  <c r="P22" i="12"/>
  <c r="N23" i="12"/>
  <c r="P23" i="12"/>
  <c r="N24" i="12"/>
  <c r="P24" i="12"/>
  <c r="N25" i="12"/>
  <c r="P25" i="12"/>
  <c r="N26" i="12"/>
  <c r="P26" i="12"/>
  <c r="N27" i="12"/>
  <c r="P27" i="12"/>
  <c r="N28" i="12"/>
  <c r="P28" i="12"/>
  <c r="N29" i="12"/>
  <c r="P29" i="12"/>
  <c r="N30" i="12"/>
  <c r="P30" i="12"/>
  <c r="N31" i="12"/>
  <c r="P31" i="12"/>
  <c r="N32" i="12"/>
  <c r="P32" i="12"/>
  <c r="N33" i="12"/>
  <c r="P33" i="12"/>
  <c r="N34" i="12"/>
  <c r="P34" i="12"/>
  <c r="N35" i="12"/>
  <c r="P35" i="12"/>
  <c r="N36" i="12"/>
  <c r="P36" i="12"/>
  <c r="N37" i="12"/>
  <c r="P37" i="12"/>
  <c r="N38" i="12"/>
  <c r="P38" i="12"/>
  <c r="N39" i="12"/>
  <c r="P39" i="12"/>
  <c r="N40" i="12"/>
  <c r="P40" i="12"/>
  <c r="N41" i="12"/>
  <c r="P41" i="12"/>
  <c r="N42" i="12"/>
  <c r="P42" i="12"/>
  <c r="C38" i="12"/>
  <c r="C35" i="12"/>
  <c r="C33" i="12"/>
  <c r="C30" i="12"/>
  <c r="C24" i="12"/>
  <c r="C18" i="12"/>
  <c r="BI17" i="12"/>
  <c r="P17" i="12"/>
  <c r="Y17" i="12"/>
  <c r="AA17" i="12"/>
  <c r="AC17" i="12"/>
  <c r="AE17" i="12"/>
  <c r="AG17" i="12"/>
  <c r="AI17" i="12"/>
  <c r="AK17" i="12"/>
  <c r="AL17" i="12"/>
  <c r="AM17" i="12"/>
  <c r="AO17" i="12"/>
  <c r="AQ17" i="12"/>
  <c r="AS17" i="12"/>
  <c r="AU17" i="12"/>
  <c r="AW17" i="12"/>
  <c r="AX17" i="12"/>
  <c r="AY17" i="12"/>
  <c r="AZ17" i="12"/>
  <c r="BA17" i="12"/>
  <c r="BB17" i="12"/>
  <c r="BD17" i="12"/>
  <c r="BF17" i="12"/>
  <c r="N17" i="12"/>
  <c r="BC17" i="12"/>
  <c r="BE17" i="12"/>
  <c r="Q17" i="12"/>
  <c r="R17" i="12"/>
  <c r="C17" i="12"/>
  <c r="C16" i="12"/>
  <c r="BG10" i="12"/>
  <c r="BH10" i="12"/>
  <c r="BI10" i="12"/>
  <c r="P16" i="12"/>
  <c r="Y16" i="12"/>
  <c r="AA16" i="12"/>
  <c r="AC16" i="12"/>
  <c r="AE16" i="12"/>
  <c r="AG16" i="12"/>
  <c r="AI16" i="12"/>
  <c r="AK16" i="12"/>
  <c r="AL16" i="12"/>
  <c r="AM16" i="12"/>
  <c r="AO16" i="12"/>
  <c r="AQ16" i="12"/>
  <c r="AS16" i="12"/>
  <c r="AU16" i="12"/>
  <c r="AW16" i="12"/>
  <c r="AX16" i="12"/>
  <c r="AY16" i="12"/>
  <c r="AZ16" i="12"/>
  <c r="BA16" i="12"/>
  <c r="BB16" i="12"/>
  <c r="BD16" i="12"/>
  <c r="BF16" i="12"/>
  <c r="N16" i="12"/>
  <c r="BC16" i="12"/>
  <c r="BE16" i="12"/>
  <c r="Q9" i="12"/>
  <c r="R9" i="12"/>
  <c r="AO12" i="12"/>
  <c r="AQ12" i="12"/>
  <c r="AO13" i="12"/>
  <c r="AQ13" i="12"/>
  <c r="AO14" i="12"/>
  <c r="AQ14" i="12"/>
  <c r="AI11" i="12"/>
  <c r="AG11" i="12"/>
  <c r="AE11" i="12"/>
  <c r="AC11" i="12"/>
  <c r="AA11" i="12"/>
  <c r="Y11" i="12"/>
  <c r="AU8" i="12"/>
  <c r="AU9" i="12"/>
  <c r="AU10" i="12"/>
  <c r="AU11" i="12"/>
  <c r="AU12" i="12"/>
  <c r="AU13" i="12"/>
  <c r="AU14" i="12"/>
  <c r="AU15" i="12"/>
  <c r="AU7" i="12"/>
  <c r="AS8" i="12"/>
  <c r="AS9" i="12"/>
  <c r="AS10" i="12"/>
  <c r="AS12" i="12"/>
  <c r="AS13" i="12"/>
  <c r="AS14" i="12"/>
  <c r="AS15" i="12"/>
  <c r="AS7" i="12"/>
  <c r="AQ8" i="12"/>
  <c r="AQ9" i="12"/>
  <c r="AQ10" i="12"/>
  <c r="AQ15" i="12"/>
  <c r="AQ7" i="12"/>
  <c r="AO8" i="12"/>
  <c r="AO9" i="12"/>
  <c r="AO10" i="12"/>
  <c r="AW11" i="12"/>
  <c r="AX11" i="12"/>
  <c r="AO15" i="12"/>
  <c r="AO7" i="12"/>
  <c r="AW15" i="12"/>
  <c r="AX15" i="12"/>
  <c r="AW13" i="12"/>
  <c r="AX13" i="12"/>
  <c r="AW9" i="12"/>
  <c r="AX9" i="12"/>
  <c r="AW14" i="12"/>
  <c r="AX14" i="12"/>
  <c r="AW12" i="12"/>
  <c r="AX12" i="12"/>
  <c r="AW10" i="12"/>
  <c r="AX10" i="12"/>
  <c r="AW7" i="12"/>
  <c r="AX7" i="12"/>
  <c r="AW8" i="12"/>
  <c r="AX8" i="12"/>
  <c r="Q16" i="12"/>
  <c r="R16" i="12"/>
  <c r="AK15" i="12"/>
  <c r="AI15" i="12"/>
  <c r="AG15" i="12"/>
  <c r="AE15" i="12"/>
  <c r="AC15" i="12"/>
  <c r="AA15" i="12"/>
  <c r="Y15" i="12"/>
  <c r="Q15" i="12"/>
  <c r="R15" i="12"/>
  <c r="P15" i="12"/>
  <c r="N15" i="12"/>
  <c r="C15" i="12"/>
  <c r="AK14" i="12"/>
  <c r="AI14" i="12"/>
  <c r="AG14" i="12"/>
  <c r="AE14" i="12"/>
  <c r="AC14" i="12"/>
  <c r="AA14" i="12"/>
  <c r="Y14" i="12"/>
  <c r="AK13" i="12"/>
  <c r="AI13" i="12"/>
  <c r="AG13" i="12"/>
  <c r="AE13" i="12"/>
  <c r="AC13" i="12"/>
  <c r="AA13" i="12"/>
  <c r="Y13" i="12"/>
  <c r="Q13" i="12"/>
  <c r="R13" i="12"/>
  <c r="P13" i="12"/>
  <c r="N13" i="12"/>
  <c r="C13" i="12"/>
  <c r="AK12" i="12"/>
  <c r="AI12" i="12"/>
  <c r="AG12" i="12"/>
  <c r="AE12" i="12"/>
  <c r="AC12" i="12"/>
  <c r="AA12" i="12"/>
  <c r="Y12" i="12"/>
  <c r="Q12" i="12"/>
  <c r="R12" i="12"/>
  <c r="P12" i="12"/>
  <c r="N12" i="12"/>
  <c r="C12" i="12"/>
  <c r="AK11" i="12"/>
  <c r="Q11" i="12"/>
  <c r="R11" i="12"/>
  <c r="P11" i="12"/>
  <c r="N11" i="12"/>
  <c r="C11" i="12"/>
  <c r="AK10" i="12"/>
  <c r="AI10" i="12"/>
  <c r="AG10" i="12"/>
  <c r="AE10" i="12"/>
  <c r="AC10" i="12"/>
  <c r="AA10" i="12"/>
  <c r="Y10" i="12"/>
  <c r="Q10" i="12"/>
  <c r="R10" i="12"/>
  <c r="P10" i="12"/>
  <c r="N10" i="12"/>
  <c r="C10" i="12"/>
  <c r="AK9" i="12"/>
  <c r="AI9" i="12"/>
  <c r="AG9" i="12"/>
  <c r="AE9" i="12"/>
  <c r="AC9" i="12"/>
  <c r="AA9" i="12"/>
  <c r="Y9" i="12"/>
  <c r="P9" i="12"/>
  <c r="N9" i="12"/>
  <c r="C9" i="12"/>
  <c r="AK8" i="12"/>
  <c r="AI8" i="12"/>
  <c r="AG8" i="12"/>
  <c r="AE8" i="12"/>
  <c r="AC8" i="12"/>
  <c r="AA8" i="12"/>
  <c r="Y8" i="12"/>
  <c r="AK7" i="12"/>
  <c r="AI7" i="12"/>
  <c r="AG7" i="12"/>
  <c r="AE7" i="12"/>
  <c r="AC7" i="12"/>
  <c r="AA7" i="12"/>
  <c r="Y7" i="12"/>
  <c r="R7" i="12"/>
  <c r="P7" i="12"/>
  <c r="N7" i="12"/>
  <c r="C7" i="12"/>
  <c r="M361" i="10"/>
  <c r="M355" i="10"/>
  <c r="M349" i="10"/>
  <c r="M343" i="10"/>
  <c r="M337" i="10"/>
  <c r="M331" i="10"/>
  <c r="M325" i="10"/>
  <c r="M319" i="10"/>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13" i="10"/>
  <c r="M7" i="10"/>
  <c r="N361" i="10"/>
  <c r="N355" i="10"/>
  <c r="N349" i="10"/>
  <c r="N343" i="10"/>
  <c r="N337" i="10"/>
  <c r="N331" i="10"/>
  <c r="N325" i="10"/>
  <c r="N319"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13" i="10"/>
  <c r="N7" i="10"/>
  <c r="C19" i="11"/>
  <c r="BM7" i="12"/>
  <c r="BL7" i="12"/>
  <c r="BK7" i="12"/>
  <c r="BJ7" i="12"/>
  <c r="AL8" i="12"/>
  <c r="AM8" i="12"/>
  <c r="AL7" i="12"/>
  <c r="AL10" i="12"/>
  <c r="AM10" i="12"/>
  <c r="AL12" i="12"/>
  <c r="AM12" i="12"/>
  <c r="AL9" i="12"/>
  <c r="AM9" i="12"/>
  <c r="AL11" i="12"/>
  <c r="AM11" i="12"/>
  <c r="AL13" i="12"/>
  <c r="AM13" i="12"/>
  <c r="AL15" i="12"/>
  <c r="AM15" i="12"/>
  <c r="AL14" i="12"/>
  <c r="AM14" i="12"/>
  <c r="AM7" i="12"/>
  <c r="AI366" i="10"/>
  <c r="AE366" i="10"/>
  <c r="AC366" i="10"/>
  <c r="AA366" i="10"/>
  <c r="Y366" i="10"/>
  <c r="W366" i="10"/>
  <c r="U366" i="10"/>
  <c r="S366" i="10"/>
  <c r="AI365" i="10"/>
  <c r="AE365" i="10"/>
  <c r="AC365" i="10"/>
  <c r="AA365" i="10"/>
  <c r="Y365" i="10"/>
  <c r="W365" i="10"/>
  <c r="U365" i="10"/>
  <c r="S365" i="10"/>
  <c r="AI364" i="10"/>
  <c r="AE364" i="10"/>
  <c r="AC364" i="10"/>
  <c r="AA364" i="10"/>
  <c r="Y364" i="10"/>
  <c r="W364" i="10"/>
  <c r="U364" i="10"/>
  <c r="S364" i="10"/>
  <c r="AI363" i="10"/>
  <c r="AE363" i="10"/>
  <c r="AC363" i="10"/>
  <c r="AA363" i="10"/>
  <c r="Y363" i="10"/>
  <c r="W363" i="10"/>
  <c r="U363" i="10"/>
  <c r="S363" i="10"/>
  <c r="AI362" i="10"/>
  <c r="AE362" i="10"/>
  <c r="AC362" i="10"/>
  <c r="AA362" i="10"/>
  <c r="Y362" i="10"/>
  <c r="W362" i="10"/>
  <c r="U362" i="10"/>
  <c r="S362" i="10"/>
  <c r="AI361" i="10"/>
  <c r="AE361" i="10"/>
  <c r="AC361" i="10"/>
  <c r="AA361" i="10"/>
  <c r="Y361" i="10"/>
  <c r="W361" i="10"/>
  <c r="U361" i="10"/>
  <c r="S361" i="10"/>
  <c r="K361" i="10"/>
  <c r="C361" i="10"/>
  <c r="AI360" i="10"/>
  <c r="AE360" i="10"/>
  <c r="AC360" i="10"/>
  <c r="AA360" i="10"/>
  <c r="Y360" i="10"/>
  <c r="W360" i="10"/>
  <c r="U360" i="10"/>
  <c r="S360" i="10"/>
  <c r="AI359" i="10"/>
  <c r="AE359" i="10"/>
  <c r="AC359" i="10"/>
  <c r="AA359" i="10"/>
  <c r="Y359" i="10"/>
  <c r="W359" i="10"/>
  <c r="U359" i="10"/>
  <c r="S359" i="10"/>
  <c r="AI358" i="10"/>
  <c r="AE358" i="10"/>
  <c r="AC358" i="10"/>
  <c r="AA358" i="10"/>
  <c r="Y358" i="10"/>
  <c r="W358" i="10"/>
  <c r="U358" i="10"/>
  <c r="S358" i="10"/>
  <c r="AI357" i="10"/>
  <c r="AE357" i="10"/>
  <c r="AC357" i="10"/>
  <c r="AA357" i="10"/>
  <c r="Y357" i="10"/>
  <c r="W357" i="10"/>
  <c r="U357" i="10"/>
  <c r="S357" i="10"/>
  <c r="AI356" i="10"/>
  <c r="AE356" i="10"/>
  <c r="AC356" i="10"/>
  <c r="AA356" i="10"/>
  <c r="Y356" i="10"/>
  <c r="W356" i="10"/>
  <c r="U356" i="10"/>
  <c r="S356" i="10"/>
  <c r="AI355" i="10"/>
  <c r="AE355" i="10"/>
  <c r="AC355" i="10"/>
  <c r="AA355" i="10"/>
  <c r="Y355" i="10"/>
  <c r="W355" i="10"/>
  <c r="U355" i="10"/>
  <c r="S355" i="10"/>
  <c r="K355" i="10"/>
  <c r="C355" i="10"/>
  <c r="AI354" i="10"/>
  <c r="AE354" i="10"/>
  <c r="AC354" i="10"/>
  <c r="AA354" i="10"/>
  <c r="Y354" i="10"/>
  <c r="W354" i="10"/>
  <c r="U354" i="10"/>
  <c r="S354" i="10"/>
  <c r="AI353" i="10"/>
  <c r="AE353" i="10"/>
  <c r="AC353" i="10"/>
  <c r="AA353" i="10"/>
  <c r="Y353" i="10"/>
  <c r="W353" i="10"/>
  <c r="U353" i="10"/>
  <c r="S353" i="10"/>
  <c r="AI352" i="10"/>
  <c r="AE352" i="10"/>
  <c r="AC352" i="10"/>
  <c r="AA352" i="10"/>
  <c r="Y352" i="10"/>
  <c r="W352" i="10"/>
  <c r="U352" i="10"/>
  <c r="S352" i="10"/>
  <c r="AI351" i="10"/>
  <c r="AE351" i="10"/>
  <c r="AC351" i="10"/>
  <c r="AA351" i="10"/>
  <c r="Y351" i="10"/>
  <c r="W351" i="10"/>
  <c r="U351" i="10"/>
  <c r="S351" i="10"/>
  <c r="AI350" i="10"/>
  <c r="AE350" i="10"/>
  <c r="AC350" i="10"/>
  <c r="AA350" i="10"/>
  <c r="Y350" i="10"/>
  <c r="W350" i="10"/>
  <c r="U350" i="10"/>
  <c r="S350" i="10"/>
  <c r="AI349" i="10"/>
  <c r="AE349" i="10"/>
  <c r="AC349" i="10"/>
  <c r="AA349" i="10"/>
  <c r="Y349" i="10"/>
  <c r="W349" i="10"/>
  <c r="U349" i="10"/>
  <c r="S349" i="10"/>
  <c r="K349" i="10"/>
  <c r="C349" i="10"/>
  <c r="AI348" i="10"/>
  <c r="AE348" i="10"/>
  <c r="AC348" i="10"/>
  <c r="AA348" i="10"/>
  <c r="Y348" i="10"/>
  <c r="W348" i="10"/>
  <c r="U348" i="10"/>
  <c r="S348" i="10"/>
  <c r="AI347" i="10"/>
  <c r="AE347" i="10"/>
  <c r="AC347" i="10"/>
  <c r="AA347" i="10"/>
  <c r="Y347" i="10"/>
  <c r="W347" i="10"/>
  <c r="U347" i="10"/>
  <c r="S347" i="10"/>
  <c r="AI346" i="10"/>
  <c r="AE346" i="10"/>
  <c r="AC346" i="10"/>
  <c r="AA346" i="10"/>
  <c r="Y346" i="10"/>
  <c r="W346" i="10"/>
  <c r="U346" i="10"/>
  <c r="S346" i="10"/>
  <c r="AI345" i="10"/>
  <c r="AE345" i="10"/>
  <c r="AC345" i="10"/>
  <c r="AA345" i="10"/>
  <c r="Y345" i="10"/>
  <c r="W345" i="10"/>
  <c r="U345" i="10"/>
  <c r="S345" i="10"/>
  <c r="AI344" i="10"/>
  <c r="AE344" i="10"/>
  <c r="AC344" i="10"/>
  <c r="AA344" i="10"/>
  <c r="Y344" i="10"/>
  <c r="W344" i="10"/>
  <c r="U344" i="10"/>
  <c r="S344" i="10"/>
  <c r="AI343" i="10"/>
  <c r="AE343" i="10"/>
  <c r="AC343" i="10"/>
  <c r="AA343" i="10"/>
  <c r="Y343" i="10"/>
  <c r="W343" i="10"/>
  <c r="U343" i="10"/>
  <c r="S343" i="10"/>
  <c r="K343" i="10"/>
  <c r="C343" i="10"/>
  <c r="AI342" i="10"/>
  <c r="AE342" i="10"/>
  <c r="AC342" i="10"/>
  <c r="AA342" i="10"/>
  <c r="Y342" i="10"/>
  <c r="W342" i="10"/>
  <c r="U342" i="10"/>
  <c r="S342" i="10"/>
  <c r="AI341" i="10"/>
  <c r="AE341" i="10"/>
  <c r="AC341" i="10"/>
  <c r="AA341" i="10"/>
  <c r="Y341" i="10"/>
  <c r="W341" i="10"/>
  <c r="U341" i="10"/>
  <c r="S341" i="10"/>
  <c r="AI340" i="10"/>
  <c r="AE340" i="10"/>
  <c r="AC340" i="10"/>
  <c r="AA340" i="10"/>
  <c r="Y340" i="10"/>
  <c r="W340" i="10"/>
  <c r="U340" i="10"/>
  <c r="S340" i="10"/>
  <c r="AI339" i="10"/>
  <c r="AE339" i="10"/>
  <c r="AC339" i="10"/>
  <c r="AA339" i="10"/>
  <c r="Y339" i="10"/>
  <c r="W339" i="10"/>
  <c r="U339" i="10"/>
  <c r="S339" i="10"/>
  <c r="AI338" i="10"/>
  <c r="AE338" i="10"/>
  <c r="AC338" i="10"/>
  <c r="AA338" i="10"/>
  <c r="Y338" i="10"/>
  <c r="W338" i="10"/>
  <c r="U338" i="10"/>
  <c r="S338" i="10"/>
  <c r="AI337" i="10"/>
  <c r="AE337" i="10"/>
  <c r="AC337" i="10"/>
  <c r="AA337" i="10"/>
  <c r="Y337" i="10"/>
  <c r="W337" i="10"/>
  <c r="U337" i="10"/>
  <c r="S337" i="10"/>
  <c r="K337" i="10"/>
  <c r="C337" i="10"/>
  <c r="AI336" i="10"/>
  <c r="AE336" i="10"/>
  <c r="AC336" i="10"/>
  <c r="AA336" i="10"/>
  <c r="Y336" i="10"/>
  <c r="W336" i="10"/>
  <c r="U336" i="10"/>
  <c r="S336" i="10"/>
  <c r="AI335" i="10"/>
  <c r="AE335" i="10"/>
  <c r="AC335" i="10"/>
  <c r="AA335" i="10"/>
  <c r="Y335" i="10"/>
  <c r="W335" i="10"/>
  <c r="U335" i="10"/>
  <c r="S335" i="10"/>
  <c r="AI334" i="10"/>
  <c r="AE334" i="10"/>
  <c r="AC334" i="10"/>
  <c r="AA334" i="10"/>
  <c r="Y334" i="10"/>
  <c r="W334" i="10"/>
  <c r="U334" i="10"/>
  <c r="S334" i="10"/>
  <c r="AI333" i="10"/>
  <c r="AE333" i="10"/>
  <c r="AC333" i="10"/>
  <c r="AA333" i="10"/>
  <c r="Y333" i="10"/>
  <c r="W333" i="10"/>
  <c r="U333" i="10"/>
  <c r="S333" i="10"/>
  <c r="AI332" i="10"/>
  <c r="AE332" i="10"/>
  <c r="AC332" i="10"/>
  <c r="AA332" i="10"/>
  <c r="Y332" i="10"/>
  <c r="W332" i="10"/>
  <c r="U332" i="10"/>
  <c r="S332" i="10"/>
  <c r="AI331" i="10"/>
  <c r="AE331" i="10"/>
  <c r="AC331" i="10"/>
  <c r="AA331" i="10"/>
  <c r="Y331" i="10"/>
  <c r="W331" i="10"/>
  <c r="U331" i="10"/>
  <c r="S331" i="10"/>
  <c r="K331" i="10"/>
  <c r="C331" i="10"/>
  <c r="AI330" i="10"/>
  <c r="AE330" i="10"/>
  <c r="AC330" i="10"/>
  <c r="AA330" i="10"/>
  <c r="Y330" i="10"/>
  <c r="W330" i="10"/>
  <c r="U330" i="10"/>
  <c r="S330" i="10"/>
  <c r="AI329" i="10"/>
  <c r="AE329" i="10"/>
  <c r="AC329" i="10"/>
  <c r="AA329" i="10"/>
  <c r="Y329" i="10"/>
  <c r="W329" i="10"/>
  <c r="U329" i="10"/>
  <c r="S329" i="10"/>
  <c r="AI328" i="10"/>
  <c r="AE328" i="10"/>
  <c r="AC328" i="10"/>
  <c r="AA328" i="10"/>
  <c r="Y328" i="10"/>
  <c r="W328" i="10"/>
  <c r="U328" i="10"/>
  <c r="S328" i="10"/>
  <c r="AI327" i="10"/>
  <c r="AE327" i="10"/>
  <c r="AC327" i="10"/>
  <c r="AA327" i="10"/>
  <c r="Y327" i="10"/>
  <c r="W327" i="10"/>
  <c r="U327" i="10"/>
  <c r="S327" i="10"/>
  <c r="AI326" i="10"/>
  <c r="AE326" i="10"/>
  <c r="AC326" i="10"/>
  <c r="AA326" i="10"/>
  <c r="Y326" i="10"/>
  <c r="W326" i="10"/>
  <c r="U326" i="10"/>
  <c r="S326" i="10"/>
  <c r="AI325" i="10"/>
  <c r="AE325" i="10"/>
  <c r="AC325" i="10"/>
  <c r="AA325" i="10"/>
  <c r="Y325" i="10"/>
  <c r="W325" i="10"/>
  <c r="U325" i="10"/>
  <c r="S325" i="10"/>
  <c r="K325" i="10"/>
  <c r="C325" i="10"/>
  <c r="AI324" i="10"/>
  <c r="AE324" i="10"/>
  <c r="AC324" i="10"/>
  <c r="AA324" i="10"/>
  <c r="Y324" i="10"/>
  <c r="W324" i="10"/>
  <c r="U324" i="10"/>
  <c r="S324" i="10"/>
  <c r="AI323" i="10"/>
  <c r="AE323" i="10"/>
  <c r="AC323" i="10"/>
  <c r="AA323" i="10"/>
  <c r="Y323" i="10"/>
  <c r="W323" i="10"/>
  <c r="U323" i="10"/>
  <c r="S323" i="10"/>
  <c r="AI322" i="10"/>
  <c r="AE322" i="10"/>
  <c r="AC322" i="10"/>
  <c r="AA322" i="10"/>
  <c r="Y322" i="10"/>
  <c r="W322" i="10"/>
  <c r="U322" i="10"/>
  <c r="S322" i="10"/>
  <c r="AI321" i="10"/>
  <c r="AE321" i="10"/>
  <c r="AC321" i="10"/>
  <c r="AA321" i="10"/>
  <c r="Y321" i="10"/>
  <c r="W321" i="10"/>
  <c r="U321" i="10"/>
  <c r="S321" i="10"/>
  <c r="AI320" i="10"/>
  <c r="AE320" i="10"/>
  <c r="AC320" i="10"/>
  <c r="AA320" i="10"/>
  <c r="Y320" i="10"/>
  <c r="W320" i="10"/>
  <c r="U320" i="10"/>
  <c r="S320" i="10"/>
  <c r="AI319" i="10"/>
  <c r="AE319" i="10"/>
  <c r="AC319" i="10"/>
  <c r="AA319" i="10"/>
  <c r="Y319" i="10"/>
  <c r="W319" i="10"/>
  <c r="U319" i="10"/>
  <c r="S319" i="10"/>
  <c r="K319" i="10"/>
  <c r="C319" i="10"/>
  <c r="AI318" i="10"/>
  <c r="AE318" i="10"/>
  <c r="AC318" i="10"/>
  <c r="AA318" i="10"/>
  <c r="Y318" i="10"/>
  <c r="W318" i="10"/>
  <c r="U318" i="10"/>
  <c r="S318" i="10"/>
  <c r="AI317" i="10"/>
  <c r="AE317" i="10"/>
  <c r="AC317" i="10"/>
  <c r="AA317" i="10"/>
  <c r="Y317" i="10"/>
  <c r="W317" i="10"/>
  <c r="U317" i="10"/>
  <c r="S317" i="10"/>
  <c r="AI316" i="10"/>
  <c r="AE316" i="10"/>
  <c r="AC316" i="10"/>
  <c r="AA316" i="10"/>
  <c r="Y316" i="10"/>
  <c r="W316" i="10"/>
  <c r="U316" i="10"/>
  <c r="S316" i="10"/>
  <c r="AI315" i="10"/>
  <c r="AE315" i="10"/>
  <c r="AC315" i="10"/>
  <c r="AA315" i="10"/>
  <c r="Y315" i="10"/>
  <c r="W315" i="10"/>
  <c r="U315" i="10"/>
  <c r="S315" i="10"/>
  <c r="AI314" i="10"/>
  <c r="AE314" i="10"/>
  <c r="AC314" i="10"/>
  <c r="AA314" i="10"/>
  <c r="Y314" i="10"/>
  <c r="W314" i="10"/>
  <c r="U314" i="10"/>
  <c r="S314" i="10"/>
  <c r="AI313" i="10"/>
  <c r="AE313" i="10"/>
  <c r="AC313" i="10"/>
  <c r="AA313" i="10"/>
  <c r="Y313" i="10"/>
  <c r="W313" i="10"/>
  <c r="U313" i="10"/>
  <c r="S313" i="10"/>
  <c r="K313" i="10"/>
  <c r="C313" i="10"/>
  <c r="AI312" i="10"/>
  <c r="AE312" i="10"/>
  <c r="AC312" i="10"/>
  <c r="AA312" i="10"/>
  <c r="Y312" i="10"/>
  <c r="W312" i="10"/>
  <c r="U312" i="10"/>
  <c r="S312" i="10"/>
  <c r="AI311" i="10"/>
  <c r="AE311" i="10"/>
  <c r="AC311" i="10"/>
  <c r="AA311" i="10"/>
  <c r="Y311" i="10"/>
  <c r="W311" i="10"/>
  <c r="U311" i="10"/>
  <c r="S311" i="10"/>
  <c r="AI310" i="10"/>
  <c r="AE310" i="10"/>
  <c r="AC310" i="10"/>
  <c r="AA310" i="10"/>
  <c r="Y310" i="10"/>
  <c r="W310" i="10"/>
  <c r="U310" i="10"/>
  <c r="S310" i="10"/>
  <c r="AI309" i="10"/>
  <c r="AE309" i="10"/>
  <c r="AC309" i="10"/>
  <c r="AA309" i="10"/>
  <c r="Y309" i="10"/>
  <c r="W309" i="10"/>
  <c r="U309" i="10"/>
  <c r="S309" i="10"/>
  <c r="AI308" i="10"/>
  <c r="AE308" i="10"/>
  <c r="AC308" i="10"/>
  <c r="AA308" i="10"/>
  <c r="Y308" i="10"/>
  <c r="W308" i="10"/>
  <c r="U308" i="10"/>
  <c r="S308" i="10"/>
  <c r="AI307" i="10"/>
  <c r="AE307" i="10"/>
  <c r="AC307" i="10"/>
  <c r="AA307" i="10"/>
  <c r="Y307" i="10"/>
  <c r="W307" i="10"/>
  <c r="U307" i="10"/>
  <c r="S307" i="10"/>
  <c r="K307" i="10"/>
  <c r="C307" i="10"/>
  <c r="AI306" i="10"/>
  <c r="AE306" i="10"/>
  <c r="AC306" i="10"/>
  <c r="AA306" i="10"/>
  <c r="Y306" i="10"/>
  <c r="W306" i="10"/>
  <c r="U306" i="10"/>
  <c r="S306" i="10"/>
  <c r="AI305" i="10"/>
  <c r="AE305" i="10"/>
  <c r="AC305" i="10"/>
  <c r="AA305" i="10"/>
  <c r="Y305" i="10"/>
  <c r="W305" i="10"/>
  <c r="U305" i="10"/>
  <c r="S305" i="10"/>
  <c r="AI304" i="10"/>
  <c r="AE304" i="10"/>
  <c r="AC304" i="10"/>
  <c r="AA304" i="10"/>
  <c r="Y304" i="10"/>
  <c r="W304" i="10"/>
  <c r="U304" i="10"/>
  <c r="S304" i="10"/>
  <c r="AI303" i="10"/>
  <c r="AE303" i="10"/>
  <c r="AC303" i="10"/>
  <c r="AA303" i="10"/>
  <c r="Y303" i="10"/>
  <c r="W303" i="10"/>
  <c r="U303" i="10"/>
  <c r="S303" i="10"/>
  <c r="AI302" i="10"/>
  <c r="AE302" i="10"/>
  <c r="AC302" i="10"/>
  <c r="AA302" i="10"/>
  <c r="Y302" i="10"/>
  <c r="W302" i="10"/>
  <c r="U302" i="10"/>
  <c r="S302" i="10"/>
  <c r="AI301" i="10"/>
  <c r="AE301" i="10"/>
  <c r="AC301" i="10"/>
  <c r="AA301" i="10"/>
  <c r="Y301" i="10"/>
  <c r="W301" i="10"/>
  <c r="U301" i="10"/>
  <c r="S301" i="10"/>
  <c r="K301" i="10"/>
  <c r="C301" i="10"/>
  <c r="AI300" i="10"/>
  <c r="AE300" i="10"/>
  <c r="AC300" i="10"/>
  <c r="AA300" i="10"/>
  <c r="Y300" i="10"/>
  <c r="W300" i="10"/>
  <c r="U300" i="10"/>
  <c r="S300" i="10"/>
  <c r="AI299" i="10"/>
  <c r="AE299" i="10"/>
  <c r="AC299" i="10"/>
  <c r="AA299" i="10"/>
  <c r="Y299" i="10"/>
  <c r="W299" i="10"/>
  <c r="U299" i="10"/>
  <c r="S299" i="10"/>
  <c r="AI298" i="10"/>
  <c r="AE298" i="10"/>
  <c r="AC298" i="10"/>
  <c r="AA298" i="10"/>
  <c r="Y298" i="10"/>
  <c r="W298" i="10"/>
  <c r="U298" i="10"/>
  <c r="S298" i="10"/>
  <c r="AI297" i="10"/>
  <c r="AE297" i="10"/>
  <c r="AC297" i="10"/>
  <c r="AA297" i="10"/>
  <c r="Y297" i="10"/>
  <c r="W297" i="10"/>
  <c r="U297" i="10"/>
  <c r="S297" i="10"/>
  <c r="AI296" i="10"/>
  <c r="AE296" i="10"/>
  <c r="AC296" i="10"/>
  <c r="AA296" i="10"/>
  <c r="Y296" i="10"/>
  <c r="W296" i="10"/>
  <c r="U296" i="10"/>
  <c r="S296" i="10"/>
  <c r="AI295" i="10"/>
  <c r="AE295" i="10"/>
  <c r="AC295" i="10"/>
  <c r="AA295" i="10"/>
  <c r="Y295" i="10"/>
  <c r="W295" i="10"/>
  <c r="U295" i="10"/>
  <c r="S295" i="10"/>
  <c r="K295" i="10"/>
  <c r="C295" i="10"/>
  <c r="AI294" i="10"/>
  <c r="AE294" i="10"/>
  <c r="AC294" i="10"/>
  <c r="AA294" i="10"/>
  <c r="Y294" i="10"/>
  <c r="W294" i="10"/>
  <c r="U294" i="10"/>
  <c r="S294" i="10"/>
  <c r="AI293" i="10"/>
  <c r="AE293" i="10"/>
  <c r="AC293" i="10"/>
  <c r="AA293" i="10"/>
  <c r="Y293" i="10"/>
  <c r="W293" i="10"/>
  <c r="U293" i="10"/>
  <c r="S293" i="10"/>
  <c r="AI292" i="10"/>
  <c r="AE292" i="10"/>
  <c r="AC292" i="10"/>
  <c r="AA292" i="10"/>
  <c r="Y292" i="10"/>
  <c r="W292" i="10"/>
  <c r="U292" i="10"/>
  <c r="S292" i="10"/>
  <c r="AI291" i="10"/>
  <c r="AE291" i="10"/>
  <c r="AC291" i="10"/>
  <c r="AA291" i="10"/>
  <c r="Y291" i="10"/>
  <c r="W291" i="10"/>
  <c r="U291" i="10"/>
  <c r="S291" i="10"/>
  <c r="AI290" i="10"/>
  <c r="AE290" i="10"/>
  <c r="AC290" i="10"/>
  <c r="AA290" i="10"/>
  <c r="Y290" i="10"/>
  <c r="W290" i="10"/>
  <c r="U290" i="10"/>
  <c r="S290" i="10"/>
  <c r="AI289" i="10"/>
  <c r="AE289" i="10"/>
  <c r="AC289" i="10"/>
  <c r="AA289" i="10"/>
  <c r="Y289" i="10"/>
  <c r="W289" i="10"/>
  <c r="U289" i="10"/>
  <c r="S289" i="10"/>
  <c r="K289" i="10"/>
  <c r="C289" i="10"/>
  <c r="AI288" i="10"/>
  <c r="AE288" i="10"/>
  <c r="AC288" i="10"/>
  <c r="AA288" i="10"/>
  <c r="Y288" i="10"/>
  <c r="W288" i="10"/>
  <c r="U288" i="10"/>
  <c r="S288" i="10"/>
  <c r="AI287" i="10"/>
  <c r="AE287" i="10"/>
  <c r="AC287" i="10"/>
  <c r="AA287" i="10"/>
  <c r="Y287" i="10"/>
  <c r="W287" i="10"/>
  <c r="U287" i="10"/>
  <c r="S287" i="10"/>
  <c r="AI286" i="10"/>
  <c r="AE286" i="10"/>
  <c r="AC286" i="10"/>
  <c r="AA286" i="10"/>
  <c r="Y286" i="10"/>
  <c r="W286" i="10"/>
  <c r="U286" i="10"/>
  <c r="S286" i="10"/>
  <c r="AI285" i="10"/>
  <c r="AE285" i="10"/>
  <c r="AC285" i="10"/>
  <c r="AA285" i="10"/>
  <c r="Y285" i="10"/>
  <c r="W285" i="10"/>
  <c r="U285" i="10"/>
  <c r="S285" i="10"/>
  <c r="AI284" i="10"/>
  <c r="AE284" i="10"/>
  <c r="AC284" i="10"/>
  <c r="AA284" i="10"/>
  <c r="Y284" i="10"/>
  <c r="W284" i="10"/>
  <c r="U284" i="10"/>
  <c r="S284" i="10"/>
  <c r="AI283" i="10"/>
  <c r="AE283" i="10"/>
  <c r="AC283" i="10"/>
  <c r="AA283" i="10"/>
  <c r="Y283" i="10"/>
  <c r="W283" i="10"/>
  <c r="U283" i="10"/>
  <c r="S283" i="10"/>
  <c r="K283" i="10"/>
  <c r="C283" i="10"/>
  <c r="AI282" i="10"/>
  <c r="AE282" i="10"/>
  <c r="AC282" i="10"/>
  <c r="AA282" i="10"/>
  <c r="Y282" i="10"/>
  <c r="W282" i="10"/>
  <c r="U282" i="10"/>
  <c r="S282" i="10"/>
  <c r="AI281" i="10"/>
  <c r="AE281" i="10"/>
  <c r="AC281" i="10"/>
  <c r="AA281" i="10"/>
  <c r="Y281" i="10"/>
  <c r="W281" i="10"/>
  <c r="U281" i="10"/>
  <c r="S281" i="10"/>
  <c r="AI280" i="10"/>
  <c r="AE280" i="10"/>
  <c r="AC280" i="10"/>
  <c r="AA280" i="10"/>
  <c r="Y280" i="10"/>
  <c r="W280" i="10"/>
  <c r="U280" i="10"/>
  <c r="S280" i="10"/>
  <c r="AI279" i="10"/>
  <c r="AE279" i="10"/>
  <c r="AC279" i="10"/>
  <c r="AA279" i="10"/>
  <c r="Y279" i="10"/>
  <c r="W279" i="10"/>
  <c r="U279" i="10"/>
  <c r="S279" i="10"/>
  <c r="AI278" i="10"/>
  <c r="AE278" i="10"/>
  <c r="AC278" i="10"/>
  <c r="AA278" i="10"/>
  <c r="Y278" i="10"/>
  <c r="W278" i="10"/>
  <c r="U278" i="10"/>
  <c r="S278" i="10"/>
  <c r="AI277" i="10"/>
  <c r="AE277" i="10"/>
  <c r="AC277" i="10"/>
  <c r="AA277" i="10"/>
  <c r="Y277" i="10"/>
  <c r="W277" i="10"/>
  <c r="U277" i="10"/>
  <c r="S277" i="10"/>
  <c r="K277" i="10"/>
  <c r="C277" i="10"/>
  <c r="AI276" i="10"/>
  <c r="AE276" i="10"/>
  <c r="AC276" i="10"/>
  <c r="AA276" i="10"/>
  <c r="Y276" i="10"/>
  <c r="W276" i="10"/>
  <c r="U276" i="10"/>
  <c r="S276" i="10"/>
  <c r="AI275" i="10"/>
  <c r="AE275" i="10"/>
  <c r="AC275" i="10"/>
  <c r="AA275" i="10"/>
  <c r="Y275" i="10"/>
  <c r="W275" i="10"/>
  <c r="U275" i="10"/>
  <c r="S275" i="10"/>
  <c r="AI274" i="10"/>
  <c r="AE274" i="10"/>
  <c r="AC274" i="10"/>
  <c r="AA274" i="10"/>
  <c r="Y274" i="10"/>
  <c r="W274" i="10"/>
  <c r="U274" i="10"/>
  <c r="S274" i="10"/>
  <c r="AI273" i="10"/>
  <c r="AE273" i="10"/>
  <c r="AC273" i="10"/>
  <c r="AA273" i="10"/>
  <c r="Y273" i="10"/>
  <c r="W273" i="10"/>
  <c r="U273" i="10"/>
  <c r="S273" i="10"/>
  <c r="AI272" i="10"/>
  <c r="AE272" i="10"/>
  <c r="AC272" i="10"/>
  <c r="AA272" i="10"/>
  <c r="Y272" i="10"/>
  <c r="W272" i="10"/>
  <c r="U272" i="10"/>
  <c r="S272" i="10"/>
  <c r="AI271" i="10"/>
  <c r="AE271" i="10"/>
  <c r="AC271" i="10"/>
  <c r="AA271" i="10"/>
  <c r="Y271" i="10"/>
  <c r="W271" i="10"/>
  <c r="U271" i="10"/>
  <c r="S271" i="10"/>
  <c r="K271" i="10"/>
  <c r="C271" i="10"/>
  <c r="AI270" i="10"/>
  <c r="AE270" i="10"/>
  <c r="AC270" i="10"/>
  <c r="AA270" i="10"/>
  <c r="Y270" i="10"/>
  <c r="W270" i="10"/>
  <c r="U270" i="10"/>
  <c r="S270" i="10"/>
  <c r="AI269" i="10"/>
  <c r="AE269" i="10"/>
  <c r="AC269" i="10"/>
  <c r="AA269" i="10"/>
  <c r="Y269" i="10"/>
  <c r="W269" i="10"/>
  <c r="U269" i="10"/>
  <c r="S269" i="10"/>
  <c r="AI268" i="10"/>
  <c r="AE268" i="10"/>
  <c r="AC268" i="10"/>
  <c r="AA268" i="10"/>
  <c r="Y268" i="10"/>
  <c r="W268" i="10"/>
  <c r="U268" i="10"/>
  <c r="S268" i="10"/>
  <c r="AI267" i="10"/>
  <c r="AE267" i="10"/>
  <c r="AC267" i="10"/>
  <c r="AA267" i="10"/>
  <c r="Y267" i="10"/>
  <c r="W267" i="10"/>
  <c r="U267" i="10"/>
  <c r="S267" i="10"/>
  <c r="AI266" i="10"/>
  <c r="AE266" i="10"/>
  <c r="AC266" i="10"/>
  <c r="AA266" i="10"/>
  <c r="Y266" i="10"/>
  <c r="W266" i="10"/>
  <c r="U266" i="10"/>
  <c r="S266" i="10"/>
  <c r="AI265" i="10"/>
  <c r="AE265" i="10"/>
  <c r="AC265" i="10"/>
  <c r="AA265" i="10"/>
  <c r="Y265" i="10"/>
  <c r="W265" i="10"/>
  <c r="U265" i="10"/>
  <c r="S265" i="10"/>
  <c r="K265" i="10"/>
  <c r="C265" i="10"/>
  <c r="AI264" i="10"/>
  <c r="AE264" i="10"/>
  <c r="AC264" i="10"/>
  <c r="AA264" i="10"/>
  <c r="Y264" i="10"/>
  <c r="W264" i="10"/>
  <c r="U264" i="10"/>
  <c r="S264" i="10"/>
  <c r="AI263" i="10"/>
  <c r="AE263" i="10"/>
  <c r="AC263" i="10"/>
  <c r="AA263" i="10"/>
  <c r="Y263" i="10"/>
  <c r="W263" i="10"/>
  <c r="U263" i="10"/>
  <c r="S263" i="10"/>
  <c r="AI262" i="10"/>
  <c r="AE262" i="10"/>
  <c r="AC262" i="10"/>
  <c r="AA262" i="10"/>
  <c r="Y262" i="10"/>
  <c r="W262" i="10"/>
  <c r="U262" i="10"/>
  <c r="S262" i="10"/>
  <c r="AI261" i="10"/>
  <c r="AE261" i="10"/>
  <c r="AC261" i="10"/>
  <c r="AA261" i="10"/>
  <c r="Y261" i="10"/>
  <c r="W261" i="10"/>
  <c r="U261" i="10"/>
  <c r="S261" i="10"/>
  <c r="AI260" i="10"/>
  <c r="AE260" i="10"/>
  <c r="AC260" i="10"/>
  <c r="AA260" i="10"/>
  <c r="Y260" i="10"/>
  <c r="W260" i="10"/>
  <c r="U260" i="10"/>
  <c r="S260" i="10"/>
  <c r="AI259" i="10"/>
  <c r="AE259" i="10"/>
  <c r="AC259" i="10"/>
  <c r="AA259" i="10"/>
  <c r="Y259" i="10"/>
  <c r="W259" i="10"/>
  <c r="U259" i="10"/>
  <c r="S259" i="10"/>
  <c r="K259" i="10"/>
  <c r="C259" i="10"/>
  <c r="AI258" i="10"/>
  <c r="AE258" i="10"/>
  <c r="AC258" i="10"/>
  <c r="AA258" i="10"/>
  <c r="Y258" i="10"/>
  <c r="W258" i="10"/>
  <c r="U258" i="10"/>
  <c r="S258" i="10"/>
  <c r="AI257" i="10"/>
  <c r="AE257" i="10"/>
  <c r="AC257" i="10"/>
  <c r="AA257" i="10"/>
  <c r="Y257" i="10"/>
  <c r="W257" i="10"/>
  <c r="U257" i="10"/>
  <c r="S257" i="10"/>
  <c r="AI256" i="10"/>
  <c r="AE256" i="10"/>
  <c r="AC256" i="10"/>
  <c r="AA256" i="10"/>
  <c r="Y256" i="10"/>
  <c r="W256" i="10"/>
  <c r="U256" i="10"/>
  <c r="S256" i="10"/>
  <c r="AI255" i="10"/>
  <c r="AE255" i="10"/>
  <c r="AC255" i="10"/>
  <c r="AA255" i="10"/>
  <c r="Y255" i="10"/>
  <c r="W255" i="10"/>
  <c r="U255" i="10"/>
  <c r="S255" i="10"/>
  <c r="AI254" i="10"/>
  <c r="AE254" i="10"/>
  <c r="AC254" i="10"/>
  <c r="AA254" i="10"/>
  <c r="Y254" i="10"/>
  <c r="W254" i="10"/>
  <c r="U254" i="10"/>
  <c r="S254" i="10"/>
  <c r="AI253" i="10"/>
  <c r="AE253" i="10"/>
  <c r="AC253" i="10"/>
  <c r="AA253" i="10"/>
  <c r="Y253" i="10"/>
  <c r="W253" i="10"/>
  <c r="U253" i="10"/>
  <c r="S253" i="10"/>
  <c r="K253" i="10"/>
  <c r="C253" i="10"/>
  <c r="AI252" i="10"/>
  <c r="AE252" i="10"/>
  <c r="AC252" i="10"/>
  <c r="AA252" i="10"/>
  <c r="Y252" i="10"/>
  <c r="W252" i="10"/>
  <c r="U252" i="10"/>
  <c r="S252" i="10"/>
  <c r="AI251" i="10"/>
  <c r="AE251" i="10"/>
  <c r="AC251" i="10"/>
  <c r="AA251" i="10"/>
  <c r="Y251" i="10"/>
  <c r="W251" i="10"/>
  <c r="U251" i="10"/>
  <c r="S251" i="10"/>
  <c r="AI250" i="10"/>
  <c r="AE250" i="10"/>
  <c r="AC250" i="10"/>
  <c r="AA250" i="10"/>
  <c r="Y250" i="10"/>
  <c r="W250" i="10"/>
  <c r="U250" i="10"/>
  <c r="S250" i="10"/>
  <c r="AI249" i="10"/>
  <c r="AE249" i="10"/>
  <c r="AC249" i="10"/>
  <c r="AA249" i="10"/>
  <c r="Y249" i="10"/>
  <c r="W249" i="10"/>
  <c r="U249" i="10"/>
  <c r="S249" i="10"/>
  <c r="AI248" i="10"/>
  <c r="AE248" i="10"/>
  <c r="AC248" i="10"/>
  <c r="AA248" i="10"/>
  <c r="Y248" i="10"/>
  <c r="W248" i="10"/>
  <c r="U248" i="10"/>
  <c r="S248" i="10"/>
  <c r="AI247" i="10"/>
  <c r="AE247" i="10"/>
  <c r="AC247" i="10"/>
  <c r="AA247" i="10"/>
  <c r="Y247" i="10"/>
  <c r="W247" i="10"/>
  <c r="U247" i="10"/>
  <c r="S247" i="10"/>
  <c r="K247" i="10"/>
  <c r="C247" i="10"/>
  <c r="AI246" i="10"/>
  <c r="AE246" i="10"/>
  <c r="AC246" i="10"/>
  <c r="AA246" i="10"/>
  <c r="Y246" i="10"/>
  <c r="W246" i="10"/>
  <c r="U246" i="10"/>
  <c r="S246" i="10"/>
  <c r="AI245" i="10"/>
  <c r="AE245" i="10"/>
  <c r="AC245" i="10"/>
  <c r="AA245" i="10"/>
  <c r="Y245" i="10"/>
  <c r="W245" i="10"/>
  <c r="U245" i="10"/>
  <c r="S245" i="10"/>
  <c r="AI244" i="10"/>
  <c r="AE244" i="10"/>
  <c r="AC244" i="10"/>
  <c r="AA244" i="10"/>
  <c r="Y244" i="10"/>
  <c r="W244" i="10"/>
  <c r="U244" i="10"/>
  <c r="S244" i="10"/>
  <c r="AI243" i="10"/>
  <c r="AE243" i="10"/>
  <c r="AC243" i="10"/>
  <c r="AA243" i="10"/>
  <c r="Y243" i="10"/>
  <c r="W243" i="10"/>
  <c r="U243" i="10"/>
  <c r="S243" i="10"/>
  <c r="AI242" i="10"/>
  <c r="AE242" i="10"/>
  <c r="AC242" i="10"/>
  <c r="AA242" i="10"/>
  <c r="Y242" i="10"/>
  <c r="W242" i="10"/>
  <c r="U242" i="10"/>
  <c r="S242" i="10"/>
  <c r="AI241" i="10"/>
  <c r="AE241" i="10"/>
  <c r="AC241" i="10"/>
  <c r="AA241" i="10"/>
  <c r="Y241" i="10"/>
  <c r="W241" i="10"/>
  <c r="U241" i="10"/>
  <c r="S241" i="10"/>
  <c r="K241" i="10"/>
  <c r="C241" i="10"/>
  <c r="AI240" i="10"/>
  <c r="AE240" i="10"/>
  <c r="AC240" i="10"/>
  <c r="AA240" i="10"/>
  <c r="Y240" i="10"/>
  <c r="W240" i="10"/>
  <c r="U240" i="10"/>
  <c r="S240" i="10"/>
  <c r="AI239" i="10"/>
  <c r="AE239" i="10"/>
  <c r="AC239" i="10"/>
  <c r="AA239" i="10"/>
  <c r="Y239" i="10"/>
  <c r="W239" i="10"/>
  <c r="U239" i="10"/>
  <c r="S239" i="10"/>
  <c r="AI238" i="10"/>
  <c r="AE238" i="10"/>
  <c r="AC238" i="10"/>
  <c r="AA238" i="10"/>
  <c r="Y238" i="10"/>
  <c r="W238" i="10"/>
  <c r="U238" i="10"/>
  <c r="S238" i="10"/>
  <c r="AI237" i="10"/>
  <c r="AE237" i="10"/>
  <c r="AC237" i="10"/>
  <c r="AA237" i="10"/>
  <c r="Y237" i="10"/>
  <c r="W237" i="10"/>
  <c r="U237" i="10"/>
  <c r="S237" i="10"/>
  <c r="AI236" i="10"/>
  <c r="AE236" i="10"/>
  <c r="AC236" i="10"/>
  <c r="AA236" i="10"/>
  <c r="Y236" i="10"/>
  <c r="W236" i="10"/>
  <c r="U236" i="10"/>
  <c r="S236" i="10"/>
  <c r="AI235" i="10"/>
  <c r="AE235" i="10"/>
  <c r="AC235" i="10"/>
  <c r="AA235" i="10"/>
  <c r="Y235" i="10"/>
  <c r="W235" i="10"/>
  <c r="U235" i="10"/>
  <c r="S235" i="10"/>
  <c r="K235" i="10"/>
  <c r="C235" i="10"/>
  <c r="AI234" i="10"/>
  <c r="AE234" i="10"/>
  <c r="AC234" i="10"/>
  <c r="AA234" i="10"/>
  <c r="Y234" i="10"/>
  <c r="W234" i="10"/>
  <c r="U234" i="10"/>
  <c r="S234" i="10"/>
  <c r="AI233" i="10"/>
  <c r="AE233" i="10"/>
  <c r="AC233" i="10"/>
  <c r="AA233" i="10"/>
  <c r="Y233" i="10"/>
  <c r="W233" i="10"/>
  <c r="U233" i="10"/>
  <c r="S233" i="10"/>
  <c r="AI232" i="10"/>
  <c r="AE232" i="10"/>
  <c r="AC232" i="10"/>
  <c r="AA232" i="10"/>
  <c r="Y232" i="10"/>
  <c r="W232" i="10"/>
  <c r="U232" i="10"/>
  <c r="S232" i="10"/>
  <c r="AI231" i="10"/>
  <c r="AE231" i="10"/>
  <c r="AC231" i="10"/>
  <c r="AA231" i="10"/>
  <c r="Y231" i="10"/>
  <c r="W231" i="10"/>
  <c r="U231" i="10"/>
  <c r="S231" i="10"/>
  <c r="AI230" i="10"/>
  <c r="AE230" i="10"/>
  <c r="AC230" i="10"/>
  <c r="AA230" i="10"/>
  <c r="Y230" i="10"/>
  <c r="W230" i="10"/>
  <c r="U230" i="10"/>
  <c r="S230" i="10"/>
  <c r="AI229" i="10"/>
  <c r="AE229" i="10"/>
  <c r="AC229" i="10"/>
  <c r="AA229" i="10"/>
  <c r="Y229" i="10"/>
  <c r="W229" i="10"/>
  <c r="U229" i="10"/>
  <c r="S229" i="10"/>
  <c r="K229" i="10"/>
  <c r="C229" i="10"/>
  <c r="AI228" i="10"/>
  <c r="AE228" i="10"/>
  <c r="AC228" i="10"/>
  <c r="AA228" i="10"/>
  <c r="Y228" i="10"/>
  <c r="W228" i="10"/>
  <c r="U228" i="10"/>
  <c r="S228" i="10"/>
  <c r="AI227" i="10"/>
  <c r="AE227" i="10"/>
  <c r="AC227" i="10"/>
  <c r="AA227" i="10"/>
  <c r="Y227" i="10"/>
  <c r="W227" i="10"/>
  <c r="U227" i="10"/>
  <c r="S227" i="10"/>
  <c r="AI226" i="10"/>
  <c r="AE226" i="10"/>
  <c r="AC226" i="10"/>
  <c r="AA226" i="10"/>
  <c r="Y226" i="10"/>
  <c r="W226" i="10"/>
  <c r="U226" i="10"/>
  <c r="S226" i="10"/>
  <c r="AI225" i="10"/>
  <c r="AE225" i="10"/>
  <c r="AC225" i="10"/>
  <c r="AA225" i="10"/>
  <c r="Y225" i="10"/>
  <c r="W225" i="10"/>
  <c r="U225" i="10"/>
  <c r="S225" i="10"/>
  <c r="AI224" i="10"/>
  <c r="AE224" i="10"/>
  <c r="AC224" i="10"/>
  <c r="AA224" i="10"/>
  <c r="Y224" i="10"/>
  <c r="W224" i="10"/>
  <c r="U224" i="10"/>
  <c r="S224" i="10"/>
  <c r="AI223" i="10"/>
  <c r="AE223" i="10"/>
  <c r="AC223" i="10"/>
  <c r="AA223" i="10"/>
  <c r="Y223" i="10"/>
  <c r="W223" i="10"/>
  <c r="U223" i="10"/>
  <c r="S223" i="10"/>
  <c r="K223" i="10"/>
  <c r="C223" i="10"/>
  <c r="AI222" i="10"/>
  <c r="AE222" i="10"/>
  <c r="AC222" i="10"/>
  <c r="AA222" i="10"/>
  <c r="Y222" i="10"/>
  <c r="W222" i="10"/>
  <c r="U222" i="10"/>
  <c r="S222" i="10"/>
  <c r="AI221" i="10"/>
  <c r="AE221" i="10"/>
  <c r="AC221" i="10"/>
  <c r="AA221" i="10"/>
  <c r="Y221" i="10"/>
  <c r="W221" i="10"/>
  <c r="U221" i="10"/>
  <c r="S221" i="10"/>
  <c r="AI220" i="10"/>
  <c r="AE220" i="10"/>
  <c r="AC220" i="10"/>
  <c r="AA220" i="10"/>
  <c r="Y220" i="10"/>
  <c r="W220" i="10"/>
  <c r="U220" i="10"/>
  <c r="S220" i="10"/>
  <c r="AI219" i="10"/>
  <c r="AE219" i="10"/>
  <c r="AC219" i="10"/>
  <c r="AA219" i="10"/>
  <c r="Y219" i="10"/>
  <c r="W219" i="10"/>
  <c r="U219" i="10"/>
  <c r="S219" i="10"/>
  <c r="AF219" i="10"/>
  <c r="AG219" i="10"/>
  <c r="AI218" i="10"/>
  <c r="AE218" i="10"/>
  <c r="AC218" i="10"/>
  <c r="AA218" i="10"/>
  <c r="Y218" i="10"/>
  <c r="W218" i="10"/>
  <c r="U218" i="10"/>
  <c r="S218" i="10"/>
  <c r="AI217" i="10"/>
  <c r="AE217" i="10"/>
  <c r="AC217" i="10"/>
  <c r="AA217" i="10"/>
  <c r="Y217" i="10"/>
  <c r="W217" i="10"/>
  <c r="U217" i="10"/>
  <c r="S217" i="10"/>
  <c r="K217" i="10"/>
  <c r="C217" i="10"/>
  <c r="AI216" i="10"/>
  <c r="AE216" i="10"/>
  <c r="AC216" i="10"/>
  <c r="AA216" i="10"/>
  <c r="Y216" i="10"/>
  <c r="W216" i="10"/>
  <c r="U216" i="10"/>
  <c r="S216" i="10"/>
  <c r="AI215" i="10"/>
  <c r="AE215" i="10"/>
  <c r="AC215" i="10"/>
  <c r="AA215" i="10"/>
  <c r="Y215" i="10"/>
  <c r="W215" i="10"/>
  <c r="U215" i="10"/>
  <c r="S215" i="10"/>
  <c r="AI214" i="10"/>
  <c r="AE214" i="10"/>
  <c r="AC214" i="10"/>
  <c r="AA214" i="10"/>
  <c r="Y214" i="10"/>
  <c r="W214" i="10"/>
  <c r="U214" i="10"/>
  <c r="S214" i="10"/>
  <c r="AI213" i="10"/>
  <c r="AE213" i="10"/>
  <c r="AC213" i="10"/>
  <c r="AA213" i="10"/>
  <c r="Y213" i="10"/>
  <c r="W213" i="10"/>
  <c r="U213" i="10"/>
  <c r="S213" i="10"/>
  <c r="AI212" i="10"/>
  <c r="AE212" i="10"/>
  <c r="AC212" i="10"/>
  <c r="AA212" i="10"/>
  <c r="Y212" i="10"/>
  <c r="W212" i="10"/>
  <c r="U212" i="10"/>
  <c r="S212" i="10"/>
  <c r="AI211" i="10"/>
  <c r="AE211" i="10"/>
  <c r="AC211" i="10"/>
  <c r="AA211" i="10"/>
  <c r="Y211" i="10"/>
  <c r="W211" i="10"/>
  <c r="U211" i="10"/>
  <c r="S211" i="10"/>
  <c r="K211" i="10"/>
  <c r="C211" i="10"/>
  <c r="AI210" i="10"/>
  <c r="AE210" i="10"/>
  <c r="AC210" i="10"/>
  <c r="AA210" i="10"/>
  <c r="Y210" i="10"/>
  <c r="W210" i="10"/>
  <c r="U210" i="10"/>
  <c r="S210" i="10"/>
  <c r="AF210" i="10"/>
  <c r="AG210" i="10"/>
  <c r="AI209" i="10"/>
  <c r="AE209" i="10"/>
  <c r="AC209" i="10"/>
  <c r="AA209" i="10"/>
  <c r="Y209" i="10"/>
  <c r="W209" i="10"/>
  <c r="U209" i="10"/>
  <c r="S209" i="10"/>
  <c r="AI208" i="10"/>
  <c r="AE208" i="10"/>
  <c r="AC208" i="10"/>
  <c r="AA208" i="10"/>
  <c r="Y208" i="10"/>
  <c r="W208" i="10"/>
  <c r="U208" i="10"/>
  <c r="S208" i="10"/>
  <c r="AI207" i="10"/>
  <c r="AE207" i="10"/>
  <c r="AC207" i="10"/>
  <c r="AA207" i="10"/>
  <c r="Y207" i="10"/>
  <c r="W207" i="10"/>
  <c r="U207" i="10"/>
  <c r="S207" i="10"/>
  <c r="AI206" i="10"/>
  <c r="AE206" i="10"/>
  <c r="AC206" i="10"/>
  <c r="AA206" i="10"/>
  <c r="Y206" i="10"/>
  <c r="W206" i="10"/>
  <c r="U206" i="10"/>
  <c r="S206" i="10"/>
  <c r="AF206" i="10"/>
  <c r="AG206" i="10"/>
  <c r="AI205" i="10"/>
  <c r="AE205" i="10"/>
  <c r="AC205" i="10"/>
  <c r="AA205" i="10"/>
  <c r="Y205" i="10"/>
  <c r="W205" i="10"/>
  <c r="U205" i="10"/>
  <c r="S205" i="10"/>
  <c r="K205" i="10"/>
  <c r="C205" i="10"/>
  <c r="AI204" i="10"/>
  <c r="AE204" i="10"/>
  <c r="AC204" i="10"/>
  <c r="AA204" i="10"/>
  <c r="Y204" i="10"/>
  <c r="W204" i="10"/>
  <c r="U204" i="10"/>
  <c r="S204" i="10"/>
  <c r="AI203" i="10"/>
  <c r="AE203" i="10"/>
  <c r="AC203" i="10"/>
  <c r="AA203" i="10"/>
  <c r="Y203" i="10"/>
  <c r="W203" i="10"/>
  <c r="U203" i="10"/>
  <c r="S203" i="10"/>
  <c r="AI202" i="10"/>
  <c r="AE202" i="10"/>
  <c r="AC202" i="10"/>
  <c r="AA202" i="10"/>
  <c r="Y202" i="10"/>
  <c r="W202" i="10"/>
  <c r="U202" i="10"/>
  <c r="S202" i="10"/>
  <c r="AI201" i="10"/>
  <c r="AE201" i="10"/>
  <c r="AC201" i="10"/>
  <c r="AA201" i="10"/>
  <c r="Y201" i="10"/>
  <c r="W201" i="10"/>
  <c r="U201" i="10"/>
  <c r="S201" i="10"/>
  <c r="AI200" i="10"/>
  <c r="AE200" i="10"/>
  <c r="AC200" i="10"/>
  <c r="AA200" i="10"/>
  <c r="Y200" i="10"/>
  <c r="W200" i="10"/>
  <c r="U200" i="10"/>
  <c r="S200" i="10"/>
  <c r="AI199" i="10"/>
  <c r="AE199" i="10"/>
  <c r="AC199" i="10"/>
  <c r="AA199" i="10"/>
  <c r="Y199" i="10"/>
  <c r="W199" i="10"/>
  <c r="U199" i="10"/>
  <c r="S199" i="10"/>
  <c r="K199" i="10"/>
  <c r="C199" i="10"/>
  <c r="AI198" i="10"/>
  <c r="AE198" i="10"/>
  <c r="AC198" i="10"/>
  <c r="AA198" i="10"/>
  <c r="Y198" i="10"/>
  <c r="W198" i="10"/>
  <c r="U198" i="10"/>
  <c r="S198" i="10"/>
  <c r="AI197" i="10"/>
  <c r="AE197" i="10"/>
  <c r="AC197" i="10"/>
  <c r="AA197" i="10"/>
  <c r="Y197" i="10"/>
  <c r="W197" i="10"/>
  <c r="U197" i="10"/>
  <c r="S197" i="10"/>
  <c r="AI196" i="10"/>
  <c r="AE196" i="10"/>
  <c r="AC196" i="10"/>
  <c r="AA196" i="10"/>
  <c r="Y196" i="10"/>
  <c r="W196" i="10"/>
  <c r="U196" i="10"/>
  <c r="S196" i="10"/>
  <c r="AI195" i="10"/>
  <c r="AE195" i="10"/>
  <c r="AC195" i="10"/>
  <c r="AA195" i="10"/>
  <c r="Y195" i="10"/>
  <c r="W195" i="10"/>
  <c r="U195" i="10"/>
  <c r="S195" i="10"/>
  <c r="AF195" i="10"/>
  <c r="AG195" i="10"/>
  <c r="AI194" i="10"/>
  <c r="AE194" i="10"/>
  <c r="AC194" i="10"/>
  <c r="AA194" i="10"/>
  <c r="Y194" i="10"/>
  <c r="W194" i="10"/>
  <c r="U194" i="10"/>
  <c r="S194" i="10"/>
  <c r="AI193" i="10"/>
  <c r="AE193" i="10"/>
  <c r="AC193" i="10"/>
  <c r="AA193" i="10"/>
  <c r="Y193" i="10"/>
  <c r="W193" i="10"/>
  <c r="U193" i="10"/>
  <c r="S193" i="10"/>
  <c r="K193" i="10"/>
  <c r="C193" i="10"/>
  <c r="AI192" i="10"/>
  <c r="AE192" i="10"/>
  <c r="AC192" i="10"/>
  <c r="AA192" i="10"/>
  <c r="Y192" i="10"/>
  <c r="W192" i="10"/>
  <c r="U192" i="10"/>
  <c r="S192" i="10"/>
  <c r="AI191" i="10"/>
  <c r="AE191" i="10"/>
  <c r="AC191" i="10"/>
  <c r="AA191" i="10"/>
  <c r="Y191" i="10"/>
  <c r="W191" i="10"/>
  <c r="U191" i="10"/>
  <c r="S191" i="10"/>
  <c r="AI190" i="10"/>
  <c r="AE190" i="10"/>
  <c r="AC190" i="10"/>
  <c r="AA190" i="10"/>
  <c r="Y190" i="10"/>
  <c r="W190" i="10"/>
  <c r="U190" i="10"/>
  <c r="S190" i="10"/>
  <c r="AI189" i="10"/>
  <c r="AE189" i="10"/>
  <c r="AC189" i="10"/>
  <c r="AA189" i="10"/>
  <c r="Y189" i="10"/>
  <c r="W189" i="10"/>
  <c r="U189" i="10"/>
  <c r="S189" i="10"/>
  <c r="AI188" i="10"/>
  <c r="AE188" i="10"/>
  <c r="AC188" i="10"/>
  <c r="AA188" i="10"/>
  <c r="Y188" i="10"/>
  <c r="W188" i="10"/>
  <c r="U188" i="10"/>
  <c r="S188" i="10"/>
  <c r="AI187" i="10"/>
  <c r="AE187" i="10"/>
  <c r="AC187" i="10"/>
  <c r="AA187" i="10"/>
  <c r="Y187" i="10"/>
  <c r="W187" i="10"/>
  <c r="U187" i="10"/>
  <c r="S187" i="10"/>
  <c r="K187" i="10"/>
  <c r="C187" i="10"/>
  <c r="AI186" i="10"/>
  <c r="AE186" i="10"/>
  <c r="AC186" i="10"/>
  <c r="AA186" i="10"/>
  <c r="Y186" i="10"/>
  <c r="W186" i="10"/>
  <c r="U186" i="10"/>
  <c r="S186" i="10"/>
  <c r="AI185" i="10"/>
  <c r="AE185" i="10"/>
  <c r="AC185" i="10"/>
  <c r="AA185" i="10"/>
  <c r="Y185" i="10"/>
  <c r="W185" i="10"/>
  <c r="U185" i="10"/>
  <c r="S185" i="10"/>
  <c r="AI184" i="10"/>
  <c r="AE184" i="10"/>
  <c r="AC184" i="10"/>
  <c r="AA184" i="10"/>
  <c r="Y184" i="10"/>
  <c r="W184" i="10"/>
  <c r="U184" i="10"/>
  <c r="S184" i="10"/>
  <c r="AI183" i="10"/>
  <c r="AE183" i="10"/>
  <c r="AC183" i="10"/>
  <c r="AA183" i="10"/>
  <c r="Y183" i="10"/>
  <c r="W183" i="10"/>
  <c r="U183" i="10"/>
  <c r="S183" i="10"/>
  <c r="AI182" i="10"/>
  <c r="AE182" i="10"/>
  <c r="AC182" i="10"/>
  <c r="AA182" i="10"/>
  <c r="Y182" i="10"/>
  <c r="W182" i="10"/>
  <c r="U182" i="10"/>
  <c r="S182" i="10"/>
  <c r="AI181" i="10"/>
  <c r="AE181" i="10"/>
  <c r="AC181" i="10"/>
  <c r="AA181" i="10"/>
  <c r="Y181" i="10"/>
  <c r="W181" i="10"/>
  <c r="U181" i="10"/>
  <c r="S181" i="10"/>
  <c r="K181" i="10"/>
  <c r="C181" i="10"/>
  <c r="AI180" i="10"/>
  <c r="AE180" i="10"/>
  <c r="AC180" i="10"/>
  <c r="AA180" i="10"/>
  <c r="Y180" i="10"/>
  <c r="W180" i="10"/>
  <c r="U180" i="10"/>
  <c r="S180" i="10"/>
  <c r="AI179" i="10"/>
  <c r="AE179" i="10"/>
  <c r="AC179" i="10"/>
  <c r="AA179" i="10"/>
  <c r="Y179" i="10"/>
  <c r="W179" i="10"/>
  <c r="U179" i="10"/>
  <c r="S179" i="10"/>
  <c r="AI178" i="10"/>
  <c r="AE178" i="10"/>
  <c r="AC178" i="10"/>
  <c r="AA178" i="10"/>
  <c r="Y178" i="10"/>
  <c r="W178" i="10"/>
  <c r="U178" i="10"/>
  <c r="S178" i="10"/>
  <c r="AI177" i="10"/>
  <c r="AE177" i="10"/>
  <c r="AC177" i="10"/>
  <c r="AA177" i="10"/>
  <c r="Y177" i="10"/>
  <c r="W177" i="10"/>
  <c r="U177" i="10"/>
  <c r="S177" i="10"/>
  <c r="AI176" i="10"/>
  <c r="AE176" i="10"/>
  <c r="AC176" i="10"/>
  <c r="AA176" i="10"/>
  <c r="Y176" i="10"/>
  <c r="W176" i="10"/>
  <c r="U176" i="10"/>
  <c r="S176" i="10"/>
  <c r="AI175" i="10"/>
  <c r="AE175" i="10"/>
  <c r="AC175" i="10"/>
  <c r="AA175" i="10"/>
  <c r="Y175" i="10"/>
  <c r="W175" i="10"/>
  <c r="U175" i="10"/>
  <c r="S175" i="10"/>
  <c r="K175" i="10"/>
  <c r="C175" i="10"/>
  <c r="AI174" i="10"/>
  <c r="AE174" i="10"/>
  <c r="AC174" i="10"/>
  <c r="AA174" i="10"/>
  <c r="Y174" i="10"/>
  <c r="W174" i="10"/>
  <c r="U174" i="10"/>
  <c r="S174" i="10"/>
  <c r="AI173" i="10"/>
  <c r="AE173" i="10"/>
  <c r="AC173" i="10"/>
  <c r="AA173" i="10"/>
  <c r="Y173" i="10"/>
  <c r="W173" i="10"/>
  <c r="U173" i="10"/>
  <c r="S173" i="10"/>
  <c r="AI172" i="10"/>
  <c r="AE172" i="10"/>
  <c r="AC172" i="10"/>
  <c r="AA172" i="10"/>
  <c r="Y172" i="10"/>
  <c r="W172" i="10"/>
  <c r="U172" i="10"/>
  <c r="S172" i="10"/>
  <c r="AI171" i="10"/>
  <c r="AE171" i="10"/>
  <c r="AC171" i="10"/>
  <c r="AA171" i="10"/>
  <c r="Y171" i="10"/>
  <c r="W171" i="10"/>
  <c r="U171" i="10"/>
  <c r="S171" i="10"/>
  <c r="AI170" i="10"/>
  <c r="AE170" i="10"/>
  <c r="AC170" i="10"/>
  <c r="AA170" i="10"/>
  <c r="Y170" i="10"/>
  <c r="W170" i="10"/>
  <c r="U170" i="10"/>
  <c r="S170" i="10"/>
  <c r="AI169" i="10"/>
  <c r="AE169" i="10"/>
  <c r="AC169" i="10"/>
  <c r="AA169" i="10"/>
  <c r="Y169" i="10"/>
  <c r="W169" i="10"/>
  <c r="U169" i="10"/>
  <c r="S169" i="10"/>
  <c r="K169" i="10"/>
  <c r="C169" i="10"/>
  <c r="AI168" i="10"/>
  <c r="AE168" i="10"/>
  <c r="AC168" i="10"/>
  <c r="AA168" i="10"/>
  <c r="Y168" i="10"/>
  <c r="W168" i="10"/>
  <c r="U168" i="10"/>
  <c r="S168" i="10"/>
  <c r="AI167" i="10"/>
  <c r="AE167" i="10"/>
  <c r="AC167" i="10"/>
  <c r="AA167" i="10"/>
  <c r="Y167" i="10"/>
  <c r="W167" i="10"/>
  <c r="U167" i="10"/>
  <c r="S167" i="10"/>
  <c r="AI166" i="10"/>
  <c r="AE166" i="10"/>
  <c r="AC166" i="10"/>
  <c r="AA166" i="10"/>
  <c r="Y166" i="10"/>
  <c r="W166" i="10"/>
  <c r="U166" i="10"/>
  <c r="S166" i="10"/>
  <c r="AI165" i="10"/>
  <c r="AE165" i="10"/>
  <c r="AC165" i="10"/>
  <c r="AA165" i="10"/>
  <c r="Y165" i="10"/>
  <c r="W165" i="10"/>
  <c r="U165" i="10"/>
  <c r="S165" i="10"/>
  <c r="AI164" i="10"/>
  <c r="AE164" i="10"/>
  <c r="AC164" i="10"/>
  <c r="AA164" i="10"/>
  <c r="Y164" i="10"/>
  <c r="W164" i="10"/>
  <c r="U164" i="10"/>
  <c r="S164" i="10"/>
  <c r="AI163" i="10"/>
  <c r="AE163" i="10"/>
  <c r="AC163" i="10"/>
  <c r="AA163" i="10"/>
  <c r="Y163" i="10"/>
  <c r="W163" i="10"/>
  <c r="U163" i="10"/>
  <c r="S163" i="10"/>
  <c r="K163" i="10"/>
  <c r="C163" i="10"/>
  <c r="AI162" i="10"/>
  <c r="AE162" i="10"/>
  <c r="AC162" i="10"/>
  <c r="AA162" i="10"/>
  <c r="Y162" i="10"/>
  <c r="W162" i="10"/>
  <c r="U162" i="10"/>
  <c r="S162" i="10"/>
  <c r="AI161" i="10"/>
  <c r="AE161" i="10"/>
  <c r="AC161" i="10"/>
  <c r="AA161" i="10"/>
  <c r="Y161" i="10"/>
  <c r="W161" i="10"/>
  <c r="U161" i="10"/>
  <c r="S161" i="10"/>
  <c r="AI160" i="10"/>
  <c r="AE160" i="10"/>
  <c r="AC160" i="10"/>
  <c r="AA160" i="10"/>
  <c r="Y160" i="10"/>
  <c r="W160" i="10"/>
  <c r="U160" i="10"/>
  <c r="S160" i="10"/>
  <c r="AI159" i="10"/>
  <c r="AE159" i="10"/>
  <c r="AC159" i="10"/>
  <c r="AA159" i="10"/>
  <c r="Y159" i="10"/>
  <c r="W159" i="10"/>
  <c r="U159" i="10"/>
  <c r="S159" i="10"/>
  <c r="AI158" i="10"/>
  <c r="AE158" i="10"/>
  <c r="AC158" i="10"/>
  <c r="AA158" i="10"/>
  <c r="Y158" i="10"/>
  <c r="W158" i="10"/>
  <c r="U158" i="10"/>
  <c r="S158" i="10"/>
  <c r="AI157" i="10"/>
  <c r="AE157" i="10"/>
  <c r="AC157" i="10"/>
  <c r="AA157" i="10"/>
  <c r="Y157" i="10"/>
  <c r="W157" i="10"/>
  <c r="U157" i="10"/>
  <c r="S157" i="10"/>
  <c r="K157" i="10"/>
  <c r="C157" i="10"/>
  <c r="AI156" i="10"/>
  <c r="AE156" i="10"/>
  <c r="AC156" i="10"/>
  <c r="AA156" i="10"/>
  <c r="Y156" i="10"/>
  <c r="W156" i="10"/>
  <c r="U156" i="10"/>
  <c r="S156" i="10"/>
  <c r="AI155" i="10"/>
  <c r="AE155" i="10"/>
  <c r="AC155" i="10"/>
  <c r="AA155" i="10"/>
  <c r="Y155" i="10"/>
  <c r="W155" i="10"/>
  <c r="U155" i="10"/>
  <c r="S155" i="10"/>
  <c r="AI154" i="10"/>
  <c r="AE154" i="10"/>
  <c r="AC154" i="10"/>
  <c r="AA154" i="10"/>
  <c r="Y154" i="10"/>
  <c r="W154" i="10"/>
  <c r="U154" i="10"/>
  <c r="S154" i="10"/>
  <c r="AI153" i="10"/>
  <c r="AE153" i="10"/>
  <c r="AC153" i="10"/>
  <c r="AA153" i="10"/>
  <c r="Y153" i="10"/>
  <c r="W153" i="10"/>
  <c r="U153" i="10"/>
  <c r="S153" i="10"/>
  <c r="AI152" i="10"/>
  <c r="AE152" i="10"/>
  <c r="AC152" i="10"/>
  <c r="AA152" i="10"/>
  <c r="Y152" i="10"/>
  <c r="W152" i="10"/>
  <c r="U152" i="10"/>
  <c r="S152" i="10"/>
  <c r="AI151" i="10"/>
  <c r="AE151" i="10"/>
  <c r="AC151" i="10"/>
  <c r="AA151" i="10"/>
  <c r="Y151" i="10"/>
  <c r="W151" i="10"/>
  <c r="U151" i="10"/>
  <c r="S151" i="10"/>
  <c r="K151" i="10"/>
  <c r="C151" i="10"/>
  <c r="AI150" i="10"/>
  <c r="AE150" i="10"/>
  <c r="AC150" i="10"/>
  <c r="AA150" i="10"/>
  <c r="Y150" i="10"/>
  <c r="W150" i="10"/>
  <c r="U150" i="10"/>
  <c r="S150" i="10"/>
  <c r="AI149" i="10"/>
  <c r="AE149" i="10"/>
  <c r="AC149" i="10"/>
  <c r="AA149" i="10"/>
  <c r="Y149" i="10"/>
  <c r="W149" i="10"/>
  <c r="U149" i="10"/>
  <c r="S149" i="10"/>
  <c r="AI148" i="10"/>
  <c r="AE148" i="10"/>
  <c r="AC148" i="10"/>
  <c r="AA148" i="10"/>
  <c r="Y148" i="10"/>
  <c r="W148" i="10"/>
  <c r="U148" i="10"/>
  <c r="S148" i="10"/>
  <c r="AF148" i="10"/>
  <c r="AG148" i="10"/>
  <c r="AI147" i="10"/>
  <c r="AE147" i="10"/>
  <c r="AC147" i="10"/>
  <c r="AA147" i="10"/>
  <c r="Y147" i="10"/>
  <c r="W147" i="10"/>
  <c r="U147" i="10"/>
  <c r="S147" i="10"/>
  <c r="AI146" i="10"/>
  <c r="AE146" i="10"/>
  <c r="AC146" i="10"/>
  <c r="AA146" i="10"/>
  <c r="Y146" i="10"/>
  <c r="W146" i="10"/>
  <c r="U146" i="10"/>
  <c r="S146" i="10"/>
  <c r="AI145" i="10"/>
  <c r="AE145" i="10"/>
  <c r="AC145" i="10"/>
  <c r="AA145" i="10"/>
  <c r="Y145" i="10"/>
  <c r="W145" i="10"/>
  <c r="U145" i="10"/>
  <c r="S145" i="10"/>
  <c r="K145" i="10"/>
  <c r="C145" i="10"/>
  <c r="AI144" i="10"/>
  <c r="AE144" i="10"/>
  <c r="AC144" i="10"/>
  <c r="AA144" i="10"/>
  <c r="Y144" i="10"/>
  <c r="W144" i="10"/>
  <c r="U144" i="10"/>
  <c r="S144" i="10"/>
  <c r="AI143" i="10"/>
  <c r="AE143" i="10"/>
  <c r="AC143" i="10"/>
  <c r="AA143" i="10"/>
  <c r="Y143" i="10"/>
  <c r="W143" i="10"/>
  <c r="U143" i="10"/>
  <c r="S143" i="10"/>
  <c r="AI142" i="10"/>
  <c r="AE142" i="10"/>
  <c r="AC142" i="10"/>
  <c r="AA142" i="10"/>
  <c r="Y142" i="10"/>
  <c r="W142" i="10"/>
  <c r="U142" i="10"/>
  <c r="S142" i="10"/>
  <c r="AI141" i="10"/>
  <c r="AE141" i="10"/>
  <c r="AC141" i="10"/>
  <c r="AA141" i="10"/>
  <c r="Y141" i="10"/>
  <c r="W141" i="10"/>
  <c r="U141" i="10"/>
  <c r="S141" i="10"/>
  <c r="AI140" i="10"/>
  <c r="AE140" i="10"/>
  <c r="AC140" i="10"/>
  <c r="AA140" i="10"/>
  <c r="Y140" i="10"/>
  <c r="W140" i="10"/>
  <c r="U140" i="10"/>
  <c r="S140" i="10"/>
  <c r="AI139" i="10"/>
  <c r="AE139" i="10"/>
  <c r="AC139" i="10"/>
  <c r="AA139" i="10"/>
  <c r="Y139" i="10"/>
  <c r="W139" i="10"/>
  <c r="U139" i="10"/>
  <c r="S139" i="10"/>
  <c r="K139" i="10"/>
  <c r="C139" i="10"/>
  <c r="AI138" i="10"/>
  <c r="AE138" i="10"/>
  <c r="AC138" i="10"/>
  <c r="AA138" i="10"/>
  <c r="Y138" i="10"/>
  <c r="W138" i="10"/>
  <c r="U138" i="10"/>
  <c r="S138" i="10"/>
  <c r="AI137" i="10"/>
  <c r="AE137" i="10"/>
  <c r="AC137" i="10"/>
  <c r="AA137" i="10"/>
  <c r="Y137" i="10"/>
  <c r="W137" i="10"/>
  <c r="U137" i="10"/>
  <c r="S137" i="10"/>
  <c r="AI136" i="10"/>
  <c r="AE136" i="10"/>
  <c r="AC136" i="10"/>
  <c r="AA136" i="10"/>
  <c r="Y136" i="10"/>
  <c r="W136" i="10"/>
  <c r="U136" i="10"/>
  <c r="S136" i="10"/>
  <c r="AI135" i="10"/>
  <c r="AE135" i="10"/>
  <c r="AC135" i="10"/>
  <c r="AA135" i="10"/>
  <c r="Y135" i="10"/>
  <c r="W135" i="10"/>
  <c r="U135" i="10"/>
  <c r="S135" i="10"/>
  <c r="AI134" i="10"/>
  <c r="AE134" i="10"/>
  <c r="AC134" i="10"/>
  <c r="AA134" i="10"/>
  <c r="Y134" i="10"/>
  <c r="W134" i="10"/>
  <c r="U134" i="10"/>
  <c r="S134" i="10"/>
  <c r="AI133" i="10"/>
  <c r="AE133" i="10"/>
  <c r="AC133" i="10"/>
  <c r="AA133" i="10"/>
  <c r="Y133" i="10"/>
  <c r="W133" i="10"/>
  <c r="U133" i="10"/>
  <c r="S133" i="10"/>
  <c r="K133" i="10"/>
  <c r="C133" i="10"/>
  <c r="AI132" i="10"/>
  <c r="AE132" i="10"/>
  <c r="AC132" i="10"/>
  <c r="AA132" i="10"/>
  <c r="Y132" i="10"/>
  <c r="W132" i="10"/>
  <c r="U132" i="10"/>
  <c r="S132" i="10"/>
  <c r="AI131" i="10"/>
  <c r="AE131" i="10"/>
  <c r="AC131" i="10"/>
  <c r="AA131" i="10"/>
  <c r="Y131" i="10"/>
  <c r="W131" i="10"/>
  <c r="U131" i="10"/>
  <c r="S131" i="10"/>
  <c r="AI130" i="10"/>
  <c r="AE130" i="10"/>
  <c r="AC130" i="10"/>
  <c r="AA130" i="10"/>
  <c r="Y130" i="10"/>
  <c r="W130" i="10"/>
  <c r="U130" i="10"/>
  <c r="S130" i="10"/>
  <c r="AI129" i="10"/>
  <c r="AE129" i="10"/>
  <c r="AC129" i="10"/>
  <c r="AA129" i="10"/>
  <c r="Y129" i="10"/>
  <c r="W129" i="10"/>
  <c r="U129" i="10"/>
  <c r="S129" i="10"/>
  <c r="AI128" i="10"/>
  <c r="AE128" i="10"/>
  <c r="AC128" i="10"/>
  <c r="AA128" i="10"/>
  <c r="Y128" i="10"/>
  <c r="W128" i="10"/>
  <c r="U128" i="10"/>
  <c r="S128" i="10"/>
  <c r="AI127" i="10"/>
  <c r="AE127" i="10"/>
  <c r="AC127" i="10"/>
  <c r="AA127" i="10"/>
  <c r="Y127" i="10"/>
  <c r="W127" i="10"/>
  <c r="U127" i="10"/>
  <c r="S127" i="10"/>
  <c r="K127" i="10"/>
  <c r="C127" i="10"/>
  <c r="AI126" i="10"/>
  <c r="AE126" i="10"/>
  <c r="AC126" i="10"/>
  <c r="AA126" i="10"/>
  <c r="Y126" i="10"/>
  <c r="W126" i="10"/>
  <c r="U126" i="10"/>
  <c r="S126" i="10"/>
  <c r="AI125" i="10"/>
  <c r="AE125" i="10"/>
  <c r="AC125" i="10"/>
  <c r="AA125" i="10"/>
  <c r="Y125" i="10"/>
  <c r="W125" i="10"/>
  <c r="U125" i="10"/>
  <c r="S125" i="10"/>
  <c r="AI124" i="10"/>
  <c r="AE124" i="10"/>
  <c r="AC124" i="10"/>
  <c r="AA124" i="10"/>
  <c r="Y124" i="10"/>
  <c r="W124" i="10"/>
  <c r="U124" i="10"/>
  <c r="S124" i="10"/>
  <c r="AI123" i="10"/>
  <c r="AE123" i="10"/>
  <c r="AC123" i="10"/>
  <c r="AA123" i="10"/>
  <c r="Y123" i="10"/>
  <c r="W123" i="10"/>
  <c r="U123" i="10"/>
  <c r="S123" i="10"/>
  <c r="AI122" i="10"/>
  <c r="AE122" i="10"/>
  <c r="AC122" i="10"/>
  <c r="AA122" i="10"/>
  <c r="Y122" i="10"/>
  <c r="W122" i="10"/>
  <c r="U122" i="10"/>
  <c r="S122" i="10"/>
  <c r="AI121" i="10"/>
  <c r="AE121" i="10"/>
  <c r="AC121" i="10"/>
  <c r="AA121" i="10"/>
  <c r="Y121" i="10"/>
  <c r="W121" i="10"/>
  <c r="U121" i="10"/>
  <c r="S121" i="10"/>
  <c r="AF121" i="10"/>
  <c r="AG121" i="10"/>
  <c r="K121" i="10"/>
  <c r="C121" i="10"/>
  <c r="AI120" i="10"/>
  <c r="AE120" i="10"/>
  <c r="AC120" i="10"/>
  <c r="AA120" i="10"/>
  <c r="Y120" i="10"/>
  <c r="W120" i="10"/>
  <c r="U120" i="10"/>
  <c r="S120" i="10"/>
  <c r="AI119" i="10"/>
  <c r="AE119" i="10"/>
  <c r="AC119" i="10"/>
  <c r="AA119" i="10"/>
  <c r="Y119" i="10"/>
  <c r="W119" i="10"/>
  <c r="U119" i="10"/>
  <c r="S119" i="10"/>
  <c r="AI118" i="10"/>
  <c r="AE118" i="10"/>
  <c r="AC118" i="10"/>
  <c r="AA118" i="10"/>
  <c r="Y118" i="10"/>
  <c r="W118" i="10"/>
  <c r="U118" i="10"/>
  <c r="S118" i="10"/>
  <c r="AI117" i="10"/>
  <c r="AE117" i="10"/>
  <c r="AC117" i="10"/>
  <c r="AA117" i="10"/>
  <c r="Y117" i="10"/>
  <c r="W117" i="10"/>
  <c r="U117" i="10"/>
  <c r="S117" i="10"/>
  <c r="AI116" i="10"/>
  <c r="AE116" i="10"/>
  <c r="AC116" i="10"/>
  <c r="AA116" i="10"/>
  <c r="Y116" i="10"/>
  <c r="W116" i="10"/>
  <c r="U116" i="10"/>
  <c r="S116" i="10"/>
  <c r="AI115" i="10"/>
  <c r="AE115" i="10"/>
  <c r="AC115" i="10"/>
  <c r="AA115" i="10"/>
  <c r="Y115" i="10"/>
  <c r="W115" i="10"/>
  <c r="U115" i="10"/>
  <c r="S115" i="10"/>
  <c r="K115" i="10"/>
  <c r="C115" i="10"/>
  <c r="AI114" i="10"/>
  <c r="AE114" i="10"/>
  <c r="AC114" i="10"/>
  <c r="AA114" i="10"/>
  <c r="Y114" i="10"/>
  <c r="W114" i="10"/>
  <c r="U114" i="10"/>
  <c r="S114" i="10"/>
  <c r="AI113" i="10"/>
  <c r="AE113" i="10"/>
  <c r="AC113" i="10"/>
  <c r="AA113" i="10"/>
  <c r="Y113" i="10"/>
  <c r="W113" i="10"/>
  <c r="U113" i="10"/>
  <c r="S113" i="10"/>
  <c r="AI112" i="10"/>
  <c r="AE112" i="10"/>
  <c r="AC112" i="10"/>
  <c r="AA112" i="10"/>
  <c r="Y112" i="10"/>
  <c r="W112" i="10"/>
  <c r="U112" i="10"/>
  <c r="S112" i="10"/>
  <c r="AI111" i="10"/>
  <c r="AE111" i="10"/>
  <c r="AC111" i="10"/>
  <c r="AA111" i="10"/>
  <c r="Y111" i="10"/>
  <c r="W111" i="10"/>
  <c r="U111" i="10"/>
  <c r="S111" i="10"/>
  <c r="AI110" i="10"/>
  <c r="AE110" i="10"/>
  <c r="AC110" i="10"/>
  <c r="AA110" i="10"/>
  <c r="Y110" i="10"/>
  <c r="W110" i="10"/>
  <c r="U110" i="10"/>
  <c r="S110" i="10"/>
  <c r="AI109" i="10"/>
  <c r="AE109" i="10"/>
  <c r="AC109" i="10"/>
  <c r="AA109" i="10"/>
  <c r="Y109" i="10"/>
  <c r="W109" i="10"/>
  <c r="U109" i="10"/>
  <c r="S109" i="10"/>
  <c r="K109" i="10"/>
  <c r="C109" i="10"/>
  <c r="AI108" i="10"/>
  <c r="AE108" i="10"/>
  <c r="AC108" i="10"/>
  <c r="AA108" i="10"/>
  <c r="Y108" i="10"/>
  <c r="W108" i="10"/>
  <c r="U108" i="10"/>
  <c r="S108" i="10"/>
  <c r="AI107" i="10"/>
  <c r="AE107" i="10"/>
  <c r="AC107" i="10"/>
  <c r="AA107" i="10"/>
  <c r="Y107" i="10"/>
  <c r="W107" i="10"/>
  <c r="U107" i="10"/>
  <c r="S107" i="10"/>
  <c r="AI106" i="10"/>
  <c r="AE106" i="10"/>
  <c r="AC106" i="10"/>
  <c r="AA106" i="10"/>
  <c r="Y106" i="10"/>
  <c r="W106" i="10"/>
  <c r="U106" i="10"/>
  <c r="S106" i="10"/>
  <c r="AI105" i="10"/>
  <c r="AE105" i="10"/>
  <c r="AC105" i="10"/>
  <c r="AA105" i="10"/>
  <c r="Y105" i="10"/>
  <c r="W105" i="10"/>
  <c r="U105" i="10"/>
  <c r="S105" i="10"/>
  <c r="AI104" i="10"/>
  <c r="AE104" i="10"/>
  <c r="AC104" i="10"/>
  <c r="AA104" i="10"/>
  <c r="Y104" i="10"/>
  <c r="W104" i="10"/>
  <c r="U104" i="10"/>
  <c r="S104" i="10"/>
  <c r="AI103" i="10"/>
  <c r="AE103" i="10"/>
  <c r="AC103" i="10"/>
  <c r="AA103" i="10"/>
  <c r="Y103" i="10"/>
  <c r="W103" i="10"/>
  <c r="U103" i="10"/>
  <c r="S103" i="10"/>
  <c r="K103" i="10"/>
  <c r="C103" i="10"/>
  <c r="AI102" i="10"/>
  <c r="AE102" i="10"/>
  <c r="AC102" i="10"/>
  <c r="AA102" i="10"/>
  <c r="Y102" i="10"/>
  <c r="W102" i="10"/>
  <c r="U102" i="10"/>
  <c r="S102" i="10"/>
  <c r="AF102" i="10"/>
  <c r="AG102" i="10"/>
  <c r="AI101" i="10"/>
  <c r="AE101" i="10"/>
  <c r="AC101" i="10"/>
  <c r="AA101" i="10"/>
  <c r="Y101" i="10"/>
  <c r="W101" i="10"/>
  <c r="U101" i="10"/>
  <c r="S101" i="10"/>
  <c r="AI100" i="10"/>
  <c r="AE100" i="10"/>
  <c r="AC100" i="10"/>
  <c r="AA100" i="10"/>
  <c r="Y100" i="10"/>
  <c r="W100" i="10"/>
  <c r="U100" i="10"/>
  <c r="S100" i="10"/>
  <c r="AI99" i="10"/>
  <c r="AE99" i="10"/>
  <c r="AC99" i="10"/>
  <c r="AA99" i="10"/>
  <c r="Y99" i="10"/>
  <c r="W99" i="10"/>
  <c r="U99" i="10"/>
  <c r="S99" i="10"/>
  <c r="AI98" i="10"/>
  <c r="AE98" i="10"/>
  <c r="AC98" i="10"/>
  <c r="AA98" i="10"/>
  <c r="Y98" i="10"/>
  <c r="W98" i="10"/>
  <c r="U98" i="10"/>
  <c r="S98" i="10"/>
  <c r="AF98" i="10"/>
  <c r="AG98" i="10"/>
  <c r="AI97" i="10"/>
  <c r="AE97" i="10"/>
  <c r="AC97" i="10"/>
  <c r="AA97" i="10"/>
  <c r="Y97" i="10"/>
  <c r="W97" i="10"/>
  <c r="U97" i="10"/>
  <c r="S97" i="10"/>
  <c r="K97" i="10"/>
  <c r="C97" i="10"/>
  <c r="AI96" i="10"/>
  <c r="AE96" i="10"/>
  <c r="AC96" i="10"/>
  <c r="AA96" i="10"/>
  <c r="Y96" i="10"/>
  <c r="W96" i="10"/>
  <c r="U96" i="10"/>
  <c r="S96" i="10"/>
  <c r="AI95" i="10"/>
  <c r="AE95" i="10"/>
  <c r="AC95" i="10"/>
  <c r="AA95" i="10"/>
  <c r="Y95" i="10"/>
  <c r="W95" i="10"/>
  <c r="U95" i="10"/>
  <c r="S95" i="10"/>
  <c r="AI94" i="10"/>
  <c r="AE94" i="10"/>
  <c r="AC94" i="10"/>
  <c r="AA94" i="10"/>
  <c r="Y94" i="10"/>
  <c r="W94" i="10"/>
  <c r="U94" i="10"/>
  <c r="S94" i="10"/>
  <c r="AI93" i="10"/>
  <c r="AE93" i="10"/>
  <c r="AC93" i="10"/>
  <c r="AA93" i="10"/>
  <c r="Y93" i="10"/>
  <c r="W93" i="10"/>
  <c r="U93" i="10"/>
  <c r="S93" i="10"/>
  <c r="AI92" i="10"/>
  <c r="AE92" i="10"/>
  <c r="AC92" i="10"/>
  <c r="AA92" i="10"/>
  <c r="Y92" i="10"/>
  <c r="W92" i="10"/>
  <c r="U92" i="10"/>
  <c r="S92" i="10"/>
  <c r="AI91" i="10"/>
  <c r="AE91" i="10"/>
  <c r="AC91" i="10"/>
  <c r="AA91" i="10"/>
  <c r="Y91" i="10"/>
  <c r="W91" i="10"/>
  <c r="U91" i="10"/>
  <c r="S91" i="10"/>
  <c r="K91" i="10"/>
  <c r="C91" i="10"/>
  <c r="AI90" i="10"/>
  <c r="AE90" i="10"/>
  <c r="AC90" i="10"/>
  <c r="AA90" i="10"/>
  <c r="Y90" i="10"/>
  <c r="W90" i="10"/>
  <c r="U90" i="10"/>
  <c r="S90" i="10"/>
  <c r="AI89" i="10"/>
  <c r="AE89" i="10"/>
  <c r="AC89" i="10"/>
  <c r="AA89" i="10"/>
  <c r="Y89" i="10"/>
  <c r="W89" i="10"/>
  <c r="U89" i="10"/>
  <c r="S89" i="10"/>
  <c r="AI88" i="10"/>
  <c r="AE88" i="10"/>
  <c r="AC88" i="10"/>
  <c r="AA88" i="10"/>
  <c r="Y88" i="10"/>
  <c r="W88" i="10"/>
  <c r="U88" i="10"/>
  <c r="S88" i="10"/>
  <c r="AI87" i="10"/>
  <c r="AE87" i="10"/>
  <c r="AC87" i="10"/>
  <c r="AA87" i="10"/>
  <c r="Y87" i="10"/>
  <c r="W87" i="10"/>
  <c r="U87" i="10"/>
  <c r="S87" i="10"/>
  <c r="AI86" i="10"/>
  <c r="AE86" i="10"/>
  <c r="AC86" i="10"/>
  <c r="AA86" i="10"/>
  <c r="Y86" i="10"/>
  <c r="W86" i="10"/>
  <c r="U86" i="10"/>
  <c r="S86" i="10"/>
  <c r="AI85" i="10"/>
  <c r="AE85" i="10"/>
  <c r="AC85" i="10"/>
  <c r="AA85" i="10"/>
  <c r="Y85" i="10"/>
  <c r="W85" i="10"/>
  <c r="U85" i="10"/>
  <c r="S85" i="10"/>
  <c r="K85" i="10"/>
  <c r="C85" i="10"/>
  <c r="AI84" i="10"/>
  <c r="AE84" i="10"/>
  <c r="AC84" i="10"/>
  <c r="AA84" i="10"/>
  <c r="Y84" i="10"/>
  <c r="W84" i="10"/>
  <c r="U84" i="10"/>
  <c r="S84" i="10"/>
  <c r="AI83" i="10"/>
  <c r="AE83" i="10"/>
  <c r="AC83" i="10"/>
  <c r="AA83" i="10"/>
  <c r="Y83" i="10"/>
  <c r="W83" i="10"/>
  <c r="U83" i="10"/>
  <c r="S83" i="10"/>
  <c r="AI82" i="10"/>
  <c r="AE82" i="10"/>
  <c r="AC82" i="10"/>
  <c r="AA82" i="10"/>
  <c r="Y82" i="10"/>
  <c r="W82" i="10"/>
  <c r="U82" i="10"/>
  <c r="S82" i="10"/>
  <c r="AI81" i="10"/>
  <c r="AE81" i="10"/>
  <c r="AC81" i="10"/>
  <c r="AA81" i="10"/>
  <c r="Y81" i="10"/>
  <c r="W81" i="10"/>
  <c r="U81" i="10"/>
  <c r="S81" i="10"/>
  <c r="AI80" i="10"/>
  <c r="AE80" i="10"/>
  <c r="AC80" i="10"/>
  <c r="AA80" i="10"/>
  <c r="Y80" i="10"/>
  <c r="W80" i="10"/>
  <c r="U80" i="10"/>
  <c r="S80" i="10"/>
  <c r="AI79" i="10"/>
  <c r="AE79" i="10"/>
  <c r="AC79" i="10"/>
  <c r="AA79" i="10"/>
  <c r="Y79" i="10"/>
  <c r="W79" i="10"/>
  <c r="U79" i="10"/>
  <c r="S79" i="10"/>
  <c r="K79" i="10"/>
  <c r="C79" i="10"/>
  <c r="AI78" i="10"/>
  <c r="AE78" i="10"/>
  <c r="AC78" i="10"/>
  <c r="AA78" i="10"/>
  <c r="Y78" i="10"/>
  <c r="W78" i="10"/>
  <c r="U78" i="10"/>
  <c r="S78" i="10"/>
  <c r="AI77" i="10"/>
  <c r="AE77" i="10"/>
  <c r="AC77" i="10"/>
  <c r="AA77" i="10"/>
  <c r="Y77" i="10"/>
  <c r="W77" i="10"/>
  <c r="U77" i="10"/>
  <c r="S77" i="10"/>
  <c r="AI76" i="10"/>
  <c r="AE76" i="10"/>
  <c r="AC76" i="10"/>
  <c r="AA76" i="10"/>
  <c r="Y76" i="10"/>
  <c r="W76" i="10"/>
  <c r="U76" i="10"/>
  <c r="S76" i="10"/>
  <c r="AI75" i="10"/>
  <c r="AE75" i="10"/>
  <c r="AC75" i="10"/>
  <c r="AA75" i="10"/>
  <c r="Y75" i="10"/>
  <c r="W75" i="10"/>
  <c r="U75" i="10"/>
  <c r="S75" i="10"/>
  <c r="AI74" i="10"/>
  <c r="AE74" i="10"/>
  <c r="AC74" i="10"/>
  <c r="AA74" i="10"/>
  <c r="Y74" i="10"/>
  <c r="W74" i="10"/>
  <c r="U74" i="10"/>
  <c r="S74" i="10"/>
  <c r="AI73" i="10"/>
  <c r="AE73" i="10"/>
  <c r="AC73" i="10"/>
  <c r="AA73" i="10"/>
  <c r="Y73" i="10"/>
  <c r="W73" i="10"/>
  <c r="U73" i="10"/>
  <c r="S73" i="10"/>
  <c r="K73" i="10"/>
  <c r="C73" i="10"/>
  <c r="AI72" i="10"/>
  <c r="AE72" i="10"/>
  <c r="AC72" i="10"/>
  <c r="AA72" i="10"/>
  <c r="Y72" i="10"/>
  <c r="W72" i="10"/>
  <c r="U72" i="10"/>
  <c r="S72" i="10"/>
  <c r="AI71" i="10"/>
  <c r="AE71" i="10"/>
  <c r="AC71" i="10"/>
  <c r="AA71" i="10"/>
  <c r="Y71" i="10"/>
  <c r="W71" i="10"/>
  <c r="U71" i="10"/>
  <c r="S71" i="10"/>
  <c r="AI70" i="10"/>
  <c r="AE70" i="10"/>
  <c r="AC70" i="10"/>
  <c r="AA70" i="10"/>
  <c r="Y70" i="10"/>
  <c r="W70" i="10"/>
  <c r="U70" i="10"/>
  <c r="S70" i="10"/>
  <c r="AI69" i="10"/>
  <c r="AE69" i="10"/>
  <c r="AC69" i="10"/>
  <c r="AA69" i="10"/>
  <c r="Y69" i="10"/>
  <c r="W69" i="10"/>
  <c r="U69" i="10"/>
  <c r="S69" i="10"/>
  <c r="AI68" i="10"/>
  <c r="AE68" i="10"/>
  <c r="AC68" i="10"/>
  <c r="AA68" i="10"/>
  <c r="Y68" i="10"/>
  <c r="W68" i="10"/>
  <c r="U68" i="10"/>
  <c r="S68" i="10"/>
  <c r="AI67" i="10"/>
  <c r="AE67" i="10"/>
  <c r="AC67" i="10"/>
  <c r="AA67" i="10"/>
  <c r="Y67" i="10"/>
  <c r="W67" i="10"/>
  <c r="U67" i="10"/>
  <c r="S67" i="10"/>
  <c r="K67" i="10"/>
  <c r="C67" i="10"/>
  <c r="AI66" i="10"/>
  <c r="AE66" i="10"/>
  <c r="AC66" i="10"/>
  <c r="AA66" i="10"/>
  <c r="Y66" i="10"/>
  <c r="W66" i="10"/>
  <c r="U66" i="10"/>
  <c r="S66" i="10"/>
  <c r="AI65" i="10"/>
  <c r="AE65" i="10"/>
  <c r="AC65" i="10"/>
  <c r="AA65" i="10"/>
  <c r="Y65" i="10"/>
  <c r="W65" i="10"/>
  <c r="U65" i="10"/>
  <c r="S65" i="10"/>
  <c r="AI64" i="10"/>
  <c r="AE64" i="10"/>
  <c r="AC64" i="10"/>
  <c r="AA64" i="10"/>
  <c r="Y64" i="10"/>
  <c r="W64" i="10"/>
  <c r="U64" i="10"/>
  <c r="S64" i="10"/>
  <c r="AI63" i="10"/>
  <c r="AE63" i="10"/>
  <c r="AC63" i="10"/>
  <c r="AA63" i="10"/>
  <c r="Y63" i="10"/>
  <c r="W63" i="10"/>
  <c r="U63" i="10"/>
  <c r="S63" i="10"/>
  <c r="AI62" i="10"/>
  <c r="AE62" i="10"/>
  <c r="AC62" i="10"/>
  <c r="AA62" i="10"/>
  <c r="Y62" i="10"/>
  <c r="W62" i="10"/>
  <c r="U62" i="10"/>
  <c r="S62" i="10"/>
  <c r="AI61" i="10"/>
  <c r="AE61" i="10"/>
  <c r="AC61" i="10"/>
  <c r="AA61" i="10"/>
  <c r="Y61" i="10"/>
  <c r="W61" i="10"/>
  <c r="U61" i="10"/>
  <c r="S61" i="10"/>
  <c r="K61" i="10"/>
  <c r="C61" i="10"/>
  <c r="AI60" i="10"/>
  <c r="AE60" i="10"/>
  <c r="AC60" i="10"/>
  <c r="AA60" i="10"/>
  <c r="Y60" i="10"/>
  <c r="W60" i="10"/>
  <c r="U60" i="10"/>
  <c r="S60" i="10"/>
  <c r="AI59" i="10"/>
  <c r="AE59" i="10"/>
  <c r="AC59" i="10"/>
  <c r="AA59" i="10"/>
  <c r="Y59" i="10"/>
  <c r="W59" i="10"/>
  <c r="U59" i="10"/>
  <c r="S59" i="10"/>
  <c r="AI58" i="10"/>
  <c r="AE58" i="10"/>
  <c r="AC58" i="10"/>
  <c r="AA58" i="10"/>
  <c r="Y58" i="10"/>
  <c r="W58" i="10"/>
  <c r="U58" i="10"/>
  <c r="S58" i="10"/>
  <c r="AI57" i="10"/>
  <c r="AE57" i="10"/>
  <c r="AC57" i="10"/>
  <c r="AA57" i="10"/>
  <c r="Y57" i="10"/>
  <c r="W57" i="10"/>
  <c r="U57" i="10"/>
  <c r="S57" i="10"/>
  <c r="AI56" i="10"/>
  <c r="AE56" i="10"/>
  <c r="AC56" i="10"/>
  <c r="AA56" i="10"/>
  <c r="Y56" i="10"/>
  <c r="W56" i="10"/>
  <c r="U56" i="10"/>
  <c r="S56" i="10"/>
  <c r="AI55" i="10"/>
  <c r="AE55" i="10"/>
  <c r="AC55" i="10"/>
  <c r="AA55" i="10"/>
  <c r="Y55" i="10"/>
  <c r="W55" i="10"/>
  <c r="U55" i="10"/>
  <c r="S55" i="10"/>
  <c r="K55" i="10"/>
  <c r="C55" i="10"/>
  <c r="AI54" i="10"/>
  <c r="AE54" i="10"/>
  <c r="AC54" i="10"/>
  <c r="AA54" i="10"/>
  <c r="Y54" i="10"/>
  <c r="W54" i="10"/>
  <c r="U54" i="10"/>
  <c r="S54" i="10"/>
  <c r="AI53" i="10"/>
  <c r="AE53" i="10"/>
  <c r="AC53" i="10"/>
  <c r="AA53" i="10"/>
  <c r="Y53" i="10"/>
  <c r="W53" i="10"/>
  <c r="U53" i="10"/>
  <c r="S53" i="10"/>
  <c r="AI52" i="10"/>
  <c r="AE52" i="10"/>
  <c r="AC52" i="10"/>
  <c r="AA52" i="10"/>
  <c r="Y52" i="10"/>
  <c r="W52" i="10"/>
  <c r="U52" i="10"/>
  <c r="S52" i="10"/>
  <c r="AI51" i="10"/>
  <c r="AE51" i="10"/>
  <c r="AC51" i="10"/>
  <c r="AA51" i="10"/>
  <c r="Y51" i="10"/>
  <c r="W51" i="10"/>
  <c r="U51" i="10"/>
  <c r="S51" i="10"/>
  <c r="AI50" i="10"/>
  <c r="AE50" i="10"/>
  <c r="AC50" i="10"/>
  <c r="AA50" i="10"/>
  <c r="Y50" i="10"/>
  <c r="W50" i="10"/>
  <c r="U50" i="10"/>
  <c r="S50" i="10"/>
  <c r="AI49" i="10"/>
  <c r="AE49" i="10"/>
  <c r="AC49" i="10"/>
  <c r="AA49" i="10"/>
  <c r="Y49" i="10"/>
  <c r="W49" i="10"/>
  <c r="U49" i="10"/>
  <c r="S49" i="10"/>
  <c r="K49" i="10"/>
  <c r="C49" i="10"/>
  <c r="AI48" i="10"/>
  <c r="AE48" i="10"/>
  <c r="AC48" i="10"/>
  <c r="AA48" i="10"/>
  <c r="Y48" i="10"/>
  <c r="W48" i="10"/>
  <c r="U48" i="10"/>
  <c r="S48" i="10"/>
  <c r="AI47" i="10"/>
  <c r="AE47" i="10"/>
  <c r="AC47" i="10"/>
  <c r="AA47" i="10"/>
  <c r="Y47" i="10"/>
  <c r="W47" i="10"/>
  <c r="U47" i="10"/>
  <c r="S47" i="10"/>
  <c r="AI46" i="10"/>
  <c r="AE46" i="10"/>
  <c r="AC46" i="10"/>
  <c r="AA46" i="10"/>
  <c r="Y46" i="10"/>
  <c r="W46" i="10"/>
  <c r="U46" i="10"/>
  <c r="S46" i="10"/>
  <c r="AI45" i="10"/>
  <c r="AE45" i="10"/>
  <c r="AC45" i="10"/>
  <c r="AA45" i="10"/>
  <c r="Y45" i="10"/>
  <c r="W45" i="10"/>
  <c r="U45" i="10"/>
  <c r="S45" i="10"/>
  <c r="AI44" i="10"/>
  <c r="AE44" i="10"/>
  <c r="AC44" i="10"/>
  <c r="AA44" i="10"/>
  <c r="Y44" i="10"/>
  <c r="W44" i="10"/>
  <c r="U44" i="10"/>
  <c r="S44" i="10"/>
  <c r="AI43" i="10"/>
  <c r="AE43" i="10"/>
  <c r="AC43" i="10"/>
  <c r="AA43" i="10"/>
  <c r="Y43" i="10"/>
  <c r="W43" i="10"/>
  <c r="U43" i="10"/>
  <c r="S43" i="10"/>
  <c r="K43" i="10"/>
  <c r="C43" i="10"/>
  <c r="AI42" i="10"/>
  <c r="AE42" i="10"/>
  <c r="AC42" i="10"/>
  <c r="AA42" i="10"/>
  <c r="Y42" i="10"/>
  <c r="W42" i="10"/>
  <c r="U42" i="10"/>
  <c r="S42" i="10"/>
  <c r="AI41" i="10"/>
  <c r="AE41" i="10"/>
  <c r="AC41" i="10"/>
  <c r="AA41" i="10"/>
  <c r="Y41" i="10"/>
  <c r="W41" i="10"/>
  <c r="U41" i="10"/>
  <c r="S41" i="10"/>
  <c r="AI40" i="10"/>
  <c r="AE40" i="10"/>
  <c r="AC40" i="10"/>
  <c r="AA40" i="10"/>
  <c r="Y40" i="10"/>
  <c r="W40" i="10"/>
  <c r="U40" i="10"/>
  <c r="S40" i="10"/>
  <c r="AI39" i="10"/>
  <c r="AE39" i="10"/>
  <c r="AC39" i="10"/>
  <c r="AA39" i="10"/>
  <c r="Y39" i="10"/>
  <c r="W39" i="10"/>
  <c r="U39" i="10"/>
  <c r="S39" i="10"/>
  <c r="AI38" i="10"/>
  <c r="AE38" i="10"/>
  <c r="AC38" i="10"/>
  <c r="AA38" i="10"/>
  <c r="Y38" i="10"/>
  <c r="W38" i="10"/>
  <c r="U38" i="10"/>
  <c r="S38" i="10"/>
  <c r="AI37" i="10"/>
  <c r="AE37" i="10"/>
  <c r="AC37" i="10"/>
  <c r="AA37" i="10"/>
  <c r="Y37" i="10"/>
  <c r="W37" i="10"/>
  <c r="U37" i="10"/>
  <c r="S37" i="10"/>
  <c r="K37" i="10"/>
  <c r="C37" i="10"/>
  <c r="AI36" i="10"/>
  <c r="AE36" i="10"/>
  <c r="AC36" i="10"/>
  <c r="AA36" i="10"/>
  <c r="Y36" i="10"/>
  <c r="W36" i="10"/>
  <c r="U36" i="10"/>
  <c r="S36" i="10"/>
  <c r="AI35" i="10"/>
  <c r="AE35" i="10"/>
  <c r="AC35" i="10"/>
  <c r="AA35" i="10"/>
  <c r="Y35" i="10"/>
  <c r="W35" i="10"/>
  <c r="U35" i="10"/>
  <c r="S35" i="10"/>
  <c r="AI34" i="10"/>
  <c r="AE34" i="10"/>
  <c r="AC34" i="10"/>
  <c r="AA34" i="10"/>
  <c r="Y34" i="10"/>
  <c r="W34" i="10"/>
  <c r="U34" i="10"/>
  <c r="S34" i="10"/>
  <c r="AI33" i="10"/>
  <c r="AE33" i="10"/>
  <c r="AC33" i="10"/>
  <c r="AA33" i="10"/>
  <c r="Y33" i="10"/>
  <c r="W33" i="10"/>
  <c r="U33" i="10"/>
  <c r="S33" i="10"/>
  <c r="AI32" i="10"/>
  <c r="AE32" i="10"/>
  <c r="AC32" i="10"/>
  <c r="AA32" i="10"/>
  <c r="Y32" i="10"/>
  <c r="W32" i="10"/>
  <c r="U32" i="10"/>
  <c r="S32" i="10"/>
  <c r="AI31" i="10"/>
  <c r="AE31" i="10"/>
  <c r="AC31" i="10"/>
  <c r="AA31" i="10"/>
  <c r="Y31" i="10"/>
  <c r="W31" i="10"/>
  <c r="U31" i="10"/>
  <c r="S31" i="10"/>
  <c r="K31" i="10"/>
  <c r="C31" i="10"/>
  <c r="AI30" i="10"/>
  <c r="AE30" i="10"/>
  <c r="AC30" i="10"/>
  <c r="AA30" i="10"/>
  <c r="Y30" i="10"/>
  <c r="W30" i="10"/>
  <c r="U30" i="10"/>
  <c r="S30" i="10"/>
  <c r="AI29" i="10"/>
  <c r="AE29" i="10"/>
  <c r="AC29" i="10"/>
  <c r="AA29" i="10"/>
  <c r="Y29" i="10"/>
  <c r="W29" i="10"/>
  <c r="U29" i="10"/>
  <c r="S29" i="10"/>
  <c r="AI28" i="10"/>
  <c r="AE28" i="10"/>
  <c r="AC28" i="10"/>
  <c r="AA28" i="10"/>
  <c r="Y28" i="10"/>
  <c r="W28" i="10"/>
  <c r="U28" i="10"/>
  <c r="S28" i="10"/>
  <c r="AI27" i="10"/>
  <c r="AE27" i="10"/>
  <c r="AC27" i="10"/>
  <c r="AA27" i="10"/>
  <c r="Y27" i="10"/>
  <c r="W27" i="10"/>
  <c r="U27" i="10"/>
  <c r="S27" i="10"/>
  <c r="AI26" i="10"/>
  <c r="AE26" i="10"/>
  <c r="AC26" i="10"/>
  <c r="AA26" i="10"/>
  <c r="Y26" i="10"/>
  <c r="W26" i="10"/>
  <c r="U26" i="10"/>
  <c r="S26" i="10"/>
  <c r="AI25" i="10"/>
  <c r="AE25" i="10"/>
  <c r="AC25" i="10"/>
  <c r="AA25" i="10"/>
  <c r="Y25" i="10"/>
  <c r="W25" i="10"/>
  <c r="U25" i="10"/>
  <c r="S25" i="10"/>
  <c r="K25" i="10"/>
  <c r="C25" i="10"/>
  <c r="AI24" i="10"/>
  <c r="AE24" i="10"/>
  <c r="AC24" i="10"/>
  <c r="AA24" i="10"/>
  <c r="Y24" i="10"/>
  <c r="W24" i="10"/>
  <c r="U24" i="10"/>
  <c r="S24" i="10"/>
  <c r="AI23" i="10"/>
  <c r="AE23" i="10"/>
  <c r="AC23" i="10"/>
  <c r="AA23" i="10"/>
  <c r="Y23" i="10"/>
  <c r="W23" i="10"/>
  <c r="U23" i="10"/>
  <c r="S23" i="10"/>
  <c r="AI22" i="10"/>
  <c r="AE22" i="10"/>
  <c r="AC22" i="10"/>
  <c r="AA22" i="10"/>
  <c r="Y22" i="10"/>
  <c r="W22" i="10"/>
  <c r="U22" i="10"/>
  <c r="S22" i="10"/>
  <c r="AI21" i="10"/>
  <c r="AE21" i="10"/>
  <c r="AC21" i="10"/>
  <c r="AA21" i="10"/>
  <c r="Y21" i="10"/>
  <c r="W21" i="10"/>
  <c r="U21" i="10"/>
  <c r="S21" i="10"/>
  <c r="AI20" i="10"/>
  <c r="AE20" i="10"/>
  <c r="AC20" i="10"/>
  <c r="AA20" i="10"/>
  <c r="Y20" i="10"/>
  <c r="W20" i="10"/>
  <c r="U20" i="10"/>
  <c r="S20" i="10"/>
  <c r="AI19" i="10"/>
  <c r="AE19" i="10"/>
  <c r="AC19" i="10"/>
  <c r="AA19" i="10"/>
  <c r="Y19" i="10"/>
  <c r="W19" i="10"/>
  <c r="U19" i="10"/>
  <c r="S19" i="10"/>
  <c r="K19" i="10"/>
  <c r="C19" i="10"/>
  <c r="AI18" i="10"/>
  <c r="AE18" i="10"/>
  <c r="AC18" i="10"/>
  <c r="AA18" i="10"/>
  <c r="Y18" i="10"/>
  <c r="W18" i="10"/>
  <c r="U18" i="10"/>
  <c r="S18" i="10"/>
  <c r="AI17" i="10"/>
  <c r="AE17" i="10"/>
  <c r="AC17" i="10"/>
  <c r="AA17" i="10"/>
  <c r="Y17" i="10"/>
  <c r="W17" i="10"/>
  <c r="U17" i="10"/>
  <c r="S17" i="10"/>
  <c r="AI16" i="10"/>
  <c r="AE16" i="10"/>
  <c r="AC16" i="10"/>
  <c r="AA16" i="10"/>
  <c r="Y16" i="10"/>
  <c r="W16" i="10"/>
  <c r="U16" i="10"/>
  <c r="S16" i="10"/>
  <c r="AI15" i="10"/>
  <c r="AE15" i="10"/>
  <c r="AC15" i="10"/>
  <c r="AA15" i="10"/>
  <c r="Y15" i="10"/>
  <c r="W15" i="10"/>
  <c r="U15" i="10"/>
  <c r="S15" i="10"/>
  <c r="AI14" i="10"/>
  <c r="AE14" i="10"/>
  <c r="AC14" i="10"/>
  <c r="AA14" i="10"/>
  <c r="Y14" i="10"/>
  <c r="W14" i="10"/>
  <c r="U14" i="10"/>
  <c r="S14" i="10"/>
  <c r="AI13" i="10"/>
  <c r="AE13" i="10"/>
  <c r="AC13" i="10"/>
  <c r="AA13" i="10"/>
  <c r="Y13" i="10"/>
  <c r="W13" i="10"/>
  <c r="U13" i="10"/>
  <c r="S13" i="10"/>
  <c r="K13" i="10"/>
  <c r="C13" i="10"/>
  <c r="AI12" i="10"/>
  <c r="AE12" i="10"/>
  <c r="AC12" i="10"/>
  <c r="AA12" i="10"/>
  <c r="Y12" i="10"/>
  <c r="W12" i="10"/>
  <c r="U12" i="10"/>
  <c r="S12" i="10"/>
  <c r="AI11" i="10"/>
  <c r="AE11" i="10"/>
  <c r="AC11" i="10"/>
  <c r="AA11" i="10"/>
  <c r="Y11" i="10"/>
  <c r="W11" i="10"/>
  <c r="U11" i="10"/>
  <c r="S11" i="10"/>
  <c r="AI10" i="10"/>
  <c r="AE10" i="10"/>
  <c r="AC10" i="10"/>
  <c r="AA10" i="10"/>
  <c r="Y10" i="10"/>
  <c r="W10" i="10"/>
  <c r="U10" i="10"/>
  <c r="S10" i="10"/>
  <c r="AI9" i="10"/>
  <c r="AE9" i="10"/>
  <c r="AC9" i="10"/>
  <c r="AA9" i="10"/>
  <c r="Y9" i="10"/>
  <c r="W9" i="10"/>
  <c r="U9" i="10"/>
  <c r="S9" i="10"/>
  <c r="AI8" i="10"/>
  <c r="AE8" i="10"/>
  <c r="AC8" i="10"/>
  <c r="AA8" i="10"/>
  <c r="Y8" i="10"/>
  <c r="W8" i="10"/>
  <c r="U8" i="10"/>
  <c r="S8" i="10"/>
  <c r="AI7" i="10"/>
  <c r="AE7" i="10"/>
  <c r="AC7" i="10"/>
  <c r="AA7" i="10"/>
  <c r="Y7" i="10"/>
  <c r="W7" i="10"/>
  <c r="U7" i="10"/>
  <c r="S7" i="10"/>
  <c r="K7" i="10"/>
  <c r="C7" i="10"/>
  <c r="AD12" i="6"/>
  <c r="AD11" i="6"/>
  <c r="AD10" i="6"/>
  <c r="AD9" i="6"/>
  <c r="AD8" i="6"/>
  <c r="AC13" i="6"/>
  <c r="AC19" i="6"/>
  <c r="AC25" i="6"/>
  <c r="AC31" i="6"/>
  <c r="AC37" i="6"/>
  <c r="AC43" i="6"/>
  <c r="AC49" i="6"/>
  <c r="AC55" i="6"/>
  <c r="AC61" i="6"/>
  <c r="AC67" i="6"/>
  <c r="AC73" i="6"/>
  <c r="AC79" i="6"/>
  <c r="AC85" i="6"/>
  <c r="AC91" i="6"/>
  <c r="AC97" i="6"/>
  <c r="AC103" i="6"/>
  <c r="AC109" i="6"/>
  <c r="AC115" i="6"/>
  <c r="AC121" i="6"/>
  <c r="AC127" i="6"/>
  <c r="AC133" i="6"/>
  <c r="AC139" i="6"/>
  <c r="AC145" i="6"/>
  <c r="AC151" i="6"/>
  <c r="AC157" i="6"/>
  <c r="AC163" i="6"/>
  <c r="AC169" i="6"/>
  <c r="AC175" i="6"/>
  <c r="AC181" i="6"/>
  <c r="AC187" i="6"/>
  <c r="AC193" i="6"/>
  <c r="AC199" i="6"/>
  <c r="AC205" i="6"/>
  <c r="AC211" i="6"/>
  <c r="AC217" i="6"/>
  <c r="AC223" i="6"/>
  <c r="AC229" i="6"/>
  <c r="AC235" i="6"/>
  <c r="AC241" i="6"/>
  <c r="AC247" i="6"/>
  <c r="AC253" i="6"/>
  <c r="AC259" i="6"/>
  <c r="AC265" i="6"/>
  <c r="AC271" i="6"/>
  <c r="AC277" i="6"/>
  <c r="AC283" i="6"/>
  <c r="AC289" i="6"/>
  <c r="AC295" i="6"/>
  <c r="AC301" i="6"/>
  <c r="AC307" i="6"/>
  <c r="AC313" i="6"/>
  <c r="AC319" i="6"/>
  <c r="AC325" i="6"/>
  <c r="AC331" i="6"/>
  <c r="AC337" i="6"/>
  <c r="AC343" i="6"/>
  <c r="AC349" i="6"/>
  <c r="AC355" i="6"/>
  <c r="AC361" i="6"/>
  <c r="AC7" i="6"/>
  <c r="AF106" i="10"/>
  <c r="AG106" i="10"/>
  <c r="AF164" i="10"/>
  <c r="AG164" i="10"/>
  <c r="AF168" i="10"/>
  <c r="AG168" i="10"/>
  <c r="BG9" i="12"/>
  <c r="BG13" i="12"/>
  <c r="AF24" i="10"/>
  <c r="AG24" i="10"/>
  <c r="AF34" i="10"/>
  <c r="AG34" i="10"/>
  <c r="AF73" i="10"/>
  <c r="AG73" i="10"/>
  <c r="AF77" i="10"/>
  <c r="AG77" i="10"/>
  <c r="AF253" i="10"/>
  <c r="AG253" i="10"/>
  <c r="AF257" i="10"/>
  <c r="AG257" i="10"/>
  <c r="AF277" i="10"/>
  <c r="AG277" i="10"/>
  <c r="AF301" i="10"/>
  <c r="AG301" i="10"/>
  <c r="AF305" i="10"/>
  <c r="AG305" i="10"/>
  <c r="AF313" i="10"/>
  <c r="AG313" i="10"/>
  <c r="AF317" i="10"/>
  <c r="AG317" i="10"/>
  <c r="AF331" i="10"/>
  <c r="AG331" i="10"/>
  <c r="AF356" i="10"/>
  <c r="AG356" i="10"/>
  <c r="AF256" i="10"/>
  <c r="AG256" i="10"/>
  <c r="AF266" i="10"/>
  <c r="AG266" i="10"/>
  <c r="AF270" i="10"/>
  <c r="AG270" i="10"/>
  <c r="AF272" i="10"/>
  <c r="AG272" i="10"/>
  <c r="AF276" i="10"/>
  <c r="AG276" i="10"/>
  <c r="AF282" i="10"/>
  <c r="AG282" i="10"/>
  <c r="AF294" i="10"/>
  <c r="AG294" i="10"/>
  <c r="AF320" i="10"/>
  <c r="AG320" i="10"/>
  <c r="AF325" i="10"/>
  <c r="AG325" i="10"/>
  <c r="AF76" i="10"/>
  <c r="AG76" i="10"/>
  <c r="AF32" i="10"/>
  <c r="AG32" i="10"/>
  <c r="AF75" i="10"/>
  <c r="AG75" i="10"/>
  <c r="AF116" i="10"/>
  <c r="AG116" i="10"/>
  <c r="AF120" i="10"/>
  <c r="AG120" i="10"/>
  <c r="AF167" i="10"/>
  <c r="AG167" i="10"/>
  <c r="AF179" i="10"/>
  <c r="AG179" i="10"/>
  <c r="AF222" i="10"/>
  <c r="AG222" i="10"/>
  <c r="AF238" i="10"/>
  <c r="AG238" i="10"/>
  <c r="AF265" i="10"/>
  <c r="AG265" i="10"/>
  <c r="AF269" i="10"/>
  <c r="AG269" i="10"/>
  <c r="AF275" i="10"/>
  <c r="AG275" i="10"/>
  <c r="AF296" i="10"/>
  <c r="AG296" i="10"/>
  <c r="AF303" i="10"/>
  <c r="AG303" i="10"/>
  <c r="AF342" i="10"/>
  <c r="AG342" i="10"/>
  <c r="AF358" i="10"/>
  <c r="AG358" i="10"/>
  <c r="AF30" i="10"/>
  <c r="AG30" i="10"/>
  <c r="AF64" i="10"/>
  <c r="AG64" i="10"/>
  <c r="AF36" i="10"/>
  <c r="AG36" i="10"/>
  <c r="AF163" i="10"/>
  <c r="AG163" i="10"/>
  <c r="AF218" i="10"/>
  <c r="AG218" i="10"/>
  <c r="AF31" i="10"/>
  <c r="AG31" i="10"/>
  <c r="AF35" i="10"/>
  <c r="AG35" i="10"/>
  <c r="AF43" i="10"/>
  <c r="AG43" i="10"/>
  <c r="AF47" i="10"/>
  <c r="AG47" i="10"/>
  <c r="AF81" i="10"/>
  <c r="AG81" i="10"/>
  <c r="AF89" i="10"/>
  <c r="AG89" i="10"/>
  <c r="AF104" i="10"/>
  <c r="AG104" i="10"/>
  <c r="AF108" i="10"/>
  <c r="AG108" i="10"/>
  <c r="AF132" i="10"/>
  <c r="AG132" i="10"/>
  <c r="AF141" i="10"/>
  <c r="AG141" i="10"/>
  <c r="AF166" i="10"/>
  <c r="AG166" i="10"/>
  <c r="AF193" i="10"/>
  <c r="AG193" i="10"/>
  <c r="AF197" i="10"/>
  <c r="AG197" i="10"/>
  <c r="AF237" i="10"/>
  <c r="AG237" i="10"/>
  <c r="AF254" i="10"/>
  <c r="AG254" i="10"/>
  <c r="AF258" i="10"/>
  <c r="AG258" i="10"/>
  <c r="AF268" i="10"/>
  <c r="AG268" i="10"/>
  <c r="AF357" i="10"/>
  <c r="AG357" i="10"/>
  <c r="AF196" i="10"/>
  <c r="AG196" i="10"/>
  <c r="AF207" i="10"/>
  <c r="AG207" i="10"/>
  <c r="AF360" i="10"/>
  <c r="AG360" i="10"/>
  <c r="AF26" i="10"/>
  <c r="AG26" i="10"/>
  <c r="AF25" i="10"/>
  <c r="AG25" i="10"/>
  <c r="AF19" i="10"/>
  <c r="AG19" i="10"/>
  <c r="AF14" i="10"/>
  <c r="AG14" i="10"/>
  <c r="AF13" i="10"/>
  <c r="AG13" i="10"/>
  <c r="AF9" i="10"/>
  <c r="AG9" i="10"/>
  <c r="AF37" i="10"/>
  <c r="AG37" i="10"/>
  <c r="AF38" i="10"/>
  <c r="AG38" i="10"/>
  <c r="AF39" i="10"/>
  <c r="AG39" i="10"/>
  <c r="AF41" i="10"/>
  <c r="AG41" i="10"/>
  <c r="AF42" i="10"/>
  <c r="AG42" i="10"/>
  <c r="AF50" i="10"/>
  <c r="AG50" i="10"/>
  <c r="AF54" i="10"/>
  <c r="AG54" i="10"/>
  <c r="AF55" i="10"/>
  <c r="AG55" i="10"/>
  <c r="AF56" i="10"/>
  <c r="AG56" i="10"/>
  <c r="AF58" i="10"/>
  <c r="AG58" i="10"/>
  <c r="AF59" i="10"/>
  <c r="AG59" i="10"/>
  <c r="AF60" i="10"/>
  <c r="AG60" i="10"/>
  <c r="AF67" i="10"/>
  <c r="AG67" i="10"/>
  <c r="AF71" i="10"/>
  <c r="AG71" i="10"/>
  <c r="AF88" i="10"/>
  <c r="AG88" i="10"/>
  <c r="AF145" i="10"/>
  <c r="AG145" i="10"/>
  <c r="AF146" i="10"/>
  <c r="AG146" i="10"/>
  <c r="AF147" i="10"/>
  <c r="AG147" i="10"/>
  <c r="AF149" i="10"/>
  <c r="AG149" i="10"/>
  <c r="AF150" i="10"/>
  <c r="AG150" i="10"/>
  <c r="AF151" i="10"/>
  <c r="AG151" i="10"/>
  <c r="AF155" i="10"/>
  <c r="AG155" i="10"/>
  <c r="AF169" i="10"/>
  <c r="AG169" i="10"/>
  <c r="AF170" i="10"/>
  <c r="AG170" i="10"/>
  <c r="AF171" i="10"/>
  <c r="AG171" i="10"/>
  <c r="AF172" i="10"/>
  <c r="AG172" i="10"/>
  <c r="AF173" i="10"/>
  <c r="AG173" i="10"/>
  <c r="AF174" i="10"/>
  <c r="AG174" i="10"/>
  <c r="AF180" i="10"/>
  <c r="AG180" i="10"/>
  <c r="AF184" i="10"/>
  <c r="AG184" i="10"/>
  <c r="AF185" i="10"/>
  <c r="AG185" i="10"/>
  <c r="AF7" i="10"/>
  <c r="AG7" i="10"/>
  <c r="AF16" i="10"/>
  <c r="AG16" i="10"/>
  <c r="AF22" i="10"/>
  <c r="AG22" i="10"/>
  <c r="AF135" i="10"/>
  <c r="AG135" i="10"/>
  <c r="AF136" i="10"/>
  <c r="AG136" i="10"/>
  <c r="AF137" i="10"/>
  <c r="AG137" i="10"/>
  <c r="AF8" i="10"/>
  <c r="AG8" i="10"/>
  <c r="AF10" i="10"/>
  <c r="AG10" i="10"/>
  <c r="AF11" i="10"/>
  <c r="AG11" i="10"/>
  <c r="AF12" i="10"/>
  <c r="AG12" i="10"/>
  <c r="AF99" i="10"/>
  <c r="AG99" i="10"/>
  <c r="AF101" i="10"/>
  <c r="AG101" i="10"/>
  <c r="AF112" i="10"/>
  <c r="AG112" i="10"/>
  <c r="AF115" i="10"/>
  <c r="AG115" i="10"/>
  <c r="AF119" i="10"/>
  <c r="AG119" i="10"/>
  <c r="AF128" i="10"/>
  <c r="AG128" i="10"/>
  <c r="AF129" i="10"/>
  <c r="AG129" i="10"/>
  <c r="AF130" i="10"/>
  <c r="AG130" i="10"/>
  <c r="AF204" i="10"/>
  <c r="AG204" i="10"/>
  <c r="AF205" i="10"/>
  <c r="AG205" i="10"/>
  <c r="AF230" i="10"/>
  <c r="AG230" i="10"/>
  <c r="AF231" i="10"/>
  <c r="AG231" i="10"/>
  <c r="AF234" i="10"/>
  <c r="AG234" i="10"/>
  <c r="AF235" i="10"/>
  <c r="AG235" i="10"/>
  <c r="AF236" i="10"/>
  <c r="AG236" i="10"/>
  <c r="AF239" i="10"/>
  <c r="AG239" i="10"/>
  <c r="AF240" i="10"/>
  <c r="AG240" i="10"/>
  <c r="AF243" i="10"/>
  <c r="AG243" i="10"/>
  <c r="AF244" i="10"/>
  <c r="AG244" i="10"/>
  <c r="AF245" i="10"/>
  <c r="AG245" i="10"/>
  <c r="AF251" i="10"/>
  <c r="AG251" i="10"/>
  <c r="AF260" i="10"/>
  <c r="AG260" i="10"/>
  <c r="AF264" i="10"/>
  <c r="AG264" i="10"/>
  <c r="AF271" i="10"/>
  <c r="AG271" i="10"/>
  <c r="AF274" i="10"/>
  <c r="AG274" i="10"/>
  <c r="AF279" i="10"/>
  <c r="AG279" i="10"/>
  <c r="AF281" i="10"/>
  <c r="AG281" i="10"/>
  <c r="AF289" i="10"/>
  <c r="AG289" i="10"/>
  <c r="AF290" i="10"/>
  <c r="AG290" i="10"/>
  <c r="AF314" i="10"/>
  <c r="AG314" i="10"/>
  <c r="AF316" i="10"/>
  <c r="AG316" i="10"/>
  <c r="AF318" i="10"/>
  <c r="AG318" i="10"/>
  <c r="AF330" i="10"/>
  <c r="AG330" i="10"/>
  <c r="AF337" i="10"/>
  <c r="AG337" i="10"/>
  <c r="AF338" i="10"/>
  <c r="AG338" i="10"/>
  <c r="AF339" i="10"/>
  <c r="AG339" i="10"/>
  <c r="AF340" i="10"/>
  <c r="AG340" i="10"/>
  <c r="AF341" i="10"/>
  <c r="AG341" i="10"/>
  <c r="AF349" i="10"/>
  <c r="AG349" i="10"/>
  <c r="AF350" i="10"/>
  <c r="AG350" i="10"/>
  <c r="AF351" i="10"/>
  <c r="AG351" i="10"/>
  <c r="AF352" i="10"/>
  <c r="AG352" i="10"/>
  <c r="AF353" i="10"/>
  <c r="AG353" i="10"/>
  <c r="AF354" i="10"/>
  <c r="AG354" i="10"/>
  <c r="AF362" i="10"/>
  <c r="AG362" i="10"/>
  <c r="AF363" i="10"/>
  <c r="AG363" i="10"/>
  <c r="AF366" i="10"/>
  <c r="AG366" i="10"/>
  <c r="AF15" i="10"/>
  <c r="AG15" i="10"/>
  <c r="AF17" i="10"/>
  <c r="AG17" i="10"/>
  <c r="AF18" i="10"/>
  <c r="AG18" i="10"/>
  <c r="AF23" i="10"/>
  <c r="AG23" i="10"/>
  <c r="AF27" i="10"/>
  <c r="AG27" i="10"/>
  <c r="AF28" i="10"/>
  <c r="AG28" i="10"/>
  <c r="AF29" i="10"/>
  <c r="AG29" i="10"/>
  <c r="AF33" i="10"/>
  <c r="AG33" i="10"/>
  <c r="AF44" i="10"/>
  <c r="AG44" i="10"/>
  <c r="AF45" i="10"/>
  <c r="AG45" i="10"/>
  <c r="AF46" i="10"/>
  <c r="AG46" i="10"/>
  <c r="AF48" i="10"/>
  <c r="AG48" i="10"/>
  <c r="AF61" i="10"/>
  <c r="AG61" i="10"/>
  <c r="AF62" i="10"/>
  <c r="AG62" i="10"/>
  <c r="AF63" i="10"/>
  <c r="AG63" i="10"/>
  <c r="AF65" i="10"/>
  <c r="AG65" i="10"/>
  <c r="AF66" i="10"/>
  <c r="AG66" i="10"/>
  <c r="AF74" i="10"/>
  <c r="AG74" i="10"/>
  <c r="AF78" i="10"/>
  <c r="AG78" i="10"/>
  <c r="AF79" i="10"/>
  <c r="AG79" i="10"/>
  <c r="AF80" i="10"/>
  <c r="AG80" i="10"/>
  <c r="AF82" i="10"/>
  <c r="AG82" i="10"/>
  <c r="AF83" i="10"/>
  <c r="AG83" i="10"/>
  <c r="AF84" i="10"/>
  <c r="AG84" i="10"/>
  <c r="AF91" i="10"/>
  <c r="AG91" i="10"/>
  <c r="AF95" i="10"/>
  <c r="AG95" i="10"/>
  <c r="AF105" i="10"/>
  <c r="AG105" i="10"/>
  <c r="AF123" i="10"/>
  <c r="AG123" i="10"/>
  <c r="AF125" i="10"/>
  <c r="AG125" i="10"/>
  <c r="AF139" i="10"/>
  <c r="AG139" i="10"/>
  <c r="AF140" i="10"/>
  <c r="AG140" i="10"/>
  <c r="AF142" i="10"/>
  <c r="AG142" i="10"/>
  <c r="AF152" i="10"/>
  <c r="AG152" i="10"/>
  <c r="AF153" i="10"/>
  <c r="AG153" i="10"/>
  <c r="AF154" i="10"/>
  <c r="AG154" i="10"/>
  <c r="AF156" i="10"/>
  <c r="AG156" i="10"/>
  <c r="AF158" i="10"/>
  <c r="AG158" i="10"/>
  <c r="AF162" i="10"/>
  <c r="AG162" i="10"/>
  <c r="AF175" i="10"/>
  <c r="AG175" i="10"/>
  <c r="AF176" i="10"/>
  <c r="AG176" i="10"/>
  <c r="AF177" i="10"/>
  <c r="AG177" i="10"/>
  <c r="AF182" i="10"/>
  <c r="AG182" i="10"/>
  <c r="AF186" i="10"/>
  <c r="AG186" i="10"/>
  <c r="AF187" i="10"/>
  <c r="AG187" i="10"/>
  <c r="AF189" i="10"/>
  <c r="AG189" i="10"/>
  <c r="AF192" i="10"/>
  <c r="AG192" i="10"/>
  <c r="AF200" i="10"/>
  <c r="AG200" i="10"/>
  <c r="AF202" i="10"/>
  <c r="AG202" i="10"/>
  <c r="AF215" i="10"/>
  <c r="AG215" i="10"/>
  <c r="AF217" i="10"/>
  <c r="AG217" i="10"/>
  <c r="AF220" i="10"/>
  <c r="AG220" i="10"/>
  <c r="AF221" i="10"/>
  <c r="AG221" i="10"/>
  <c r="AF225" i="10"/>
  <c r="AG225" i="10"/>
  <c r="AF226" i="10"/>
  <c r="AG226" i="10"/>
  <c r="AF241" i="10"/>
  <c r="AG241" i="10"/>
  <c r="AF259" i="10"/>
  <c r="AG259" i="10"/>
  <c r="AF280" i="10"/>
  <c r="AG280" i="10"/>
  <c r="AF283" i="10"/>
  <c r="AG283" i="10"/>
  <c r="AF291" i="10"/>
  <c r="AG291" i="10"/>
  <c r="AF298" i="10"/>
  <c r="AG298" i="10"/>
  <c r="AF300" i="10"/>
  <c r="AG300" i="10"/>
  <c r="AF310" i="10"/>
  <c r="AG310" i="10"/>
  <c r="AF319" i="10"/>
  <c r="AG319" i="10"/>
  <c r="AF321" i="10"/>
  <c r="AG321" i="10"/>
  <c r="AF322" i="10"/>
  <c r="AG322" i="10"/>
  <c r="AF326" i="10"/>
  <c r="AG326" i="10"/>
  <c r="AF327" i="10"/>
  <c r="AG327" i="10"/>
  <c r="AF332" i="10"/>
  <c r="AG332" i="10"/>
  <c r="AF333" i="10"/>
  <c r="AG333" i="10"/>
  <c r="AF334" i="10"/>
  <c r="AG334" i="10"/>
  <c r="AF335" i="10"/>
  <c r="AG335" i="10"/>
  <c r="AF336" i="10"/>
  <c r="AG336" i="10"/>
  <c r="AF364" i="10"/>
  <c r="AG364" i="10"/>
  <c r="AF20" i="10"/>
  <c r="AG20" i="10"/>
  <c r="AF21" i="10"/>
  <c r="AG21" i="10"/>
  <c r="AF40" i="10"/>
  <c r="AG40" i="10"/>
  <c r="AF49" i="10"/>
  <c r="AG49" i="10"/>
  <c r="AF51" i="10"/>
  <c r="AG51" i="10"/>
  <c r="AF52" i="10"/>
  <c r="AG52" i="10"/>
  <c r="AF53" i="10"/>
  <c r="AG53" i="10"/>
  <c r="AF57" i="10"/>
  <c r="AG57" i="10"/>
  <c r="AF68" i="10"/>
  <c r="AG68" i="10"/>
  <c r="AF69" i="10"/>
  <c r="AG69" i="10"/>
  <c r="AF70" i="10"/>
  <c r="AG70" i="10"/>
  <c r="AF72" i="10"/>
  <c r="AG72" i="10"/>
  <c r="AF85" i="10"/>
  <c r="AG85" i="10"/>
  <c r="AF86" i="10"/>
  <c r="AG86" i="10"/>
  <c r="AF87" i="10"/>
  <c r="AG87" i="10"/>
  <c r="AF90" i="10"/>
  <c r="AG90" i="10"/>
  <c r="AF92" i="10"/>
  <c r="AG92" i="10"/>
  <c r="AF96" i="10"/>
  <c r="AG96" i="10"/>
  <c r="AF97" i="10"/>
  <c r="AG97" i="10"/>
  <c r="AF109" i="10"/>
  <c r="AG109" i="10"/>
  <c r="AF111" i="10"/>
  <c r="AG111" i="10"/>
  <c r="AF113" i="10"/>
  <c r="AG113" i="10"/>
  <c r="AF122" i="10"/>
  <c r="AG122" i="10"/>
  <c r="AF126" i="10"/>
  <c r="AG126" i="10"/>
  <c r="AF133" i="10"/>
  <c r="AG133" i="10"/>
  <c r="AF143" i="10"/>
  <c r="AG143" i="10"/>
  <c r="AF144" i="10"/>
  <c r="AG144" i="10"/>
  <c r="AF157" i="10"/>
  <c r="AG157" i="10"/>
  <c r="AF159" i="10"/>
  <c r="AG159" i="10"/>
  <c r="AF160" i="10"/>
  <c r="AG160" i="10"/>
  <c r="AF161" i="10"/>
  <c r="AG161" i="10"/>
  <c r="AF165" i="10"/>
  <c r="AG165" i="10"/>
  <c r="AF183" i="10"/>
  <c r="AG183" i="10"/>
  <c r="AF190" i="10"/>
  <c r="AG190" i="10"/>
  <c r="AF199" i="10"/>
  <c r="AG199" i="10"/>
  <c r="AF203" i="10"/>
  <c r="AG203" i="10"/>
  <c r="AF213" i="10"/>
  <c r="AG213" i="10"/>
  <c r="AF214" i="10"/>
  <c r="AG214" i="10"/>
  <c r="AF223" i="10"/>
  <c r="AG223" i="10"/>
  <c r="AF224" i="10"/>
  <c r="AG224" i="10"/>
  <c r="AF227" i="10"/>
  <c r="AG227" i="10"/>
  <c r="AF228" i="10"/>
  <c r="AG228" i="10"/>
  <c r="AF229" i="10"/>
  <c r="AG229" i="10"/>
  <c r="AF232" i="10"/>
  <c r="AG232" i="10"/>
  <c r="AF233" i="10"/>
  <c r="AG233" i="10"/>
  <c r="AF247" i="10"/>
  <c r="AG247" i="10"/>
  <c r="AF250" i="10"/>
  <c r="AG250" i="10"/>
  <c r="AF261" i="10"/>
  <c r="AG261" i="10"/>
  <c r="AF262" i="10"/>
  <c r="AG262" i="10"/>
  <c r="AF263" i="10"/>
  <c r="AG263" i="10"/>
  <c r="AF267" i="10"/>
  <c r="AG267" i="10"/>
  <c r="AF278" i="10"/>
  <c r="AG278" i="10"/>
  <c r="AF284" i="10"/>
  <c r="AG284" i="10"/>
  <c r="AF285" i="10"/>
  <c r="AG285" i="10"/>
  <c r="AF286" i="10"/>
  <c r="AG286" i="10"/>
  <c r="AF288" i="10"/>
  <c r="AG288" i="10"/>
  <c r="AF292" i="10"/>
  <c r="AG292" i="10"/>
  <c r="AF293" i="10"/>
  <c r="AG293" i="10"/>
  <c r="AF297" i="10"/>
  <c r="AG297" i="10"/>
  <c r="AF302" i="10"/>
  <c r="AG302" i="10"/>
  <c r="AF306" i="10"/>
  <c r="AG306" i="10"/>
  <c r="AF309" i="10"/>
  <c r="AG309" i="10"/>
  <c r="AF323" i="10"/>
  <c r="AG323" i="10"/>
  <c r="AF324" i="10"/>
  <c r="AG324" i="10"/>
  <c r="AF328" i="10"/>
  <c r="AG328" i="10"/>
  <c r="AF329" i="10"/>
  <c r="AG329" i="10"/>
  <c r="AF343" i="10"/>
  <c r="AG343" i="10"/>
  <c r="AF344" i="10"/>
  <c r="AG344" i="10"/>
  <c r="AF345" i="10"/>
  <c r="AG345" i="10"/>
  <c r="AF346" i="10"/>
  <c r="AG346" i="10"/>
  <c r="AF347" i="10"/>
  <c r="AG347" i="10"/>
  <c r="AF348" i="10"/>
  <c r="AG348" i="10"/>
  <c r="AF355" i="10"/>
  <c r="AG355" i="10"/>
  <c r="AF359" i="10"/>
  <c r="AG359" i="10"/>
  <c r="AF361" i="10"/>
  <c r="AG361" i="10"/>
  <c r="AF365" i="10"/>
  <c r="AG365" i="10"/>
  <c r="AF94" i="10"/>
  <c r="AG94" i="10"/>
  <c r="AF100" i="10"/>
  <c r="AG100" i="10"/>
  <c r="AF117" i="10"/>
  <c r="AG117" i="10"/>
  <c r="AF131" i="10"/>
  <c r="AG131" i="10"/>
  <c r="AF93" i="10"/>
  <c r="AG93" i="10"/>
  <c r="AF118" i="10"/>
  <c r="AG118" i="10"/>
  <c r="AF124" i="10"/>
  <c r="AG124" i="10"/>
  <c r="AF127" i="10"/>
  <c r="AG127" i="10"/>
  <c r="AF134" i="10"/>
  <c r="AG134" i="10"/>
  <c r="AF138" i="10"/>
  <c r="AG138" i="10"/>
  <c r="AF103" i="10"/>
  <c r="AG103" i="10"/>
  <c r="AF107" i="10"/>
  <c r="AG107" i="10"/>
  <c r="AF110" i="10"/>
  <c r="AG110" i="10"/>
  <c r="AF114" i="10"/>
  <c r="AG114" i="10"/>
  <c r="AF178" i="10"/>
  <c r="AG178" i="10"/>
  <c r="AF181" i="10"/>
  <c r="AG181" i="10"/>
  <c r="AF188" i="10"/>
  <c r="AG188" i="10"/>
  <c r="AF208" i="10"/>
  <c r="AG208" i="10"/>
  <c r="AF212" i="10"/>
  <c r="AG212" i="10"/>
  <c r="AF216" i="10"/>
  <c r="AG216" i="10"/>
  <c r="AF191" i="10"/>
  <c r="AG191" i="10"/>
  <c r="AF194" i="10"/>
  <c r="AG194" i="10"/>
  <c r="AF198" i="10"/>
  <c r="AG198" i="10"/>
  <c r="AF201" i="10"/>
  <c r="AG201" i="10"/>
  <c r="AF209" i="10"/>
  <c r="AG209" i="10"/>
  <c r="AF211" i="10"/>
  <c r="AG211" i="10"/>
  <c r="AF248" i="10"/>
  <c r="AG248" i="10"/>
  <c r="AF252" i="10"/>
  <c r="AG252" i="10"/>
  <c r="AF242" i="10"/>
  <c r="AG242" i="10"/>
  <c r="AF246" i="10"/>
  <c r="AG246" i="10"/>
  <c r="AF249" i="10"/>
  <c r="AG249" i="10"/>
  <c r="AF255" i="10"/>
  <c r="AG255" i="10"/>
  <c r="AF311" i="10"/>
  <c r="AG311" i="10"/>
  <c r="AF273" i="10"/>
  <c r="AG273" i="10"/>
  <c r="AF304" i="10"/>
  <c r="AG304" i="10"/>
  <c r="AF308" i="10"/>
  <c r="AG308" i="10"/>
  <c r="AF312" i="10"/>
  <c r="AG312" i="10"/>
  <c r="AF287" i="10"/>
  <c r="AG287" i="10"/>
  <c r="AF295" i="10"/>
  <c r="AG295" i="10"/>
  <c r="AF299" i="10"/>
  <c r="AG299" i="10"/>
  <c r="AF307" i="10"/>
  <c r="AG307" i="10"/>
  <c r="AF315" i="10"/>
  <c r="AG315" i="10"/>
  <c r="BA7" i="6"/>
  <c r="BA8" i="6"/>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BA302" i="6"/>
  <c r="BA303" i="6"/>
  <c r="BA304" i="6"/>
  <c r="BA305" i="6"/>
  <c r="BA306" i="6"/>
  <c r="BA307" i="6"/>
  <c r="BA308" i="6"/>
  <c r="BA309" i="6"/>
  <c r="BA310" i="6"/>
  <c r="BA311" i="6"/>
  <c r="BA312" i="6"/>
  <c r="BA313" i="6"/>
  <c r="BA314" i="6"/>
  <c r="BA315" i="6"/>
  <c r="BA316" i="6"/>
  <c r="BA317" i="6"/>
  <c r="BA318" i="6"/>
  <c r="BA319" i="6"/>
  <c r="BA320" i="6"/>
  <c r="BA321" i="6"/>
  <c r="BA322" i="6"/>
  <c r="BA323" i="6"/>
  <c r="BA324" i="6"/>
  <c r="BA325" i="6"/>
  <c r="BA326" i="6"/>
  <c r="BA327" i="6"/>
  <c r="BA328" i="6"/>
  <c r="BA329" i="6"/>
  <c r="BA330" i="6"/>
  <c r="BA331" i="6"/>
  <c r="BA332" i="6"/>
  <c r="BA333" i="6"/>
  <c r="BA334" i="6"/>
  <c r="BA335" i="6"/>
  <c r="BA336" i="6"/>
  <c r="BA337" i="6"/>
  <c r="BA338" i="6"/>
  <c r="BA339" i="6"/>
  <c r="BA340" i="6"/>
  <c r="BA341" i="6"/>
  <c r="BA342" i="6"/>
  <c r="BA343" i="6"/>
  <c r="BA344" i="6"/>
  <c r="BA345" i="6"/>
  <c r="BA346" i="6"/>
  <c r="BA347" i="6"/>
  <c r="BA348" i="6"/>
  <c r="BA349" i="6"/>
  <c r="BA350" i="6"/>
  <c r="BA351" i="6"/>
  <c r="BA352" i="6"/>
  <c r="BA353" i="6"/>
  <c r="BA354" i="6"/>
  <c r="BA355" i="6"/>
  <c r="BA356" i="6"/>
  <c r="BA357" i="6"/>
  <c r="BA358" i="6"/>
  <c r="BA359" i="6"/>
  <c r="BA360" i="6"/>
  <c r="BA361" i="6"/>
  <c r="BA362" i="6"/>
  <c r="BA363" i="6"/>
  <c r="BA364" i="6"/>
  <c r="BA365" i="6"/>
  <c r="BA366" i="6"/>
  <c r="AW8" i="6"/>
  <c r="AW9" i="6"/>
  <c r="AW10"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119" i="6"/>
  <c r="AW120" i="6"/>
  <c r="AW121" i="6"/>
  <c r="AW122" i="6"/>
  <c r="AW123" i="6"/>
  <c r="AW124" i="6"/>
  <c r="AW125" i="6"/>
  <c r="AW126" i="6"/>
  <c r="AW127" i="6"/>
  <c r="AW128" i="6"/>
  <c r="AW129" i="6"/>
  <c r="AW130" i="6"/>
  <c r="AW131" i="6"/>
  <c r="AW132" i="6"/>
  <c r="AW133" i="6"/>
  <c r="AW134" i="6"/>
  <c r="AW135" i="6"/>
  <c r="AW136" i="6"/>
  <c r="AW137" i="6"/>
  <c r="AW138" i="6"/>
  <c r="AW139" i="6"/>
  <c r="AW140" i="6"/>
  <c r="AW141" i="6"/>
  <c r="AW142" i="6"/>
  <c r="AW143" i="6"/>
  <c r="AW144" i="6"/>
  <c r="AW145" i="6"/>
  <c r="AW146" i="6"/>
  <c r="AW147" i="6"/>
  <c r="AW148" i="6"/>
  <c r="AW149" i="6"/>
  <c r="AW150" i="6"/>
  <c r="AW151" i="6"/>
  <c r="AW152" i="6"/>
  <c r="AW153" i="6"/>
  <c r="AW154" i="6"/>
  <c r="AW155" i="6"/>
  <c r="AW156" i="6"/>
  <c r="AW157" i="6"/>
  <c r="AW158" i="6"/>
  <c r="AW159" i="6"/>
  <c r="AW160" i="6"/>
  <c r="AW161" i="6"/>
  <c r="AW162" i="6"/>
  <c r="AW163" i="6"/>
  <c r="AW164" i="6"/>
  <c r="AW165" i="6"/>
  <c r="AW166" i="6"/>
  <c r="AW167" i="6"/>
  <c r="AW168" i="6"/>
  <c r="AW169" i="6"/>
  <c r="AW170" i="6"/>
  <c r="AW171" i="6"/>
  <c r="AW172" i="6"/>
  <c r="AW173" i="6"/>
  <c r="AW174" i="6"/>
  <c r="AW175" i="6"/>
  <c r="AW176" i="6"/>
  <c r="AW177" i="6"/>
  <c r="AW178" i="6"/>
  <c r="AW179" i="6"/>
  <c r="AW180" i="6"/>
  <c r="AW181" i="6"/>
  <c r="AW182" i="6"/>
  <c r="AW183" i="6"/>
  <c r="AW184" i="6"/>
  <c r="AW185" i="6"/>
  <c r="AW186" i="6"/>
  <c r="AW187" i="6"/>
  <c r="AW188" i="6"/>
  <c r="AW189" i="6"/>
  <c r="AW190" i="6"/>
  <c r="AW191" i="6"/>
  <c r="AW192" i="6"/>
  <c r="AW193" i="6"/>
  <c r="AW194" i="6"/>
  <c r="AW195" i="6"/>
  <c r="AW196" i="6"/>
  <c r="AW197" i="6"/>
  <c r="AW198" i="6"/>
  <c r="AW199" i="6"/>
  <c r="AW200" i="6"/>
  <c r="AW201" i="6"/>
  <c r="AW202" i="6"/>
  <c r="AW203" i="6"/>
  <c r="AW204" i="6"/>
  <c r="AW205" i="6"/>
  <c r="AW206" i="6"/>
  <c r="AW207" i="6"/>
  <c r="AW208" i="6"/>
  <c r="AW209" i="6"/>
  <c r="AW210" i="6"/>
  <c r="AW211" i="6"/>
  <c r="AW212" i="6"/>
  <c r="AW213" i="6"/>
  <c r="AW214" i="6"/>
  <c r="AW215" i="6"/>
  <c r="AW216" i="6"/>
  <c r="AW217" i="6"/>
  <c r="AW218" i="6"/>
  <c r="AW219" i="6"/>
  <c r="AW220" i="6"/>
  <c r="AW221" i="6"/>
  <c r="AW222" i="6"/>
  <c r="AW223" i="6"/>
  <c r="AW224" i="6"/>
  <c r="AW225" i="6"/>
  <c r="AW226" i="6"/>
  <c r="AW227" i="6"/>
  <c r="AW228" i="6"/>
  <c r="AW229" i="6"/>
  <c r="AW230" i="6"/>
  <c r="AW231" i="6"/>
  <c r="AW232" i="6"/>
  <c r="AW233" i="6"/>
  <c r="AW234" i="6"/>
  <c r="AW235" i="6"/>
  <c r="AW236" i="6"/>
  <c r="AW237" i="6"/>
  <c r="AW238" i="6"/>
  <c r="AW239" i="6"/>
  <c r="AW240" i="6"/>
  <c r="AW241" i="6"/>
  <c r="AW242" i="6"/>
  <c r="AW243" i="6"/>
  <c r="AW244" i="6"/>
  <c r="AW245" i="6"/>
  <c r="AW246" i="6"/>
  <c r="AW247" i="6"/>
  <c r="AW248" i="6"/>
  <c r="AW249" i="6"/>
  <c r="AW250" i="6"/>
  <c r="AW251" i="6"/>
  <c r="AW252" i="6"/>
  <c r="AW253" i="6"/>
  <c r="AW254" i="6"/>
  <c r="AW255" i="6"/>
  <c r="AW256" i="6"/>
  <c r="AW257" i="6"/>
  <c r="AW258" i="6"/>
  <c r="AW259" i="6"/>
  <c r="AW260" i="6"/>
  <c r="AW261" i="6"/>
  <c r="AW262" i="6"/>
  <c r="AW263" i="6"/>
  <c r="AW264" i="6"/>
  <c r="AW265" i="6"/>
  <c r="AW266" i="6"/>
  <c r="AW267" i="6"/>
  <c r="AW268" i="6"/>
  <c r="AW269" i="6"/>
  <c r="AW270" i="6"/>
  <c r="AW271" i="6"/>
  <c r="AW272" i="6"/>
  <c r="AW273" i="6"/>
  <c r="AW274" i="6"/>
  <c r="AW275" i="6"/>
  <c r="AW276" i="6"/>
  <c r="AW277" i="6"/>
  <c r="AW278" i="6"/>
  <c r="AW279" i="6"/>
  <c r="AW280" i="6"/>
  <c r="AW281" i="6"/>
  <c r="AW282" i="6"/>
  <c r="AW283" i="6"/>
  <c r="AW284" i="6"/>
  <c r="AW285" i="6"/>
  <c r="AW286" i="6"/>
  <c r="AW287" i="6"/>
  <c r="AW288" i="6"/>
  <c r="AW289" i="6"/>
  <c r="AW290" i="6"/>
  <c r="AW291" i="6"/>
  <c r="AW292" i="6"/>
  <c r="AW293" i="6"/>
  <c r="AW294" i="6"/>
  <c r="AW295" i="6"/>
  <c r="AW296" i="6"/>
  <c r="AW297" i="6"/>
  <c r="AW298" i="6"/>
  <c r="AW299" i="6"/>
  <c r="AW300" i="6"/>
  <c r="AW301" i="6"/>
  <c r="AW302" i="6"/>
  <c r="AW303" i="6"/>
  <c r="AW304" i="6"/>
  <c r="AW305" i="6"/>
  <c r="AW306" i="6"/>
  <c r="AW307" i="6"/>
  <c r="AW308" i="6"/>
  <c r="AW309" i="6"/>
  <c r="AW310" i="6"/>
  <c r="AW311" i="6"/>
  <c r="AW312" i="6"/>
  <c r="AW313" i="6"/>
  <c r="AW314" i="6"/>
  <c r="AW315" i="6"/>
  <c r="AW316" i="6"/>
  <c r="AW317" i="6"/>
  <c r="AW318" i="6"/>
  <c r="AW319" i="6"/>
  <c r="AW320" i="6"/>
  <c r="AW321" i="6"/>
  <c r="AW322" i="6"/>
  <c r="AW323" i="6"/>
  <c r="AW324" i="6"/>
  <c r="AW325" i="6"/>
  <c r="AW326" i="6"/>
  <c r="AW327" i="6"/>
  <c r="AW328" i="6"/>
  <c r="AW329" i="6"/>
  <c r="AW330" i="6"/>
  <c r="AW331" i="6"/>
  <c r="AW332" i="6"/>
  <c r="AW333" i="6"/>
  <c r="AW334" i="6"/>
  <c r="AW335" i="6"/>
  <c r="AW336" i="6"/>
  <c r="AW337" i="6"/>
  <c r="AW338" i="6"/>
  <c r="AW339" i="6"/>
  <c r="AW340" i="6"/>
  <c r="AW341" i="6"/>
  <c r="AW342" i="6"/>
  <c r="AW343" i="6"/>
  <c r="AW344" i="6"/>
  <c r="AW345" i="6"/>
  <c r="AW346" i="6"/>
  <c r="AW347" i="6"/>
  <c r="AW348" i="6"/>
  <c r="AW349" i="6"/>
  <c r="AW350" i="6"/>
  <c r="AW351" i="6"/>
  <c r="AW352" i="6"/>
  <c r="AW353" i="6"/>
  <c r="AW354" i="6"/>
  <c r="AW355" i="6"/>
  <c r="AW356" i="6"/>
  <c r="AW357" i="6"/>
  <c r="AW358" i="6"/>
  <c r="AW359" i="6"/>
  <c r="AW360" i="6"/>
  <c r="AW361" i="6"/>
  <c r="AW362" i="6"/>
  <c r="AW363" i="6"/>
  <c r="AW364" i="6"/>
  <c r="AW365" i="6"/>
  <c r="AW366" i="6"/>
  <c r="AW7" i="6"/>
  <c r="AU8" i="6"/>
  <c r="AU9" i="6"/>
  <c r="AU10" i="6"/>
  <c r="AU11" i="6"/>
  <c r="AU12" i="6"/>
  <c r="AU13" i="6"/>
  <c r="AU14" i="6"/>
  <c r="AU15" i="6"/>
  <c r="AU16" i="6"/>
  <c r="AU17" i="6"/>
  <c r="AU18" i="6"/>
  <c r="AU19" i="6"/>
  <c r="AU20" i="6"/>
  <c r="AU21" i="6"/>
  <c r="AU22" i="6"/>
  <c r="AU23" i="6"/>
  <c r="AU24" i="6"/>
  <c r="AU25" i="6"/>
  <c r="AU26" i="6"/>
  <c r="AU27" i="6"/>
  <c r="AU28" i="6"/>
  <c r="AU29" i="6"/>
  <c r="AU30" i="6"/>
  <c r="AU31" i="6"/>
  <c r="AU32" i="6"/>
  <c r="AU33"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2"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7" i="6"/>
  <c r="AS8" i="6"/>
  <c r="AS9" i="6"/>
  <c r="AS10" i="6"/>
  <c r="AS11" i="6"/>
  <c r="AS12" i="6"/>
  <c r="AS13" i="6"/>
  <c r="AS14" i="6"/>
  <c r="AS15" i="6"/>
  <c r="AS16" i="6"/>
  <c r="AS17" i="6"/>
  <c r="AS18" i="6"/>
  <c r="AS19" i="6"/>
  <c r="AS20" i="6"/>
  <c r="AS21" i="6"/>
  <c r="AS22" i="6"/>
  <c r="AS23" i="6"/>
  <c r="AS24" i="6"/>
  <c r="AS25" i="6"/>
  <c r="AS26" i="6"/>
  <c r="AS27" i="6"/>
  <c r="AS28" i="6"/>
  <c r="AS29" i="6"/>
  <c r="AS30" i="6"/>
  <c r="AS31" i="6"/>
  <c r="AS32" i="6"/>
  <c r="AS33" i="6"/>
  <c r="AS34" i="6"/>
  <c r="AS35" i="6"/>
  <c r="AS36" i="6"/>
  <c r="AS37" i="6"/>
  <c r="AS38" i="6"/>
  <c r="AS39" i="6"/>
  <c r="AS40" i="6"/>
  <c r="AS41" i="6"/>
  <c r="AS42" i="6"/>
  <c r="AS43" i="6"/>
  <c r="AS44" i="6"/>
  <c r="AS45" i="6"/>
  <c r="AS46" i="6"/>
  <c r="AS47" i="6"/>
  <c r="AS48" i="6"/>
  <c r="AS49" i="6"/>
  <c r="AS50" i="6"/>
  <c r="AS51" i="6"/>
  <c r="AS52" i="6"/>
  <c r="AS53" i="6"/>
  <c r="AS54" i="6"/>
  <c r="AS55" i="6"/>
  <c r="AS56" i="6"/>
  <c r="AS57" i="6"/>
  <c r="AS58" i="6"/>
  <c r="AS59" i="6"/>
  <c r="AS60" i="6"/>
  <c r="AS61" i="6"/>
  <c r="AS62" i="6"/>
  <c r="AS63" i="6"/>
  <c r="AS64" i="6"/>
  <c r="AS65"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S101" i="6"/>
  <c r="AS102" i="6"/>
  <c r="AS103" i="6"/>
  <c r="AS104" i="6"/>
  <c r="AS105" i="6"/>
  <c r="AS106" i="6"/>
  <c r="AS107" i="6"/>
  <c r="AS108" i="6"/>
  <c r="AS109" i="6"/>
  <c r="AS110" i="6"/>
  <c r="AS111" i="6"/>
  <c r="AS112" i="6"/>
  <c r="AS113" i="6"/>
  <c r="AS114" i="6"/>
  <c r="AS115" i="6"/>
  <c r="AS116" i="6"/>
  <c r="AS117" i="6"/>
  <c r="AS118" i="6"/>
  <c r="AS119" i="6"/>
  <c r="AS120" i="6"/>
  <c r="AS121" i="6"/>
  <c r="AS122" i="6"/>
  <c r="AS123" i="6"/>
  <c r="AS124" i="6"/>
  <c r="AS125" i="6"/>
  <c r="AS126" i="6"/>
  <c r="AS127" i="6"/>
  <c r="AS128" i="6"/>
  <c r="AS129" i="6"/>
  <c r="AS130" i="6"/>
  <c r="AS131" i="6"/>
  <c r="AS132" i="6"/>
  <c r="AS133" i="6"/>
  <c r="AS134" i="6"/>
  <c r="AS135" i="6"/>
  <c r="AS136" i="6"/>
  <c r="AS137" i="6"/>
  <c r="AS138" i="6"/>
  <c r="AS139" i="6"/>
  <c r="AS140" i="6"/>
  <c r="AS141" i="6"/>
  <c r="AS142" i="6"/>
  <c r="AS143" i="6"/>
  <c r="AS144" i="6"/>
  <c r="AS145" i="6"/>
  <c r="AS146" i="6"/>
  <c r="AS147" i="6"/>
  <c r="AS148" i="6"/>
  <c r="AS149" i="6"/>
  <c r="AS150" i="6"/>
  <c r="AS151" i="6"/>
  <c r="AS152" i="6"/>
  <c r="AS153" i="6"/>
  <c r="AS154" i="6"/>
  <c r="AS155" i="6"/>
  <c r="AS156" i="6"/>
  <c r="AS157" i="6"/>
  <c r="AS158" i="6"/>
  <c r="AS159" i="6"/>
  <c r="AS160" i="6"/>
  <c r="AS161" i="6"/>
  <c r="AS162" i="6"/>
  <c r="AS163" i="6"/>
  <c r="AS164" i="6"/>
  <c r="AS165" i="6"/>
  <c r="AS166" i="6"/>
  <c r="AS167" i="6"/>
  <c r="AS168" i="6"/>
  <c r="AS169" i="6"/>
  <c r="AS170" i="6"/>
  <c r="AS171" i="6"/>
  <c r="AS172" i="6"/>
  <c r="AS173" i="6"/>
  <c r="AS174" i="6"/>
  <c r="AS175" i="6"/>
  <c r="AS176" i="6"/>
  <c r="AS177" i="6"/>
  <c r="AS178" i="6"/>
  <c r="AS179" i="6"/>
  <c r="AS180" i="6"/>
  <c r="AS181" i="6"/>
  <c r="AS182" i="6"/>
  <c r="AS183" i="6"/>
  <c r="AS184" i="6"/>
  <c r="AS185" i="6"/>
  <c r="AS186" i="6"/>
  <c r="AS187" i="6"/>
  <c r="AS188" i="6"/>
  <c r="AS189" i="6"/>
  <c r="AS190" i="6"/>
  <c r="AS191" i="6"/>
  <c r="AS192" i="6"/>
  <c r="AS193" i="6"/>
  <c r="AS194" i="6"/>
  <c r="AS195" i="6"/>
  <c r="AS196" i="6"/>
  <c r="AS197" i="6"/>
  <c r="AS198" i="6"/>
  <c r="AS199" i="6"/>
  <c r="AS200" i="6"/>
  <c r="AS201" i="6"/>
  <c r="AS202" i="6"/>
  <c r="AS203" i="6"/>
  <c r="AS204" i="6"/>
  <c r="AS205" i="6"/>
  <c r="AS206" i="6"/>
  <c r="AS207" i="6"/>
  <c r="AS208" i="6"/>
  <c r="AS209" i="6"/>
  <c r="AS210" i="6"/>
  <c r="AS211" i="6"/>
  <c r="AS212" i="6"/>
  <c r="AS213" i="6"/>
  <c r="AS214" i="6"/>
  <c r="AS215" i="6"/>
  <c r="AS216" i="6"/>
  <c r="AS217" i="6"/>
  <c r="AS218" i="6"/>
  <c r="AS219" i="6"/>
  <c r="AS220" i="6"/>
  <c r="AS221" i="6"/>
  <c r="AS222" i="6"/>
  <c r="AS223" i="6"/>
  <c r="AS224" i="6"/>
  <c r="AS225" i="6"/>
  <c r="AS226" i="6"/>
  <c r="AS227" i="6"/>
  <c r="AS228" i="6"/>
  <c r="AS229" i="6"/>
  <c r="AS230" i="6"/>
  <c r="AS231" i="6"/>
  <c r="AS232" i="6"/>
  <c r="AS233" i="6"/>
  <c r="AS234" i="6"/>
  <c r="AS235" i="6"/>
  <c r="AS236" i="6"/>
  <c r="AS237" i="6"/>
  <c r="AS238" i="6"/>
  <c r="AS239" i="6"/>
  <c r="AS240" i="6"/>
  <c r="AS241" i="6"/>
  <c r="AS242" i="6"/>
  <c r="AS243" i="6"/>
  <c r="AS244" i="6"/>
  <c r="AS245" i="6"/>
  <c r="AS246" i="6"/>
  <c r="AS247" i="6"/>
  <c r="AS248" i="6"/>
  <c r="AS249" i="6"/>
  <c r="AS250" i="6"/>
  <c r="AS251" i="6"/>
  <c r="AS252" i="6"/>
  <c r="AS253" i="6"/>
  <c r="AS254" i="6"/>
  <c r="AS255" i="6"/>
  <c r="AS256" i="6"/>
  <c r="AS257" i="6"/>
  <c r="AS258" i="6"/>
  <c r="AS259" i="6"/>
  <c r="AS260" i="6"/>
  <c r="AS261" i="6"/>
  <c r="AS262" i="6"/>
  <c r="AS263" i="6"/>
  <c r="AS264" i="6"/>
  <c r="AS265" i="6"/>
  <c r="AS266" i="6"/>
  <c r="AS267" i="6"/>
  <c r="AS268" i="6"/>
  <c r="AS269" i="6"/>
  <c r="AS270" i="6"/>
  <c r="AS271" i="6"/>
  <c r="AS272" i="6"/>
  <c r="AS273" i="6"/>
  <c r="AS274" i="6"/>
  <c r="AS275" i="6"/>
  <c r="AS276" i="6"/>
  <c r="AS277" i="6"/>
  <c r="AS278" i="6"/>
  <c r="AS279" i="6"/>
  <c r="AS280" i="6"/>
  <c r="AS281" i="6"/>
  <c r="AS282" i="6"/>
  <c r="AS283" i="6"/>
  <c r="AS284" i="6"/>
  <c r="AS285" i="6"/>
  <c r="AS286" i="6"/>
  <c r="AS287" i="6"/>
  <c r="AS288" i="6"/>
  <c r="AS289" i="6"/>
  <c r="AS290" i="6"/>
  <c r="AS291" i="6"/>
  <c r="AS292" i="6"/>
  <c r="AS293" i="6"/>
  <c r="AS294" i="6"/>
  <c r="AS295" i="6"/>
  <c r="AS296" i="6"/>
  <c r="AS297" i="6"/>
  <c r="AS298" i="6"/>
  <c r="AS299" i="6"/>
  <c r="AS300" i="6"/>
  <c r="AS301" i="6"/>
  <c r="AS302" i="6"/>
  <c r="AS303" i="6"/>
  <c r="AS304" i="6"/>
  <c r="AS305" i="6"/>
  <c r="AS306" i="6"/>
  <c r="AS307" i="6"/>
  <c r="AS308" i="6"/>
  <c r="AS309" i="6"/>
  <c r="AS310" i="6"/>
  <c r="AS311" i="6"/>
  <c r="AS312" i="6"/>
  <c r="AS313" i="6"/>
  <c r="AS314" i="6"/>
  <c r="AS315" i="6"/>
  <c r="AS316" i="6"/>
  <c r="AS317" i="6"/>
  <c r="AS318" i="6"/>
  <c r="AS319" i="6"/>
  <c r="AS320" i="6"/>
  <c r="AS321" i="6"/>
  <c r="AS322" i="6"/>
  <c r="AS323" i="6"/>
  <c r="AS324" i="6"/>
  <c r="AS325" i="6"/>
  <c r="AS326" i="6"/>
  <c r="AS327" i="6"/>
  <c r="AS328" i="6"/>
  <c r="AS329" i="6"/>
  <c r="AS330" i="6"/>
  <c r="AS331" i="6"/>
  <c r="AS332" i="6"/>
  <c r="AS333" i="6"/>
  <c r="AS334" i="6"/>
  <c r="AS335" i="6"/>
  <c r="AS336" i="6"/>
  <c r="AS337" i="6"/>
  <c r="AS338" i="6"/>
  <c r="AS339" i="6"/>
  <c r="AS340" i="6"/>
  <c r="AS341" i="6"/>
  <c r="AS342" i="6"/>
  <c r="AS343" i="6"/>
  <c r="AS344" i="6"/>
  <c r="AS345" i="6"/>
  <c r="AS346" i="6"/>
  <c r="AS347" i="6"/>
  <c r="AS348" i="6"/>
  <c r="AS349" i="6"/>
  <c r="AS350" i="6"/>
  <c r="AS351" i="6"/>
  <c r="AS352" i="6"/>
  <c r="AS353" i="6"/>
  <c r="AS354" i="6"/>
  <c r="AS355" i="6"/>
  <c r="AS356" i="6"/>
  <c r="AS357" i="6"/>
  <c r="AS358" i="6"/>
  <c r="AS359" i="6"/>
  <c r="AS360" i="6"/>
  <c r="AS361" i="6"/>
  <c r="AS362" i="6"/>
  <c r="AS363" i="6"/>
  <c r="AS364" i="6"/>
  <c r="AS365" i="6"/>
  <c r="AS366" i="6"/>
  <c r="AS7" i="6"/>
  <c r="AQ8" i="6"/>
  <c r="AQ9" i="6"/>
  <c r="AQ10" i="6"/>
  <c r="AQ11" i="6"/>
  <c r="AQ12" i="6"/>
  <c r="AQ13" i="6"/>
  <c r="AQ14" i="6"/>
  <c r="AQ15" i="6"/>
  <c r="AQ16" i="6"/>
  <c r="AQ17" i="6"/>
  <c r="AQ18" i="6"/>
  <c r="AQ19" i="6"/>
  <c r="AQ20" i="6"/>
  <c r="AQ21" i="6"/>
  <c r="AQ22" i="6"/>
  <c r="AQ23" i="6"/>
  <c r="AQ24" i="6"/>
  <c r="AQ25" i="6"/>
  <c r="AQ26" i="6"/>
  <c r="AQ27" i="6"/>
  <c r="AQ28" i="6"/>
  <c r="AQ29" i="6"/>
  <c r="AQ30" i="6"/>
  <c r="AQ31" i="6"/>
  <c r="AQ32" i="6"/>
  <c r="AQ33" i="6"/>
  <c r="AQ34" i="6"/>
  <c r="AQ35" i="6"/>
  <c r="AQ36" i="6"/>
  <c r="AQ37" i="6"/>
  <c r="AQ38" i="6"/>
  <c r="AQ39" i="6"/>
  <c r="AQ40" i="6"/>
  <c r="AQ41" i="6"/>
  <c r="AQ42" i="6"/>
  <c r="AQ43" i="6"/>
  <c r="AQ44" i="6"/>
  <c r="AQ45" i="6"/>
  <c r="AQ46" i="6"/>
  <c r="AQ47" i="6"/>
  <c r="AQ48" i="6"/>
  <c r="AQ49" i="6"/>
  <c r="AQ50" i="6"/>
  <c r="AQ51" i="6"/>
  <c r="AQ52" i="6"/>
  <c r="AQ53" i="6"/>
  <c r="AQ54" i="6"/>
  <c r="AQ55" i="6"/>
  <c r="AQ56" i="6"/>
  <c r="AQ57" i="6"/>
  <c r="AQ58" i="6"/>
  <c r="AQ59" i="6"/>
  <c r="AQ60" i="6"/>
  <c r="AQ61" i="6"/>
  <c r="AQ62" i="6"/>
  <c r="AQ63" i="6"/>
  <c r="AQ64" i="6"/>
  <c r="AQ65" i="6"/>
  <c r="AQ66" i="6"/>
  <c r="AQ67" i="6"/>
  <c r="AQ68" i="6"/>
  <c r="AQ69" i="6"/>
  <c r="AQ70" i="6"/>
  <c r="AQ71" i="6"/>
  <c r="AQ72" i="6"/>
  <c r="AQ73" i="6"/>
  <c r="AQ74" i="6"/>
  <c r="AQ75" i="6"/>
  <c r="AQ76" i="6"/>
  <c r="AQ77" i="6"/>
  <c r="AQ78" i="6"/>
  <c r="AQ79" i="6"/>
  <c r="AQ80" i="6"/>
  <c r="AQ81" i="6"/>
  <c r="AQ82" i="6"/>
  <c r="AQ83" i="6"/>
  <c r="AQ84" i="6"/>
  <c r="AQ85" i="6"/>
  <c r="AQ86" i="6"/>
  <c r="AQ87" i="6"/>
  <c r="AQ88" i="6"/>
  <c r="AQ89" i="6"/>
  <c r="AQ90" i="6"/>
  <c r="AQ91" i="6"/>
  <c r="AQ92" i="6"/>
  <c r="AQ93" i="6"/>
  <c r="AQ94" i="6"/>
  <c r="AQ95" i="6"/>
  <c r="AQ96" i="6"/>
  <c r="AQ97" i="6"/>
  <c r="AQ98" i="6"/>
  <c r="AQ99" i="6"/>
  <c r="AQ100" i="6"/>
  <c r="AQ101" i="6"/>
  <c r="AQ102" i="6"/>
  <c r="AQ103" i="6"/>
  <c r="AQ104" i="6"/>
  <c r="AQ105" i="6"/>
  <c r="AQ106" i="6"/>
  <c r="AQ107" i="6"/>
  <c r="AQ108" i="6"/>
  <c r="AQ109" i="6"/>
  <c r="AQ110" i="6"/>
  <c r="AQ111" i="6"/>
  <c r="AQ112" i="6"/>
  <c r="AQ113" i="6"/>
  <c r="AQ114" i="6"/>
  <c r="AQ115" i="6"/>
  <c r="AQ116" i="6"/>
  <c r="AQ117" i="6"/>
  <c r="AQ118" i="6"/>
  <c r="AQ119" i="6"/>
  <c r="AQ120" i="6"/>
  <c r="AQ121" i="6"/>
  <c r="AQ122" i="6"/>
  <c r="AQ123" i="6"/>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0" i="6"/>
  <c r="AQ151" i="6"/>
  <c r="AQ152" i="6"/>
  <c r="AQ153" i="6"/>
  <c r="AQ154" i="6"/>
  <c r="AQ155" i="6"/>
  <c r="AQ156" i="6"/>
  <c r="AQ157" i="6"/>
  <c r="AQ158" i="6"/>
  <c r="AQ159" i="6"/>
  <c r="AQ160" i="6"/>
  <c r="AQ161" i="6"/>
  <c r="AQ162" i="6"/>
  <c r="AQ163" i="6"/>
  <c r="AQ164" i="6"/>
  <c r="AQ165" i="6"/>
  <c r="AQ166" i="6"/>
  <c r="AQ167" i="6"/>
  <c r="AQ168" i="6"/>
  <c r="AQ169" i="6"/>
  <c r="AQ170" i="6"/>
  <c r="AQ171" i="6"/>
  <c r="AQ172" i="6"/>
  <c r="AQ173" i="6"/>
  <c r="AQ174" i="6"/>
  <c r="AQ175" i="6"/>
  <c r="AQ176" i="6"/>
  <c r="AQ177" i="6"/>
  <c r="AQ178" i="6"/>
  <c r="AQ179" i="6"/>
  <c r="AQ180" i="6"/>
  <c r="AQ181" i="6"/>
  <c r="AQ182" i="6"/>
  <c r="AQ183" i="6"/>
  <c r="AQ184" i="6"/>
  <c r="AQ185" i="6"/>
  <c r="AQ186" i="6"/>
  <c r="AQ187" i="6"/>
  <c r="AQ188" i="6"/>
  <c r="AQ189" i="6"/>
  <c r="AQ190" i="6"/>
  <c r="AQ191" i="6"/>
  <c r="AQ192" i="6"/>
  <c r="AQ193" i="6"/>
  <c r="AQ194" i="6"/>
  <c r="AQ195" i="6"/>
  <c r="AQ196" i="6"/>
  <c r="AQ197" i="6"/>
  <c r="AQ198" i="6"/>
  <c r="AQ199" i="6"/>
  <c r="AQ200" i="6"/>
  <c r="AQ201" i="6"/>
  <c r="AQ202" i="6"/>
  <c r="AQ203" i="6"/>
  <c r="AQ204" i="6"/>
  <c r="AQ205" i="6"/>
  <c r="AQ206" i="6"/>
  <c r="AQ207" i="6"/>
  <c r="AQ208" i="6"/>
  <c r="AQ209" i="6"/>
  <c r="AQ210" i="6"/>
  <c r="AQ211" i="6"/>
  <c r="AQ212" i="6"/>
  <c r="AQ213" i="6"/>
  <c r="AQ214" i="6"/>
  <c r="AQ215" i="6"/>
  <c r="AQ216" i="6"/>
  <c r="AQ217" i="6"/>
  <c r="AQ218" i="6"/>
  <c r="AQ219" i="6"/>
  <c r="AQ220" i="6"/>
  <c r="AQ221" i="6"/>
  <c r="AQ222" i="6"/>
  <c r="AQ223" i="6"/>
  <c r="AQ224" i="6"/>
  <c r="AQ225" i="6"/>
  <c r="AQ226" i="6"/>
  <c r="AQ227" i="6"/>
  <c r="AQ228" i="6"/>
  <c r="AQ229" i="6"/>
  <c r="AQ230" i="6"/>
  <c r="AQ231" i="6"/>
  <c r="AQ232" i="6"/>
  <c r="AQ233" i="6"/>
  <c r="AQ234" i="6"/>
  <c r="AQ235" i="6"/>
  <c r="AQ236" i="6"/>
  <c r="AQ237" i="6"/>
  <c r="AQ238" i="6"/>
  <c r="AQ239" i="6"/>
  <c r="AQ240" i="6"/>
  <c r="AQ241" i="6"/>
  <c r="AQ242" i="6"/>
  <c r="AQ243" i="6"/>
  <c r="AQ244" i="6"/>
  <c r="AQ245" i="6"/>
  <c r="AQ246" i="6"/>
  <c r="AQ247" i="6"/>
  <c r="AQ248" i="6"/>
  <c r="AQ249" i="6"/>
  <c r="AQ250" i="6"/>
  <c r="AQ251" i="6"/>
  <c r="AQ252" i="6"/>
  <c r="AQ253" i="6"/>
  <c r="AQ254" i="6"/>
  <c r="AQ255" i="6"/>
  <c r="AQ256" i="6"/>
  <c r="AQ257" i="6"/>
  <c r="AQ258" i="6"/>
  <c r="AQ259" i="6"/>
  <c r="AQ260" i="6"/>
  <c r="AQ261" i="6"/>
  <c r="AQ262" i="6"/>
  <c r="AQ263" i="6"/>
  <c r="AQ264" i="6"/>
  <c r="AQ265" i="6"/>
  <c r="AQ266" i="6"/>
  <c r="AQ267" i="6"/>
  <c r="AQ268" i="6"/>
  <c r="AQ269" i="6"/>
  <c r="AQ270" i="6"/>
  <c r="AQ271" i="6"/>
  <c r="AQ272" i="6"/>
  <c r="AQ273" i="6"/>
  <c r="AQ274" i="6"/>
  <c r="AQ275" i="6"/>
  <c r="AQ276" i="6"/>
  <c r="AQ277" i="6"/>
  <c r="AQ278" i="6"/>
  <c r="AQ279" i="6"/>
  <c r="AQ280" i="6"/>
  <c r="AQ281" i="6"/>
  <c r="AQ282" i="6"/>
  <c r="AQ283" i="6"/>
  <c r="AQ284" i="6"/>
  <c r="AQ285" i="6"/>
  <c r="AQ286" i="6"/>
  <c r="AQ287" i="6"/>
  <c r="AQ288" i="6"/>
  <c r="AQ289" i="6"/>
  <c r="AQ290" i="6"/>
  <c r="AQ291" i="6"/>
  <c r="AQ292" i="6"/>
  <c r="AQ293" i="6"/>
  <c r="AQ294" i="6"/>
  <c r="AQ295" i="6"/>
  <c r="AQ296" i="6"/>
  <c r="AQ297" i="6"/>
  <c r="AQ298" i="6"/>
  <c r="AQ299" i="6"/>
  <c r="AQ300" i="6"/>
  <c r="AQ301" i="6"/>
  <c r="AQ302" i="6"/>
  <c r="AQ303" i="6"/>
  <c r="AQ304" i="6"/>
  <c r="AQ305" i="6"/>
  <c r="AQ306" i="6"/>
  <c r="AQ307" i="6"/>
  <c r="AQ308" i="6"/>
  <c r="AQ309" i="6"/>
  <c r="AQ310" i="6"/>
  <c r="AQ311" i="6"/>
  <c r="AQ312" i="6"/>
  <c r="AQ313" i="6"/>
  <c r="AQ314" i="6"/>
  <c r="AQ315" i="6"/>
  <c r="AQ316" i="6"/>
  <c r="AQ317" i="6"/>
  <c r="AQ318" i="6"/>
  <c r="AQ319" i="6"/>
  <c r="AQ320" i="6"/>
  <c r="AQ321" i="6"/>
  <c r="AQ322" i="6"/>
  <c r="AQ323" i="6"/>
  <c r="AQ324" i="6"/>
  <c r="AQ325" i="6"/>
  <c r="AQ326" i="6"/>
  <c r="AQ327" i="6"/>
  <c r="AQ328" i="6"/>
  <c r="AQ329" i="6"/>
  <c r="AQ330" i="6"/>
  <c r="AQ331" i="6"/>
  <c r="AQ332" i="6"/>
  <c r="AQ333" i="6"/>
  <c r="AQ334" i="6"/>
  <c r="AQ335" i="6"/>
  <c r="AQ336" i="6"/>
  <c r="AQ337" i="6"/>
  <c r="AQ338" i="6"/>
  <c r="AQ339" i="6"/>
  <c r="AQ340" i="6"/>
  <c r="AQ341" i="6"/>
  <c r="AQ342" i="6"/>
  <c r="AQ343" i="6"/>
  <c r="AQ344" i="6"/>
  <c r="AQ345" i="6"/>
  <c r="AQ346" i="6"/>
  <c r="AQ347" i="6"/>
  <c r="AQ348" i="6"/>
  <c r="AQ349" i="6"/>
  <c r="AQ350" i="6"/>
  <c r="AQ351" i="6"/>
  <c r="AQ352" i="6"/>
  <c r="AQ353" i="6"/>
  <c r="AQ354" i="6"/>
  <c r="AQ355" i="6"/>
  <c r="AQ356" i="6"/>
  <c r="AQ357" i="6"/>
  <c r="AQ358" i="6"/>
  <c r="AQ359" i="6"/>
  <c r="AQ360" i="6"/>
  <c r="AQ361" i="6"/>
  <c r="AQ362" i="6"/>
  <c r="AQ363" i="6"/>
  <c r="AQ364" i="6"/>
  <c r="AQ365" i="6"/>
  <c r="AQ366" i="6"/>
  <c r="AO8" i="6"/>
  <c r="AO9" i="6"/>
  <c r="AO10" i="6"/>
  <c r="AO11" i="6"/>
  <c r="AO12" i="6"/>
  <c r="AO13" i="6"/>
  <c r="AO14" i="6"/>
  <c r="AO15" i="6"/>
  <c r="AO16" i="6"/>
  <c r="AO17" i="6"/>
  <c r="AO18" i="6"/>
  <c r="AO19" i="6"/>
  <c r="AO20" i="6"/>
  <c r="AO21" i="6"/>
  <c r="AO22" i="6"/>
  <c r="AO23" i="6"/>
  <c r="AO24" i="6"/>
  <c r="AO25" i="6"/>
  <c r="AO26" i="6"/>
  <c r="AO27" i="6"/>
  <c r="AO28" i="6"/>
  <c r="AO29" i="6"/>
  <c r="AO30" i="6"/>
  <c r="AO31" i="6"/>
  <c r="AO32" i="6"/>
  <c r="AO33" i="6"/>
  <c r="AO34" i="6"/>
  <c r="AO35" i="6"/>
  <c r="AO36" i="6"/>
  <c r="AO37" i="6"/>
  <c r="AO38" i="6"/>
  <c r="AO39" i="6"/>
  <c r="AO40" i="6"/>
  <c r="AO41" i="6"/>
  <c r="AO42" i="6"/>
  <c r="AO43" i="6"/>
  <c r="AO44" i="6"/>
  <c r="AO45" i="6"/>
  <c r="AO46" i="6"/>
  <c r="AO47" i="6"/>
  <c r="AO48" i="6"/>
  <c r="AO49" i="6"/>
  <c r="AO50" i="6"/>
  <c r="AO51" i="6"/>
  <c r="AO52" i="6"/>
  <c r="AO53" i="6"/>
  <c r="AO54" i="6"/>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8" i="6"/>
  <c r="AO99" i="6"/>
  <c r="AO100" i="6"/>
  <c r="AO101" i="6"/>
  <c r="AO102" i="6"/>
  <c r="AO103" i="6"/>
  <c r="AO104" i="6"/>
  <c r="AO105" i="6"/>
  <c r="AO106" i="6"/>
  <c r="AO107" i="6"/>
  <c r="AO108" i="6"/>
  <c r="AO109" i="6"/>
  <c r="AO110" i="6"/>
  <c r="AO111" i="6"/>
  <c r="AO112" i="6"/>
  <c r="AO113" i="6"/>
  <c r="AO114" i="6"/>
  <c r="AO115" i="6"/>
  <c r="AO116" i="6"/>
  <c r="AO117" i="6"/>
  <c r="AO118" i="6"/>
  <c r="AO119" i="6"/>
  <c r="AO120" i="6"/>
  <c r="AO121" i="6"/>
  <c r="AO122" i="6"/>
  <c r="AO123" i="6"/>
  <c r="AO124" i="6"/>
  <c r="AO125" i="6"/>
  <c r="AO126" i="6"/>
  <c r="AO127" i="6"/>
  <c r="AO128" i="6"/>
  <c r="AO129" i="6"/>
  <c r="AO130" i="6"/>
  <c r="AO131" i="6"/>
  <c r="AO132" i="6"/>
  <c r="AO133" i="6"/>
  <c r="AO134" i="6"/>
  <c r="AO135" i="6"/>
  <c r="AO136" i="6"/>
  <c r="AO137" i="6"/>
  <c r="AO138" i="6"/>
  <c r="AO139" i="6"/>
  <c r="AO140" i="6"/>
  <c r="AO141" i="6"/>
  <c r="AO142" i="6"/>
  <c r="AO143" i="6"/>
  <c r="AO144" i="6"/>
  <c r="AO145" i="6"/>
  <c r="AO146" i="6"/>
  <c r="AO147" i="6"/>
  <c r="AO148" i="6"/>
  <c r="AO149" i="6"/>
  <c r="AO150" i="6"/>
  <c r="AO151" i="6"/>
  <c r="AO152" i="6"/>
  <c r="AO153" i="6"/>
  <c r="AO154" i="6"/>
  <c r="AO155" i="6"/>
  <c r="AO156" i="6"/>
  <c r="AO157" i="6"/>
  <c r="AO158" i="6"/>
  <c r="AO159" i="6"/>
  <c r="AO160" i="6"/>
  <c r="AO161" i="6"/>
  <c r="AO162" i="6"/>
  <c r="AO163" i="6"/>
  <c r="AO164" i="6"/>
  <c r="AO165" i="6"/>
  <c r="AO166" i="6"/>
  <c r="AO167" i="6"/>
  <c r="AO168" i="6"/>
  <c r="AO169" i="6"/>
  <c r="AO170" i="6"/>
  <c r="AO171" i="6"/>
  <c r="AO172" i="6"/>
  <c r="AO173" i="6"/>
  <c r="AO174" i="6"/>
  <c r="AO175" i="6"/>
  <c r="AO176" i="6"/>
  <c r="AO177" i="6"/>
  <c r="AO178" i="6"/>
  <c r="AO179" i="6"/>
  <c r="AO180" i="6"/>
  <c r="AO181" i="6"/>
  <c r="AO182" i="6"/>
  <c r="AO183" i="6"/>
  <c r="AO184" i="6"/>
  <c r="AO185" i="6"/>
  <c r="AO186" i="6"/>
  <c r="AO187" i="6"/>
  <c r="AO188" i="6"/>
  <c r="AO189" i="6"/>
  <c r="AO190" i="6"/>
  <c r="AO191" i="6"/>
  <c r="AO192" i="6"/>
  <c r="AO193" i="6"/>
  <c r="AO194" i="6"/>
  <c r="AO195" i="6"/>
  <c r="AO196" i="6"/>
  <c r="AO197" i="6"/>
  <c r="AO198" i="6"/>
  <c r="AO199" i="6"/>
  <c r="AO200" i="6"/>
  <c r="AO201" i="6"/>
  <c r="AO202" i="6"/>
  <c r="AO203" i="6"/>
  <c r="AO204" i="6"/>
  <c r="AO205" i="6"/>
  <c r="AO206" i="6"/>
  <c r="AO207" i="6"/>
  <c r="AO208" i="6"/>
  <c r="AO209" i="6"/>
  <c r="AO210" i="6"/>
  <c r="AO211" i="6"/>
  <c r="AO212" i="6"/>
  <c r="AO213" i="6"/>
  <c r="AO214" i="6"/>
  <c r="AO215" i="6"/>
  <c r="AO216" i="6"/>
  <c r="AO217" i="6"/>
  <c r="AO218" i="6"/>
  <c r="AO219" i="6"/>
  <c r="AO220" i="6"/>
  <c r="AO221" i="6"/>
  <c r="AO222" i="6"/>
  <c r="AO223" i="6"/>
  <c r="AO224" i="6"/>
  <c r="AO225" i="6"/>
  <c r="AO226" i="6"/>
  <c r="AO227" i="6"/>
  <c r="AO228" i="6"/>
  <c r="AO229" i="6"/>
  <c r="AO230" i="6"/>
  <c r="AO231" i="6"/>
  <c r="AO232" i="6"/>
  <c r="AO233" i="6"/>
  <c r="AO234" i="6"/>
  <c r="AO235" i="6"/>
  <c r="AO236" i="6"/>
  <c r="AO237" i="6"/>
  <c r="AO238" i="6"/>
  <c r="AO239" i="6"/>
  <c r="AO240" i="6"/>
  <c r="AO241" i="6"/>
  <c r="AO242" i="6"/>
  <c r="AO243" i="6"/>
  <c r="AO244" i="6"/>
  <c r="AO245" i="6"/>
  <c r="AO246" i="6"/>
  <c r="AO247" i="6"/>
  <c r="AO248" i="6"/>
  <c r="AO249" i="6"/>
  <c r="AO250" i="6"/>
  <c r="AO251" i="6"/>
  <c r="AO252" i="6"/>
  <c r="AO253" i="6"/>
  <c r="AO254" i="6"/>
  <c r="AO255" i="6"/>
  <c r="AO256" i="6"/>
  <c r="AO257" i="6"/>
  <c r="AO258" i="6"/>
  <c r="AO259" i="6"/>
  <c r="AO260" i="6"/>
  <c r="AO261" i="6"/>
  <c r="AO262" i="6"/>
  <c r="AO263" i="6"/>
  <c r="AO264" i="6"/>
  <c r="AO265" i="6"/>
  <c r="AO266" i="6"/>
  <c r="AO267" i="6"/>
  <c r="AO268" i="6"/>
  <c r="AO269" i="6"/>
  <c r="AO270" i="6"/>
  <c r="AO271" i="6"/>
  <c r="AO272" i="6"/>
  <c r="AO273" i="6"/>
  <c r="AO274" i="6"/>
  <c r="AO275" i="6"/>
  <c r="AO276" i="6"/>
  <c r="AO277" i="6"/>
  <c r="AO278" i="6"/>
  <c r="AO279" i="6"/>
  <c r="AO280" i="6"/>
  <c r="AO281" i="6"/>
  <c r="AO282" i="6"/>
  <c r="AO283" i="6"/>
  <c r="AO284" i="6"/>
  <c r="AO285" i="6"/>
  <c r="AO286" i="6"/>
  <c r="AO287" i="6"/>
  <c r="AO288" i="6"/>
  <c r="AO289" i="6"/>
  <c r="AO290" i="6"/>
  <c r="AO291" i="6"/>
  <c r="AO292" i="6"/>
  <c r="AO293" i="6"/>
  <c r="AO294" i="6"/>
  <c r="AO295" i="6"/>
  <c r="AO296" i="6"/>
  <c r="AO297" i="6"/>
  <c r="AO298" i="6"/>
  <c r="AO299" i="6"/>
  <c r="AO300" i="6"/>
  <c r="AO301" i="6"/>
  <c r="AO302" i="6"/>
  <c r="AO303" i="6"/>
  <c r="AO304" i="6"/>
  <c r="AO305" i="6"/>
  <c r="AO306" i="6"/>
  <c r="AO307" i="6"/>
  <c r="AO308" i="6"/>
  <c r="AO309" i="6"/>
  <c r="AO310" i="6"/>
  <c r="AO311" i="6"/>
  <c r="AO312" i="6"/>
  <c r="AO313" i="6"/>
  <c r="AO314" i="6"/>
  <c r="AO315" i="6"/>
  <c r="AO316" i="6"/>
  <c r="AO317" i="6"/>
  <c r="AO318" i="6"/>
  <c r="AO319" i="6"/>
  <c r="AO320" i="6"/>
  <c r="AO321" i="6"/>
  <c r="AO322" i="6"/>
  <c r="AO323" i="6"/>
  <c r="AO324" i="6"/>
  <c r="AO325" i="6"/>
  <c r="AO326" i="6"/>
  <c r="AO327" i="6"/>
  <c r="AO328" i="6"/>
  <c r="AO329" i="6"/>
  <c r="AO330" i="6"/>
  <c r="AO331" i="6"/>
  <c r="AO332" i="6"/>
  <c r="AO333" i="6"/>
  <c r="AO334" i="6"/>
  <c r="AO335" i="6"/>
  <c r="AO336" i="6"/>
  <c r="AO337" i="6"/>
  <c r="AO338" i="6"/>
  <c r="AO339" i="6"/>
  <c r="AO340" i="6"/>
  <c r="AO341" i="6"/>
  <c r="AO342" i="6"/>
  <c r="AO343" i="6"/>
  <c r="AO344" i="6"/>
  <c r="AO345" i="6"/>
  <c r="AO346" i="6"/>
  <c r="AO347" i="6"/>
  <c r="AO348" i="6"/>
  <c r="AO349" i="6"/>
  <c r="AO350" i="6"/>
  <c r="AO351" i="6"/>
  <c r="AO352" i="6"/>
  <c r="AO353" i="6"/>
  <c r="AO354" i="6"/>
  <c r="AO355" i="6"/>
  <c r="AO356" i="6"/>
  <c r="AO357" i="6"/>
  <c r="AO358" i="6"/>
  <c r="AO359" i="6"/>
  <c r="AO360" i="6"/>
  <c r="AO361" i="6"/>
  <c r="AO362" i="6"/>
  <c r="AO363" i="6"/>
  <c r="AO364" i="6"/>
  <c r="AO365" i="6"/>
  <c r="AO366" i="6"/>
  <c r="AQ7" i="6"/>
  <c r="AO7" i="6"/>
  <c r="AM8" i="6"/>
  <c r="AM9" i="6"/>
  <c r="AM10" i="6"/>
  <c r="AM11" i="6"/>
  <c r="AM12" i="6"/>
  <c r="AM13" i="6"/>
  <c r="AM14" i="6"/>
  <c r="AM15" i="6"/>
  <c r="AM16" i="6"/>
  <c r="AM17" i="6"/>
  <c r="AM18" i="6"/>
  <c r="AM19" i="6"/>
  <c r="AM20" i="6"/>
  <c r="AM21" i="6"/>
  <c r="AM22" i="6"/>
  <c r="AM23" i="6"/>
  <c r="AM24" i="6"/>
  <c r="AM25" i="6"/>
  <c r="AM26" i="6"/>
  <c r="AM27" i="6"/>
  <c r="AM28" i="6"/>
  <c r="AM29" i="6"/>
  <c r="AM30" i="6"/>
  <c r="AM31" i="6"/>
  <c r="AM32" i="6"/>
  <c r="AM33"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125" i="6"/>
  <c r="AM126" i="6"/>
  <c r="AM127" i="6"/>
  <c r="AM128" i="6"/>
  <c r="AM129" i="6"/>
  <c r="AM130" i="6"/>
  <c r="AM131" i="6"/>
  <c r="AM132" i="6"/>
  <c r="AM133" i="6"/>
  <c r="AM134" i="6"/>
  <c r="AM135" i="6"/>
  <c r="AM136" i="6"/>
  <c r="AM137" i="6"/>
  <c r="AM138" i="6"/>
  <c r="AM139" i="6"/>
  <c r="AM140" i="6"/>
  <c r="AM141" i="6"/>
  <c r="AM142" i="6"/>
  <c r="AM143" i="6"/>
  <c r="AM144" i="6"/>
  <c r="AM145" i="6"/>
  <c r="AM146" i="6"/>
  <c r="AM147" i="6"/>
  <c r="AM148" i="6"/>
  <c r="AM149" i="6"/>
  <c r="AM150" i="6"/>
  <c r="AM151" i="6"/>
  <c r="AM152" i="6"/>
  <c r="AM153" i="6"/>
  <c r="AM154" i="6"/>
  <c r="AM155" i="6"/>
  <c r="AM156" i="6"/>
  <c r="AM157" i="6"/>
  <c r="AM158" i="6"/>
  <c r="AM159" i="6"/>
  <c r="AM160" i="6"/>
  <c r="AM161" i="6"/>
  <c r="AM162" i="6"/>
  <c r="AM163" i="6"/>
  <c r="AM164" i="6"/>
  <c r="AM165" i="6"/>
  <c r="AM166" i="6"/>
  <c r="AM167" i="6"/>
  <c r="AM168" i="6"/>
  <c r="AM169" i="6"/>
  <c r="AM170" i="6"/>
  <c r="AM171" i="6"/>
  <c r="AM172" i="6"/>
  <c r="AM173" i="6"/>
  <c r="AM174" i="6"/>
  <c r="AM175" i="6"/>
  <c r="AM176" i="6"/>
  <c r="AM177" i="6"/>
  <c r="AM178" i="6"/>
  <c r="AM179" i="6"/>
  <c r="AM180" i="6"/>
  <c r="AM181" i="6"/>
  <c r="AM182" i="6"/>
  <c r="AM183" i="6"/>
  <c r="AM184" i="6"/>
  <c r="AM185" i="6"/>
  <c r="AM186" i="6"/>
  <c r="AM187" i="6"/>
  <c r="AM188" i="6"/>
  <c r="AM189" i="6"/>
  <c r="AM190" i="6"/>
  <c r="AM191" i="6"/>
  <c r="AM192" i="6"/>
  <c r="AM193" i="6"/>
  <c r="AM194" i="6"/>
  <c r="AM195" i="6"/>
  <c r="AM196" i="6"/>
  <c r="AM197" i="6"/>
  <c r="AM198" i="6"/>
  <c r="AM199" i="6"/>
  <c r="AM200" i="6"/>
  <c r="AM201" i="6"/>
  <c r="AM202" i="6"/>
  <c r="AM203" i="6"/>
  <c r="AM204" i="6"/>
  <c r="AM205" i="6"/>
  <c r="AM206" i="6"/>
  <c r="AM207" i="6"/>
  <c r="AM208" i="6"/>
  <c r="AM209" i="6"/>
  <c r="AM210" i="6"/>
  <c r="AM211" i="6"/>
  <c r="AM212" i="6"/>
  <c r="AM213" i="6"/>
  <c r="AM214" i="6"/>
  <c r="AM215" i="6"/>
  <c r="AM216" i="6"/>
  <c r="AM217" i="6"/>
  <c r="AM218" i="6"/>
  <c r="AM219" i="6"/>
  <c r="AM220" i="6"/>
  <c r="AM221" i="6"/>
  <c r="AM222" i="6"/>
  <c r="AM223" i="6"/>
  <c r="AM224" i="6"/>
  <c r="AM225" i="6"/>
  <c r="AM226" i="6"/>
  <c r="AM227" i="6"/>
  <c r="AM228" i="6"/>
  <c r="AM229" i="6"/>
  <c r="AM230" i="6"/>
  <c r="AM231" i="6"/>
  <c r="AM232" i="6"/>
  <c r="AM233" i="6"/>
  <c r="AM234" i="6"/>
  <c r="AM235" i="6"/>
  <c r="AM236" i="6"/>
  <c r="AM237" i="6"/>
  <c r="AM238" i="6"/>
  <c r="AM239" i="6"/>
  <c r="AM240" i="6"/>
  <c r="AM241" i="6"/>
  <c r="AM242" i="6"/>
  <c r="AM243" i="6"/>
  <c r="AM244" i="6"/>
  <c r="AM245" i="6"/>
  <c r="AM246" i="6"/>
  <c r="AM247" i="6"/>
  <c r="AM248" i="6"/>
  <c r="AM249" i="6"/>
  <c r="AM250" i="6"/>
  <c r="AM251" i="6"/>
  <c r="AM252" i="6"/>
  <c r="AM253" i="6"/>
  <c r="AM254" i="6"/>
  <c r="AM255" i="6"/>
  <c r="AM256" i="6"/>
  <c r="AM257" i="6"/>
  <c r="AM258" i="6"/>
  <c r="AM259" i="6"/>
  <c r="AM260" i="6"/>
  <c r="AM261" i="6"/>
  <c r="AM262" i="6"/>
  <c r="AM263" i="6"/>
  <c r="AM264" i="6"/>
  <c r="AM265" i="6"/>
  <c r="AM266" i="6"/>
  <c r="AM267" i="6"/>
  <c r="AM268" i="6"/>
  <c r="AM269" i="6"/>
  <c r="AM270" i="6"/>
  <c r="AM271" i="6"/>
  <c r="AM272" i="6"/>
  <c r="AM273" i="6"/>
  <c r="AM274" i="6"/>
  <c r="AM275" i="6"/>
  <c r="AM276" i="6"/>
  <c r="AM277" i="6"/>
  <c r="AM278" i="6"/>
  <c r="AM279" i="6"/>
  <c r="AM280" i="6"/>
  <c r="AM281" i="6"/>
  <c r="AM282" i="6"/>
  <c r="AM283" i="6"/>
  <c r="AM284" i="6"/>
  <c r="AM285" i="6"/>
  <c r="AM286" i="6"/>
  <c r="AM287" i="6"/>
  <c r="AM288" i="6"/>
  <c r="AM289" i="6"/>
  <c r="AM290" i="6"/>
  <c r="AM291" i="6"/>
  <c r="AM292" i="6"/>
  <c r="AM293" i="6"/>
  <c r="AM294" i="6"/>
  <c r="AM295" i="6"/>
  <c r="AM296" i="6"/>
  <c r="AM297" i="6"/>
  <c r="AM298" i="6"/>
  <c r="AM299" i="6"/>
  <c r="AM300" i="6"/>
  <c r="AM301" i="6"/>
  <c r="AM302" i="6"/>
  <c r="AM303" i="6"/>
  <c r="AM304" i="6"/>
  <c r="AM305" i="6"/>
  <c r="AM306" i="6"/>
  <c r="AM307" i="6"/>
  <c r="AM308" i="6"/>
  <c r="AM309" i="6"/>
  <c r="AM310" i="6"/>
  <c r="AM311" i="6"/>
  <c r="AM312" i="6"/>
  <c r="AM313" i="6"/>
  <c r="AM314" i="6"/>
  <c r="AM315" i="6"/>
  <c r="AM316" i="6"/>
  <c r="AM317" i="6"/>
  <c r="AM318" i="6"/>
  <c r="AM319" i="6"/>
  <c r="AM320" i="6"/>
  <c r="AM321" i="6"/>
  <c r="AM322" i="6"/>
  <c r="AM323" i="6"/>
  <c r="AM324" i="6"/>
  <c r="AM325" i="6"/>
  <c r="AM326" i="6"/>
  <c r="AM327" i="6"/>
  <c r="AM328" i="6"/>
  <c r="AM329" i="6"/>
  <c r="AM330" i="6"/>
  <c r="AM331" i="6"/>
  <c r="AM332" i="6"/>
  <c r="AM333" i="6"/>
  <c r="AM334" i="6"/>
  <c r="AM335" i="6"/>
  <c r="AM336" i="6"/>
  <c r="AM337" i="6"/>
  <c r="AM338" i="6"/>
  <c r="AM339" i="6"/>
  <c r="AM340" i="6"/>
  <c r="AM341" i="6"/>
  <c r="AM342" i="6"/>
  <c r="AM343" i="6"/>
  <c r="AM344" i="6"/>
  <c r="AM345" i="6"/>
  <c r="AM346" i="6"/>
  <c r="AM347" i="6"/>
  <c r="AM348" i="6"/>
  <c r="AM349" i="6"/>
  <c r="AM350" i="6"/>
  <c r="AM351" i="6"/>
  <c r="AM352" i="6"/>
  <c r="AM353" i="6"/>
  <c r="AM354" i="6"/>
  <c r="AM355" i="6"/>
  <c r="AM356" i="6"/>
  <c r="AM357" i="6"/>
  <c r="AM358" i="6"/>
  <c r="AM359" i="6"/>
  <c r="AM360" i="6"/>
  <c r="AM361" i="6"/>
  <c r="AM362" i="6"/>
  <c r="AM363" i="6"/>
  <c r="AM364" i="6"/>
  <c r="AM365" i="6"/>
  <c r="AM366" i="6"/>
  <c r="AM7" i="6"/>
  <c r="AK8" i="6"/>
  <c r="AK9" i="6"/>
  <c r="AK10" i="6"/>
  <c r="AX10" i="6"/>
  <c r="AY10" i="6"/>
  <c r="AK11" i="6"/>
  <c r="AX11" i="6"/>
  <c r="AY11" i="6"/>
  <c r="AK12" i="6"/>
  <c r="AK13" i="6"/>
  <c r="AK14" i="6"/>
  <c r="AX14" i="6"/>
  <c r="AY14" i="6"/>
  <c r="AK15" i="6"/>
  <c r="AX15" i="6"/>
  <c r="AY15" i="6"/>
  <c r="AK16" i="6"/>
  <c r="AK17" i="6"/>
  <c r="AK18" i="6"/>
  <c r="AX18" i="6"/>
  <c r="AY18" i="6"/>
  <c r="AK19" i="6"/>
  <c r="AX19" i="6"/>
  <c r="AY19" i="6"/>
  <c r="AK20" i="6"/>
  <c r="AK21" i="6"/>
  <c r="AK22" i="6"/>
  <c r="AX22" i="6"/>
  <c r="AY22" i="6"/>
  <c r="AK23" i="6"/>
  <c r="AX23" i="6"/>
  <c r="AY23" i="6"/>
  <c r="AK24" i="6"/>
  <c r="AK25" i="6"/>
  <c r="AK26" i="6"/>
  <c r="AX26" i="6"/>
  <c r="AY26" i="6"/>
  <c r="AK27" i="6"/>
  <c r="AX27" i="6"/>
  <c r="AY27" i="6"/>
  <c r="AK28" i="6"/>
  <c r="AK29" i="6"/>
  <c r="AK30" i="6"/>
  <c r="AX30" i="6"/>
  <c r="AY30" i="6"/>
  <c r="AK31" i="6"/>
  <c r="AX31" i="6"/>
  <c r="AY31" i="6"/>
  <c r="AK32" i="6"/>
  <c r="AK33" i="6"/>
  <c r="AK34" i="6"/>
  <c r="AX34" i="6"/>
  <c r="AY34" i="6"/>
  <c r="AK35" i="6"/>
  <c r="AX35" i="6"/>
  <c r="AY35" i="6"/>
  <c r="AK36" i="6"/>
  <c r="AK37" i="6"/>
  <c r="AK38" i="6"/>
  <c r="AX38" i="6"/>
  <c r="AY38" i="6"/>
  <c r="AK39" i="6"/>
  <c r="AX39" i="6"/>
  <c r="AY39" i="6"/>
  <c r="AK40" i="6"/>
  <c r="AK41" i="6"/>
  <c r="AK42" i="6"/>
  <c r="AX42" i="6"/>
  <c r="AY42" i="6"/>
  <c r="AK43" i="6"/>
  <c r="AX43" i="6"/>
  <c r="AY43" i="6"/>
  <c r="AK44" i="6"/>
  <c r="AK45" i="6"/>
  <c r="AK46" i="6"/>
  <c r="AX46" i="6"/>
  <c r="AY46" i="6"/>
  <c r="AK47" i="6"/>
  <c r="AX47" i="6"/>
  <c r="AY47" i="6"/>
  <c r="AK48" i="6"/>
  <c r="AK49" i="6"/>
  <c r="AK50" i="6"/>
  <c r="AX50" i="6"/>
  <c r="AY50" i="6"/>
  <c r="AK51" i="6"/>
  <c r="AX51" i="6"/>
  <c r="AY51" i="6"/>
  <c r="AK52" i="6"/>
  <c r="AK53" i="6"/>
  <c r="AK54" i="6"/>
  <c r="AX54" i="6"/>
  <c r="AY54" i="6"/>
  <c r="AK55" i="6"/>
  <c r="AX55" i="6"/>
  <c r="AY55" i="6"/>
  <c r="AK56" i="6"/>
  <c r="AK57" i="6"/>
  <c r="AK58" i="6"/>
  <c r="AX58" i="6"/>
  <c r="AY58" i="6"/>
  <c r="AK59" i="6"/>
  <c r="AX59" i="6"/>
  <c r="AY59" i="6"/>
  <c r="AK60" i="6"/>
  <c r="AK61" i="6"/>
  <c r="AK62" i="6"/>
  <c r="AX62" i="6"/>
  <c r="AY62" i="6"/>
  <c r="AK63" i="6"/>
  <c r="AX63" i="6"/>
  <c r="AY63" i="6"/>
  <c r="AK64" i="6"/>
  <c r="AK65" i="6"/>
  <c r="AK66" i="6"/>
  <c r="AX66" i="6"/>
  <c r="AY66" i="6"/>
  <c r="AK67" i="6"/>
  <c r="AX67" i="6"/>
  <c r="AY67" i="6"/>
  <c r="AK68" i="6"/>
  <c r="AK69" i="6"/>
  <c r="AK70" i="6"/>
  <c r="AX70" i="6"/>
  <c r="AY70" i="6"/>
  <c r="AK71" i="6"/>
  <c r="AX71" i="6"/>
  <c r="AY71" i="6"/>
  <c r="AK72" i="6"/>
  <c r="AK73" i="6"/>
  <c r="AK74" i="6"/>
  <c r="AX74" i="6"/>
  <c r="AY74" i="6"/>
  <c r="AK75" i="6"/>
  <c r="AX75" i="6"/>
  <c r="AY75" i="6"/>
  <c r="AK76" i="6"/>
  <c r="AK77" i="6"/>
  <c r="AK78" i="6"/>
  <c r="AX78" i="6"/>
  <c r="AY78" i="6"/>
  <c r="AK79" i="6"/>
  <c r="AX79" i="6"/>
  <c r="AY79" i="6"/>
  <c r="AK80" i="6"/>
  <c r="AK81" i="6"/>
  <c r="AK82" i="6"/>
  <c r="AX82" i="6"/>
  <c r="AY82" i="6"/>
  <c r="AK83" i="6"/>
  <c r="AX83" i="6"/>
  <c r="AY83" i="6"/>
  <c r="AK84" i="6"/>
  <c r="AK85" i="6"/>
  <c r="AK86" i="6"/>
  <c r="AX86" i="6"/>
  <c r="AY86" i="6"/>
  <c r="AK87" i="6"/>
  <c r="AX87" i="6"/>
  <c r="AY87" i="6"/>
  <c r="AK88" i="6"/>
  <c r="AK89" i="6"/>
  <c r="AK90" i="6"/>
  <c r="AX90" i="6"/>
  <c r="AY90" i="6"/>
  <c r="AK91" i="6"/>
  <c r="AX91" i="6"/>
  <c r="AY91" i="6"/>
  <c r="AK92" i="6"/>
  <c r="AK93" i="6"/>
  <c r="AK94" i="6"/>
  <c r="AX94" i="6"/>
  <c r="AY94" i="6"/>
  <c r="AK95" i="6"/>
  <c r="AX95" i="6"/>
  <c r="AY95" i="6"/>
  <c r="AK96" i="6"/>
  <c r="AK97" i="6"/>
  <c r="AK98" i="6"/>
  <c r="AX98" i="6"/>
  <c r="AY98" i="6"/>
  <c r="AK99" i="6"/>
  <c r="AX99" i="6"/>
  <c r="AY99" i="6"/>
  <c r="AK100" i="6"/>
  <c r="AK101" i="6"/>
  <c r="AK102" i="6"/>
  <c r="AX102" i="6"/>
  <c r="AY102" i="6"/>
  <c r="AK103" i="6"/>
  <c r="AX103" i="6"/>
  <c r="AY103" i="6"/>
  <c r="AK104" i="6"/>
  <c r="AK105" i="6"/>
  <c r="AK106" i="6"/>
  <c r="AX106" i="6"/>
  <c r="AY106" i="6"/>
  <c r="AK107" i="6"/>
  <c r="AX107" i="6"/>
  <c r="AY107" i="6"/>
  <c r="AK108" i="6"/>
  <c r="AK109" i="6"/>
  <c r="AK110" i="6"/>
  <c r="AX110" i="6"/>
  <c r="AY110" i="6"/>
  <c r="AK111" i="6"/>
  <c r="AX111" i="6"/>
  <c r="AY111" i="6"/>
  <c r="AK112" i="6"/>
  <c r="AK113" i="6"/>
  <c r="AK114" i="6"/>
  <c r="AX114" i="6"/>
  <c r="AY114" i="6"/>
  <c r="AK115" i="6"/>
  <c r="AX115" i="6"/>
  <c r="AY115" i="6"/>
  <c r="AK116" i="6"/>
  <c r="AK117" i="6"/>
  <c r="AK118" i="6"/>
  <c r="AX118" i="6"/>
  <c r="AY118" i="6"/>
  <c r="AK119" i="6"/>
  <c r="AX119" i="6"/>
  <c r="AY119" i="6"/>
  <c r="AK120" i="6"/>
  <c r="AK121" i="6"/>
  <c r="AK122" i="6"/>
  <c r="AX122" i="6"/>
  <c r="AY122" i="6"/>
  <c r="AK123" i="6"/>
  <c r="AX123" i="6"/>
  <c r="AY123" i="6"/>
  <c r="AK124" i="6"/>
  <c r="AK125" i="6"/>
  <c r="AK126" i="6"/>
  <c r="AX126" i="6"/>
  <c r="AY126" i="6"/>
  <c r="AK127" i="6"/>
  <c r="AX127" i="6"/>
  <c r="AY127" i="6"/>
  <c r="AK128" i="6"/>
  <c r="AK129" i="6"/>
  <c r="AK130" i="6"/>
  <c r="AX130" i="6"/>
  <c r="AY130" i="6"/>
  <c r="AK131" i="6"/>
  <c r="AX131" i="6"/>
  <c r="AY131" i="6"/>
  <c r="AK132" i="6"/>
  <c r="AK133" i="6"/>
  <c r="AK134" i="6"/>
  <c r="AX134" i="6"/>
  <c r="AY134" i="6"/>
  <c r="AK135" i="6"/>
  <c r="AX135" i="6"/>
  <c r="AY135" i="6"/>
  <c r="AK136" i="6"/>
  <c r="AK137" i="6"/>
  <c r="AK138" i="6"/>
  <c r="AX138" i="6"/>
  <c r="AY138" i="6"/>
  <c r="AK139" i="6"/>
  <c r="AX139" i="6"/>
  <c r="AY139" i="6"/>
  <c r="AK140" i="6"/>
  <c r="AK141" i="6"/>
  <c r="AK142" i="6"/>
  <c r="AX142" i="6"/>
  <c r="AY142" i="6"/>
  <c r="AK143" i="6"/>
  <c r="AX143" i="6"/>
  <c r="AY143" i="6"/>
  <c r="AK144" i="6"/>
  <c r="AK145" i="6"/>
  <c r="AK146" i="6"/>
  <c r="AX146" i="6"/>
  <c r="AY146" i="6"/>
  <c r="AK147" i="6"/>
  <c r="AX147" i="6"/>
  <c r="AY147" i="6"/>
  <c r="AK148" i="6"/>
  <c r="AK149" i="6"/>
  <c r="AK150" i="6"/>
  <c r="AX150" i="6"/>
  <c r="AY150" i="6"/>
  <c r="AK151" i="6"/>
  <c r="AX151" i="6"/>
  <c r="AY151" i="6"/>
  <c r="AK152" i="6"/>
  <c r="AK153" i="6"/>
  <c r="AK154" i="6"/>
  <c r="AX154" i="6"/>
  <c r="AY154" i="6"/>
  <c r="AK155" i="6"/>
  <c r="AX155" i="6"/>
  <c r="AY155" i="6"/>
  <c r="AK156" i="6"/>
  <c r="AK157" i="6"/>
  <c r="AK158" i="6"/>
  <c r="AX158" i="6"/>
  <c r="AY158" i="6"/>
  <c r="AK159" i="6"/>
  <c r="AX159" i="6"/>
  <c r="AY159" i="6"/>
  <c r="AK160" i="6"/>
  <c r="AK161" i="6"/>
  <c r="AK162" i="6"/>
  <c r="AX162" i="6"/>
  <c r="AY162" i="6"/>
  <c r="AK163" i="6"/>
  <c r="AX163" i="6"/>
  <c r="AY163" i="6"/>
  <c r="AK164" i="6"/>
  <c r="AK165" i="6"/>
  <c r="AK166" i="6"/>
  <c r="AX166" i="6"/>
  <c r="AY166" i="6"/>
  <c r="AK167" i="6"/>
  <c r="AX167" i="6"/>
  <c r="AY167" i="6"/>
  <c r="AK168" i="6"/>
  <c r="AK169" i="6"/>
  <c r="AK170" i="6"/>
  <c r="AX170" i="6"/>
  <c r="AY170" i="6"/>
  <c r="AK171" i="6"/>
  <c r="AX171" i="6"/>
  <c r="AY171" i="6"/>
  <c r="AK172" i="6"/>
  <c r="AK173" i="6"/>
  <c r="AK174" i="6"/>
  <c r="AX174" i="6"/>
  <c r="AY174" i="6"/>
  <c r="AK175" i="6"/>
  <c r="AX175" i="6"/>
  <c r="AY175" i="6"/>
  <c r="AK176" i="6"/>
  <c r="AK177" i="6"/>
  <c r="AK178" i="6"/>
  <c r="AX178" i="6"/>
  <c r="AY178" i="6"/>
  <c r="AK179" i="6"/>
  <c r="AX179" i="6"/>
  <c r="AY179" i="6"/>
  <c r="AK180" i="6"/>
  <c r="AK181" i="6"/>
  <c r="AK182" i="6"/>
  <c r="AX182" i="6"/>
  <c r="AY182" i="6"/>
  <c r="AK183" i="6"/>
  <c r="AX183" i="6"/>
  <c r="AY183" i="6"/>
  <c r="AK184" i="6"/>
  <c r="AK185" i="6"/>
  <c r="AK186" i="6"/>
  <c r="AX186" i="6"/>
  <c r="AY186" i="6"/>
  <c r="AK187" i="6"/>
  <c r="AX187" i="6"/>
  <c r="AY187" i="6"/>
  <c r="AK188" i="6"/>
  <c r="AK189" i="6"/>
  <c r="AK190" i="6"/>
  <c r="AX190" i="6"/>
  <c r="AY190" i="6"/>
  <c r="AK191" i="6"/>
  <c r="AX191" i="6"/>
  <c r="AY191" i="6"/>
  <c r="AK192" i="6"/>
  <c r="AK193" i="6"/>
  <c r="AK194" i="6"/>
  <c r="AX194" i="6"/>
  <c r="AY194" i="6"/>
  <c r="AK195" i="6"/>
  <c r="AX195" i="6"/>
  <c r="AY195" i="6"/>
  <c r="AK196" i="6"/>
  <c r="AK197" i="6"/>
  <c r="AK198" i="6"/>
  <c r="AX198" i="6"/>
  <c r="AY198" i="6"/>
  <c r="AK199" i="6"/>
  <c r="AX199" i="6"/>
  <c r="AY199" i="6"/>
  <c r="AK200" i="6"/>
  <c r="AK201" i="6"/>
  <c r="AK202" i="6"/>
  <c r="AX202" i="6"/>
  <c r="AY202" i="6"/>
  <c r="AK203" i="6"/>
  <c r="AX203" i="6"/>
  <c r="AY203" i="6"/>
  <c r="AK204" i="6"/>
  <c r="AK205" i="6"/>
  <c r="AK206" i="6"/>
  <c r="AX206" i="6"/>
  <c r="AY206" i="6"/>
  <c r="AK207" i="6"/>
  <c r="AX207" i="6"/>
  <c r="AY207" i="6"/>
  <c r="AK208" i="6"/>
  <c r="AK209" i="6"/>
  <c r="AK210" i="6"/>
  <c r="AX210" i="6"/>
  <c r="AY210" i="6"/>
  <c r="AK211" i="6"/>
  <c r="AX211" i="6"/>
  <c r="AY211" i="6"/>
  <c r="AK212" i="6"/>
  <c r="AK213" i="6"/>
  <c r="AK214" i="6"/>
  <c r="AX214" i="6"/>
  <c r="AY214" i="6"/>
  <c r="AK215" i="6"/>
  <c r="AX215" i="6"/>
  <c r="AY215" i="6"/>
  <c r="AK216" i="6"/>
  <c r="AK217" i="6"/>
  <c r="AK218" i="6"/>
  <c r="AX218" i="6"/>
  <c r="AY218" i="6"/>
  <c r="AK219" i="6"/>
  <c r="AX219" i="6"/>
  <c r="AY219" i="6"/>
  <c r="AK220" i="6"/>
  <c r="AK221" i="6"/>
  <c r="AK222" i="6"/>
  <c r="AX222" i="6"/>
  <c r="AY222" i="6"/>
  <c r="AK223" i="6"/>
  <c r="AX223" i="6"/>
  <c r="AY223" i="6"/>
  <c r="AK224" i="6"/>
  <c r="AK225" i="6"/>
  <c r="AK226" i="6"/>
  <c r="AX226" i="6"/>
  <c r="AY226" i="6"/>
  <c r="AK227" i="6"/>
  <c r="AX227" i="6"/>
  <c r="AY227" i="6"/>
  <c r="AK228" i="6"/>
  <c r="AK229" i="6"/>
  <c r="AK230" i="6"/>
  <c r="AX230" i="6"/>
  <c r="AY230" i="6"/>
  <c r="AK231" i="6"/>
  <c r="AX231" i="6"/>
  <c r="AY231" i="6"/>
  <c r="AK232" i="6"/>
  <c r="AK233" i="6"/>
  <c r="AK234" i="6"/>
  <c r="AX234" i="6"/>
  <c r="AY234" i="6"/>
  <c r="AK235" i="6"/>
  <c r="AX235" i="6"/>
  <c r="AY235" i="6"/>
  <c r="AK236" i="6"/>
  <c r="AK237" i="6"/>
  <c r="AK238" i="6"/>
  <c r="AX238" i="6"/>
  <c r="AY238" i="6"/>
  <c r="AK239" i="6"/>
  <c r="AX239" i="6"/>
  <c r="AY239" i="6"/>
  <c r="AK240" i="6"/>
  <c r="AK241" i="6"/>
  <c r="AK242" i="6"/>
  <c r="AX242" i="6"/>
  <c r="AY242" i="6"/>
  <c r="AK243" i="6"/>
  <c r="AX243" i="6"/>
  <c r="AY243" i="6"/>
  <c r="AK244" i="6"/>
  <c r="AK245" i="6"/>
  <c r="AK246" i="6"/>
  <c r="AX246" i="6"/>
  <c r="AY246" i="6"/>
  <c r="AK247" i="6"/>
  <c r="AX247" i="6"/>
  <c r="AY247" i="6"/>
  <c r="AK248" i="6"/>
  <c r="AK249" i="6"/>
  <c r="AK250" i="6"/>
  <c r="AX250" i="6"/>
  <c r="AY250" i="6"/>
  <c r="AK251" i="6"/>
  <c r="AX251" i="6"/>
  <c r="AY251" i="6"/>
  <c r="AK252" i="6"/>
  <c r="AK253" i="6"/>
  <c r="AK254" i="6"/>
  <c r="AX254" i="6"/>
  <c r="AY254" i="6"/>
  <c r="AK255" i="6"/>
  <c r="AX255" i="6"/>
  <c r="AY255" i="6"/>
  <c r="AK256" i="6"/>
  <c r="AK257" i="6"/>
  <c r="AK258" i="6"/>
  <c r="AX258" i="6"/>
  <c r="AY258" i="6"/>
  <c r="AK259" i="6"/>
  <c r="AX259" i="6"/>
  <c r="AY259" i="6"/>
  <c r="AK260" i="6"/>
  <c r="AK261" i="6"/>
  <c r="AK262" i="6"/>
  <c r="AX262" i="6"/>
  <c r="AY262" i="6"/>
  <c r="AK263" i="6"/>
  <c r="AX263" i="6"/>
  <c r="AY263" i="6"/>
  <c r="AK264" i="6"/>
  <c r="AK265" i="6"/>
  <c r="AK266" i="6"/>
  <c r="AX266" i="6"/>
  <c r="AY266" i="6"/>
  <c r="AK267" i="6"/>
  <c r="AX267" i="6"/>
  <c r="AY267" i="6"/>
  <c r="AK268" i="6"/>
  <c r="AK269" i="6"/>
  <c r="AK270" i="6"/>
  <c r="AX270" i="6"/>
  <c r="AY270" i="6"/>
  <c r="AK271" i="6"/>
  <c r="AX271" i="6"/>
  <c r="AY271" i="6"/>
  <c r="AK272" i="6"/>
  <c r="AK273" i="6"/>
  <c r="AK274" i="6"/>
  <c r="AX274" i="6"/>
  <c r="AY274" i="6"/>
  <c r="AK275" i="6"/>
  <c r="AX275" i="6"/>
  <c r="AY275" i="6"/>
  <c r="AK276" i="6"/>
  <c r="AK277" i="6"/>
  <c r="AK278" i="6"/>
  <c r="AX278" i="6"/>
  <c r="AY278" i="6"/>
  <c r="AK279" i="6"/>
  <c r="AX279" i="6"/>
  <c r="AY279" i="6"/>
  <c r="AK280" i="6"/>
  <c r="AK281" i="6"/>
  <c r="AK282" i="6"/>
  <c r="AX282" i="6"/>
  <c r="AY282" i="6"/>
  <c r="AK283" i="6"/>
  <c r="AX283" i="6"/>
  <c r="AY283" i="6"/>
  <c r="AK284" i="6"/>
  <c r="AK285" i="6"/>
  <c r="AK286" i="6"/>
  <c r="AX286" i="6"/>
  <c r="AY286" i="6"/>
  <c r="AK287" i="6"/>
  <c r="AX287" i="6"/>
  <c r="AY287" i="6"/>
  <c r="AK288" i="6"/>
  <c r="AK289" i="6"/>
  <c r="AK290" i="6"/>
  <c r="AX290" i="6"/>
  <c r="AY290" i="6"/>
  <c r="AK291" i="6"/>
  <c r="AX291" i="6"/>
  <c r="AY291" i="6"/>
  <c r="AK292" i="6"/>
  <c r="AK293" i="6"/>
  <c r="AK294" i="6"/>
  <c r="AX294" i="6"/>
  <c r="AY294" i="6"/>
  <c r="AK295" i="6"/>
  <c r="AX295" i="6"/>
  <c r="AY295" i="6"/>
  <c r="AK296" i="6"/>
  <c r="AK297" i="6"/>
  <c r="AK298" i="6"/>
  <c r="AX298" i="6"/>
  <c r="AY298" i="6"/>
  <c r="AK299" i="6"/>
  <c r="AX299" i="6"/>
  <c r="AY299" i="6"/>
  <c r="AK300" i="6"/>
  <c r="AK301" i="6"/>
  <c r="AK302" i="6"/>
  <c r="AX302" i="6"/>
  <c r="AY302" i="6"/>
  <c r="AK303" i="6"/>
  <c r="AX303" i="6"/>
  <c r="AY303" i="6"/>
  <c r="AK304" i="6"/>
  <c r="AK305" i="6"/>
  <c r="AK306" i="6"/>
  <c r="AX306" i="6"/>
  <c r="AY306" i="6"/>
  <c r="AK307" i="6"/>
  <c r="AX307" i="6"/>
  <c r="AY307" i="6"/>
  <c r="AK308" i="6"/>
  <c r="AK309" i="6"/>
  <c r="AK310" i="6"/>
  <c r="AX310" i="6"/>
  <c r="AY310" i="6"/>
  <c r="AK311" i="6"/>
  <c r="AX311" i="6"/>
  <c r="AY311" i="6"/>
  <c r="AK312" i="6"/>
  <c r="AK313" i="6"/>
  <c r="AK314" i="6"/>
  <c r="AX314" i="6"/>
  <c r="AY314" i="6"/>
  <c r="AK315" i="6"/>
  <c r="AX315" i="6"/>
  <c r="AY315" i="6"/>
  <c r="AK316" i="6"/>
  <c r="AK317" i="6"/>
  <c r="AK318" i="6"/>
  <c r="AX318" i="6"/>
  <c r="AY318" i="6"/>
  <c r="AK319" i="6"/>
  <c r="AX319" i="6"/>
  <c r="AY319" i="6"/>
  <c r="AK320" i="6"/>
  <c r="AK321" i="6"/>
  <c r="AK322" i="6"/>
  <c r="AX322" i="6"/>
  <c r="AY322" i="6"/>
  <c r="AK323" i="6"/>
  <c r="AX323" i="6"/>
  <c r="AY323" i="6"/>
  <c r="AK324" i="6"/>
  <c r="AK325" i="6"/>
  <c r="AK326" i="6"/>
  <c r="AX326" i="6"/>
  <c r="AY326" i="6"/>
  <c r="AK327" i="6"/>
  <c r="AX327" i="6"/>
  <c r="AY327" i="6"/>
  <c r="AK328" i="6"/>
  <c r="AK329" i="6"/>
  <c r="AK330" i="6"/>
  <c r="AX330" i="6"/>
  <c r="AY330" i="6"/>
  <c r="AK331" i="6"/>
  <c r="AX331" i="6"/>
  <c r="AY331" i="6"/>
  <c r="AK332" i="6"/>
  <c r="AK333" i="6"/>
  <c r="AK334" i="6"/>
  <c r="AX334" i="6"/>
  <c r="AY334" i="6"/>
  <c r="AK335" i="6"/>
  <c r="AX335" i="6"/>
  <c r="AY335" i="6"/>
  <c r="AK336" i="6"/>
  <c r="AK337" i="6"/>
  <c r="AK338" i="6"/>
  <c r="AX338" i="6"/>
  <c r="AY338" i="6"/>
  <c r="AK339" i="6"/>
  <c r="AX339" i="6"/>
  <c r="AY339" i="6"/>
  <c r="AK340" i="6"/>
  <c r="AK341" i="6"/>
  <c r="AK342" i="6"/>
  <c r="AX342" i="6"/>
  <c r="AY342" i="6"/>
  <c r="AK343" i="6"/>
  <c r="AX343" i="6"/>
  <c r="AY343" i="6"/>
  <c r="AK344" i="6"/>
  <c r="AK345" i="6"/>
  <c r="AK346" i="6"/>
  <c r="AX346" i="6"/>
  <c r="AY346" i="6"/>
  <c r="AK347" i="6"/>
  <c r="AX347" i="6"/>
  <c r="AY347" i="6"/>
  <c r="AK348" i="6"/>
  <c r="AK349" i="6"/>
  <c r="AK350" i="6"/>
  <c r="AX350" i="6"/>
  <c r="AY350" i="6"/>
  <c r="AK351" i="6"/>
  <c r="AX351" i="6"/>
  <c r="AY351" i="6"/>
  <c r="AK352" i="6"/>
  <c r="AK353" i="6"/>
  <c r="AK354" i="6"/>
  <c r="AX354" i="6"/>
  <c r="AY354" i="6"/>
  <c r="AK355" i="6"/>
  <c r="AX355" i="6"/>
  <c r="AY355" i="6"/>
  <c r="AK356" i="6"/>
  <c r="AK357" i="6"/>
  <c r="AK358" i="6"/>
  <c r="AX358" i="6"/>
  <c r="AY358" i="6"/>
  <c r="AK359" i="6"/>
  <c r="AX359" i="6"/>
  <c r="AY359" i="6"/>
  <c r="AK360" i="6"/>
  <c r="AK361" i="6"/>
  <c r="AK362" i="6"/>
  <c r="AX362" i="6"/>
  <c r="AY362" i="6"/>
  <c r="AK363" i="6"/>
  <c r="AX363" i="6"/>
  <c r="AY363" i="6"/>
  <c r="AK364" i="6"/>
  <c r="AK365" i="6"/>
  <c r="AK366" i="6"/>
  <c r="AX366" i="6"/>
  <c r="AY366" i="6"/>
  <c r="AK7" i="6"/>
  <c r="AX7" i="6"/>
  <c r="AA13" i="6"/>
  <c r="AD13" i="6"/>
  <c r="AF13" i="6"/>
  <c r="AD14" i="6"/>
  <c r="AD15" i="6"/>
  <c r="AD16" i="6"/>
  <c r="AD17" i="6"/>
  <c r="AD18" i="6"/>
  <c r="AA19" i="6"/>
  <c r="AD19" i="6"/>
  <c r="AF19" i="6"/>
  <c r="AD20" i="6"/>
  <c r="AD21" i="6"/>
  <c r="AD22" i="6"/>
  <c r="AD23" i="6"/>
  <c r="AD24" i="6"/>
  <c r="AA25" i="6"/>
  <c r="AD25" i="6"/>
  <c r="AF25" i="6"/>
  <c r="AD26" i="6"/>
  <c r="AD27" i="6"/>
  <c r="AD28" i="6"/>
  <c r="AD29" i="6"/>
  <c r="AD30" i="6"/>
  <c r="AA31" i="6"/>
  <c r="AD31" i="6"/>
  <c r="AF31" i="6"/>
  <c r="AD32" i="6"/>
  <c r="AD33" i="6"/>
  <c r="AD34" i="6"/>
  <c r="AD35" i="6"/>
  <c r="AD36" i="6"/>
  <c r="AA37" i="6"/>
  <c r="AD37" i="6"/>
  <c r="AF37" i="6"/>
  <c r="AD38" i="6"/>
  <c r="AD39" i="6"/>
  <c r="AD40" i="6"/>
  <c r="AD41" i="6"/>
  <c r="AD42" i="6"/>
  <c r="AA43" i="6"/>
  <c r="AD43" i="6"/>
  <c r="AF43" i="6"/>
  <c r="AD44" i="6"/>
  <c r="AD45" i="6"/>
  <c r="AD46" i="6"/>
  <c r="AD47" i="6"/>
  <c r="AD48" i="6"/>
  <c r="AA49" i="6"/>
  <c r="AD49" i="6"/>
  <c r="AF49" i="6"/>
  <c r="AD50" i="6"/>
  <c r="AD51" i="6"/>
  <c r="AD52" i="6"/>
  <c r="AD53" i="6"/>
  <c r="AD54" i="6"/>
  <c r="AA55" i="6"/>
  <c r="AD55" i="6"/>
  <c r="AF55" i="6"/>
  <c r="AD56" i="6"/>
  <c r="AD57" i="6"/>
  <c r="AD58" i="6"/>
  <c r="AD59" i="6"/>
  <c r="AD60" i="6"/>
  <c r="AA61" i="6"/>
  <c r="AD61" i="6"/>
  <c r="AF61" i="6"/>
  <c r="AD62" i="6"/>
  <c r="AD63" i="6"/>
  <c r="AD64" i="6"/>
  <c r="AD65" i="6"/>
  <c r="AD66" i="6"/>
  <c r="AA67" i="6"/>
  <c r="AD67" i="6"/>
  <c r="AF67" i="6"/>
  <c r="AD68" i="6"/>
  <c r="AD69" i="6"/>
  <c r="AD70" i="6"/>
  <c r="AD71" i="6"/>
  <c r="AD72" i="6"/>
  <c r="AA73" i="6"/>
  <c r="AD73" i="6"/>
  <c r="AF73" i="6"/>
  <c r="AD74" i="6"/>
  <c r="AD75" i="6"/>
  <c r="AD76" i="6"/>
  <c r="AD77" i="6"/>
  <c r="AD78" i="6"/>
  <c r="AA79" i="6"/>
  <c r="AD79" i="6"/>
  <c r="AF79" i="6"/>
  <c r="AD80" i="6"/>
  <c r="AD81" i="6"/>
  <c r="AD82" i="6"/>
  <c r="AD83" i="6"/>
  <c r="AD84" i="6"/>
  <c r="AA85" i="6"/>
  <c r="AD85" i="6"/>
  <c r="AF85" i="6"/>
  <c r="AD86" i="6"/>
  <c r="AD87" i="6"/>
  <c r="AD88" i="6"/>
  <c r="AD89" i="6"/>
  <c r="AD90" i="6"/>
  <c r="AA91" i="6"/>
  <c r="AD91" i="6"/>
  <c r="AF91" i="6"/>
  <c r="AD92" i="6"/>
  <c r="AD93" i="6"/>
  <c r="AD94" i="6"/>
  <c r="AD95" i="6"/>
  <c r="AD96" i="6"/>
  <c r="AA97" i="6"/>
  <c r="AD97" i="6"/>
  <c r="AF97" i="6"/>
  <c r="AD98" i="6"/>
  <c r="AD99" i="6"/>
  <c r="AD100" i="6"/>
  <c r="AD101" i="6"/>
  <c r="AD102" i="6"/>
  <c r="AA103" i="6"/>
  <c r="AD103" i="6"/>
  <c r="AF103" i="6"/>
  <c r="AD104" i="6"/>
  <c r="AD105" i="6"/>
  <c r="AD106" i="6"/>
  <c r="AD107" i="6"/>
  <c r="AD108" i="6"/>
  <c r="AA109" i="6"/>
  <c r="AD109" i="6"/>
  <c r="AF109" i="6"/>
  <c r="AD110" i="6"/>
  <c r="AD111" i="6"/>
  <c r="AD112" i="6"/>
  <c r="AD113" i="6"/>
  <c r="AD114" i="6"/>
  <c r="AA115" i="6"/>
  <c r="AD115" i="6"/>
  <c r="AF115" i="6"/>
  <c r="AD116" i="6"/>
  <c r="AD117" i="6"/>
  <c r="AD118" i="6"/>
  <c r="AD119" i="6"/>
  <c r="AD120" i="6"/>
  <c r="AA121" i="6"/>
  <c r="AD121" i="6"/>
  <c r="AF121" i="6"/>
  <c r="AD122" i="6"/>
  <c r="AD123" i="6"/>
  <c r="AD124" i="6"/>
  <c r="AD125" i="6"/>
  <c r="AD126" i="6"/>
  <c r="AA127" i="6"/>
  <c r="AD127" i="6"/>
  <c r="AF127" i="6"/>
  <c r="AD128" i="6"/>
  <c r="AD129" i="6"/>
  <c r="AD130" i="6"/>
  <c r="AD131" i="6"/>
  <c r="AD132" i="6"/>
  <c r="AA133" i="6"/>
  <c r="AD133" i="6"/>
  <c r="AF133" i="6"/>
  <c r="AD134" i="6"/>
  <c r="AD135" i="6"/>
  <c r="AD136" i="6"/>
  <c r="AD137" i="6"/>
  <c r="AD138" i="6"/>
  <c r="AA139" i="6"/>
  <c r="AD139" i="6"/>
  <c r="AF139" i="6"/>
  <c r="AD140" i="6"/>
  <c r="AD141" i="6"/>
  <c r="AD142" i="6"/>
  <c r="AD143" i="6"/>
  <c r="AD144" i="6"/>
  <c r="AA145" i="6"/>
  <c r="AD145" i="6"/>
  <c r="AF145" i="6"/>
  <c r="AD146" i="6"/>
  <c r="AD147" i="6"/>
  <c r="AD148" i="6"/>
  <c r="AD149" i="6"/>
  <c r="AD150" i="6"/>
  <c r="AA151" i="6"/>
  <c r="AD151" i="6"/>
  <c r="AF151" i="6"/>
  <c r="AD152" i="6"/>
  <c r="AD153" i="6"/>
  <c r="AD154" i="6"/>
  <c r="AD155" i="6"/>
  <c r="AD156" i="6"/>
  <c r="AA157" i="6"/>
  <c r="AD157" i="6"/>
  <c r="AF157" i="6"/>
  <c r="AD158" i="6"/>
  <c r="AD159" i="6"/>
  <c r="AD160" i="6"/>
  <c r="AD161" i="6"/>
  <c r="AD162" i="6"/>
  <c r="AA163" i="6"/>
  <c r="AD163" i="6"/>
  <c r="AF163" i="6"/>
  <c r="AD164" i="6"/>
  <c r="AD165" i="6"/>
  <c r="AD166" i="6"/>
  <c r="AD167" i="6"/>
  <c r="AD168" i="6"/>
  <c r="AA169" i="6"/>
  <c r="AD169" i="6"/>
  <c r="AF169" i="6"/>
  <c r="AD170" i="6"/>
  <c r="AD171" i="6"/>
  <c r="AD172" i="6"/>
  <c r="AD173" i="6"/>
  <c r="AD174" i="6"/>
  <c r="AA175" i="6"/>
  <c r="AD175" i="6"/>
  <c r="AF175" i="6"/>
  <c r="AD176" i="6"/>
  <c r="AD177" i="6"/>
  <c r="AD178" i="6"/>
  <c r="AD179" i="6"/>
  <c r="AD180" i="6"/>
  <c r="AA181" i="6"/>
  <c r="AD181" i="6"/>
  <c r="AF181" i="6"/>
  <c r="AD182" i="6"/>
  <c r="AD183" i="6"/>
  <c r="AD184" i="6"/>
  <c r="AD185" i="6"/>
  <c r="AD186" i="6"/>
  <c r="AA187" i="6"/>
  <c r="AD187" i="6"/>
  <c r="AF187" i="6"/>
  <c r="AD188" i="6"/>
  <c r="AD189" i="6"/>
  <c r="AD190" i="6"/>
  <c r="AD191" i="6"/>
  <c r="AD192" i="6"/>
  <c r="AA193" i="6"/>
  <c r="AD193" i="6"/>
  <c r="AF193" i="6"/>
  <c r="AD194" i="6"/>
  <c r="AD195" i="6"/>
  <c r="AD196" i="6"/>
  <c r="AD197" i="6"/>
  <c r="AD198" i="6"/>
  <c r="AA199" i="6"/>
  <c r="AD199" i="6"/>
  <c r="AF199" i="6"/>
  <c r="AD200" i="6"/>
  <c r="AD201" i="6"/>
  <c r="AD202" i="6"/>
  <c r="AD203" i="6"/>
  <c r="AD204" i="6"/>
  <c r="AA205" i="6"/>
  <c r="AD205" i="6"/>
  <c r="AF205" i="6"/>
  <c r="AD206" i="6"/>
  <c r="AD207" i="6"/>
  <c r="AD208" i="6"/>
  <c r="AD209" i="6"/>
  <c r="AD210" i="6"/>
  <c r="AA211" i="6"/>
  <c r="AD211" i="6"/>
  <c r="AF211" i="6"/>
  <c r="AD212" i="6"/>
  <c r="AD213" i="6"/>
  <c r="AD214" i="6"/>
  <c r="AD215" i="6"/>
  <c r="AD216" i="6"/>
  <c r="AA217" i="6"/>
  <c r="AD217" i="6"/>
  <c r="AF217" i="6"/>
  <c r="AD218" i="6"/>
  <c r="AD219" i="6"/>
  <c r="AD220" i="6"/>
  <c r="AD221" i="6"/>
  <c r="AD222" i="6"/>
  <c r="AA223" i="6"/>
  <c r="AD223" i="6"/>
  <c r="AF223" i="6"/>
  <c r="AD224" i="6"/>
  <c r="AD225" i="6"/>
  <c r="AD226" i="6"/>
  <c r="AD227" i="6"/>
  <c r="AD228" i="6"/>
  <c r="AA229" i="6"/>
  <c r="AD229" i="6"/>
  <c r="AF229" i="6"/>
  <c r="AD230" i="6"/>
  <c r="AD231" i="6"/>
  <c r="AD232" i="6"/>
  <c r="AD233" i="6"/>
  <c r="AD234" i="6"/>
  <c r="AA235" i="6"/>
  <c r="AD235" i="6"/>
  <c r="AF235" i="6"/>
  <c r="AD236" i="6"/>
  <c r="AD237" i="6"/>
  <c r="AD238" i="6"/>
  <c r="AD239" i="6"/>
  <c r="AD240" i="6"/>
  <c r="AA241" i="6"/>
  <c r="AD241" i="6"/>
  <c r="AF241" i="6"/>
  <c r="AD242" i="6"/>
  <c r="AD243" i="6"/>
  <c r="AD244" i="6"/>
  <c r="AD245" i="6"/>
  <c r="AD246" i="6"/>
  <c r="AA247" i="6"/>
  <c r="AD247" i="6"/>
  <c r="AF247" i="6"/>
  <c r="AD248" i="6"/>
  <c r="AD249" i="6"/>
  <c r="AD250" i="6"/>
  <c r="AD251" i="6"/>
  <c r="AD252" i="6"/>
  <c r="AA253" i="6"/>
  <c r="AD253" i="6"/>
  <c r="AF253" i="6"/>
  <c r="AD254" i="6"/>
  <c r="AD255" i="6"/>
  <c r="AD256" i="6"/>
  <c r="AD257" i="6"/>
  <c r="AD258" i="6"/>
  <c r="AA259" i="6"/>
  <c r="AD259" i="6"/>
  <c r="AF259" i="6"/>
  <c r="AD260" i="6"/>
  <c r="AD261" i="6"/>
  <c r="AD262" i="6"/>
  <c r="AD263" i="6"/>
  <c r="AD264" i="6"/>
  <c r="AA265" i="6"/>
  <c r="AD265" i="6"/>
  <c r="AF265" i="6"/>
  <c r="AD266" i="6"/>
  <c r="AD267" i="6"/>
  <c r="AD268" i="6"/>
  <c r="AD269" i="6"/>
  <c r="AD270" i="6"/>
  <c r="AA271" i="6"/>
  <c r="AD271" i="6"/>
  <c r="AF271" i="6"/>
  <c r="AD272" i="6"/>
  <c r="AD273" i="6"/>
  <c r="AD274" i="6"/>
  <c r="AD275" i="6"/>
  <c r="AD276" i="6"/>
  <c r="AA277" i="6"/>
  <c r="AD277" i="6"/>
  <c r="AF277" i="6"/>
  <c r="AD278" i="6"/>
  <c r="AD279" i="6"/>
  <c r="AD280" i="6"/>
  <c r="AD281" i="6"/>
  <c r="AD282" i="6"/>
  <c r="AA283" i="6"/>
  <c r="AD283" i="6"/>
  <c r="AF283" i="6"/>
  <c r="AD284" i="6"/>
  <c r="AD285" i="6"/>
  <c r="AD286" i="6"/>
  <c r="AD287" i="6"/>
  <c r="AD288" i="6"/>
  <c r="AA289" i="6"/>
  <c r="AD289" i="6"/>
  <c r="AF289" i="6"/>
  <c r="AD290" i="6"/>
  <c r="AD291" i="6"/>
  <c r="AD292" i="6"/>
  <c r="AD293" i="6"/>
  <c r="AD294" i="6"/>
  <c r="AA295" i="6"/>
  <c r="AD295" i="6"/>
  <c r="AF295" i="6"/>
  <c r="AD296" i="6"/>
  <c r="AD297" i="6"/>
  <c r="AD298" i="6"/>
  <c r="AD299" i="6"/>
  <c r="AD300" i="6"/>
  <c r="AA301" i="6"/>
  <c r="AD301" i="6"/>
  <c r="AF301" i="6"/>
  <c r="AD302" i="6"/>
  <c r="AD303" i="6"/>
  <c r="AD304" i="6"/>
  <c r="AD305" i="6"/>
  <c r="AD306" i="6"/>
  <c r="AA307" i="6"/>
  <c r="AD307" i="6"/>
  <c r="AF307" i="6"/>
  <c r="AD308" i="6"/>
  <c r="AD309" i="6"/>
  <c r="AD310" i="6"/>
  <c r="AD311" i="6"/>
  <c r="AD312" i="6"/>
  <c r="AA313" i="6"/>
  <c r="AD313" i="6"/>
  <c r="AF313" i="6"/>
  <c r="AD314" i="6"/>
  <c r="AD315" i="6"/>
  <c r="AD316" i="6"/>
  <c r="AD317" i="6"/>
  <c r="AD318" i="6"/>
  <c r="AA319" i="6"/>
  <c r="AD319" i="6"/>
  <c r="AF319" i="6"/>
  <c r="AD320" i="6"/>
  <c r="AD321" i="6"/>
  <c r="AD322" i="6"/>
  <c r="AD323" i="6"/>
  <c r="AD324" i="6"/>
  <c r="AA325" i="6"/>
  <c r="AD325" i="6"/>
  <c r="AF325" i="6"/>
  <c r="AD326" i="6"/>
  <c r="AD327" i="6"/>
  <c r="AD328" i="6"/>
  <c r="AD329" i="6"/>
  <c r="AD330" i="6"/>
  <c r="AA331" i="6"/>
  <c r="AD331" i="6"/>
  <c r="AF331" i="6"/>
  <c r="AD332" i="6"/>
  <c r="AD333" i="6"/>
  <c r="AD334" i="6"/>
  <c r="AD335" i="6"/>
  <c r="AD336" i="6"/>
  <c r="AA337" i="6"/>
  <c r="AD337" i="6"/>
  <c r="AF337" i="6"/>
  <c r="AD338" i="6"/>
  <c r="AD339" i="6"/>
  <c r="AD340" i="6"/>
  <c r="AD341" i="6"/>
  <c r="AD342" i="6"/>
  <c r="AA343" i="6"/>
  <c r="AD343" i="6"/>
  <c r="AF343" i="6"/>
  <c r="AD344" i="6"/>
  <c r="AD345" i="6"/>
  <c r="AD346" i="6"/>
  <c r="AD347" i="6"/>
  <c r="AD348" i="6"/>
  <c r="AA349" i="6"/>
  <c r="AD349" i="6"/>
  <c r="AF349" i="6"/>
  <c r="AD350" i="6"/>
  <c r="AD351" i="6"/>
  <c r="AD352" i="6"/>
  <c r="AD353" i="6"/>
  <c r="AD354" i="6"/>
  <c r="AA355" i="6"/>
  <c r="AD355" i="6"/>
  <c r="AF355" i="6"/>
  <c r="AD356" i="6"/>
  <c r="AD357" i="6"/>
  <c r="AD358" i="6"/>
  <c r="AD359" i="6"/>
  <c r="AD360" i="6"/>
  <c r="AA361" i="6"/>
  <c r="AD361" i="6"/>
  <c r="AF361" i="6"/>
  <c r="AD362" i="6"/>
  <c r="AD363" i="6"/>
  <c r="AD364" i="6"/>
  <c r="AD365" i="6"/>
  <c r="AD366" i="6"/>
  <c r="AA7" i="6"/>
  <c r="AD7" i="6"/>
  <c r="AF7" i="6"/>
  <c r="C19" i="6"/>
  <c r="C25" i="6"/>
  <c r="C31" i="6"/>
  <c r="C37" i="6"/>
  <c r="C43" i="6"/>
  <c r="C49" i="6"/>
  <c r="C55" i="6"/>
  <c r="C61" i="6"/>
  <c r="C67" i="6"/>
  <c r="C73" i="6"/>
  <c r="C79" i="6"/>
  <c r="C85" i="6"/>
  <c r="C91" i="6"/>
  <c r="C97" i="6"/>
  <c r="C103" i="6"/>
  <c r="C109" i="6"/>
  <c r="C115" i="6"/>
  <c r="C121" i="6"/>
  <c r="C127" i="6"/>
  <c r="C133" i="6"/>
  <c r="C139" i="6"/>
  <c r="C145" i="6"/>
  <c r="C151" i="6"/>
  <c r="C157" i="6"/>
  <c r="C163" i="6"/>
  <c r="C169" i="6"/>
  <c r="C175" i="6"/>
  <c r="C181" i="6"/>
  <c r="C187" i="6"/>
  <c r="C193" i="6"/>
  <c r="C199" i="6"/>
  <c r="C205" i="6"/>
  <c r="C211" i="6"/>
  <c r="C217" i="6"/>
  <c r="C223" i="6"/>
  <c r="C229" i="6"/>
  <c r="C235" i="6"/>
  <c r="C241" i="6"/>
  <c r="C247" i="6"/>
  <c r="C253" i="6"/>
  <c r="C259" i="6"/>
  <c r="C265" i="6"/>
  <c r="C271" i="6"/>
  <c r="C277" i="6"/>
  <c r="C283" i="6"/>
  <c r="C289" i="6"/>
  <c r="C295" i="6"/>
  <c r="C301" i="6"/>
  <c r="C307" i="6"/>
  <c r="C313" i="6"/>
  <c r="C319" i="6"/>
  <c r="C325" i="6"/>
  <c r="C331" i="6"/>
  <c r="C337" i="6"/>
  <c r="C343" i="6"/>
  <c r="C349" i="6"/>
  <c r="C355" i="6"/>
  <c r="C361" i="6"/>
  <c r="C13" i="6"/>
  <c r="C7" i="6"/>
  <c r="AY8" i="12"/>
  <c r="AZ8" i="12"/>
  <c r="AY14" i="12"/>
  <c r="AZ14" i="12"/>
  <c r="AY13" i="12"/>
  <c r="AZ13" i="12"/>
  <c r="BA13" i="12"/>
  <c r="BB13" i="12"/>
  <c r="AY11" i="12"/>
  <c r="AZ11" i="12"/>
  <c r="BA11" i="12"/>
  <c r="BB11" i="12"/>
  <c r="AY10" i="12"/>
  <c r="AZ10" i="12"/>
  <c r="BA10" i="12"/>
  <c r="BB10" i="12"/>
  <c r="AY15" i="12"/>
  <c r="AZ15" i="12"/>
  <c r="BA15" i="12"/>
  <c r="BB15" i="12"/>
  <c r="AY9" i="12"/>
  <c r="AZ9" i="12"/>
  <c r="BA9" i="12"/>
  <c r="BB9" i="12"/>
  <c r="AY12" i="12"/>
  <c r="AZ12" i="12"/>
  <c r="BA12" i="12"/>
  <c r="BB12" i="12"/>
  <c r="AY7" i="12"/>
  <c r="AZ7" i="12"/>
  <c r="BA7" i="12"/>
  <c r="BB7" i="12"/>
  <c r="AJ98" i="10"/>
  <c r="AK98" i="10"/>
  <c r="AJ102" i="10"/>
  <c r="AK102" i="10"/>
  <c r="AJ121" i="10"/>
  <c r="AK121" i="10"/>
  <c r="AJ148" i="10"/>
  <c r="AK148" i="10"/>
  <c r="AJ195" i="10"/>
  <c r="AK195" i="10"/>
  <c r="AJ206" i="10"/>
  <c r="AK206" i="10"/>
  <c r="AJ210" i="10"/>
  <c r="AK210" i="10"/>
  <c r="AJ219" i="10"/>
  <c r="AK219" i="10"/>
  <c r="AJ265" i="10"/>
  <c r="AK265" i="10"/>
  <c r="AJ267" i="10"/>
  <c r="AK267" i="10"/>
  <c r="AJ266" i="10"/>
  <c r="AK266" i="10"/>
  <c r="AJ318" i="10"/>
  <c r="AK318" i="10"/>
  <c r="AJ321" i="10"/>
  <c r="AK321" i="10"/>
  <c r="AJ315" i="10"/>
  <c r="AK315" i="10"/>
  <c r="AJ307" i="10"/>
  <c r="AK307" i="10"/>
  <c r="AJ299" i="10"/>
  <c r="AK299" i="10"/>
  <c r="AJ295" i="10"/>
  <c r="AK295" i="10"/>
  <c r="AJ287" i="10"/>
  <c r="AK287" i="10"/>
  <c r="AJ312" i="10"/>
  <c r="AK312" i="10"/>
  <c r="AJ308" i="10"/>
  <c r="AK308" i="10"/>
  <c r="AJ304" i="10"/>
  <c r="AK304" i="10"/>
  <c r="AJ273" i="10"/>
  <c r="AK273" i="10"/>
  <c r="AJ311" i="10"/>
  <c r="AK311" i="10"/>
  <c r="AJ255" i="10"/>
  <c r="AK255" i="10"/>
  <c r="AJ249" i="10"/>
  <c r="AK249" i="10"/>
  <c r="AJ246" i="10"/>
  <c r="AK246" i="10"/>
  <c r="AJ242" i="10"/>
  <c r="AK242" i="10"/>
  <c r="AJ252" i="10"/>
  <c r="AK252" i="10"/>
  <c r="AJ248" i="10"/>
  <c r="AK248" i="10"/>
  <c r="AJ211" i="10"/>
  <c r="AK211" i="10"/>
  <c r="AJ209" i="10"/>
  <c r="AK209" i="10"/>
  <c r="AJ201" i="10"/>
  <c r="AK201" i="10"/>
  <c r="AJ198" i="10"/>
  <c r="AK198" i="10"/>
  <c r="AJ194" i="10"/>
  <c r="AK194" i="10"/>
  <c r="AJ191" i="10"/>
  <c r="AK191" i="10"/>
  <c r="AJ216" i="10"/>
  <c r="AK216" i="10"/>
  <c r="AJ212" i="10"/>
  <c r="AK212" i="10"/>
  <c r="AJ208" i="10"/>
  <c r="AK208" i="10"/>
  <c r="AJ188" i="10"/>
  <c r="AK188" i="10"/>
  <c r="AJ181" i="10"/>
  <c r="AK181" i="10"/>
  <c r="AJ178" i="10"/>
  <c r="AK178" i="10"/>
  <c r="AJ114" i="10"/>
  <c r="AK114" i="10"/>
  <c r="AJ110" i="10"/>
  <c r="AK110" i="10"/>
  <c r="AJ107" i="10"/>
  <c r="AK107" i="10"/>
  <c r="AJ103" i="10"/>
  <c r="AK103" i="10"/>
  <c r="AJ138" i="10"/>
  <c r="AK138" i="10"/>
  <c r="AJ134" i="10"/>
  <c r="AK134" i="10"/>
  <c r="AJ127" i="10"/>
  <c r="AK127" i="10"/>
  <c r="AJ124" i="10"/>
  <c r="AK124" i="10"/>
  <c r="AJ118" i="10"/>
  <c r="AK118" i="10"/>
  <c r="AJ93" i="10"/>
  <c r="AK93" i="10"/>
  <c r="AJ131" i="10"/>
  <c r="AK131" i="10"/>
  <c r="AJ117" i="10"/>
  <c r="AK117" i="10"/>
  <c r="AJ100" i="10"/>
  <c r="AK100" i="10"/>
  <c r="AJ94" i="10"/>
  <c r="AK94" i="10"/>
  <c r="AJ365" i="10"/>
  <c r="AK365" i="10"/>
  <c r="AJ361" i="10"/>
  <c r="AK361" i="10"/>
  <c r="AJ359" i="10"/>
  <c r="AK359" i="10"/>
  <c r="AJ355" i="10"/>
  <c r="AK355" i="10"/>
  <c r="AJ348" i="10"/>
  <c r="AK348" i="10"/>
  <c r="AJ347" i="10"/>
  <c r="AK347" i="10"/>
  <c r="AJ346" i="10"/>
  <c r="AK346" i="10"/>
  <c r="AJ345" i="10"/>
  <c r="AK345" i="10"/>
  <c r="AJ344" i="10"/>
  <c r="AK344" i="10"/>
  <c r="AJ343" i="10"/>
  <c r="AK343" i="10"/>
  <c r="AJ329" i="10"/>
  <c r="AK329" i="10"/>
  <c r="AJ328" i="10"/>
  <c r="AK328" i="10"/>
  <c r="AJ324" i="10"/>
  <c r="AK324" i="10"/>
  <c r="AJ323" i="10"/>
  <c r="AK323" i="10"/>
  <c r="AJ309" i="10"/>
  <c r="AK309" i="10"/>
  <c r="AJ306" i="10"/>
  <c r="AK306" i="10"/>
  <c r="AJ302" i="10"/>
  <c r="AK302" i="10"/>
  <c r="AJ297" i="10"/>
  <c r="AK297" i="10"/>
  <c r="AJ293" i="10"/>
  <c r="AK293" i="10"/>
  <c r="AJ292" i="10"/>
  <c r="AK292" i="10"/>
  <c r="AJ288" i="10"/>
  <c r="AK288" i="10"/>
  <c r="AJ286" i="10"/>
  <c r="AK286" i="10"/>
  <c r="AJ285" i="10"/>
  <c r="AK285" i="10"/>
  <c r="AJ284" i="10"/>
  <c r="AK284" i="10"/>
  <c r="AJ278" i="10"/>
  <c r="AK278" i="10"/>
  <c r="AJ263" i="10"/>
  <c r="AK263" i="10"/>
  <c r="AJ262" i="10"/>
  <c r="AK262" i="10"/>
  <c r="AJ261" i="10"/>
  <c r="AK261" i="10"/>
  <c r="AJ250" i="10"/>
  <c r="AK250" i="10"/>
  <c r="AJ247" i="10"/>
  <c r="AK247" i="10"/>
  <c r="AJ233" i="10"/>
  <c r="AK233" i="10"/>
  <c r="AJ232" i="10"/>
  <c r="AK232" i="10"/>
  <c r="AJ229" i="10"/>
  <c r="AK229" i="10"/>
  <c r="AJ228" i="10"/>
  <c r="AK228" i="10"/>
  <c r="AJ227" i="10"/>
  <c r="AK227" i="10"/>
  <c r="AJ224" i="10"/>
  <c r="AK224" i="10"/>
  <c r="AJ223" i="10"/>
  <c r="AK223" i="10"/>
  <c r="AJ214" i="10"/>
  <c r="AK214" i="10"/>
  <c r="AJ213" i="10"/>
  <c r="AK213" i="10"/>
  <c r="AJ203" i="10"/>
  <c r="AK203" i="10"/>
  <c r="AJ199" i="10"/>
  <c r="AK199" i="10"/>
  <c r="AJ190" i="10"/>
  <c r="AK190" i="10"/>
  <c r="AJ183" i="10"/>
  <c r="AK183" i="10"/>
  <c r="AJ165" i="10"/>
  <c r="AK165" i="10"/>
  <c r="AJ161" i="10"/>
  <c r="AK161" i="10"/>
  <c r="AJ160" i="10"/>
  <c r="AK160" i="10"/>
  <c r="AJ159" i="10"/>
  <c r="AK159" i="10"/>
  <c r="AJ157" i="10"/>
  <c r="AK157" i="10"/>
  <c r="AJ144" i="10"/>
  <c r="AK144" i="10"/>
  <c r="AJ143" i="10"/>
  <c r="AK143" i="10"/>
  <c r="AJ133" i="10"/>
  <c r="AK133" i="10"/>
  <c r="AJ126" i="10"/>
  <c r="AK126" i="10"/>
  <c r="AJ122" i="10"/>
  <c r="AK122" i="10"/>
  <c r="AJ113" i="10"/>
  <c r="AK113" i="10"/>
  <c r="AJ111" i="10"/>
  <c r="AK111" i="10"/>
  <c r="AJ109" i="10"/>
  <c r="AK109" i="10"/>
  <c r="AJ97" i="10"/>
  <c r="AK97" i="10"/>
  <c r="AJ96" i="10"/>
  <c r="AK96" i="10"/>
  <c r="AJ92" i="10"/>
  <c r="AK92" i="10"/>
  <c r="AJ90" i="10"/>
  <c r="AK90" i="10"/>
  <c r="AJ87" i="10"/>
  <c r="AK87" i="10"/>
  <c r="AJ86" i="10"/>
  <c r="AK86" i="10"/>
  <c r="AJ85" i="10"/>
  <c r="AK85" i="10"/>
  <c r="AJ72" i="10"/>
  <c r="AK72" i="10"/>
  <c r="AJ70" i="10"/>
  <c r="AK70" i="10"/>
  <c r="AJ69" i="10"/>
  <c r="AK69" i="10"/>
  <c r="AJ68" i="10"/>
  <c r="AK68" i="10"/>
  <c r="AJ57" i="10"/>
  <c r="AK57" i="10"/>
  <c r="AJ53" i="10"/>
  <c r="AK53" i="10"/>
  <c r="AJ52" i="10"/>
  <c r="AK52" i="10"/>
  <c r="AJ51" i="10"/>
  <c r="AK51" i="10"/>
  <c r="AJ49" i="10"/>
  <c r="AK49" i="10"/>
  <c r="AJ40" i="10"/>
  <c r="AK40" i="10"/>
  <c r="AJ21" i="10"/>
  <c r="AK21" i="10"/>
  <c r="AJ20" i="10"/>
  <c r="AK20" i="10"/>
  <c r="AJ364" i="10"/>
  <c r="AK364" i="10"/>
  <c r="AJ336" i="10"/>
  <c r="AK336" i="10"/>
  <c r="AJ335" i="10"/>
  <c r="AK335" i="10"/>
  <c r="AJ334" i="10"/>
  <c r="AK334" i="10"/>
  <c r="AJ333" i="10"/>
  <c r="AK333" i="10"/>
  <c r="AJ332" i="10"/>
  <c r="AK332" i="10"/>
  <c r="AJ327" i="10"/>
  <c r="AK327" i="10"/>
  <c r="AJ326" i="10"/>
  <c r="AK326" i="10"/>
  <c r="AJ322" i="10"/>
  <c r="AK322" i="10"/>
  <c r="AJ319" i="10"/>
  <c r="AK319" i="10"/>
  <c r="AJ310" i="10"/>
  <c r="AK310" i="10"/>
  <c r="AJ300" i="10"/>
  <c r="AK300" i="10"/>
  <c r="AJ298" i="10"/>
  <c r="AK298" i="10"/>
  <c r="AJ291" i="10"/>
  <c r="AK291" i="10"/>
  <c r="AJ283" i="10"/>
  <c r="AK283" i="10"/>
  <c r="AJ280" i="10"/>
  <c r="AK280" i="10"/>
  <c r="AJ259" i="10"/>
  <c r="AK259" i="10"/>
  <c r="AJ241" i="10"/>
  <c r="AK241" i="10"/>
  <c r="AJ226" i="10"/>
  <c r="AK226" i="10"/>
  <c r="AJ225" i="10"/>
  <c r="AK225" i="10"/>
  <c r="AJ221" i="10"/>
  <c r="AK221" i="10"/>
  <c r="AJ220" i="10"/>
  <c r="AK220" i="10"/>
  <c r="AJ217" i="10"/>
  <c r="AK217" i="10"/>
  <c r="AJ215" i="10"/>
  <c r="AK215" i="10"/>
  <c r="AJ202" i="10"/>
  <c r="AK202" i="10"/>
  <c r="AJ200" i="10"/>
  <c r="AK200" i="10"/>
  <c r="AJ192" i="10"/>
  <c r="AK192" i="10"/>
  <c r="AJ189" i="10"/>
  <c r="AK189" i="10"/>
  <c r="AJ187" i="10"/>
  <c r="AK187" i="10"/>
  <c r="AJ186" i="10"/>
  <c r="AK186" i="10"/>
  <c r="AJ182" i="10"/>
  <c r="AK182" i="10"/>
  <c r="AJ177" i="10"/>
  <c r="AK177" i="10"/>
  <c r="AJ176" i="10"/>
  <c r="AK176" i="10"/>
  <c r="AJ175" i="10"/>
  <c r="AK175" i="10"/>
  <c r="AJ162" i="10"/>
  <c r="AK162" i="10"/>
  <c r="AJ158" i="10"/>
  <c r="AK158" i="10"/>
  <c r="AJ156" i="10"/>
  <c r="AK156" i="10"/>
  <c r="AJ154" i="10"/>
  <c r="AK154" i="10"/>
  <c r="AJ153" i="10"/>
  <c r="AK153" i="10"/>
  <c r="AJ152" i="10"/>
  <c r="AK152" i="10"/>
  <c r="AJ142" i="10"/>
  <c r="AK142" i="10"/>
  <c r="AJ140" i="10"/>
  <c r="AK140" i="10"/>
  <c r="AJ139" i="10"/>
  <c r="AK139" i="10"/>
  <c r="AJ125" i="10"/>
  <c r="AK125" i="10"/>
  <c r="AJ123" i="10"/>
  <c r="AK123" i="10"/>
  <c r="AJ105" i="10"/>
  <c r="AK105" i="10"/>
  <c r="AJ95" i="10"/>
  <c r="AK95" i="10"/>
  <c r="AJ91" i="10"/>
  <c r="AK91" i="10"/>
  <c r="AJ84" i="10"/>
  <c r="AK84" i="10"/>
  <c r="AJ83" i="10"/>
  <c r="AK83" i="10"/>
  <c r="AJ82" i="10"/>
  <c r="AK82" i="10"/>
  <c r="AJ80" i="10"/>
  <c r="AK80" i="10"/>
  <c r="AJ79" i="10"/>
  <c r="AK79" i="10"/>
  <c r="AJ78" i="10"/>
  <c r="AK78" i="10"/>
  <c r="AJ74" i="10"/>
  <c r="AK74" i="10"/>
  <c r="AJ66" i="10"/>
  <c r="AK66" i="10"/>
  <c r="AJ65" i="10"/>
  <c r="AK65" i="10"/>
  <c r="AJ63" i="10"/>
  <c r="AK63" i="10"/>
  <c r="AJ62" i="10"/>
  <c r="AK62" i="10"/>
  <c r="AJ61" i="10"/>
  <c r="AK61" i="10"/>
  <c r="AJ48" i="10"/>
  <c r="AK48" i="10"/>
  <c r="AJ46" i="10"/>
  <c r="AK46" i="10"/>
  <c r="AJ45" i="10"/>
  <c r="AK45" i="10"/>
  <c r="AJ44" i="10"/>
  <c r="AK44" i="10"/>
  <c r="AJ33" i="10"/>
  <c r="AK33" i="10"/>
  <c r="AJ29" i="10"/>
  <c r="AK29" i="10"/>
  <c r="AJ28" i="10"/>
  <c r="AK28" i="10"/>
  <c r="AJ27" i="10"/>
  <c r="AK27" i="10"/>
  <c r="AJ23" i="10"/>
  <c r="AK23" i="10"/>
  <c r="AJ18" i="10"/>
  <c r="AK18" i="10"/>
  <c r="AJ17" i="10"/>
  <c r="AK17" i="10"/>
  <c r="AJ15" i="10"/>
  <c r="AK15" i="10"/>
  <c r="AJ366" i="10"/>
  <c r="AK366" i="10"/>
  <c r="AJ363" i="10"/>
  <c r="AK363" i="10"/>
  <c r="AJ362" i="10"/>
  <c r="AK362" i="10"/>
  <c r="AJ354" i="10"/>
  <c r="AK354" i="10"/>
  <c r="AJ353" i="10"/>
  <c r="AK353" i="10"/>
  <c r="AJ352" i="10"/>
  <c r="AK352" i="10"/>
  <c r="AJ351" i="10"/>
  <c r="AK351" i="10"/>
  <c r="AJ350" i="10"/>
  <c r="AK350" i="10"/>
  <c r="AJ349" i="10"/>
  <c r="AK349" i="10"/>
  <c r="AJ341" i="10"/>
  <c r="AK341" i="10"/>
  <c r="AJ340" i="10"/>
  <c r="AK340" i="10"/>
  <c r="AJ339" i="10"/>
  <c r="AK339" i="10"/>
  <c r="AJ338" i="10"/>
  <c r="AK338" i="10"/>
  <c r="AJ337" i="10"/>
  <c r="AK337" i="10"/>
  <c r="AJ330" i="10"/>
  <c r="AK330" i="10"/>
  <c r="AJ316" i="10"/>
  <c r="AK316" i="10"/>
  <c r="AJ314" i="10"/>
  <c r="AK314" i="10"/>
  <c r="AJ290" i="10"/>
  <c r="AK290" i="10"/>
  <c r="AJ289" i="10"/>
  <c r="AK289" i="10"/>
  <c r="AJ281" i="10"/>
  <c r="AK281" i="10"/>
  <c r="AJ279" i="10"/>
  <c r="AK279" i="10"/>
  <c r="AJ274" i="10"/>
  <c r="AK274" i="10"/>
  <c r="AJ271" i="10"/>
  <c r="AK271" i="10"/>
  <c r="AJ264" i="10"/>
  <c r="AK264" i="10"/>
  <c r="AJ260" i="10"/>
  <c r="AK260" i="10"/>
  <c r="AJ251" i="10"/>
  <c r="AK251" i="10"/>
  <c r="AJ245" i="10"/>
  <c r="AK245" i="10"/>
  <c r="AJ244" i="10"/>
  <c r="AK244" i="10"/>
  <c r="AJ243" i="10"/>
  <c r="AK243" i="10"/>
  <c r="AJ240" i="10"/>
  <c r="AK240" i="10"/>
  <c r="AJ239" i="10"/>
  <c r="AK239" i="10"/>
  <c r="AJ236" i="10"/>
  <c r="AK236" i="10"/>
  <c r="AJ235" i="10"/>
  <c r="AK235" i="10"/>
  <c r="AJ234" i="10"/>
  <c r="AK234" i="10"/>
  <c r="AJ231" i="10"/>
  <c r="AK231" i="10"/>
  <c r="AJ230" i="10"/>
  <c r="AK230" i="10"/>
  <c r="AJ205" i="10"/>
  <c r="AK205" i="10"/>
  <c r="AJ204" i="10"/>
  <c r="AK204" i="10"/>
  <c r="AJ130" i="10"/>
  <c r="AK130" i="10"/>
  <c r="AJ129" i="10"/>
  <c r="AK129" i="10"/>
  <c r="AJ128" i="10"/>
  <c r="AK128" i="10"/>
  <c r="AJ119" i="10"/>
  <c r="AK119" i="10"/>
  <c r="AJ115" i="10"/>
  <c r="AK115" i="10"/>
  <c r="AJ112" i="10"/>
  <c r="AK112" i="10"/>
  <c r="AJ101" i="10"/>
  <c r="AK101" i="10"/>
  <c r="AJ99" i="10"/>
  <c r="AK99" i="10"/>
  <c r="AJ12" i="10"/>
  <c r="AK12" i="10"/>
  <c r="AJ11" i="10"/>
  <c r="AK11" i="10"/>
  <c r="AJ10" i="10"/>
  <c r="AK10" i="10"/>
  <c r="AJ8" i="10"/>
  <c r="AK8" i="10"/>
  <c r="AJ137" i="10"/>
  <c r="AK137" i="10"/>
  <c r="AJ136" i="10"/>
  <c r="AK136" i="10"/>
  <c r="AJ135" i="10"/>
  <c r="AK135" i="10"/>
  <c r="AJ22" i="10"/>
  <c r="AK22" i="10"/>
  <c r="AJ16" i="10"/>
  <c r="AK16" i="10"/>
  <c r="AJ7" i="10"/>
  <c r="AK7" i="10"/>
  <c r="AJ185" i="10"/>
  <c r="AK185" i="10"/>
  <c r="AJ184" i="10"/>
  <c r="AK184" i="10"/>
  <c r="AJ180" i="10"/>
  <c r="AK180" i="10"/>
  <c r="AJ174" i="10"/>
  <c r="AK174" i="10"/>
  <c r="AJ173" i="10"/>
  <c r="AK173" i="10"/>
  <c r="AJ172" i="10"/>
  <c r="AK172" i="10"/>
  <c r="AJ171" i="10"/>
  <c r="AK171" i="10"/>
  <c r="AJ170" i="10"/>
  <c r="AK170" i="10"/>
  <c r="AJ169" i="10"/>
  <c r="AK169" i="10"/>
  <c r="AJ155" i="10"/>
  <c r="AK155" i="10"/>
  <c r="AJ151" i="10"/>
  <c r="AK151" i="10"/>
  <c r="AJ150" i="10"/>
  <c r="AK150" i="10"/>
  <c r="AJ149" i="10"/>
  <c r="AK149" i="10"/>
  <c r="AJ147" i="10"/>
  <c r="AK147" i="10"/>
  <c r="AJ146" i="10"/>
  <c r="AK146" i="10"/>
  <c r="AJ145" i="10"/>
  <c r="AK145" i="10"/>
  <c r="AJ88" i="10"/>
  <c r="AK88" i="10"/>
  <c r="AJ71" i="10"/>
  <c r="AK71" i="10"/>
  <c r="AJ67" i="10"/>
  <c r="AK67" i="10"/>
  <c r="AJ60" i="10"/>
  <c r="AK60" i="10"/>
  <c r="AJ59" i="10"/>
  <c r="AK59" i="10"/>
  <c r="AJ58" i="10"/>
  <c r="AK58" i="10"/>
  <c r="AJ56" i="10"/>
  <c r="AK56" i="10"/>
  <c r="AJ55" i="10"/>
  <c r="AK55" i="10"/>
  <c r="AJ54" i="10"/>
  <c r="AK54" i="10"/>
  <c r="AJ50" i="10"/>
  <c r="AK50" i="10"/>
  <c r="AJ42" i="10"/>
  <c r="AK42" i="10"/>
  <c r="AJ41" i="10"/>
  <c r="AK41" i="10"/>
  <c r="AJ39" i="10"/>
  <c r="AK39" i="10"/>
  <c r="AJ38" i="10"/>
  <c r="AK38" i="10"/>
  <c r="AJ37" i="10"/>
  <c r="AK37" i="10"/>
  <c r="AJ9" i="10"/>
  <c r="AK9" i="10"/>
  <c r="AJ13" i="10"/>
  <c r="AK13" i="10"/>
  <c r="AJ14" i="10"/>
  <c r="AK14" i="10"/>
  <c r="AJ19" i="10"/>
  <c r="AK19" i="10"/>
  <c r="AJ25" i="10"/>
  <c r="AK25" i="10"/>
  <c r="AJ26" i="10"/>
  <c r="AK26" i="10"/>
  <c r="AJ360" i="10"/>
  <c r="AK360" i="10"/>
  <c r="AJ207" i="10"/>
  <c r="AK207" i="10"/>
  <c r="AJ196" i="10"/>
  <c r="AK196" i="10"/>
  <c r="AJ357" i="10"/>
  <c r="AK357" i="10"/>
  <c r="AJ268" i="10"/>
  <c r="AK268" i="10"/>
  <c r="AJ258" i="10"/>
  <c r="AK258" i="10"/>
  <c r="AJ254" i="10"/>
  <c r="AK254" i="10"/>
  <c r="AJ237" i="10"/>
  <c r="AK237" i="10"/>
  <c r="AJ197" i="10"/>
  <c r="AK197" i="10"/>
  <c r="AJ193" i="10"/>
  <c r="AK193" i="10"/>
  <c r="AJ166" i="10"/>
  <c r="AK166" i="10"/>
  <c r="AJ141" i="10"/>
  <c r="AK141" i="10"/>
  <c r="AJ132" i="10"/>
  <c r="AK132" i="10"/>
  <c r="AJ108" i="10"/>
  <c r="AK108" i="10"/>
  <c r="AJ104" i="10"/>
  <c r="AK104" i="10"/>
  <c r="AJ89" i="10"/>
  <c r="AK89" i="10"/>
  <c r="AJ81" i="10"/>
  <c r="AK81" i="10"/>
  <c r="AJ47" i="10"/>
  <c r="AK47" i="10"/>
  <c r="AJ43" i="10"/>
  <c r="AK43" i="10"/>
  <c r="AJ35" i="10"/>
  <c r="AK35" i="10"/>
  <c r="AJ31" i="10"/>
  <c r="AK31" i="10"/>
  <c r="AJ218" i="10"/>
  <c r="AK218" i="10"/>
  <c r="AJ163" i="10"/>
  <c r="AK163" i="10"/>
  <c r="AJ36" i="10"/>
  <c r="AK36" i="10"/>
  <c r="AJ64" i="10"/>
  <c r="AK64" i="10"/>
  <c r="AJ30" i="10"/>
  <c r="AK30" i="10"/>
  <c r="AJ358" i="10"/>
  <c r="AK358" i="10"/>
  <c r="AJ342" i="10"/>
  <c r="AK342" i="10"/>
  <c r="AJ303" i="10"/>
  <c r="AK303" i="10"/>
  <c r="AJ296" i="10"/>
  <c r="AK296" i="10"/>
  <c r="AJ275" i="10"/>
  <c r="AK275" i="10"/>
  <c r="AJ269" i="10"/>
  <c r="AK269" i="10"/>
  <c r="AJ238" i="10"/>
  <c r="AK238" i="10"/>
  <c r="AJ222" i="10"/>
  <c r="AK222" i="10"/>
  <c r="AJ179" i="10"/>
  <c r="AK179" i="10"/>
  <c r="AJ167" i="10"/>
  <c r="AK167" i="10"/>
  <c r="AJ120" i="10"/>
  <c r="AK120" i="10"/>
  <c r="AJ116" i="10"/>
  <c r="AK116" i="10"/>
  <c r="AJ75" i="10"/>
  <c r="AK75" i="10"/>
  <c r="AJ32" i="10"/>
  <c r="AK32" i="10"/>
  <c r="AJ76" i="10"/>
  <c r="AK76" i="10"/>
  <c r="AJ325" i="10"/>
  <c r="AK325" i="10"/>
  <c r="AJ320" i="10"/>
  <c r="AK320" i="10"/>
  <c r="AJ294" i="10"/>
  <c r="AK294" i="10"/>
  <c r="AJ282" i="10"/>
  <c r="AK282" i="10"/>
  <c r="AJ276" i="10"/>
  <c r="AK276" i="10"/>
  <c r="AJ272" i="10"/>
  <c r="AK272" i="10"/>
  <c r="AJ270" i="10"/>
  <c r="AK270" i="10"/>
  <c r="AJ256" i="10"/>
  <c r="AK256" i="10"/>
  <c r="AJ356" i="10"/>
  <c r="AK356" i="10"/>
  <c r="AJ331" i="10"/>
  <c r="AK331" i="10"/>
  <c r="AJ317" i="10"/>
  <c r="AK317" i="10"/>
  <c r="AJ313" i="10"/>
  <c r="AK313" i="10"/>
  <c r="AJ305" i="10"/>
  <c r="AK305" i="10"/>
  <c r="AJ301" i="10"/>
  <c r="AK301" i="10"/>
  <c r="AJ277" i="10"/>
  <c r="AK277" i="10"/>
  <c r="AJ257" i="10"/>
  <c r="AK257" i="10"/>
  <c r="AJ253" i="10"/>
  <c r="AK253" i="10"/>
  <c r="AJ77" i="10"/>
  <c r="AK77" i="10"/>
  <c r="AJ73" i="10"/>
  <c r="AK73" i="10"/>
  <c r="AJ34" i="10"/>
  <c r="AK34" i="10"/>
  <c r="AJ24" i="10"/>
  <c r="AK24" i="10"/>
  <c r="AJ168" i="10"/>
  <c r="AK168" i="10"/>
  <c r="AJ164" i="10"/>
  <c r="AK164" i="10"/>
  <c r="AJ106" i="10"/>
  <c r="AK106" i="10"/>
  <c r="BH13" i="12"/>
  <c r="BI13" i="12"/>
  <c r="BH9" i="12"/>
  <c r="BI9" i="12"/>
  <c r="BH7" i="12"/>
  <c r="BG7" i="12"/>
  <c r="AL163" i="10"/>
  <c r="AM163" i="10"/>
  <c r="AN167" i="10"/>
  <c r="AL31" i="10"/>
  <c r="AM31" i="10"/>
  <c r="AL91" i="10"/>
  <c r="AM91" i="10"/>
  <c r="AN92" i="10"/>
  <c r="AN165" i="10"/>
  <c r="AN168" i="10"/>
  <c r="AN164" i="10"/>
  <c r="AN163" i="10"/>
  <c r="AN166" i="10"/>
  <c r="AN93" i="10"/>
  <c r="AN96" i="10"/>
  <c r="AN95" i="10"/>
  <c r="AN91" i="10"/>
  <c r="AN94" i="10"/>
  <c r="AL301" i="10"/>
  <c r="AM301" i="10"/>
  <c r="AL139" i="10"/>
  <c r="AM139" i="10"/>
  <c r="AO33" i="10"/>
  <c r="AO36" i="10"/>
  <c r="AO32" i="10"/>
  <c r="AO35" i="10"/>
  <c r="AO31" i="10"/>
  <c r="AO34" i="10"/>
  <c r="AN34" i="10"/>
  <c r="AN31" i="10"/>
  <c r="AN33" i="10"/>
  <c r="AN36" i="10"/>
  <c r="AN32" i="10"/>
  <c r="AN35" i="10"/>
  <c r="AL7" i="10"/>
  <c r="AL271" i="10"/>
  <c r="AM271" i="10"/>
  <c r="BI307" i="6"/>
  <c r="AE307" i="6"/>
  <c r="AE271" i="6"/>
  <c r="BI271" i="6"/>
  <c r="BI223" i="6"/>
  <c r="AE223" i="6"/>
  <c r="AE175" i="6"/>
  <c r="BI175" i="6"/>
  <c r="BI127" i="6"/>
  <c r="AE127" i="6"/>
  <c r="AE103" i="6"/>
  <c r="BI103" i="6"/>
  <c r="BI19" i="6"/>
  <c r="AE19" i="6"/>
  <c r="AE343" i="6"/>
  <c r="BI343" i="6"/>
  <c r="AE295" i="6"/>
  <c r="BI295" i="6"/>
  <c r="AE247" i="6"/>
  <c r="BI247" i="6"/>
  <c r="AE187" i="6"/>
  <c r="BI187" i="6"/>
  <c r="BI139" i="6"/>
  <c r="AE139" i="6"/>
  <c r="AE79" i="6"/>
  <c r="BI79" i="6"/>
  <c r="BI43" i="6"/>
  <c r="AE43" i="6"/>
  <c r="AL361" i="10"/>
  <c r="AM361" i="10"/>
  <c r="AL289" i="10"/>
  <c r="AM289" i="10"/>
  <c r="BI355" i="6"/>
  <c r="AE355" i="6"/>
  <c r="BI319" i="6"/>
  <c r="AE319" i="6"/>
  <c r="BI259" i="6"/>
  <c r="AE259" i="6"/>
  <c r="BI211" i="6"/>
  <c r="AE211" i="6"/>
  <c r="BI163" i="6"/>
  <c r="AE163" i="6"/>
  <c r="BI115" i="6"/>
  <c r="AE115" i="6"/>
  <c r="BI67" i="6"/>
  <c r="AE67" i="6"/>
  <c r="BI31" i="6"/>
  <c r="AE31" i="6"/>
  <c r="BI349" i="6"/>
  <c r="AE349" i="6"/>
  <c r="BI337" i="6"/>
  <c r="AE337" i="6"/>
  <c r="BI313" i="6"/>
  <c r="AE313" i="6"/>
  <c r="BI301" i="6"/>
  <c r="AE301" i="6"/>
  <c r="BI289" i="6"/>
  <c r="AE289" i="6"/>
  <c r="BI277" i="6"/>
  <c r="AE277" i="6"/>
  <c r="BI265" i="6"/>
  <c r="AE265" i="6"/>
  <c r="BI253" i="6"/>
  <c r="AE253" i="6"/>
  <c r="BI241" i="6"/>
  <c r="AE241" i="6"/>
  <c r="BI229" i="6"/>
  <c r="AE229" i="6"/>
  <c r="BI217" i="6"/>
  <c r="AE217" i="6"/>
  <c r="BI205" i="6"/>
  <c r="AE205" i="6"/>
  <c r="BI193" i="6"/>
  <c r="AE193" i="6"/>
  <c r="BI181" i="6"/>
  <c r="AE181" i="6"/>
  <c r="BI169" i="6"/>
  <c r="AE169" i="6"/>
  <c r="BI157" i="6"/>
  <c r="AE157" i="6"/>
  <c r="BI145" i="6"/>
  <c r="AE145" i="6"/>
  <c r="BI133" i="6"/>
  <c r="AE133" i="6"/>
  <c r="BI121" i="6"/>
  <c r="AE121" i="6"/>
  <c r="BI109" i="6"/>
  <c r="AE109" i="6"/>
  <c r="BI97" i="6"/>
  <c r="AE97" i="6"/>
  <c r="BI85" i="6"/>
  <c r="AE85" i="6"/>
  <c r="BI73" i="6"/>
  <c r="AE73" i="6"/>
  <c r="BI61" i="6"/>
  <c r="AE61" i="6"/>
  <c r="BI49" i="6"/>
  <c r="AE49" i="6"/>
  <c r="BI37" i="6"/>
  <c r="AE37" i="6"/>
  <c r="BI25" i="6"/>
  <c r="AE25" i="6"/>
  <c r="BI13" i="6"/>
  <c r="AE13" i="6"/>
  <c r="BI331" i="6"/>
  <c r="AE331" i="6"/>
  <c r="AE283" i="6"/>
  <c r="BI283" i="6"/>
  <c r="BI235" i="6"/>
  <c r="AE235" i="6"/>
  <c r="AE199" i="6"/>
  <c r="BI199" i="6"/>
  <c r="AE151" i="6"/>
  <c r="BI151" i="6"/>
  <c r="AE91" i="6"/>
  <c r="BI91" i="6"/>
  <c r="AE55" i="6"/>
  <c r="BI55" i="6"/>
  <c r="BI361" i="6"/>
  <c r="AE361" i="6"/>
  <c r="BI325" i="6"/>
  <c r="AE325" i="6"/>
  <c r="AL109" i="10"/>
  <c r="AM109" i="10"/>
  <c r="AL355" i="10"/>
  <c r="AM355" i="10"/>
  <c r="AL157" i="10"/>
  <c r="AM157" i="10"/>
  <c r="AL49" i="10"/>
  <c r="AM49" i="10"/>
  <c r="AL151" i="10"/>
  <c r="AM151" i="10"/>
  <c r="AL73" i="10"/>
  <c r="AM73" i="10"/>
  <c r="AL61" i="10"/>
  <c r="AM61" i="10"/>
  <c r="AL25" i="10"/>
  <c r="AM25" i="10"/>
  <c r="AL337" i="10"/>
  <c r="AM337" i="10"/>
  <c r="AL19" i="10"/>
  <c r="AM19" i="10"/>
  <c r="AM7" i="10"/>
  <c r="AL199" i="10"/>
  <c r="AM199" i="10"/>
  <c r="AL181" i="10"/>
  <c r="AM181" i="10"/>
  <c r="AL127" i="10"/>
  <c r="AM127" i="10"/>
  <c r="AL97" i="10"/>
  <c r="AM97" i="10"/>
  <c r="AL259" i="10"/>
  <c r="AM259" i="10"/>
  <c r="AL85" i="10"/>
  <c r="AM85" i="10"/>
  <c r="AL67" i="10"/>
  <c r="AM67" i="10"/>
  <c r="AL43" i="10"/>
  <c r="AM43" i="10"/>
  <c r="AL13" i="10"/>
  <c r="AM13" i="10"/>
  <c r="AL121" i="10"/>
  <c r="AM121" i="10"/>
  <c r="AL277" i="10"/>
  <c r="AM277" i="10"/>
  <c r="AL223" i="10"/>
  <c r="AM223" i="10"/>
  <c r="AL55" i="10"/>
  <c r="AM55" i="10"/>
  <c r="AL331" i="10"/>
  <c r="AM331" i="10"/>
  <c r="AL217" i="10"/>
  <c r="AM217" i="10"/>
  <c r="AL349" i="10"/>
  <c r="AM349" i="10"/>
  <c r="AL229" i="10"/>
  <c r="AM229" i="10"/>
  <c r="AL343" i="10"/>
  <c r="AM343" i="10"/>
  <c r="AL325" i="10"/>
  <c r="AM325" i="10"/>
  <c r="AL175" i="10"/>
  <c r="AM175" i="10"/>
  <c r="AL235" i="10"/>
  <c r="AM235" i="10"/>
  <c r="AL319" i="10"/>
  <c r="AM319" i="10"/>
  <c r="AL283" i="10"/>
  <c r="AM283" i="10"/>
  <c r="AL145" i="10"/>
  <c r="AM145" i="10"/>
  <c r="AL37" i="10"/>
  <c r="AM37" i="10"/>
  <c r="AL79" i="10"/>
  <c r="AM79" i="10"/>
  <c r="AL169" i="10"/>
  <c r="AM169" i="10"/>
  <c r="AL211" i="10"/>
  <c r="AM211" i="10"/>
  <c r="AL193" i="10"/>
  <c r="AM193" i="10"/>
  <c r="AL313" i="10"/>
  <c r="AM313" i="10"/>
  <c r="AL241" i="10"/>
  <c r="AM241" i="10"/>
  <c r="AL247" i="10"/>
  <c r="AM247" i="10"/>
  <c r="AL205" i="10"/>
  <c r="AM205" i="10"/>
  <c r="AL187" i="10"/>
  <c r="AM187" i="10"/>
  <c r="AL103" i="10"/>
  <c r="AM103" i="10"/>
  <c r="AL133" i="10"/>
  <c r="AM133" i="10"/>
  <c r="AL295" i="10"/>
  <c r="AM295" i="10"/>
  <c r="AL115" i="10"/>
  <c r="AM115" i="10"/>
  <c r="AL265" i="10"/>
  <c r="AM265" i="10"/>
  <c r="AL307" i="10"/>
  <c r="AM307" i="10"/>
  <c r="AE7" i="6"/>
  <c r="BI7" i="6"/>
  <c r="AX364" i="6"/>
  <c r="AY364" i="6"/>
  <c r="AX360" i="6"/>
  <c r="AY360" i="6"/>
  <c r="AX356" i="6"/>
  <c r="AY356" i="6"/>
  <c r="AX352" i="6"/>
  <c r="AY352" i="6"/>
  <c r="AX348" i="6"/>
  <c r="AY348" i="6"/>
  <c r="AX344" i="6"/>
  <c r="AY344" i="6"/>
  <c r="AX340" i="6"/>
  <c r="AY340" i="6"/>
  <c r="AX336" i="6"/>
  <c r="AY336" i="6"/>
  <c r="AX332" i="6"/>
  <c r="AY332" i="6"/>
  <c r="AX328" i="6"/>
  <c r="AY328" i="6"/>
  <c r="AX324" i="6"/>
  <c r="AY324" i="6"/>
  <c r="AX320" i="6"/>
  <c r="AY320" i="6"/>
  <c r="AX316" i="6"/>
  <c r="AY316" i="6"/>
  <c r="AY7" i="6"/>
  <c r="BB7" i="6"/>
  <c r="BC7" i="6"/>
  <c r="AX9" i="6"/>
  <c r="AY9" i="6"/>
  <c r="AX312" i="6"/>
  <c r="AY312" i="6"/>
  <c r="BB312" i="6"/>
  <c r="BC312" i="6"/>
  <c r="AX308" i="6"/>
  <c r="AY308" i="6"/>
  <c r="AX304" i="6"/>
  <c r="AY304" i="6"/>
  <c r="AX300" i="6"/>
  <c r="AY300" i="6"/>
  <c r="AX296" i="6"/>
  <c r="AY296" i="6"/>
  <c r="BB296" i="6"/>
  <c r="BC296" i="6"/>
  <c r="AX292" i="6"/>
  <c r="AY292" i="6"/>
  <c r="AX288" i="6"/>
  <c r="AY288" i="6"/>
  <c r="AX284" i="6"/>
  <c r="AY284" i="6"/>
  <c r="AX280" i="6"/>
  <c r="AY280" i="6"/>
  <c r="BB280" i="6"/>
  <c r="BC280" i="6"/>
  <c r="AX276" i="6"/>
  <c r="AY276" i="6"/>
  <c r="AX272" i="6"/>
  <c r="AY272" i="6"/>
  <c r="AX268" i="6"/>
  <c r="AY268" i="6"/>
  <c r="AX264" i="6"/>
  <c r="AY264" i="6"/>
  <c r="BB264" i="6"/>
  <c r="BC264" i="6"/>
  <c r="AX260" i="6"/>
  <c r="AY260" i="6"/>
  <c r="AX256" i="6"/>
  <c r="AY256" i="6"/>
  <c r="AX252" i="6"/>
  <c r="AY252" i="6"/>
  <c r="AX248" i="6"/>
  <c r="AY248" i="6"/>
  <c r="BB248" i="6"/>
  <c r="BC248" i="6"/>
  <c r="AX244" i="6"/>
  <c r="AY244" i="6"/>
  <c r="AX240" i="6"/>
  <c r="AY240" i="6"/>
  <c r="AX236" i="6"/>
  <c r="AY236" i="6"/>
  <c r="AX232" i="6"/>
  <c r="AY232" i="6"/>
  <c r="BB232" i="6"/>
  <c r="BC232" i="6"/>
  <c r="AX228" i="6"/>
  <c r="AY228" i="6"/>
  <c r="AX224" i="6"/>
  <c r="AY224" i="6"/>
  <c r="AX220" i="6"/>
  <c r="AY220" i="6"/>
  <c r="AX216" i="6"/>
  <c r="AY216" i="6"/>
  <c r="BB216" i="6"/>
  <c r="BC216" i="6"/>
  <c r="AX212" i="6"/>
  <c r="AY212" i="6"/>
  <c r="AX208" i="6"/>
  <c r="AY208" i="6"/>
  <c r="AX204" i="6"/>
  <c r="AY204" i="6"/>
  <c r="AX200" i="6"/>
  <c r="AY200" i="6"/>
  <c r="BB200" i="6"/>
  <c r="BC200" i="6"/>
  <c r="AX196" i="6"/>
  <c r="AY196" i="6"/>
  <c r="AX192" i="6"/>
  <c r="AY192" i="6"/>
  <c r="AX188" i="6"/>
  <c r="AY188" i="6"/>
  <c r="AX184" i="6"/>
  <c r="AY184" i="6"/>
  <c r="BB184" i="6"/>
  <c r="BC184" i="6"/>
  <c r="AX180" i="6"/>
  <c r="AY180" i="6"/>
  <c r="AX176" i="6"/>
  <c r="AY176" i="6"/>
  <c r="AX172" i="6"/>
  <c r="AY172" i="6"/>
  <c r="AX168" i="6"/>
  <c r="AY168" i="6"/>
  <c r="BB168" i="6"/>
  <c r="BC168" i="6"/>
  <c r="AX164" i="6"/>
  <c r="AY164" i="6"/>
  <c r="AX160" i="6"/>
  <c r="AY160" i="6"/>
  <c r="AX156" i="6"/>
  <c r="AY156" i="6"/>
  <c r="AX152" i="6"/>
  <c r="AY152" i="6"/>
  <c r="BB152" i="6"/>
  <c r="BC152" i="6"/>
  <c r="AX148" i="6"/>
  <c r="AY148" i="6"/>
  <c r="AX144" i="6"/>
  <c r="AY144" i="6"/>
  <c r="AX140" i="6"/>
  <c r="AY140" i="6"/>
  <c r="AX136" i="6"/>
  <c r="AY136" i="6"/>
  <c r="BB136" i="6"/>
  <c r="BC136" i="6"/>
  <c r="AX132" i="6"/>
  <c r="AY132" i="6"/>
  <c r="AX128" i="6"/>
  <c r="AY128" i="6"/>
  <c r="AX124" i="6"/>
  <c r="AY124" i="6"/>
  <c r="AX120" i="6"/>
  <c r="AY120" i="6"/>
  <c r="BB120" i="6"/>
  <c r="BC120" i="6"/>
  <c r="AX116" i="6"/>
  <c r="AY116" i="6"/>
  <c r="AX112" i="6"/>
  <c r="AY112" i="6"/>
  <c r="AX108" i="6"/>
  <c r="AY108" i="6"/>
  <c r="AX104" i="6"/>
  <c r="AY104" i="6"/>
  <c r="BB104" i="6"/>
  <c r="BC104" i="6"/>
  <c r="AX100" i="6"/>
  <c r="AY100" i="6"/>
  <c r="AX96" i="6"/>
  <c r="AY96" i="6"/>
  <c r="AX92" i="6"/>
  <c r="AY92" i="6"/>
  <c r="AX88" i="6"/>
  <c r="AY88" i="6"/>
  <c r="BB88" i="6"/>
  <c r="BC88" i="6"/>
  <c r="AX84" i="6"/>
  <c r="AY84" i="6"/>
  <c r="AX80" i="6"/>
  <c r="AY80" i="6"/>
  <c r="AX76" i="6"/>
  <c r="AY76" i="6"/>
  <c r="AX72" i="6"/>
  <c r="AY72" i="6"/>
  <c r="BB72" i="6"/>
  <c r="BC72" i="6"/>
  <c r="AX68" i="6"/>
  <c r="AY68" i="6"/>
  <c r="AX64" i="6"/>
  <c r="AY64" i="6"/>
  <c r="AX60" i="6"/>
  <c r="AY60" i="6"/>
  <c r="AX56" i="6"/>
  <c r="AY56" i="6"/>
  <c r="BB56" i="6"/>
  <c r="BC56" i="6"/>
  <c r="AX52" i="6"/>
  <c r="AY52" i="6"/>
  <c r="AX48" i="6"/>
  <c r="AY48" i="6"/>
  <c r="AX44" i="6"/>
  <c r="AY44" i="6"/>
  <c r="AX40" i="6"/>
  <c r="AY40" i="6"/>
  <c r="BB40" i="6"/>
  <c r="BC40" i="6"/>
  <c r="AX36" i="6"/>
  <c r="AY36" i="6"/>
  <c r="AX32" i="6"/>
  <c r="AY32" i="6"/>
  <c r="AX28" i="6"/>
  <c r="AY28" i="6"/>
  <c r="AX24" i="6"/>
  <c r="AY24" i="6"/>
  <c r="BB24" i="6"/>
  <c r="BC24" i="6"/>
  <c r="AX20" i="6"/>
  <c r="AY20" i="6"/>
  <c r="AX16" i="6"/>
  <c r="AY16" i="6"/>
  <c r="AX12" i="6"/>
  <c r="AY12" i="6"/>
  <c r="AX365" i="6"/>
  <c r="AY365" i="6"/>
  <c r="BB365" i="6"/>
  <c r="BC365" i="6"/>
  <c r="AX361" i="6"/>
  <c r="AY361" i="6"/>
  <c r="AX357" i="6"/>
  <c r="AY357" i="6"/>
  <c r="AX353" i="6"/>
  <c r="AY353" i="6"/>
  <c r="AX349" i="6"/>
  <c r="AY349" i="6"/>
  <c r="BB349" i="6"/>
  <c r="BC349" i="6"/>
  <c r="AX345" i="6"/>
  <c r="AY345" i="6"/>
  <c r="AX341" i="6"/>
  <c r="AY341" i="6"/>
  <c r="AX337" i="6"/>
  <c r="AY337" i="6"/>
  <c r="AX333" i="6"/>
  <c r="AY333" i="6"/>
  <c r="BB333" i="6"/>
  <c r="BC333" i="6"/>
  <c r="AX329" i="6"/>
  <c r="AY329" i="6"/>
  <c r="AX325" i="6"/>
  <c r="AY325" i="6"/>
  <c r="AX321" i="6"/>
  <c r="AY321" i="6"/>
  <c r="AX317" i="6"/>
  <c r="AY317" i="6"/>
  <c r="BB317" i="6"/>
  <c r="BC317" i="6"/>
  <c r="AX313" i="6"/>
  <c r="AY313" i="6"/>
  <c r="AX309" i="6"/>
  <c r="AY309" i="6"/>
  <c r="AX305" i="6"/>
  <c r="AY305" i="6"/>
  <c r="AX301" i="6"/>
  <c r="AY301" i="6"/>
  <c r="BB301" i="6"/>
  <c r="BC301" i="6"/>
  <c r="AX297" i="6"/>
  <c r="AY297" i="6"/>
  <c r="AX293" i="6"/>
  <c r="AY293" i="6"/>
  <c r="AX289" i="6"/>
  <c r="AY289" i="6"/>
  <c r="AX285" i="6"/>
  <c r="AY285" i="6"/>
  <c r="BB285" i="6"/>
  <c r="BC285" i="6"/>
  <c r="AX281" i="6"/>
  <c r="AY281" i="6"/>
  <c r="AX277" i="6"/>
  <c r="AY277" i="6"/>
  <c r="AX273" i="6"/>
  <c r="AY273" i="6"/>
  <c r="AX269" i="6"/>
  <c r="AY269" i="6"/>
  <c r="BB269" i="6"/>
  <c r="BC269" i="6"/>
  <c r="AX265" i="6"/>
  <c r="AY265" i="6"/>
  <c r="AX261" i="6"/>
  <c r="AY261" i="6"/>
  <c r="AX257" i="6"/>
  <c r="AY257" i="6"/>
  <c r="AX253" i="6"/>
  <c r="AY253" i="6"/>
  <c r="BB253" i="6"/>
  <c r="BC253" i="6"/>
  <c r="AX249" i="6"/>
  <c r="AY249" i="6"/>
  <c r="AX245" i="6"/>
  <c r="AY245" i="6"/>
  <c r="AX241" i="6"/>
  <c r="AY241" i="6"/>
  <c r="AX237" i="6"/>
  <c r="AY237" i="6"/>
  <c r="BB237" i="6"/>
  <c r="BC237" i="6"/>
  <c r="AX233" i="6"/>
  <c r="AY233" i="6"/>
  <c r="AX229" i="6"/>
  <c r="AY229" i="6"/>
  <c r="AX225" i="6"/>
  <c r="AY225" i="6"/>
  <c r="AX221" i="6"/>
  <c r="AY221" i="6"/>
  <c r="BB221" i="6"/>
  <c r="BC221" i="6"/>
  <c r="AX217" i="6"/>
  <c r="AY217" i="6"/>
  <c r="AX213" i="6"/>
  <c r="AY213" i="6"/>
  <c r="AX209" i="6"/>
  <c r="AY209" i="6"/>
  <c r="AX205" i="6"/>
  <c r="AY205" i="6"/>
  <c r="BB205" i="6"/>
  <c r="BC205" i="6"/>
  <c r="AX201" i="6"/>
  <c r="AY201" i="6"/>
  <c r="AX197" i="6"/>
  <c r="AY197" i="6"/>
  <c r="AX193" i="6"/>
  <c r="AY193" i="6"/>
  <c r="AX189" i="6"/>
  <c r="AY189" i="6"/>
  <c r="BB189" i="6"/>
  <c r="BC189" i="6"/>
  <c r="AX185" i="6"/>
  <c r="AY185" i="6"/>
  <c r="AX181" i="6"/>
  <c r="AY181" i="6"/>
  <c r="AX177" i="6"/>
  <c r="AY177" i="6"/>
  <c r="AX173" i="6"/>
  <c r="AY173" i="6"/>
  <c r="BB173" i="6"/>
  <c r="BC173" i="6"/>
  <c r="AX169" i="6"/>
  <c r="AY169" i="6"/>
  <c r="AX165" i="6"/>
  <c r="AY165" i="6"/>
  <c r="AX161" i="6"/>
  <c r="AY161" i="6"/>
  <c r="AX157" i="6"/>
  <c r="AY157" i="6"/>
  <c r="BB157" i="6"/>
  <c r="BC157" i="6"/>
  <c r="AX153" i="6"/>
  <c r="AY153" i="6"/>
  <c r="AX149" i="6"/>
  <c r="AY149" i="6"/>
  <c r="AX145" i="6"/>
  <c r="AY145" i="6"/>
  <c r="AX141" i="6"/>
  <c r="AY141" i="6"/>
  <c r="BB141" i="6"/>
  <c r="BC141" i="6"/>
  <c r="AX137" i="6"/>
  <c r="AY137" i="6"/>
  <c r="AX133" i="6"/>
  <c r="AY133" i="6"/>
  <c r="AX129" i="6"/>
  <c r="AY129" i="6"/>
  <c r="AX125" i="6"/>
  <c r="AY125" i="6"/>
  <c r="BB125" i="6"/>
  <c r="BC125" i="6"/>
  <c r="AX121" i="6"/>
  <c r="AY121" i="6"/>
  <c r="AX117" i="6"/>
  <c r="AY117" i="6"/>
  <c r="AX113" i="6"/>
  <c r="AY113" i="6"/>
  <c r="AX109" i="6"/>
  <c r="AY109" i="6"/>
  <c r="BB109" i="6"/>
  <c r="BC109" i="6"/>
  <c r="AX105" i="6"/>
  <c r="AY105" i="6"/>
  <c r="AX101" i="6"/>
  <c r="AY101" i="6"/>
  <c r="AX97" i="6"/>
  <c r="AY97" i="6"/>
  <c r="AX93" i="6"/>
  <c r="AY93" i="6"/>
  <c r="BB93" i="6"/>
  <c r="BC93" i="6"/>
  <c r="AX89" i="6"/>
  <c r="AY89" i="6"/>
  <c r="AX85" i="6"/>
  <c r="AY85" i="6"/>
  <c r="AX81" i="6"/>
  <c r="AY81" i="6"/>
  <c r="AX77" i="6"/>
  <c r="AY77" i="6"/>
  <c r="BB77" i="6"/>
  <c r="BC77" i="6"/>
  <c r="AX73" i="6"/>
  <c r="AY73" i="6"/>
  <c r="AX69" i="6"/>
  <c r="AY69" i="6"/>
  <c r="AX65" i="6"/>
  <c r="AY65" i="6"/>
  <c r="AX61" i="6"/>
  <c r="AY61" i="6"/>
  <c r="BB61" i="6"/>
  <c r="BC61" i="6"/>
  <c r="AX57" i="6"/>
  <c r="AY57" i="6"/>
  <c r="AX53" i="6"/>
  <c r="AY53" i="6"/>
  <c r="AX49" i="6"/>
  <c r="AY49" i="6"/>
  <c r="AX45" i="6"/>
  <c r="AY45" i="6"/>
  <c r="BB45" i="6"/>
  <c r="BC45" i="6"/>
  <c r="AX41" i="6"/>
  <c r="AY41" i="6"/>
  <c r="AX37" i="6"/>
  <c r="AY37" i="6"/>
  <c r="AX33" i="6"/>
  <c r="AY33" i="6"/>
  <c r="AX29" i="6"/>
  <c r="AY29" i="6"/>
  <c r="BB29" i="6"/>
  <c r="BC29" i="6"/>
  <c r="AX25" i="6"/>
  <c r="AY25" i="6"/>
  <c r="AX21" i="6"/>
  <c r="AY21" i="6"/>
  <c r="AX17" i="6"/>
  <c r="AY17" i="6"/>
  <c r="AX13" i="6"/>
  <c r="AY13" i="6"/>
  <c r="BB13" i="6"/>
  <c r="BC13" i="6"/>
  <c r="AX8" i="6"/>
  <c r="BB363" i="6"/>
  <c r="BC363" i="6"/>
  <c r="BB359" i="6"/>
  <c r="BC359" i="6"/>
  <c r="BB355" i="6"/>
  <c r="BC355" i="6"/>
  <c r="BB351" i="6"/>
  <c r="BC351" i="6"/>
  <c r="BB347" i="6"/>
  <c r="BC347" i="6"/>
  <c r="BB343" i="6"/>
  <c r="BC343" i="6"/>
  <c r="BB339" i="6"/>
  <c r="BC339" i="6"/>
  <c r="BB335" i="6"/>
  <c r="BC335" i="6"/>
  <c r="BB331" i="6"/>
  <c r="BC331" i="6"/>
  <c r="BB327" i="6"/>
  <c r="BC327" i="6"/>
  <c r="BB323" i="6"/>
  <c r="BC323" i="6"/>
  <c r="BB319" i="6"/>
  <c r="BC319" i="6"/>
  <c r="BB315" i="6"/>
  <c r="BC315" i="6"/>
  <c r="BB311" i="6"/>
  <c r="BC311" i="6"/>
  <c r="BB307" i="6"/>
  <c r="BC307" i="6"/>
  <c r="BB303" i="6"/>
  <c r="BC303" i="6"/>
  <c r="BB299" i="6"/>
  <c r="BC299" i="6"/>
  <c r="BB295" i="6"/>
  <c r="BC295" i="6"/>
  <c r="BB291" i="6"/>
  <c r="BC291" i="6"/>
  <c r="BB287" i="6"/>
  <c r="BC287" i="6"/>
  <c r="BB283" i="6"/>
  <c r="BC283" i="6"/>
  <c r="BB279" i="6"/>
  <c r="BC279" i="6"/>
  <c r="BB275" i="6"/>
  <c r="BC275" i="6"/>
  <c r="BB271" i="6"/>
  <c r="BC271" i="6"/>
  <c r="BB267" i="6"/>
  <c r="BC267" i="6"/>
  <c r="BB263" i="6"/>
  <c r="BC263" i="6"/>
  <c r="BB259" i="6"/>
  <c r="BC259" i="6"/>
  <c r="BB255" i="6"/>
  <c r="BC255" i="6"/>
  <c r="BB251" i="6"/>
  <c r="BC251" i="6"/>
  <c r="BB247" i="6"/>
  <c r="BC247" i="6"/>
  <c r="BB243" i="6"/>
  <c r="BC243" i="6"/>
  <c r="BB239" i="6"/>
  <c r="BC239" i="6"/>
  <c r="BB235" i="6"/>
  <c r="BC235" i="6"/>
  <c r="BB231" i="6"/>
  <c r="BC231" i="6"/>
  <c r="BB227" i="6"/>
  <c r="BC227" i="6"/>
  <c r="BB223" i="6"/>
  <c r="BC223" i="6"/>
  <c r="BB219" i="6"/>
  <c r="BC219" i="6"/>
  <c r="BB215" i="6"/>
  <c r="BC215" i="6"/>
  <c r="BB211" i="6"/>
  <c r="BC211" i="6"/>
  <c r="BB207" i="6"/>
  <c r="BC207" i="6"/>
  <c r="BB203" i="6"/>
  <c r="BC203" i="6"/>
  <c r="BB199" i="6"/>
  <c r="BC199" i="6"/>
  <c r="BB195" i="6"/>
  <c r="BC195" i="6"/>
  <c r="BB191" i="6"/>
  <c r="BC191" i="6"/>
  <c r="BB187" i="6"/>
  <c r="BC187" i="6"/>
  <c r="BB183" i="6"/>
  <c r="BC183" i="6"/>
  <c r="BB179" i="6"/>
  <c r="BC179" i="6"/>
  <c r="BB175" i="6"/>
  <c r="BC175" i="6"/>
  <c r="BB171" i="6"/>
  <c r="BC171" i="6"/>
  <c r="BB167" i="6"/>
  <c r="BC167" i="6"/>
  <c r="BB163" i="6"/>
  <c r="BC163" i="6"/>
  <c r="BB159" i="6"/>
  <c r="BC159" i="6"/>
  <c r="BB155" i="6"/>
  <c r="BC155" i="6"/>
  <c r="BB151" i="6"/>
  <c r="BC151" i="6"/>
  <c r="BB147" i="6"/>
  <c r="BC147" i="6"/>
  <c r="BB143" i="6"/>
  <c r="BC143" i="6"/>
  <c r="BB139" i="6"/>
  <c r="BC139" i="6"/>
  <c r="BB135" i="6"/>
  <c r="BC135" i="6"/>
  <c r="BB131" i="6"/>
  <c r="BC131" i="6"/>
  <c r="BB127" i="6"/>
  <c r="BC127" i="6"/>
  <c r="BB123" i="6"/>
  <c r="BC123" i="6"/>
  <c r="BB119" i="6"/>
  <c r="BC119" i="6"/>
  <c r="BB115" i="6"/>
  <c r="BC115" i="6"/>
  <c r="BB111" i="6"/>
  <c r="BC111" i="6"/>
  <c r="BB107" i="6"/>
  <c r="BC107" i="6"/>
  <c r="BB103" i="6"/>
  <c r="BC103" i="6"/>
  <c r="BB99" i="6"/>
  <c r="BC99" i="6"/>
  <c r="BB95" i="6"/>
  <c r="BC95" i="6"/>
  <c r="BB91" i="6"/>
  <c r="BC91" i="6"/>
  <c r="BB87" i="6"/>
  <c r="BC87" i="6"/>
  <c r="BB83" i="6"/>
  <c r="BC83" i="6"/>
  <c r="BB79" i="6"/>
  <c r="BC79" i="6"/>
  <c r="BB75" i="6"/>
  <c r="BC75" i="6"/>
  <c r="BB71" i="6"/>
  <c r="BC71" i="6"/>
  <c r="BB67" i="6"/>
  <c r="BC67" i="6"/>
  <c r="BB63" i="6"/>
  <c r="BC63" i="6"/>
  <c r="BB59" i="6"/>
  <c r="BC59" i="6"/>
  <c r="BB55" i="6"/>
  <c r="BC55" i="6"/>
  <c r="BB51" i="6"/>
  <c r="BC51" i="6"/>
  <c r="BB47" i="6"/>
  <c r="BC47" i="6"/>
  <c r="BB43" i="6"/>
  <c r="BC43" i="6"/>
  <c r="BB39" i="6"/>
  <c r="BC39" i="6"/>
  <c r="BB35" i="6"/>
  <c r="BC35" i="6"/>
  <c r="BB31" i="6"/>
  <c r="BC31" i="6"/>
  <c r="BB27" i="6"/>
  <c r="BC27" i="6"/>
  <c r="BB23" i="6"/>
  <c r="BC23" i="6"/>
  <c r="BB19" i="6"/>
  <c r="BC19" i="6"/>
  <c r="BB15" i="6"/>
  <c r="BC15" i="6"/>
  <c r="BB366" i="6"/>
  <c r="BC366" i="6"/>
  <c r="BB362" i="6"/>
  <c r="BC362" i="6"/>
  <c r="BB358" i="6"/>
  <c r="BC358" i="6"/>
  <c r="BB354" i="6"/>
  <c r="BC354" i="6"/>
  <c r="BB350" i="6"/>
  <c r="BC350" i="6"/>
  <c r="BB346" i="6"/>
  <c r="BC346" i="6"/>
  <c r="BB342" i="6"/>
  <c r="BC342" i="6"/>
  <c r="BB338" i="6"/>
  <c r="BC338" i="6"/>
  <c r="BB334" i="6"/>
  <c r="BC334" i="6"/>
  <c r="BB330" i="6"/>
  <c r="BC330" i="6"/>
  <c r="BB326" i="6"/>
  <c r="BC326" i="6"/>
  <c r="BB322" i="6"/>
  <c r="BC322" i="6"/>
  <c r="BB318" i="6"/>
  <c r="BC318" i="6"/>
  <c r="BB314" i="6"/>
  <c r="BC314" i="6"/>
  <c r="BB310" i="6"/>
  <c r="BC310" i="6"/>
  <c r="BB306" i="6"/>
  <c r="BC306" i="6"/>
  <c r="BB302" i="6"/>
  <c r="BC302" i="6"/>
  <c r="BB298" i="6"/>
  <c r="BC298" i="6"/>
  <c r="BB294" i="6"/>
  <c r="BC294" i="6"/>
  <c r="BB290" i="6"/>
  <c r="BC290" i="6"/>
  <c r="BB286" i="6"/>
  <c r="BC286" i="6"/>
  <c r="BB282" i="6"/>
  <c r="BC282" i="6"/>
  <c r="BB278" i="6"/>
  <c r="BC278" i="6"/>
  <c r="BB274" i="6"/>
  <c r="BC274" i="6"/>
  <c r="BB270" i="6"/>
  <c r="BC270" i="6"/>
  <c r="BB266" i="6"/>
  <c r="BC266" i="6"/>
  <c r="BB262" i="6"/>
  <c r="BC262" i="6"/>
  <c r="BB258" i="6"/>
  <c r="BC258" i="6"/>
  <c r="BB254" i="6"/>
  <c r="BC254" i="6"/>
  <c r="BB250" i="6"/>
  <c r="BC250" i="6"/>
  <c r="BB246" i="6"/>
  <c r="BC246" i="6"/>
  <c r="BB242" i="6"/>
  <c r="BC242" i="6"/>
  <c r="BB238" i="6"/>
  <c r="BC238" i="6"/>
  <c r="BB234" i="6"/>
  <c r="BC234" i="6"/>
  <c r="BB230" i="6"/>
  <c r="BC230" i="6"/>
  <c r="BB226" i="6"/>
  <c r="BC226" i="6"/>
  <c r="BB222" i="6"/>
  <c r="BC222" i="6"/>
  <c r="BB218" i="6"/>
  <c r="BC218" i="6"/>
  <c r="BB214" i="6"/>
  <c r="BC214" i="6"/>
  <c r="BB210" i="6"/>
  <c r="BC210" i="6"/>
  <c r="BB206" i="6"/>
  <c r="BC206" i="6"/>
  <c r="BB202" i="6"/>
  <c r="BC202" i="6"/>
  <c r="BB198" i="6"/>
  <c r="BC198" i="6"/>
  <c r="BB194" i="6"/>
  <c r="BC194" i="6"/>
  <c r="BB190" i="6"/>
  <c r="BC190" i="6"/>
  <c r="BB186" i="6"/>
  <c r="BC186" i="6"/>
  <c r="BB182" i="6"/>
  <c r="BC182" i="6"/>
  <c r="BB178" i="6"/>
  <c r="BC178" i="6"/>
  <c r="BB174" i="6"/>
  <c r="BC174" i="6"/>
  <c r="BB170" i="6"/>
  <c r="BC170" i="6"/>
  <c r="BB166" i="6"/>
  <c r="BC166" i="6"/>
  <c r="BB162" i="6"/>
  <c r="BC162" i="6"/>
  <c r="BB158" i="6"/>
  <c r="BC158" i="6"/>
  <c r="BB154" i="6"/>
  <c r="BC154" i="6"/>
  <c r="BB150" i="6"/>
  <c r="BC150" i="6"/>
  <c r="BB146" i="6"/>
  <c r="BC146" i="6"/>
  <c r="BB142" i="6"/>
  <c r="BC142" i="6"/>
  <c r="BB138" i="6"/>
  <c r="BC138" i="6"/>
  <c r="BB134" i="6"/>
  <c r="BC134" i="6"/>
  <c r="BB130" i="6"/>
  <c r="BC130" i="6"/>
  <c r="BB126" i="6"/>
  <c r="BC126" i="6"/>
  <c r="BB122" i="6"/>
  <c r="BC122" i="6"/>
  <c r="BB118" i="6"/>
  <c r="BC118" i="6"/>
  <c r="BB114" i="6"/>
  <c r="BC114" i="6"/>
  <c r="BB110" i="6"/>
  <c r="BC110" i="6"/>
  <c r="BB106" i="6"/>
  <c r="BC106" i="6"/>
  <c r="BB102" i="6"/>
  <c r="BC102" i="6"/>
  <c r="BB98" i="6"/>
  <c r="BC98" i="6"/>
  <c r="BB94" i="6"/>
  <c r="BC94" i="6"/>
  <c r="BB90" i="6"/>
  <c r="BC90" i="6"/>
  <c r="BB86" i="6"/>
  <c r="BC86" i="6"/>
  <c r="BB82" i="6"/>
  <c r="BC82" i="6"/>
  <c r="BB78" i="6"/>
  <c r="BC78" i="6"/>
  <c r="BB74" i="6"/>
  <c r="BC74" i="6"/>
  <c r="BB70" i="6"/>
  <c r="BC70" i="6"/>
  <c r="BB66" i="6"/>
  <c r="BC66" i="6"/>
  <c r="BB62" i="6"/>
  <c r="BC62" i="6"/>
  <c r="BB58" i="6"/>
  <c r="BC58" i="6"/>
  <c r="BB54" i="6"/>
  <c r="BC54" i="6"/>
  <c r="BB50" i="6"/>
  <c r="BC50" i="6"/>
  <c r="BB46" i="6"/>
  <c r="BC46" i="6"/>
  <c r="BB42" i="6"/>
  <c r="BC42" i="6"/>
  <c r="BB38" i="6"/>
  <c r="BC38" i="6"/>
  <c r="BB34" i="6"/>
  <c r="BC34" i="6"/>
  <c r="BB30" i="6"/>
  <c r="BC30" i="6"/>
  <c r="BB26" i="6"/>
  <c r="BC26" i="6"/>
  <c r="BB22" i="6"/>
  <c r="BC22" i="6"/>
  <c r="BB18" i="6"/>
  <c r="BC18" i="6"/>
  <c r="BB14" i="6"/>
  <c r="BC14" i="6"/>
  <c r="BB364" i="6"/>
  <c r="BC364" i="6"/>
  <c r="BB360" i="6"/>
  <c r="BC360" i="6"/>
  <c r="BB356" i="6"/>
  <c r="BC356" i="6"/>
  <c r="BB352" i="6"/>
  <c r="BC352" i="6"/>
  <c r="BB348" i="6"/>
  <c r="BC348" i="6"/>
  <c r="BB344" i="6"/>
  <c r="BC344" i="6"/>
  <c r="BB340" i="6"/>
  <c r="BC340" i="6"/>
  <c r="BB336" i="6"/>
  <c r="BC336" i="6"/>
  <c r="BB332" i="6"/>
  <c r="BC332" i="6"/>
  <c r="BB328" i="6"/>
  <c r="BC328" i="6"/>
  <c r="BB324" i="6"/>
  <c r="BC324" i="6"/>
  <c r="BB320" i="6"/>
  <c r="BC320" i="6"/>
  <c r="BB316" i="6"/>
  <c r="BC316" i="6"/>
  <c r="BB308" i="6"/>
  <c r="BC308" i="6"/>
  <c r="BB304" i="6"/>
  <c r="BC304" i="6"/>
  <c r="BB300" i="6"/>
  <c r="BC300" i="6"/>
  <c r="BB292" i="6"/>
  <c r="BC292" i="6"/>
  <c r="BB288" i="6"/>
  <c r="BC288" i="6"/>
  <c r="BB284" i="6"/>
  <c r="BC284" i="6"/>
  <c r="BB276" i="6"/>
  <c r="BC276" i="6"/>
  <c r="BB272" i="6"/>
  <c r="BC272" i="6"/>
  <c r="BB268" i="6"/>
  <c r="BC268" i="6"/>
  <c r="BB260" i="6"/>
  <c r="BC260" i="6"/>
  <c r="BB256" i="6"/>
  <c r="BC256" i="6"/>
  <c r="BB252" i="6"/>
  <c r="BC252" i="6"/>
  <c r="BB244" i="6"/>
  <c r="BC244" i="6"/>
  <c r="BB240" i="6"/>
  <c r="BC240" i="6"/>
  <c r="BB236" i="6"/>
  <c r="BC236" i="6"/>
  <c r="BB228" i="6"/>
  <c r="BC228" i="6"/>
  <c r="BB224" i="6"/>
  <c r="BC224" i="6"/>
  <c r="BB220" i="6"/>
  <c r="BC220" i="6"/>
  <c r="BB212" i="6"/>
  <c r="BC212" i="6"/>
  <c r="BB208" i="6"/>
  <c r="BC208" i="6"/>
  <c r="BB204" i="6"/>
  <c r="BC204" i="6"/>
  <c r="BB196" i="6"/>
  <c r="BC196" i="6"/>
  <c r="BB192" i="6"/>
  <c r="BC192" i="6"/>
  <c r="BB188" i="6"/>
  <c r="BC188" i="6"/>
  <c r="BB180" i="6"/>
  <c r="BC180" i="6"/>
  <c r="BB176" i="6"/>
  <c r="BC176" i="6"/>
  <c r="BB172" i="6"/>
  <c r="BC172" i="6"/>
  <c r="BB164" i="6"/>
  <c r="BC164" i="6"/>
  <c r="BB160" i="6"/>
  <c r="BC160" i="6"/>
  <c r="BB156" i="6"/>
  <c r="BC156" i="6"/>
  <c r="BB148" i="6"/>
  <c r="BC148" i="6"/>
  <c r="BB144" i="6"/>
  <c r="BC144" i="6"/>
  <c r="BB140" i="6"/>
  <c r="BC140" i="6"/>
  <c r="BB132" i="6"/>
  <c r="BC132" i="6"/>
  <c r="BB128" i="6"/>
  <c r="BC128" i="6"/>
  <c r="BB124" i="6"/>
  <c r="BC124" i="6"/>
  <c r="BB116" i="6"/>
  <c r="BC116" i="6"/>
  <c r="BB112" i="6"/>
  <c r="BC112" i="6"/>
  <c r="BB108" i="6"/>
  <c r="BC108" i="6"/>
  <c r="BB100" i="6"/>
  <c r="BC100" i="6"/>
  <c r="BB96" i="6"/>
  <c r="BC96" i="6"/>
  <c r="BB92" i="6"/>
  <c r="BC92" i="6"/>
  <c r="BB84" i="6"/>
  <c r="BC84" i="6"/>
  <c r="BB80" i="6"/>
  <c r="BC80" i="6"/>
  <c r="BB76" i="6"/>
  <c r="BC76" i="6"/>
  <c r="BB68" i="6"/>
  <c r="BC68" i="6"/>
  <c r="BB64" i="6"/>
  <c r="BC64" i="6"/>
  <c r="BB60" i="6"/>
  <c r="BC60" i="6"/>
  <c r="BB52" i="6"/>
  <c r="BC52" i="6"/>
  <c r="BB48" i="6"/>
  <c r="BC48" i="6"/>
  <c r="BB44" i="6"/>
  <c r="BC44" i="6"/>
  <c r="BB36" i="6"/>
  <c r="BC36" i="6"/>
  <c r="BB32" i="6"/>
  <c r="BC32" i="6"/>
  <c r="BB28" i="6"/>
  <c r="BC28" i="6"/>
  <c r="BB20" i="6"/>
  <c r="BC20" i="6"/>
  <c r="BB16" i="6"/>
  <c r="BC16" i="6"/>
  <c r="BB361" i="6"/>
  <c r="BC361" i="6"/>
  <c r="BB357" i="6"/>
  <c r="BC357" i="6"/>
  <c r="BB353" i="6"/>
  <c r="BC353" i="6"/>
  <c r="BB345" i="6"/>
  <c r="BC345" i="6"/>
  <c r="BB341" i="6"/>
  <c r="BC341" i="6"/>
  <c r="BB337" i="6"/>
  <c r="BC337" i="6"/>
  <c r="BB329" i="6"/>
  <c r="BC329" i="6"/>
  <c r="BB325" i="6"/>
  <c r="BC325" i="6"/>
  <c r="BB321" i="6"/>
  <c r="BC321" i="6"/>
  <c r="BB313" i="6"/>
  <c r="BC313" i="6"/>
  <c r="BB309" i="6"/>
  <c r="BC309" i="6"/>
  <c r="BB305" i="6"/>
  <c r="BC305" i="6"/>
  <c r="BB297" i="6"/>
  <c r="BC297" i="6"/>
  <c r="BB293" i="6"/>
  <c r="BC293" i="6"/>
  <c r="BB289" i="6"/>
  <c r="BC289" i="6"/>
  <c r="BB281" i="6"/>
  <c r="BC281" i="6"/>
  <c r="BB277" i="6"/>
  <c r="BC277" i="6"/>
  <c r="BB273" i="6"/>
  <c r="BC273" i="6"/>
  <c r="BB265" i="6"/>
  <c r="BC265" i="6"/>
  <c r="BB261" i="6"/>
  <c r="BC261" i="6"/>
  <c r="BB257" i="6"/>
  <c r="BC257" i="6"/>
  <c r="BB249" i="6"/>
  <c r="BC249" i="6"/>
  <c r="BB245" i="6"/>
  <c r="BC245" i="6"/>
  <c r="BB241" i="6"/>
  <c r="BC241" i="6"/>
  <c r="BB233" i="6"/>
  <c r="BC233" i="6"/>
  <c r="BB229" i="6"/>
  <c r="BC229" i="6"/>
  <c r="BB225" i="6"/>
  <c r="BC225" i="6"/>
  <c r="BB217" i="6"/>
  <c r="BC217" i="6"/>
  <c r="BB213" i="6"/>
  <c r="BC213" i="6"/>
  <c r="BB209" i="6"/>
  <c r="BC209" i="6"/>
  <c r="BB201" i="6"/>
  <c r="BC201" i="6"/>
  <c r="BB197" i="6"/>
  <c r="BC197" i="6"/>
  <c r="BB193" i="6"/>
  <c r="BC193" i="6"/>
  <c r="BB185" i="6"/>
  <c r="BC185" i="6"/>
  <c r="BB181" i="6"/>
  <c r="BC181" i="6"/>
  <c r="BB177" i="6"/>
  <c r="BC177" i="6"/>
  <c r="BB169" i="6"/>
  <c r="BC169" i="6"/>
  <c r="BB165" i="6"/>
  <c r="BC165" i="6"/>
  <c r="BB161" i="6"/>
  <c r="BC161" i="6"/>
  <c r="BB153" i="6"/>
  <c r="BC153" i="6"/>
  <c r="BB149" i="6"/>
  <c r="BC149" i="6"/>
  <c r="BB145" i="6"/>
  <c r="BC145" i="6"/>
  <c r="BB137" i="6"/>
  <c r="BC137" i="6"/>
  <c r="BB133" i="6"/>
  <c r="BC133" i="6"/>
  <c r="BB129" i="6"/>
  <c r="BC129" i="6"/>
  <c r="BB121" i="6"/>
  <c r="BC121" i="6"/>
  <c r="BB117" i="6"/>
  <c r="BC117" i="6"/>
  <c r="BB113" i="6"/>
  <c r="BC113" i="6"/>
  <c r="BB105" i="6"/>
  <c r="BC105" i="6"/>
  <c r="BB101" i="6"/>
  <c r="BC101" i="6"/>
  <c r="BB97" i="6"/>
  <c r="BC97" i="6"/>
  <c r="BB89" i="6"/>
  <c r="BC89" i="6"/>
  <c r="BB85" i="6"/>
  <c r="BC85" i="6"/>
  <c r="BB81" i="6"/>
  <c r="BC81" i="6"/>
  <c r="BB73" i="6"/>
  <c r="BC73" i="6"/>
  <c r="BB69" i="6"/>
  <c r="BC69" i="6"/>
  <c r="BB65" i="6"/>
  <c r="BC65" i="6"/>
  <c r="BB57" i="6"/>
  <c r="BC57" i="6"/>
  <c r="BB53" i="6"/>
  <c r="BC53" i="6"/>
  <c r="BB49" i="6"/>
  <c r="BC49" i="6"/>
  <c r="BB41" i="6"/>
  <c r="BC41" i="6"/>
  <c r="BB37" i="6"/>
  <c r="BC37" i="6"/>
  <c r="BB33" i="6"/>
  <c r="BC33" i="6"/>
  <c r="BB25" i="6"/>
  <c r="BC25" i="6"/>
  <c r="BB21" i="6"/>
  <c r="BC21" i="6"/>
  <c r="BB17" i="6"/>
  <c r="BC17" i="6"/>
  <c r="AL253" i="10"/>
  <c r="AM253" i="10"/>
  <c r="BC7" i="12"/>
  <c r="BE7" i="12"/>
  <c r="BD8" i="12"/>
  <c r="BF8" i="12"/>
  <c r="BD7" i="12"/>
  <c r="BF7" i="12"/>
  <c r="BC8" i="12"/>
  <c r="BE8" i="12"/>
  <c r="BC12" i="12"/>
  <c r="BE12" i="12"/>
  <c r="BD12" i="12"/>
  <c r="BF12" i="12"/>
  <c r="BC9" i="12"/>
  <c r="BE9" i="12"/>
  <c r="BD9" i="12"/>
  <c r="BF9" i="12"/>
  <c r="BC15" i="12"/>
  <c r="BE15" i="12"/>
  <c r="BG15" i="12"/>
  <c r="BD15" i="12"/>
  <c r="BF15" i="12"/>
  <c r="BH15" i="12"/>
  <c r="BD10" i="12"/>
  <c r="BF10" i="12"/>
  <c r="BC10" i="12"/>
  <c r="BE10" i="12"/>
  <c r="BC11" i="12"/>
  <c r="BE11" i="12"/>
  <c r="BD11" i="12"/>
  <c r="BF11" i="12"/>
  <c r="BC14" i="12"/>
  <c r="BE14" i="12"/>
  <c r="BC13" i="12"/>
  <c r="BE13" i="12"/>
  <c r="BD13" i="12"/>
  <c r="BF13" i="12"/>
  <c r="BD14" i="12"/>
  <c r="BF14" i="12"/>
  <c r="BI7" i="12"/>
  <c r="AN309" i="10"/>
  <c r="AN312" i="10"/>
  <c r="AN308" i="10"/>
  <c r="AN311" i="10"/>
  <c r="AP311" i="10"/>
  <c r="AN307" i="10"/>
  <c r="AP307" i="10"/>
  <c r="AR307" i="10"/>
  <c r="AN310" i="10"/>
  <c r="AN137" i="10"/>
  <c r="AN133" i="10"/>
  <c r="AN136" i="10"/>
  <c r="AN135" i="10"/>
  <c r="AN138" i="10"/>
  <c r="AN134" i="10"/>
  <c r="AP134" i="10"/>
  <c r="AN249" i="10"/>
  <c r="AP249" i="10"/>
  <c r="AN252" i="10"/>
  <c r="AN248" i="10"/>
  <c r="AN251" i="10"/>
  <c r="AP251" i="10"/>
  <c r="AN247" i="10"/>
  <c r="AN250" i="10"/>
  <c r="AN213" i="10"/>
  <c r="AN216" i="10"/>
  <c r="AP216" i="10"/>
  <c r="AN212" i="10"/>
  <c r="AP212" i="10"/>
  <c r="AN215" i="10"/>
  <c r="AN211" i="10"/>
  <c r="AN214" i="10"/>
  <c r="AP214" i="10"/>
  <c r="AN149" i="10"/>
  <c r="AN145" i="10"/>
  <c r="AN148" i="10"/>
  <c r="AN147" i="10"/>
  <c r="AP147" i="10"/>
  <c r="AN150" i="10"/>
  <c r="AN146" i="10"/>
  <c r="AN177" i="10"/>
  <c r="AN180" i="10"/>
  <c r="AP180" i="10"/>
  <c r="AN176" i="10"/>
  <c r="AN179" i="10"/>
  <c r="AN175" i="10"/>
  <c r="AN178" i="10"/>
  <c r="AP178" i="10"/>
  <c r="AN353" i="10"/>
  <c r="AN349" i="10"/>
  <c r="AN352" i="10"/>
  <c r="AN351" i="10"/>
  <c r="AP351" i="10"/>
  <c r="AN354" i="10"/>
  <c r="AN350" i="10"/>
  <c r="AN225" i="10"/>
  <c r="AN228" i="10"/>
  <c r="AP228" i="10"/>
  <c r="AN224" i="10"/>
  <c r="AN227" i="10"/>
  <c r="AN223" i="10"/>
  <c r="AN226" i="10"/>
  <c r="AP226" i="10"/>
  <c r="AN46" i="10"/>
  <c r="AN47" i="10"/>
  <c r="AN45" i="10"/>
  <c r="AN48" i="10"/>
  <c r="AP48" i="10"/>
  <c r="AN44" i="10"/>
  <c r="AN43" i="10"/>
  <c r="AN101" i="10"/>
  <c r="AN97" i="10"/>
  <c r="AN100" i="10"/>
  <c r="AN99" i="10"/>
  <c r="AN102" i="10"/>
  <c r="AN98" i="10"/>
  <c r="AP98" i="10"/>
  <c r="AO8" i="10"/>
  <c r="AO12" i="10"/>
  <c r="AO9" i="10"/>
  <c r="AQ9" i="10"/>
  <c r="AO11" i="10"/>
  <c r="AQ11" i="10"/>
  <c r="AO7" i="10"/>
  <c r="AN10" i="10"/>
  <c r="AN7" i="10"/>
  <c r="AN9" i="10"/>
  <c r="AP9" i="10"/>
  <c r="AN11" i="10"/>
  <c r="AO10" i="10"/>
  <c r="AN12" i="10"/>
  <c r="AN8" i="10"/>
  <c r="AP8" i="10"/>
  <c r="AN65" i="10"/>
  <c r="AN61" i="10"/>
  <c r="AN63" i="10"/>
  <c r="AN64" i="10"/>
  <c r="AP64" i="10"/>
  <c r="AN66" i="10"/>
  <c r="AP66" i="10"/>
  <c r="AN62" i="10"/>
  <c r="AN161" i="10"/>
  <c r="AN157" i="10"/>
  <c r="AN160" i="10"/>
  <c r="AP160" i="10"/>
  <c r="AN159" i="10"/>
  <c r="AN162" i="10"/>
  <c r="AN158" i="10"/>
  <c r="AP158" i="10"/>
  <c r="AN269" i="10"/>
  <c r="AP269" i="10"/>
  <c r="AN265" i="10"/>
  <c r="AN268" i="10"/>
  <c r="AN267" i="10"/>
  <c r="AP267" i="10"/>
  <c r="AN266" i="10"/>
  <c r="AN270" i="10"/>
  <c r="AN105" i="10"/>
  <c r="AN108" i="10"/>
  <c r="AP108" i="10"/>
  <c r="AN104" i="10"/>
  <c r="AP104" i="10"/>
  <c r="AN107" i="10"/>
  <c r="AN103" i="10"/>
  <c r="AN106" i="10"/>
  <c r="AP106" i="10"/>
  <c r="AN245" i="10"/>
  <c r="AP245" i="10"/>
  <c r="AN241" i="10"/>
  <c r="AN244" i="10"/>
  <c r="AN243" i="10"/>
  <c r="AP243" i="10"/>
  <c r="AN246" i="10"/>
  <c r="AP246" i="10"/>
  <c r="AN242" i="10"/>
  <c r="AN173" i="10"/>
  <c r="AN169" i="10"/>
  <c r="AN172" i="10"/>
  <c r="AN171" i="10"/>
  <c r="AN170" i="10"/>
  <c r="AN174" i="10"/>
  <c r="AP174" i="10"/>
  <c r="AN285" i="10"/>
  <c r="AP285" i="10"/>
  <c r="AN288" i="10"/>
  <c r="AN284" i="10"/>
  <c r="AN287" i="10"/>
  <c r="AP287" i="10"/>
  <c r="AN283" i="10"/>
  <c r="AN286" i="10"/>
  <c r="AN329" i="10"/>
  <c r="AN325" i="10"/>
  <c r="AP325" i="10"/>
  <c r="AR325" i="10"/>
  <c r="AN328" i="10"/>
  <c r="AN327" i="10"/>
  <c r="AN330" i="10"/>
  <c r="AN326" i="10"/>
  <c r="AP326" i="10"/>
  <c r="AN221" i="10"/>
  <c r="AP221" i="10"/>
  <c r="AN217" i="10"/>
  <c r="AN220" i="10"/>
  <c r="AN219" i="10"/>
  <c r="AP219" i="10"/>
  <c r="AN218" i="10"/>
  <c r="AN222" i="10"/>
  <c r="AN281" i="10"/>
  <c r="AN277" i="10"/>
  <c r="AN280" i="10"/>
  <c r="AP280" i="10"/>
  <c r="AN279" i="10"/>
  <c r="AN282" i="10"/>
  <c r="AN278" i="10"/>
  <c r="AP278" i="10"/>
  <c r="AN69" i="10"/>
  <c r="AN72" i="10"/>
  <c r="AN71" i="10"/>
  <c r="AN67" i="10"/>
  <c r="AN70" i="10"/>
  <c r="AN68" i="10"/>
  <c r="AN129" i="10"/>
  <c r="AN132" i="10"/>
  <c r="AP132" i="10"/>
  <c r="AN128" i="10"/>
  <c r="AP128" i="10"/>
  <c r="AN131" i="10"/>
  <c r="AN127" i="10"/>
  <c r="AN130" i="10"/>
  <c r="AP130" i="10"/>
  <c r="AO21" i="10"/>
  <c r="AO24" i="10"/>
  <c r="AO20" i="10"/>
  <c r="AO23" i="10"/>
  <c r="AO19" i="10"/>
  <c r="AN22" i="10"/>
  <c r="AP22" i="10"/>
  <c r="AN21" i="10"/>
  <c r="AN23" i="10"/>
  <c r="AP23" i="10"/>
  <c r="AN24" i="10"/>
  <c r="AP24" i="10"/>
  <c r="AN20" i="10"/>
  <c r="AO22" i="10"/>
  <c r="AN19" i="10"/>
  <c r="AN77" i="10"/>
  <c r="AN73" i="10"/>
  <c r="AN76" i="10"/>
  <c r="AN75" i="10"/>
  <c r="AP75" i="10"/>
  <c r="AN74" i="10"/>
  <c r="AP74" i="10"/>
  <c r="AN78" i="10"/>
  <c r="AN357" i="10"/>
  <c r="AN360" i="10"/>
  <c r="AP360" i="10"/>
  <c r="AN356" i="10"/>
  <c r="AP356" i="10"/>
  <c r="AN359" i="10"/>
  <c r="AN355" i="10"/>
  <c r="AN358" i="10"/>
  <c r="AP358" i="10"/>
  <c r="AN117" i="10"/>
  <c r="AN120" i="10"/>
  <c r="AN116" i="10"/>
  <c r="AN119" i="10"/>
  <c r="AP119" i="10"/>
  <c r="AN115" i="10"/>
  <c r="AN118" i="10"/>
  <c r="AN189" i="10"/>
  <c r="AN192" i="10"/>
  <c r="AP192" i="10"/>
  <c r="AN188" i="10"/>
  <c r="AP188" i="10"/>
  <c r="AN191" i="10"/>
  <c r="AN187" i="10"/>
  <c r="AN190" i="10"/>
  <c r="AP190" i="10"/>
  <c r="AN317" i="10"/>
  <c r="AP317" i="10"/>
  <c r="AN313" i="10"/>
  <c r="AN316" i="10"/>
  <c r="AN315" i="10"/>
  <c r="AP315" i="10"/>
  <c r="AN314" i="10"/>
  <c r="AP314" i="10"/>
  <c r="AN318" i="10"/>
  <c r="AN81" i="10"/>
  <c r="AN84" i="10"/>
  <c r="AP84" i="10"/>
  <c r="AN80" i="10"/>
  <c r="AP80" i="10"/>
  <c r="AN83" i="10"/>
  <c r="AN79" i="10"/>
  <c r="AN82" i="10"/>
  <c r="AP82" i="10"/>
  <c r="AN321" i="10"/>
  <c r="AP321" i="10"/>
  <c r="AN324" i="10"/>
  <c r="AN320" i="10"/>
  <c r="AN323" i="10"/>
  <c r="AP323" i="10"/>
  <c r="AN319" i="10"/>
  <c r="AN322" i="10"/>
  <c r="AN345" i="10"/>
  <c r="AN348" i="10"/>
  <c r="AP348" i="10"/>
  <c r="AN344" i="10"/>
  <c r="AN347" i="10"/>
  <c r="AN343" i="10"/>
  <c r="AN346" i="10"/>
  <c r="AP346" i="10"/>
  <c r="AN333" i="10"/>
  <c r="AP333" i="10"/>
  <c r="AN336" i="10"/>
  <c r="AN332" i="10"/>
  <c r="AN335" i="10"/>
  <c r="AP335" i="10"/>
  <c r="AN331" i="10"/>
  <c r="AP331" i="10"/>
  <c r="AR331" i="10"/>
  <c r="AN334" i="10"/>
  <c r="AN125" i="10"/>
  <c r="AN121" i="10"/>
  <c r="AN124" i="10"/>
  <c r="AN123" i="10"/>
  <c r="AN122" i="10"/>
  <c r="AN126" i="10"/>
  <c r="AP126" i="10"/>
  <c r="AN89" i="10"/>
  <c r="AN85" i="10"/>
  <c r="AN88" i="10"/>
  <c r="AN87" i="10"/>
  <c r="AP87" i="10"/>
  <c r="AN90" i="10"/>
  <c r="AP90" i="10"/>
  <c r="AN86" i="10"/>
  <c r="AN185" i="10"/>
  <c r="AN181" i="10"/>
  <c r="AP181" i="10"/>
  <c r="AR181" i="10"/>
  <c r="AN184" i="10"/>
  <c r="AP184" i="10"/>
  <c r="AN183" i="10"/>
  <c r="AN186" i="10"/>
  <c r="AN182" i="10"/>
  <c r="AP182" i="10"/>
  <c r="AN341" i="10"/>
  <c r="AP341" i="10"/>
  <c r="AN337" i="10"/>
  <c r="AN340" i="10"/>
  <c r="AN339" i="10"/>
  <c r="AP339" i="10"/>
  <c r="AN342" i="10"/>
  <c r="AP342" i="10"/>
  <c r="AN338" i="10"/>
  <c r="AN153" i="10"/>
  <c r="AN156" i="10"/>
  <c r="AP156" i="10"/>
  <c r="AN152" i="10"/>
  <c r="AP152" i="10"/>
  <c r="AN155" i="10"/>
  <c r="AN151" i="10"/>
  <c r="AN154" i="10"/>
  <c r="AP154" i="10"/>
  <c r="AN113" i="10"/>
  <c r="AP113" i="10"/>
  <c r="AN109" i="10"/>
  <c r="AN112" i="10"/>
  <c r="AN111" i="10"/>
  <c r="AP111" i="10"/>
  <c r="AN110" i="10"/>
  <c r="AP110" i="10"/>
  <c r="AN114" i="10"/>
  <c r="AN293" i="10"/>
  <c r="AN289" i="10"/>
  <c r="AN292" i="10"/>
  <c r="AP292" i="10"/>
  <c r="AN291" i="10"/>
  <c r="AN294" i="10"/>
  <c r="AN290" i="10"/>
  <c r="AN273" i="10"/>
  <c r="AP273" i="10"/>
  <c r="AN276" i="10"/>
  <c r="AN272" i="10"/>
  <c r="AN275" i="10"/>
  <c r="AP275" i="10"/>
  <c r="AN271" i="10"/>
  <c r="AN274" i="10"/>
  <c r="AN141" i="10"/>
  <c r="AN144" i="10"/>
  <c r="AP144" i="10"/>
  <c r="AN140" i="10"/>
  <c r="AP140" i="10"/>
  <c r="AN143" i="10"/>
  <c r="AN139" i="10"/>
  <c r="AN142" i="10"/>
  <c r="AP142" i="10"/>
  <c r="AN297" i="10"/>
  <c r="AP297" i="10"/>
  <c r="AN300" i="10"/>
  <c r="AN296" i="10"/>
  <c r="AN299" i="10"/>
  <c r="AP299" i="10"/>
  <c r="AN295" i="10"/>
  <c r="AN298" i="10"/>
  <c r="AN209" i="10"/>
  <c r="AN205" i="10"/>
  <c r="AN208" i="10"/>
  <c r="AP208" i="10"/>
  <c r="AN207" i="10"/>
  <c r="AN210" i="10"/>
  <c r="AN206" i="10"/>
  <c r="AP206" i="10"/>
  <c r="AN197" i="10"/>
  <c r="AN193" i="10"/>
  <c r="AN196" i="10"/>
  <c r="AN195" i="10"/>
  <c r="AP195" i="10"/>
  <c r="AN198" i="10"/>
  <c r="AP198" i="10"/>
  <c r="AN194" i="10"/>
  <c r="AN42" i="10"/>
  <c r="AN38" i="10"/>
  <c r="AP38" i="10"/>
  <c r="AN41" i="10"/>
  <c r="AN37" i="10"/>
  <c r="AN39" i="10"/>
  <c r="AN40" i="10"/>
  <c r="AP40" i="10"/>
  <c r="AN237" i="10"/>
  <c r="AP237" i="10"/>
  <c r="AN240" i="10"/>
  <c r="AN236" i="10"/>
  <c r="AN239" i="10"/>
  <c r="AP239" i="10"/>
  <c r="AN235" i="10"/>
  <c r="AN238" i="10"/>
  <c r="AN233" i="10"/>
  <c r="AN229" i="10"/>
  <c r="AP229" i="10"/>
  <c r="AR229" i="10"/>
  <c r="AN232" i="10"/>
  <c r="AN231" i="10"/>
  <c r="AN234" i="10"/>
  <c r="AN230" i="10"/>
  <c r="AP230" i="10"/>
  <c r="AN58" i="10"/>
  <c r="AP58" i="10"/>
  <c r="AN55" i="10"/>
  <c r="AN57" i="10"/>
  <c r="AN60" i="10"/>
  <c r="AP60" i="10"/>
  <c r="AN56" i="10"/>
  <c r="AP56" i="10"/>
  <c r="AN59" i="10"/>
  <c r="AO17" i="10"/>
  <c r="AO13" i="10"/>
  <c r="AQ13" i="10"/>
  <c r="AO16" i="10"/>
  <c r="AO15" i="10"/>
  <c r="AO18" i="10"/>
  <c r="AN18" i="10"/>
  <c r="AP18" i="10"/>
  <c r="AN14" i="10"/>
  <c r="AN15" i="10"/>
  <c r="AO14" i="10"/>
  <c r="AN17" i="10"/>
  <c r="AP17" i="10"/>
  <c r="AN13" i="10"/>
  <c r="AN16" i="10"/>
  <c r="AN261" i="10"/>
  <c r="AN264" i="10"/>
  <c r="AP264" i="10"/>
  <c r="AN260" i="10"/>
  <c r="AP260" i="10"/>
  <c r="AN263" i="10"/>
  <c r="AN259" i="10"/>
  <c r="AP259" i="10"/>
  <c r="AR259" i="10"/>
  <c r="AN262" i="10"/>
  <c r="AP262" i="10"/>
  <c r="AN201" i="10"/>
  <c r="AN204" i="10"/>
  <c r="AN200" i="10"/>
  <c r="AN203" i="10"/>
  <c r="AP203" i="10"/>
  <c r="AN199" i="10"/>
  <c r="AN202" i="10"/>
  <c r="AO29" i="10"/>
  <c r="AO25" i="10"/>
  <c r="AQ25" i="10"/>
  <c r="AO28" i="10"/>
  <c r="AQ28" i="10"/>
  <c r="AO27" i="10"/>
  <c r="AQ27" i="10"/>
  <c r="AN30" i="10"/>
  <c r="AN26" i="10"/>
  <c r="AP26" i="10"/>
  <c r="AN27" i="10"/>
  <c r="AP27" i="10"/>
  <c r="AO30" i="10"/>
  <c r="AQ30" i="10"/>
  <c r="AN29" i="10"/>
  <c r="AP29" i="10"/>
  <c r="AN25" i="10"/>
  <c r="AO26" i="10"/>
  <c r="AQ26" i="10"/>
  <c r="AN28" i="10"/>
  <c r="AP28" i="10"/>
  <c r="AN54" i="10"/>
  <c r="AN50" i="10"/>
  <c r="AP50" i="10"/>
  <c r="AN53" i="10"/>
  <c r="AP53" i="10"/>
  <c r="AN49" i="10"/>
  <c r="AN51" i="10"/>
  <c r="AN52" i="10"/>
  <c r="AP52" i="10"/>
  <c r="AN365" i="10"/>
  <c r="AN361" i="10"/>
  <c r="AN364" i="10"/>
  <c r="AN363" i="10"/>
  <c r="AP363" i="10"/>
  <c r="AN362" i="10"/>
  <c r="AP362" i="10"/>
  <c r="AN366" i="10"/>
  <c r="AN305" i="10"/>
  <c r="AP305" i="10"/>
  <c r="AN301" i="10"/>
  <c r="AN304" i="10"/>
  <c r="AP304" i="10"/>
  <c r="AN303" i="10"/>
  <c r="AP303" i="10"/>
  <c r="AN306" i="10"/>
  <c r="AN302" i="10"/>
  <c r="AP302" i="10"/>
  <c r="AP365" i="10"/>
  <c r="AP359" i="10"/>
  <c r="AP357" i="10"/>
  <c r="AP353" i="10"/>
  <c r="AP349" i="10"/>
  <c r="AR349" i="10"/>
  <c r="AP347" i="10"/>
  <c r="AP345" i="10"/>
  <c r="AP337" i="10"/>
  <c r="AR337" i="10"/>
  <c r="AP329" i="10"/>
  <c r="AP327" i="10"/>
  <c r="AP313" i="10"/>
  <c r="AR313" i="10"/>
  <c r="AP309" i="10"/>
  <c r="AP293" i="10"/>
  <c r="AP291" i="10"/>
  <c r="AP281" i="10"/>
  <c r="AP279" i="10"/>
  <c r="AP265" i="10"/>
  <c r="AR265" i="10"/>
  <c r="AP263" i="10"/>
  <c r="AP261" i="10"/>
  <c r="AP241" i="10"/>
  <c r="AR241" i="10"/>
  <c r="AP233" i="10"/>
  <c r="AP231" i="10"/>
  <c r="AP227" i="10"/>
  <c r="AP225" i="10"/>
  <c r="AP215" i="10"/>
  <c r="AP213" i="10"/>
  <c r="AP211" i="10"/>
  <c r="AR211" i="10"/>
  <c r="AP209" i="10"/>
  <c r="AP207" i="10"/>
  <c r="AP201" i="10"/>
  <c r="AO366" i="10"/>
  <c r="AQ366" i="10"/>
  <c r="AO364" i="10"/>
  <c r="AQ364" i="10"/>
  <c r="AO362" i="10"/>
  <c r="AQ362" i="10"/>
  <c r="AO360" i="10"/>
  <c r="AQ360" i="10"/>
  <c r="AO358" i="10"/>
  <c r="AQ358" i="10"/>
  <c r="AO356" i="10"/>
  <c r="AQ356" i="10"/>
  <c r="AO354" i="10"/>
  <c r="AQ354" i="10"/>
  <c r="AO352" i="10"/>
  <c r="AQ352" i="10"/>
  <c r="AO350" i="10"/>
  <c r="AQ350" i="10"/>
  <c r="AO348" i="10"/>
  <c r="AQ348" i="10"/>
  <c r="AO346" i="10"/>
  <c r="AQ346" i="10"/>
  <c r="AO344" i="10"/>
  <c r="AQ344" i="10"/>
  <c r="AO342" i="10"/>
  <c r="AQ342" i="10"/>
  <c r="AO340" i="10"/>
  <c r="AQ340" i="10"/>
  <c r="AO338" i="10"/>
  <c r="AQ338" i="10"/>
  <c r="AO336" i="10"/>
  <c r="AQ336" i="10"/>
  <c r="AO334" i="10"/>
  <c r="AQ334" i="10"/>
  <c r="AO332" i="10"/>
  <c r="AQ332" i="10"/>
  <c r="AO330" i="10"/>
  <c r="AQ330" i="10"/>
  <c r="AO328" i="10"/>
  <c r="AQ328" i="10"/>
  <c r="AO326" i="10"/>
  <c r="AQ326" i="10"/>
  <c r="AO324" i="10"/>
  <c r="AQ324" i="10"/>
  <c r="AO322" i="10"/>
  <c r="AQ322" i="10"/>
  <c r="AO320" i="10"/>
  <c r="AQ320" i="10"/>
  <c r="AO318" i="10"/>
  <c r="AQ318" i="10"/>
  <c r="AO316" i="10"/>
  <c r="AQ316" i="10"/>
  <c r="AO314" i="10"/>
  <c r="AQ314" i="10"/>
  <c r="AO312" i="10"/>
  <c r="AQ312" i="10"/>
  <c r="AO310" i="10"/>
  <c r="AQ310" i="10"/>
  <c r="AO308" i="10"/>
  <c r="AQ308" i="10"/>
  <c r="AO306" i="10"/>
  <c r="AQ306" i="10"/>
  <c r="AO304" i="10"/>
  <c r="AQ304" i="10"/>
  <c r="AO302" i="10"/>
  <c r="AQ302" i="10"/>
  <c r="AO300" i="10"/>
  <c r="AQ300" i="10"/>
  <c r="AO298" i="10"/>
  <c r="AQ298" i="10"/>
  <c r="AO296" i="10"/>
  <c r="AQ296" i="10"/>
  <c r="AO294" i="10"/>
  <c r="AQ294" i="10"/>
  <c r="AO292" i="10"/>
  <c r="AQ292" i="10"/>
  <c r="AO290" i="10"/>
  <c r="AQ290" i="10"/>
  <c r="AO288" i="10"/>
  <c r="AQ288" i="10"/>
  <c r="AO286" i="10"/>
  <c r="AQ286" i="10"/>
  <c r="AO284" i="10"/>
  <c r="AQ284" i="10"/>
  <c r="AO282" i="10"/>
  <c r="AQ282" i="10"/>
  <c r="AO280" i="10"/>
  <c r="AQ280" i="10"/>
  <c r="AO278" i="10"/>
  <c r="AQ278" i="10"/>
  <c r="AO276" i="10"/>
  <c r="AQ276" i="10"/>
  <c r="AO274" i="10"/>
  <c r="AQ274" i="10"/>
  <c r="AO272" i="10"/>
  <c r="AQ272" i="10"/>
  <c r="AO270" i="10"/>
  <c r="AQ270" i="10"/>
  <c r="AO268" i="10"/>
  <c r="AQ268" i="10"/>
  <c r="AO266" i="10"/>
  <c r="AQ266" i="10"/>
  <c r="AO264" i="10"/>
  <c r="AQ264" i="10"/>
  <c r="AO262" i="10"/>
  <c r="AQ262" i="10"/>
  <c r="AO260" i="10"/>
  <c r="AQ260" i="10"/>
  <c r="AO258" i="10"/>
  <c r="AQ258" i="10"/>
  <c r="AO256" i="10"/>
  <c r="AQ256" i="10"/>
  <c r="AO254" i="10"/>
  <c r="AQ254" i="10"/>
  <c r="AO252" i="10"/>
  <c r="AQ252" i="10"/>
  <c r="AO250" i="10"/>
  <c r="AQ250" i="10"/>
  <c r="AO248" i="10"/>
  <c r="AQ248" i="10"/>
  <c r="AO246" i="10"/>
  <c r="AQ246" i="10"/>
  <c r="AO244" i="10"/>
  <c r="AQ244" i="10"/>
  <c r="AO242" i="10"/>
  <c r="AQ242" i="10"/>
  <c r="AO240" i="10"/>
  <c r="AQ240" i="10"/>
  <c r="AO238" i="10"/>
  <c r="AQ238" i="10"/>
  <c r="AO236" i="10"/>
  <c r="AQ236" i="10"/>
  <c r="AO234" i="10"/>
  <c r="AQ234" i="10"/>
  <c r="AO232" i="10"/>
  <c r="AQ232" i="10"/>
  <c r="AO230" i="10"/>
  <c r="AQ230" i="10"/>
  <c r="AO228" i="10"/>
  <c r="AQ228" i="10"/>
  <c r="AO226" i="10"/>
  <c r="AQ226" i="10"/>
  <c r="AO224" i="10"/>
  <c r="AQ224" i="10"/>
  <c r="AO222" i="10"/>
  <c r="AQ222" i="10"/>
  <c r="AO220" i="10"/>
  <c r="AQ220" i="10"/>
  <c r="AO218" i="10"/>
  <c r="AQ218" i="10"/>
  <c r="AO216" i="10"/>
  <c r="AQ216" i="10"/>
  <c r="AO214" i="10"/>
  <c r="AQ214" i="10"/>
  <c r="AO212" i="10"/>
  <c r="AQ212" i="10"/>
  <c r="AO210" i="10"/>
  <c r="AQ210" i="10"/>
  <c r="AO208" i="10"/>
  <c r="AQ208" i="10"/>
  <c r="AO206" i="10"/>
  <c r="AQ206" i="10"/>
  <c r="AO204" i="10"/>
  <c r="AQ204" i="10"/>
  <c r="AO202" i="10"/>
  <c r="AQ202" i="10"/>
  <c r="AO200" i="10"/>
  <c r="AQ200" i="10"/>
  <c r="AP366" i="10"/>
  <c r="AP364" i="10"/>
  <c r="AP354" i="10"/>
  <c r="AP352" i="10"/>
  <c r="AP350" i="10"/>
  <c r="AP344" i="10"/>
  <c r="AP340" i="10"/>
  <c r="AP338" i="10"/>
  <c r="AP336" i="10"/>
  <c r="AP334" i="10"/>
  <c r="AP332" i="10"/>
  <c r="AP330" i="10"/>
  <c r="AP328" i="10"/>
  <c r="AP324" i="10"/>
  <c r="AP322" i="10"/>
  <c r="AP320" i="10"/>
  <c r="AP318" i="10"/>
  <c r="AP316" i="10"/>
  <c r="AP312" i="10"/>
  <c r="AP310" i="10"/>
  <c r="AP308" i="10"/>
  <c r="AP306" i="10"/>
  <c r="AP300" i="10"/>
  <c r="AP298" i="10"/>
  <c r="AP296" i="10"/>
  <c r="AP294" i="10"/>
  <c r="AP290" i="10"/>
  <c r="AP288" i="10"/>
  <c r="AP286" i="10"/>
  <c r="AP284" i="10"/>
  <c r="AP282" i="10"/>
  <c r="AP276" i="10"/>
  <c r="AP274" i="10"/>
  <c r="AP272" i="10"/>
  <c r="AP270" i="10"/>
  <c r="AP268" i="10"/>
  <c r="AP266" i="10"/>
  <c r="AP252" i="10"/>
  <c r="AP250" i="10"/>
  <c r="AP248" i="10"/>
  <c r="AP244" i="10"/>
  <c r="AP242" i="10"/>
  <c r="AP240" i="10"/>
  <c r="AP238" i="10"/>
  <c r="AP236" i="10"/>
  <c r="AP234" i="10"/>
  <c r="AP232" i="10"/>
  <c r="AP224" i="10"/>
  <c r="AP222" i="10"/>
  <c r="AP220" i="10"/>
  <c r="AP218" i="10"/>
  <c r="AP210" i="10"/>
  <c r="AP204" i="10"/>
  <c r="AP202" i="10"/>
  <c r="AP200" i="10"/>
  <c r="AO365" i="10"/>
  <c r="AQ365" i="10"/>
  <c r="AO357" i="10"/>
  <c r="AQ357" i="10"/>
  <c r="AO349" i="10"/>
  <c r="AQ349" i="10"/>
  <c r="AS349" i="10"/>
  <c r="AO341" i="10"/>
  <c r="AQ341" i="10"/>
  <c r="AO333" i="10"/>
  <c r="AQ333" i="10"/>
  <c r="AO325" i="10"/>
  <c r="AQ325" i="10"/>
  <c r="AS325" i="10"/>
  <c r="AO317" i="10"/>
  <c r="AQ317" i="10"/>
  <c r="AO309" i="10"/>
  <c r="AQ309" i="10"/>
  <c r="AO301" i="10"/>
  <c r="AQ301" i="10"/>
  <c r="AS301" i="10"/>
  <c r="AO293" i="10"/>
  <c r="AQ293" i="10"/>
  <c r="AO285" i="10"/>
  <c r="AQ285" i="10"/>
  <c r="AO277" i="10"/>
  <c r="AQ277" i="10"/>
  <c r="AS277" i="10"/>
  <c r="AO269" i="10"/>
  <c r="AQ269" i="10"/>
  <c r="AO261" i="10"/>
  <c r="AQ261" i="10"/>
  <c r="AO253" i="10"/>
  <c r="AQ253" i="10"/>
  <c r="AS253" i="10"/>
  <c r="AO245" i="10"/>
  <c r="AQ245" i="10"/>
  <c r="AO237" i="10"/>
  <c r="AQ237" i="10"/>
  <c r="AO229" i="10"/>
  <c r="AQ229" i="10"/>
  <c r="AS229" i="10"/>
  <c r="AO221" i="10"/>
  <c r="AQ221" i="10"/>
  <c r="AO213" i="10"/>
  <c r="AQ213" i="10"/>
  <c r="AO205" i="10"/>
  <c r="AQ205" i="10"/>
  <c r="AS205" i="10"/>
  <c r="AO198" i="10"/>
  <c r="AQ198" i="10"/>
  <c r="AP196" i="10"/>
  <c r="AP194" i="10"/>
  <c r="AP186" i="10"/>
  <c r="AP176" i="10"/>
  <c r="AP172" i="10"/>
  <c r="AP170" i="10"/>
  <c r="AP168" i="10"/>
  <c r="AP166" i="10"/>
  <c r="AP164" i="10"/>
  <c r="AP162" i="10"/>
  <c r="AP150" i="10"/>
  <c r="AP148" i="10"/>
  <c r="AP146" i="10"/>
  <c r="AP138" i="10"/>
  <c r="AP136" i="10"/>
  <c r="AP124" i="10"/>
  <c r="AP122" i="10"/>
  <c r="AP120" i="10"/>
  <c r="AP118" i="10"/>
  <c r="AP116" i="10"/>
  <c r="AP114" i="10"/>
  <c r="AP112" i="10"/>
  <c r="AP102" i="10"/>
  <c r="AP100" i="10"/>
  <c r="AP96" i="10"/>
  <c r="AP94" i="10"/>
  <c r="AP92" i="10"/>
  <c r="AP88" i="10"/>
  <c r="AP86" i="10"/>
  <c r="AP78" i="10"/>
  <c r="AP76" i="10"/>
  <c r="AP72" i="10"/>
  <c r="AP70" i="10"/>
  <c r="AP68" i="10"/>
  <c r="AP62" i="10"/>
  <c r="AP54" i="10"/>
  <c r="AP46" i="10"/>
  <c r="AP44" i="10"/>
  <c r="AP42" i="10"/>
  <c r="AP36" i="10"/>
  <c r="AP34" i="10"/>
  <c r="AP32" i="10"/>
  <c r="AP30" i="10"/>
  <c r="AP20" i="10"/>
  <c r="AP16" i="10"/>
  <c r="AP14" i="10"/>
  <c r="AO363" i="10"/>
  <c r="AQ363" i="10"/>
  <c r="AO355" i="10"/>
  <c r="AQ355" i="10"/>
  <c r="AS355" i="10"/>
  <c r="AO347" i="10"/>
  <c r="AQ347" i="10"/>
  <c r="AO339" i="10"/>
  <c r="AQ339" i="10"/>
  <c r="AO331" i="10"/>
  <c r="AQ331" i="10"/>
  <c r="AS331" i="10"/>
  <c r="AO323" i="10"/>
  <c r="AQ323" i="10"/>
  <c r="AO315" i="10"/>
  <c r="AQ315" i="10"/>
  <c r="AO307" i="10"/>
  <c r="AQ307" i="10"/>
  <c r="AS307" i="10"/>
  <c r="AO299" i="10"/>
  <c r="AQ299" i="10"/>
  <c r="AO291" i="10"/>
  <c r="AQ291" i="10"/>
  <c r="AO283" i="10"/>
  <c r="AQ283" i="10"/>
  <c r="AS283" i="10"/>
  <c r="AO275" i="10"/>
  <c r="AQ275" i="10"/>
  <c r="AO267" i="10"/>
  <c r="AQ267" i="10"/>
  <c r="AO259" i="10"/>
  <c r="AQ259" i="10"/>
  <c r="AS259" i="10"/>
  <c r="AO251" i="10"/>
  <c r="AQ251" i="10"/>
  <c r="AO243" i="10"/>
  <c r="AQ243" i="10"/>
  <c r="AO235" i="10"/>
  <c r="AQ235" i="10"/>
  <c r="AS235" i="10"/>
  <c r="AO227" i="10"/>
  <c r="AQ227" i="10"/>
  <c r="AO219" i="10"/>
  <c r="AQ219" i="10"/>
  <c r="AO211" i="10"/>
  <c r="AQ211" i="10"/>
  <c r="AS211" i="10"/>
  <c r="AO203" i="10"/>
  <c r="AQ203" i="10"/>
  <c r="AO197" i="10"/>
  <c r="AQ197" i="10"/>
  <c r="AO195" i="10"/>
  <c r="AQ195" i="10"/>
  <c r="AO193" i="10"/>
  <c r="AQ193" i="10"/>
  <c r="AS193" i="10"/>
  <c r="AO191" i="10"/>
  <c r="AQ191" i="10"/>
  <c r="AO189" i="10"/>
  <c r="AQ189" i="10"/>
  <c r="AO187" i="10"/>
  <c r="AQ187" i="10"/>
  <c r="AS187" i="10"/>
  <c r="AO185" i="10"/>
  <c r="AQ185" i="10"/>
  <c r="AO183" i="10"/>
  <c r="AQ183" i="10"/>
  <c r="AO181" i="10"/>
  <c r="AQ181" i="10"/>
  <c r="AS181" i="10"/>
  <c r="AO179" i="10"/>
  <c r="AQ179" i="10"/>
  <c r="AO177" i="10"/>
  <c r="AQ177" i="10"/>
  <c r="AO175" i="10"/>
  <c r="AQ175" i="10"/>
  <c r="AS175" i="10"/>
  <c r="AO173" i="10"/>
  <c r="AQ173" i="10"/>
  <c r="AO171" i="10"/>
  <c r="AQ171" i="10"/>
  <c r="AO169" i="10"/>
  <c r="AQ169" i="10"/>
  <c r="AS169" i="10"/>
  <c r="AO167" i="10"/>
  <c r="AQ167" i="10"/>
  <c r="AO165" i="10"/>
  <c r="AQ165" i="10"/>
  <c r="AO163" i="10"/>
  <c r="AQ163" i="10"/>
  <c r="AS163" i="10"/>
  <c r="AO161" i="10"/>
  <c r="AQ161" i="10"/>
  <c r="AO159" i="10"/>
  <c r="AQ159" i="10"/>
  <c r="AO157" i="10"/>
  <c r="AQ157" i="10"/>
  <c r="AS157" i="10"/>
  <c r="AO155" i="10"/>
  <c r="AQ155" i="10"/>
  <c r="AO153" i="10"/>
  <c r="AQ153" i="10"/>
  <c r="AO151" i="10"/>
  <c r="AQ151" i="10"/>
  <c r="AS151" i="10"/>
  <c r="AO149" i="10"/>
  <c r="AQ149" i="10"/>
  <c r="AO147" i="10"/>
  <c r="AQ147" i="10"/>
  <c r="AO145" i="10"/>
  <c r="AQ145" i="10"/>
  <c r="AS145" i="10"/>
  <c r="AO143" i="10"/>
  <c r="AQ143" i="10"/>
  <c r="AO141" i="10"/>
  <c r="AQ141" i="10"/>
  <c r="AO139" i="10"/>
  <c r="AQ139" i="10"/>
  <c r="AS139" i="10"/>
  <c r="AO137" i="10"/>
  <c r="AQ137" i="10"/>
  <c r="AO135" i="10"/>
  <c r="AQ135" i="10"/>
  <c r="AO133" i="10"/>
  <c r="AQ133" i="10"/>
  <c r="AS133" i="10"/>
  <c r="AO131" i="10"/>
  <c r="AQ131" i="10"/>
  <c r="AO129" i="10"/>
  <c r="AQ129" i="10"/>
  <c r="AO127" i="10"/>
  <c r="AQ127" i="10"/>
  <c r="AS127" i="10"/>
  <c r="AO125" i="10"/>
  <c r="AQ125" i="10"/>
  <c r="AO123" i="10"/>
  <c r="AQ123" i="10"/>
  <c r="AO121" i="10"/>
  <c r="AQ121" i="10"/>
  <c r="AS121" i="10"/>
  <c r="AO119" i="10"/>
  <c r="AQ119" i="10"/>
  <c r="AO117" i="10"/>
  <c r="AQ117" i="10"/>
  <c r="AO115" i="10"/>
  <c r="AQ115" i="10"/>
  <c r="AS115" i="10"/>
  <c r="AO113" i="10"/>
  <c r="AQ113" i="10"/>
  <c r="AO111" i="10"/>
  <c r="AQ111" i="10"/>
  <c r="AO109" i="10"/>
  <c r="AQ109" i="10"/>
  <c r="AS109" i="10"/>
  <c r="AO107" i="10"/>
  <c r="AQ107" i="10"/>
  <c r="AO105" i="10"/>
  <c r="AQ105" i="10"/>
  <c r="AO103" i="10"/>
  <c r="AQ103" i="10"/>
  <c r="AS103" i="10"/>
  <c r="AO101" i="10"/>
  <c r="AQ101" i="10"/>
  <c r="AO99" i="10"/>
  <c r="AQ99" i="10"/>
  <c r="AO97" i="10"/>
  <c r="AQ97" i="10"/>
  <c r="AS97" i="10"/>
  <c r="AO95" i="10"/>
  <c r="AQ95" i="10"/>
  <c r="AO93" i="10"/>
  <c r="AQ93" i="10"/>
  <c r="AO91" i="10"/>
  <c r="AQ91" i="10"/>
  <c r="AS91" i="10"/>
  <c r="AO89" i="10"/>
  <c r="AQ89" i="10"/>
  <c r="AO87" i="10"/>
  <c r="AQ87" i="10"/>
  <c r="AO85" i="10"/>
  <c r="AQ85" i="10"/>
  <c r="AS85" i="10"/>
  <c r="AO83" i="10"/>
  <c r="AQ83" i="10"/>
  <c r="AO81" i="10"/>
  <c r="AQ81" i="10"/>
  <c r="AO79" i="10"/>
  <c r="AQ79" i="10"/>
  <c r="AS79" i="10"/>
  <c r="AO77" i="10"/>
  <c r="AQ77" i="10"/>
  <c r="AO75" i="10"/>
  <c r="AQ75" i="10"/>
  <c r="AO73" i="10"/>
  <c r="AQ73" i="10"/>
  <c r="AS73" i="10"/>
  <c r="AO71" i="10"/>
  <c r="AQ71" i="10"/>
  <c r="AO361" i="10"/>
  <c r="AQ361" i="10"/>
  <c r="AS361" i="10"/>
  <c r="AO353" i="10"/>
  <c r="AQ353" i="10"/>
  <c r="AO345" i="10"/>
  <c r="AQ345" i="10"/>
  <c r="AO337" i="10"/>
  <c r="AQ337" i="10"/>
  <c r="AS337" i="10"/>
  <c r="AO329" i="10"/>
  <c r="AQ329" i="10"/>
  <c r="AO321" i="10"/>
  <c r="AQ321" i="10"/>
  <c r="AO313" i="10"/>
  <c r="AQ313" i="10"/>
  <c r="AS313" i="10"/>
  <c r="AO305" i="10"/>
  <c r="AQ305" i="10"/>
  <c r="AO297" i="10"/>
  <c r="AQ297" i="10"/>
  <c r="AO289" i="10"/>
  <c r="AQ289" i="10"/>
  <c r="AS289" i="10"/>
  <c r="AO281" i="10"/>
  <c r="AQ281" i="10"/>
  <c r="AO273" i="10"/>
  <c r="AQ273" i="10"/>
  <c r="AO265" i="10"/>
  <c r="AQ265" i="10"/>
  <c r="AS265" i="10"/>
  <c r="AO257" i="10"/>
  <c r="AQ257" i="10"/>
  <c r="AO249" i="10"/>
  <c r="AQ249" i="10"/>
  <c r="AO241" i="10"/>
  <c r="AQ241" i="10"/>
  <c r="AS241" i="10"/>
  <c r="AO233" i="10"/>
  <c r="AQ233" i="10"/>
  <c r="AO225" i="10"/>
  <c r="AQ225" i="10"/>
  <c r="AO217" i="10"/>
  <c r="AQ217" i="10"/>
  <c r="AS217" i="10"/>
  <c r="AO209" i="10"/>
  <c r="AQ209" i="10"/>
  <c r="AO201" i="10"/>
  <c r="AQ201" i="10"/>
  <c r="AP197" i="10"/>
  <c r="AP191" i="10"/>
  <c r="AP189" i="10"/>
  <c r="AP185" i="10"/>
  <c r="AP183" i="10"/>
  <c r="AP179" i="10"/>
  <c r="AP177" i="10"/>
  <c r="AP173" i="10"/>
  <c r="AP171" i="10"/>
  <c r="AP167" i="10"/>
  <c r="AP165" i="10"/>
  <c r="AP161" i="10"/>
  <c r="AP159" i="10"/>
  <c r="AP155" i="10"/>
  <c r="AP153" i="10"/>
  <c r="AP149" i="10"/>
  <c r="AP145" i="10"/>
  <c r="AR145" i="10"/>
  <c r="AP143" i="10"/>
  <c r="AP141" i="10"/>
  <c r="AP137" i="10"/>
  <c r="AP135" i="10"/>
  <c r="AP131" i="10"/>
  <c r="AP129" i="10"/>
  <c r="AP125" i="10"/>
  <c r="AP123" i="10"/>
  <c r="AP117" i="10"/>
  <c r="AP107" i="10"/>
  <c r="AP105" i="10"/>
  <c r="AP101" i="10"/>
  <c r="AP99" i="10"/>
  <c r="AP95" i="10"/>
  <c r="AP93" i="10"/>
  <c r="AP89" i="10"/>
  <c r="AP83" i="10"/>
  <c r="AP81" i="10"/>
  <c r="AP77" i="10"/>
  <c r="AP71" i="10"/>
  <c r="AO359" i="10"/>
  <c r="AQ359" i="10"/>
  <c r="AO231" i="10"/>
  <c r="AQ231" i="10"/>
  <c r="AO174" i="10"/>
  <c r="AQ174" i="10"/>
  <c r="AO150" i="10"/>
  <c r="AQ150" i="10"/>
  <c r="AO126" i="10"/>
  <c r="AQ126" i="10"/>
  <c r="AO110" i="10"/>
  <c r="AQ110" i="10"/>
  <c r="AO86" i="10"/>
  <c r="AQ86" i="10"/>
  <c r="AO67" i="10"/>
  <c r="AQ67" i="10"/>
  <c r="AS67" i="10"/>
  <c r="AO62" i="10"/>
  <c r="AQ62" i="10"/>
  <c r="AO54" i="10"/>
  <c r="AQ54" i="10"/>
  <c r="AP49" i="10"/>
  <c r="AR49" i="10"/>
  <c r="AO43" i="10"/>
  <c r="AQ43" i="10"/>
  <c r="AS43" i="10"/>
  <c r="AQ35" i="10"/>
  <c r="AQ19" i="10"/>
  <c r="AQ10" i="10"/>
  <c r="AO37" i="10"/>
  <c r="AQ37" i="10"/>
  <c r="AS37" i="10"/>
  <c r="AO351" i="10"/>
  <c r="AQ351" i="10"/>
  <c r="AO319" i="10"/>
  <c r="AQ319" i="10"/>
  <c r="AS319" i="10"/>
  <c r="AO287" i="10"/>
  <c r="AQ287" i="10"/>
  <c r="AO255" i="10"/>
  <c r="AQ255" i="10"/>
  <c r="AO223" i="10"/>
  <c r="AQ223" i="10"/>
  <c r="AS223" i="10"/>
  <c r="AO196" i="10"/>
  <c r="AQ196" i="10"/>
  <c r="AO188" i="10"/>
  <c r="AQ188" i="10"/>
  <c r="AO180" i="10"/>
  <c r="AQ180" i="10"/>
  <c r="AO172" i="10"/>
  <c r="AQ172" i="10"/>
  <c r="AO164" i="10"/>
  <c r="AQ164" i="10"/>
  <c r="AO156" i="10"/>
  <c r="AQ156" i="10"/>
  <c r="AO148" i="10"/>
  <c r="AQ148" i="10"/>
  <c r="AO140" i="10"/>
  <c r="AQ140" i="10"/>
  <c r="AO132" i="10"/>
  <c r="AQ132" i="10"/>
  <c r="AO124" i="10"/>
  <c r="AQ124" i="10"/>
  <c r="AO116" i="10"/>
  <c r="AQ116" i="10"/>
  <c r="AO108" i="10"/>
  <c r="AQ108" i="10"/>
  <c r="AO100" i="10"/>
  <c r="AQ100" i="10"/>
  <c r="AO92" i="10"/>
  <c r="AQ92" i="10"/>
  <c r="AO84" i="10"/>
  <c r="AQ84" i="10"/>
  <c r="AO76" i="10"/>
  <c r="AQ76" i="10"/>
  <c r="AO61" i="10"/>
  <c r="AQ61" i="10"/>
  <c r="AS61" i="10"/>
  <c r="AO56" i="10"/>
  <c r="AQ56" i="10"/>
  <c r="AO48" i="10"/>
  <c r="AQ48" i="10"/>
  <c r="AO40" i="10"/>
  <c r="AQ40" i="10"/>
  <c r="AQ32" i="10"/>
  <c r="AQ21" i="10"/>
  <c r="AO343" i="10"/>
  <c r="AQ343" i="10"/>
  <c r="AS343" i="10"/>
  <c r="AO311" i="10"/>
  <c r="AQ311" i="10"/>
  <c r="AO279" i="10"/>
  <c r="AQ279" i="10"/>
  <c r="AO247" i="10"/>
  <c r="AQ247" i="10"/>
  <c r="AS247" i="10"/>
  <c r="AO215" i="10"/>
  <c r="AQ215" i="10"/>
  <c r="AO194" i="10"/>
  <c r="AQ194" i="10"/>
  <c r="AO186" i="10"/>
  <c r="AQ186" i="10"/>
  <c r="AO178" i="10"/>
  <c r="AQ178" i="10"/>
  <c r="AO170" i="10"/>
  <c r="AQ170" i="10"/>
  <c r="AO162" i="10"/>
  <c r="AQ162" i="10"/>
  <c r="AO154" i="10"/>
  <c r="AQ154" i="10"/>
  <c r="AO146" i="10"/>
  <c r="AQ146" i="10"/>
  <c r="AO138" i="10"/>
  <c r="AQ138" i="10"/>
  <c r="AO130" i="10"/>
  <c r="AQ130" i="10"/>
  <c r="AO122" i="10"/>
  <c r="AQ122" i="10"/>
  <c r="AO114" i="10"/>
  <c r="AQ114" i="10"/>
  <c r="AO106" i="10"/>
  <c r="AQ106" i="10"/>
  <c r="AO98" i="10"/>
  <c r="AQ98" i="10"/>
  <c r="AO90" i="10"/>
  <c r="AQ90" i="10"/>
  <c r="AO82" i="10"/>
  <c r="AQ82" i="10"/>
  <c r="AO74" i="10"/>
  <c r="AQ74" i="10"/>
  <c r="AP69" i="10"/>
  <c r="AO66" i="10"/>
  <c r="AQ66" i="10"/>
  <c r="AO63" i="10"/>
  <c r="AQ63" i="10"/>
  <c r="AP61" i="10"/>
  <c r="AR61" i="10"/>
  <c r="AO58" i="10"/>
  <c r="AQ58" i="10"/>
  <c r="AO55" i="10"/>
  <c r="AQ55" i="10"/>
  <c r="AS55" i="10"/>
  <c r="AO50" i="10"/>
  <c r="AQ50" i="10"/>
  <c r="AO47" i="10"/>
  <c r="AQ47" i="10"/>
  <c r="AP45" i="10"/>
  <c r="AO42" i="10"/>
  <c r="AQ42" i="10"/>
  <c r="AO39" i="10"/>
  <c r="AQ39" i="10"/>
  <c r="AQ34" i="10"/>
  <c r="AQ31" i="10"/>
  <c r="AS31" i="10"/>
  <c r="AQ23" i="10"/>
  <c r="AP21" i="10"/>
  <c r="AQ18" i="10"/>
  <c r="AQ15" i="10"/>
  <c r="AQ12" i="10"/>
  <c r="AO335" i="10"/>
  <c r="AQ335" i="10"/>
  <c r="AO303" i="10"/>
  <c r="AQ303" i="10"/>
  <c r="AO271" i="10"/>
  <c r="AQ271" i="10"/>
  <c r="AS271" i="10"/>
  <c r="AO239" i="10"/>
  <c r="AQ239" i="10"/>
  <c r="AO207" i="10"/>
  <c r="AQ207" i="10"/>
  <c r="AO192" i="10"/>
  <c r="AQ192" i="10"/>
  <c r="AO184" i="10"/>
  <c r="AQ184" i="10"/>
  <c r="AO176" i="10"/>
  <c r="AQ176" i="10"/>
  <c r="AO168" i="10"/>
  <c r="AQ168" i="10"/>
  <c r="AO160" i="10"/>
  <c r="AQ160" i="10"/>
  <c r="AO152" i="10"/>
  <c r="AQ152" i="10"/>
  <c r="AO144" i="10"/>
  <c r="AQ144" i="10"/>
  <c r="AO136" i="10"/>
  <c r="AQ136" i="10"/>
  <c r="AO128" i="10"/>
  <c r="AQ128" i="10"/>
  <c r="AO120" i="10"/>
  <c r="AQ120" i="10"/>
  <c r="AO112" i="10"/>
  <c r="AQ112" i="10"/>
  <c r="AO104" i="10"/>
  <c r="AQ104" i="10"/>
  <c r="AO96" i="10"/>
  <c r="AQ96" i="10"/>
  <c r="AO88" i="10"/>
  <c r="AQ88" i="10"/>
  <c r="AO80" i="10"/>
  <c r="AQ80" i="10"/>
  <c r="AO72" i="10"/>
  <c r="AQ72" i="10"/>
  <c r="AO68" i="10"/>
  <c r="AQ68" i="10"/>
  <c r="AO65" i="10"/>
  <c r="AQ65" i="10"/>
  <c r="AP63" i="10"/>
  <c r="AO60" i="10"/>
  <c r="AQ60" i="10"/>
  <c r="AO57" i="10"/>
  <c r="AQ57" i="10"/>
  <c r="AO52" i="10"/>
  <c r="AQ52" i="10"/>
  <c r="AO49" i="10"/>
  <c r="AQ49" i="10"/>
  <c r="AS49" i="10"/>
  <c r="AP47" i="10"/>
  <c r="AO44" i="10"/>
  <c r="AQ44" i="10"/>
  <c r="AO41" i="10"/>
  <c r="AQ41" i="10"/>
  <c r="AP39" i="10"/>
  <c r="AQ36" i="10"/>
  <c r="AQ33" i="10"/>
  <c r="AQ20" i="10"/>
  <c r="AQ17" i="10"/>
  <c r="AP15" i="10"/>
  <c r="AQ8" i="10"/>
  <c r="AQ7" i="10"/>
  <c r="AO327" i="10"/>
  <c r="AQ327" i="10"/>
  <c r="AO295" i="10"/>
  <c r="AQ295" i="10"/>
  <c r="AS295" i="10"/>
  <c r="AO263" i="10"/>
  <c r="AQ263" i="10"/>
  <c r="AO199" i="10"/>
  <c r="AQ199" i="10"/>
  <c r="AS199" i="10"/>
  <c r="AO190" i="10"/>
  <c r="AQ190" i="10"/>
  <c r="AO182" i="10"/>
  <c r="AQ182" i="10"/>
  <c r="AO166" i="10"/>
  <c r="AQ166" i="10"/>
  <c r="AO158" i="10"/>
  <c r="AQ158" i="10"/>
  <c r="AO142" i="10"/>
  <c r="AQ142" i="10"/>
  <c r="AO134" i="10"/>
  <c r="AQ134" i="10"/>
  <c r="AO118" i="10"/>
  <c r="AQ118" i="10"/>
  <c r="AO102" i="10"/>
  <c r="AQ102" i="10"/>
  <c r="AO94" i="10"/>
  <c r="AQ94" i="10"/>
  <c r="AO78" i="10"/>
  <c r="AQ78" i="10"/>
  <c r="AO70" i="10"/>
  <c r="AQ70" i="10"/>
  <c r="AP65" i="10"/>
  <c r="AO59" i="10"/>
  <c r="AQ59" i="10"/>
  <c r="AP57" i="10"/>
  <c r="AO51" i="10"/>
  <c r="AQ51" i="10"/>
  <c r="AO46" i="10"/>
  <c r="AQ46" i="10"/>
  <c r="AP41" i="10"/>
  <c r="AO38" i="10"/>
  <c r="AQ38" i="10"/>
  <c r="AP33" i="10"/>
  <c r="AQ22" i="10"/>
  <c r="AQ14" i="10"/>
  <c r="AO69" i="10"/>
  <c r="AQ69" i="10"/>
  <c r="AO64" i="10"/>
  <c r="AQ64" i="10"/>
  <c r="AP59" i="10"/>
  <c r="AO53" i="10"/>
  <c r="AQ53" i="10"/>
  <c r="AP51" i="10"/>
  <c r="AO45" i="10"/>
  <c r="AQ45" i="10"/>
  <c r="AP35" i="10"/>
  <c r="AQ29" i="10"/>
  <c r="AQ24" i="10"/>
  <c r="AQ16" i="10"/>
  <c r="AP12" i="10"/>
  <c r="AP7" i="10"/>
  <c r="AP10" i="10"/>
  <c r="AP11" i="10"/>
  <c r="BD49" i="6"/>
  <c r="BE49" i="6"/>
  <c r="BF49" i="6"/>
  <c r="BG49" i="6"/>
  <c r="BH49" i="6"/>
  <c r="BD145" i="6"/>
  <c r="BE145" i="6"/>
  <c r="BF145" i="6"/>
  <c r="BG145" i="6"/>
  <c r="BH145" i="6"/>
  <c r="BD97" i="6"/>
  <c r="BE97" i="6"/>
  <c r="BF97" i="6"/>
  <c r="BG97" i="6"/>
  <c r="BH97" i="6"/>
  <c r="BD193" i="6"/>
  <c r="BE193" i="6"/>
  <c r="BF193" i="6"/>
  <c r="BG193" i="6"/>
  <c r="BH193" i="6"/>
  <c r="BD241" i="6"/>
  <c r="BE241" i="6"/>
  <c r="BF241" i="6"/>
  <c r="BG241" i="6"/>
  <c r="BH241" i="6"/>
  <c r="BD289" i="6"/>
  <c r="BE289" i="6"/>
  <c r="BF289" i="6"/>
  <c r="BG289" i="6"/>
  <c r="BH289" i="6"/>
  <c r="BD337" i="6"/>
  <c r="BE337" i="6"/>
  <c r="BF337" i="6"/>
  <c r="BG337" i="6"/>
  <c r="BH337" i="6"/>
  <c r="AY8" i="6"/>
  <c r="BB8" i="6"/>
  <c r="BC8" i="6"/>
  <c r="BD13" i="6"/>
  <c r="BE13" i="6"/>
  <c r="BD61" i="6"/>
  <c r="BE61" i="6"/>
  <c r="BF61" i="6"/>
  <c r="BG61" i="6"/>
  <c r="BH61" i="6"/>
  <c r="BD109" i="6"/>
  <c r="BE109" i="6"/>
  <c r="BF109" i="6"/>
  <c r="BG109" i="6"/>
  <c r="BH109" i="6"/>
  <c r="BD157" i="6"/>
  <c r="BE157" i="6"/>
  <c r="BF157" i="6"/>
  <c r="BG157" i="6"/>
  <c r="BH157" i="6"/>
  <c r="BD205" i="6"/>
  <c r="BE205" i="6"/>
  <c r="BF205" i="6"/>
  <c r="BG205" i="6"/>
  <c r="BH205" i="6"/>
  <c r="BD253" i="6"/>
  <c r="BE253" i="6"/>
  <c r="BF253" i="6"/>
  <c r="BG253" i="6"/>
  <c r="BH253" i="6"/>
  <c r="BD301" i="6"/>
  <c r="BE301" i="6"/>
  <c r="BF301" i="6"/>
  <c r="BG301" i="6"/>
  <c r="BH301" i="6"/>
  <c r="BD349" i="6"/>
  <c r="BE349" i="6"/>
  <c r="BF349" i="6"/>
  <c r="BG349" i="6"/>
  <c r="BH349" i="6"/>
  <c r="BD43" i="6"/>
  <c r="BE43" i="6"/>
  <c r="BF43" i="6"/>
  <c r="BG43" i="6"/>
  <c r="BH43" i="6"/>
  <c r="BD91" i="6"/>
  <c r="BE91" i="6"/>
  <c r="BF91" i="6"/>
  <c r="BG91" i="6"/>
  <c r="BH91" i="6"/>
  <c r="BD139" i="6"/>
  <c r="BE139" i="6"/>
  <c r="BF139" i="6"/>
  <c r="BG139" i="6"/>
  <c r="BH139" i="6"/>
  <c r="BD187" i="6"/>
  <c r="BE187" i="6"/>
  <c r="BF187" i="6"/>
  <c r="BG187" i="6"/>
  <c r="BH187" i="6"/>
  <c r="BD235" i="6"/>
  <c r="BE235" i="6"/>
  <c r="BF235" i="6"/>
  <c r="BG235" i="6"/>
  <c r="BH235" i="6"/>
  <c r="BD283" i="6"/>
  <c r="BE283" i="6"/>
  <c r="BF283" i="6"/>
  <c r="BG283" i="6"/>
  <c r="BH283" i="6"/>
  <c r="BD331" i="6"/>
  <c r="BE331" i="6"/>
  <c r="BF331" i="6"/>
  <c r="BG331" i="6"/>
  <c r="BH331" i="6"/>
  <c r="BD37" i="6"/>
  <c r="BE37" i="6"/>
  <c r="BF37" i="6"/>
  <c r="BG37" i="6"/>
  <c r="BH37" i="6"/>
  <c r="BD85" i="6"/>
  <c r="BE85" i="6"/>
  <c r="BF85" i="6"/>
  <c r="BG85" i="6"/>
  <c r="BH85" i="6"/>
  <c r="BD133" i="6"/>
  <c r="BE133" i="6"/>
  <c r="BF133" i="6"/>
  <c r="BG133" i="6"/>
  <c r="BH133" i="6"/>
  <c r="BD181" i="6"/>
  <c r="BE181" i="6"/>
  <c r="BF181" i="6"/>
  <c r="BG181" i="6"/>
  <c r="BH181" i="6"/>
  <c r="BD229" i="6"/>
  <c r="BE229" i="6"/>
  <c r="BF229" i="6"/>
  <c r="BG229" i="6"/>
  <c r="BH229" i="6"/>
  <c r="BD277" i="6"/>
  <c r="BE277" i="6"/>
  <c r="BF277" i="6"/>
  <c r="BG277" i="6"/>
  <c r="BH277" i="6"/>
  <c r="BD325" i="6"/>
  <c r="BE325" i="6"/>
  <c r="BF325" i="6"/>
  <c r="BG325" i="6"/>
  <c r="BH325" i="6"/>
  <c r="BD31" i="6"/>
  <c r="BE31" i="6"/>
  <c r="BF31" i="6"/>
  <c r="BG31" i="6"/>
  <c r="BH31" i="6"/>
  <c r="BD79" i="6"/>
  <c r="BE79" i="6"/>
  <c r="BF79" i="6"/>
  <c r="BG79" i="6"/>
  <c r="BH79" i="6"/>
  <c r="BD127" i="6"/>
  <c r="BE127" i="6"/>
  <c r="BF127" i="6"/>
  <c r="BG127" i="6"/>
  <c r="BH127" i="6"/>
  <c r="BD175" i="6"/>
  <c r="BE175" i="6"/>
  <c r="BF175" i="6"/>
  <c r="BG175" i="6"/>
  <c r="BH175" i="6"/>
  <c r="BD223" i="6"/>
  <c r="BE223" i="6"/>
  <c r="BF223" i="6"/>
  <c r="BG223" i="6"/>
  <c r="BH223" i="6"/>
  <c r="BD271" i="6"/>
  <c r="BE271" i="6"/>
  <c r="BF271" i="6"/>
  <c r="BG271" i="6"/>
  <c r="BH271" i="6"/>
  <c r="BD319" i="6"/>
  <c r="BE319" i="6"/>
  <c r="BF319" i="6"/>
  <c r="BG319" i="6"/>
  <c r="BH319" i="6"/>
  <c r="BD25" i="6"/>
  <c r="BE25" i="6"/>
  <c r="BF25" i="6"/>
  <c r="BG25" i="6"/>
  <c r="BH25" i="6"/>
  <c r="BD73" i="6"/>
  <c r="BE73" i="6"/>
  <c r="BF73" i="6"/>
  <c r="BG73" i="6"/>
  <c r="BH73" i="6"/>
  <c r="BD121" i="6"/>
  <c r="BE121" i="6"/>
  <c r="BF121" i="6"/>
  <c r="BG121" i="6"/>
  <c r="BH121" i="6"/>
  <c r="BD169" i="6"/>
  <c r="BE169" i="6"/>
  <c r="BF169" i="6"/>
  <c r="BG169" i="6"/>
  <c r="BH169" i="6"/>
  <c r="BD217" i="6"/>
  <c r="BE217" i="6"/>
  <c r="BF217" i="6"/>
  <c r="BG217" i="6"/>
  <c r="BH217" i="6"/>
  <c r="BD265" i="6"/>
  <c r="BE265" i="6"/>
  <c r="BF265" i="6"/>
  <c r="BG265" i="6"/>
  <c r="BH265" i="6"/>
  <c r="BD313" i="6"/>
  <c r="BE313" i="6"/>
  <c r="BF313" i="6"/>
  <c r="BG313" i="6"/>
  <c r="BH313" i="6"/>
  <c r="BD361" i="6"/>
  <c r="BE361" i="6"/>
  <c r="BF361" i="6"/>
  <c r="BG361" i="6"/>
  <c r="BH361" i="6"/>
  <c r="BD19" i="6"/>
  <c r="BE19" i="6"/>
  <c r="BF19" i="6"/>
  <c r="BG19" i="6"/>
  <c r="BH19" i="6"/>
  <c r="BD67" i="6"/>
  <c r="BE67" i="6"/>
  <c r="BF67" i="6"/>
  <c r="BG67" i="6"/>
  <c r="BH67" i="6"/>
  <c r="BD115" i="6"/>
  <c r="BE115" i="6"/>
  <c r="BF115" i="6"/>
  <c r="BG115" i="6"/>
  <c r="BH115" i="6"/>
  <c r="BD163" i="6"/>
  <c r="BE163" i="6"/>
  <c r="BF163" i="6"/>
  <c r="BG163" i="6"/>
  <c r="BH163" i="6"/>
  <c r="BD211" i="6"/>
  <c r="BE211" i="6"/>
  <c r="BF211" i="6"/>
  <c r="BG211" i="6"/>
  <c r="BH211" i="6"/>
  <c r="BD259" i="6"/>
  <c r="BE259" i="6"/>
  <c r="BF259" i="6"/>
  <c r="BG259" i="6"/>
  <c r="BH259" i="6"/>
  <c r="BD307" i="6"/>
  <c r="BE307" i="6"/>
  <c r="BF307" i="6"/>
  <c r="BG307" i="6"/>
  <c r="BH307" i="6"/>
  <c r="BD355" i="6"/>
  <c r="BE355" i="6"/>
  <c r="BF355" i="6"/>
  <c r="BG355" i="6"/>
  <c r="BH355" i="6"/>
  <c r="BD55" i="6"/>
  <c r="BE55" i="6"/>
  <c r="BF55" i="6"/>
  <c r="BG55" i="6"/>
  <c r="BH55" i="6"/>
  <c r="BD103" i="6"/>
  <c r="BE103" i="6"/>
  <c r="BF103" i="6"/>
  <c r="BG103" i="6"/>
  <c r="BH103" i="6"/>
  <c r="BD151" i="6"/>
  <c r="BE151" i="6"/>
  <c r="BF151" i="6"/>
  <c r="BG151" i="6"/>
  <c r="BH151" i="6"/>
  <c r="BD199" i="6"/>
  <c r="BE199" i="6"/>
  <c r="BF199" i="6"/>
  <c r="BG199" i="6"/>
  <c r="BH199" i="6"/>
  <c r="BD247" i="6"/>
  <c r="BE247" i="6"/>
  <c r="BF247" i="6"/>
  <c r="BG247" i="6"/>
  <c r="BH247" i="6"/>
  <c r="BD295" i="6"/>
  <c r="BE295" i="6"/>
  <c r="BF295" i="6"/>
  <c r="BG295" i="6"/>
  <c r="BH295" i="6"/>
  <c r="BD343" i="6"/>
  <c r="BE343" i="6"/>
  <c r="BF343" i="6"/>
  <c r="BG343" i="6"/>
  <c r="BH343" i="6"/>
  <c r="BB12" i="6"/>
  <c r="BC12" i="6"/>
  <c r="BB11" i="6"/>
  <c r="BC11" i="6"/>
  <c r="BB10" i="6"/>
  <c r="BC10" i="6"/>
  <c r="BB9" i="6"/>
  <c r="BC9" i="6"/>
  <c r="BF13" i="6"/>
  <c r="BG13" i="6"/>
  <c r="BH13" i="6"/>
  <c r="BG16" i="12"/>
  <c r="BH16" i="12"/>
  <c r="BI16" i="12"/>
  <c r="BI15" i="12"/>
  <c r="AN257" i="10"/>
  <c r="AP257" i="10"/>
  <c r="AN253" i="10"/>
  <c r="AN256" i="10"/>
  <c r="AP256" i="10"/>
  <c r="AN255" i="10"/>
  <c r="AP255" i="10"/>
  <c r="AN258" i="10"/>
  <c r="AP258" i="10"/>
  <c r="AN254" i="10"/>
  <c r="AP254" i="10"/>
  <c r="AR7" i="10"/>
  <c r="AS25" i="10"/>
  <c r="AS13" i="10"/>
  <c r="AS19" i="10"/>
  <c r="AS7" i="10"/>
  <c r="BJ343" i="6"/>
  <c r="BK343" i="6"/>
  <c r="BJ115" i="6"/>
  <c r="BK115" i="6"/>
  <c r="BJ79" i="6"/>
  <c r="BK79" i="6"/>
  <c r="BJ295" i="6"/>
  <c r="BK295" i="6"/>
  <c r="BJ67" i="6"/>
  <c r="BK67" i="6"/>
  <c r="BJ223" i="6"/>
  <c r="BK223" i="6"/>
  <c r="BJ181" i="6"/>
  <c r="BK181" i="6"/>
  <c r="BJ301" i="6"/>
  <c r="BK301" i="6"/>
  <c r="BJ337" i="6"/>
  <c r="BK337" i="6"/>
  <c r="BJ199" i="6"/>
  <c r="BK199" i="6"/>
  <c r="BJ355" i="6"/>
  <c r="BK355" i="6"/>
  <c r="BJ163" i="6"/>
  <c r="BK163" i="6"/>
  <c r="BJ361" i="6"/>
  <c r="BK361" i="6"/>
  <c r="BJ169" i="6"/>
  <c r="BK169" i="6"/>
  <c r="BJ319" i="6"/>
  <c r="BK319" i="6"/>
  <c r="BJ127" i="6"/>
  <c r="BK127" i="6"/>
  <c r="BJ277" i="6"/>
  <c r="BK277" i="6"/>
  <c r="BJ85" i="6"/>
  <c r="BK85" i="6"/>
  <c r="BJ235" i="6"/>
  <c r="BK235" i="6"/>
  <c r="BJ43" i="6"/>
  <c r="BK43" i="6"/>
  <c r="BJ205" i="6"/>
  <c r="BK205" i="6"/>
  <c r="BJ13" i="6"/>
  <c r="BK13" i="6"/>
  <c r="BJ241" i="6"/>
  <c r="BK241" i="6"/>
  <c r="BJ49" i="6"/>
  <c r="BK49" i="6"/>
  <c r="BJ151" i="6"/>
  <c r="BK151" i="6"/>
  <c r="BJ271" i="6"/>
  <c r="BK271" i="6"/>
  <c r="BJ187" i="6"/>
  <c r="BK187" i="6"/>
  <c r="BJ157" i="6"/>
  <c r="BK157" i="6"/>
  <c r="BJ193" i="6"/>
  <c r="BK193" i="6"/>
  <c r="BJ307" i="6"/>
  <c r="BK307" i="6"/>
  <c r="BJ121" i="6"/>
  <c r="BK121" i="6"/>
  <c r="BJ37" i="6"/>
  <c r="BK37" i="6"/>
  <c r="BJ349" i="6"/>
  <c r="BK349" i="6"/>
  <c r="BJ259" i="6"/>
  <c r="BK259" i="6"/>
  <c r="BJ73" i="6"/>
  <c r="BK73" i="6"/>
  <c r="BJ331" i="6"/>
  <c r="BK331" i="6"/>
  <c r="BJ97" i="6"/>
  <c r="BK97" i="6"/>
  <c r="BJ313" i="6"/>
  <c r="BK313" i="6"/>
  <c r="BJ229" i="6"/>
  <c r="BK229" i="6"/>
  <c r="BJ103" i="6"/>
  <c r="BK103" i="6"/>
  <c r="BJ265" i="6"/>
  <c r="BK265" i="6"/>
  <c r="BJ31" i="6"/>
  <c r="BK31" i="6"/>
  <c r="BJ139" i="6"/>
  <c r="BK139" i="6"/>
  <c r="BJ109" i="6"/>
  <c r="BK109" i="6"/>
  <c r="BJ247" i="6"/>
  <c r="BK247" i="6"/>
  <c r="BJ55" i="6"/>
  <c r="BK55" i="6"/>
  <c r="BJ211" i="6"/>
  <c r="BK211" i="6"/>
  <c r="BJ19" i="6"/>
  <c r="BK19" i="6"/>
  <c r="BJ217" i="6"/>
  <c r="BK217" i="6"/>
  <c r="BJ25" i="6"/>
  <c r="BK25" i="6"/>
  <c r="BJ175" i="6"/>
  <c r="BK175" i="6"/>
  <c r="BJ325" i="6"/>
  <c r="BK325" i="6"/>
  <c r="BJ133" i="6"/>
  <c r="BK133" i="6"/>
  <c r="BJ283" i="6"/>
  <c r="BK283" i="6"/>
  <c r="BJ91" i="6"/>
  <c r="BK91" i="6"/>
  <c r="BJ253" i="6"/>
  <c r="BK253" i="6"/>
  <c r="BJ61" i="6"/>
  <c r="BK61" i="6"/>
  <c r="BJ289" i="6"/>
  <c r="BK289" i="6"/>
  <c r="BJ145" i="6"/>
  <c r="BK145" i="6"/>
  <c r="AT61" i="10"/>
  <c r="AU61" i="10"/>
  <c r="AT181" i="10"/>
  <c r="AU181" i="10"/>
  <c r="AP139" i="10"/>
  <c r="AP163" i="10"/>
  <c r="AP187" i="10"/>
  <c r="AP223" i="10"/>
  <c r="AP247" i="10"/>
  <c r="AP31" i="10"/>
  <c r="AP85" i="10"/>
  <c r="AP109" i="10"/>
  <c r="AP133" i="10"/>
  <c r="AP157" i="10"/>
  <c r="AP217" i="10"/>
  <c r="AT241" i="10"/>
  <c r="AU241" i="10"/>
  <c r="AT265" i="10"/>
  <c r="AU265" i="10"/>
  <c r="AP289" i="10"/>
  <c r="AT313" i="10"/>
  <c r="AU313" i="10"/>
  <c r="AT337" i="10"/>
  <c r="AU337" i="10"/>
  <c r="AP361" i="10"/>
  <c r="AP67" i="10"/>
  <c r="AP91" i="10"/>
  <c r="AP115" i="10"/>
  <c r="AP199" i="10"/>
  <c r="AP271" i="10"/>
  <c r="AP295" i="10"/>
  <c r="AP319" i="10"/>
  <c r="AP343" i="10"/>
  <c r="AP43" i="10"/>
  <c r="AP55" i="10"/>
  <c r="AP13" i="10"/>
  <c r="AR13" i="10"/>
  <c r="AP79" i="10"/>
  <c r="AP103" i="10"/>
  <c r="AP127" i="10"/>
  <c r="AP151" i="10"/>
  <c r="AP175" i="10"/>
  <c r="AT211" i="10"/>
  <c r="AU211" i="10"/>
  <c r="AP235" i="10"/>
  <c r="AT259" i="10"/>
  <c r="AU259" i="10"/>
  <c r="AP283" i="10"/>
  <c r="AT307" i="10"/>
  <c r="AU307" i="10"/>
  <c r="AT331" i="10"/>
  <c r="AU331" i="10"/>
  <c r="AP355" i="10"/>
  <c r="AP25" i="10"/>
  <c r="AR25" i="10"/>
  <c r="AP37" i="10"/>
  <c r="AP19" i="10"/>
  <c r="AR19" i="10"/>
  <c r="AT49" i="10"/>
  <c r="AU49" i="10"/>
  <c r="AP73" i="10"/>
  <c r="AP97" i="10"/>
  <c r="AP121" i="10"/>
  <c r="AT145" i="10"/>
  <c r="AU145" i="10"/>
  <c r="AP169" i="10"/>
  <c r="AP193" i="10"/>
  <c r="AP205" i="10"/>
  <c r="AT229" i="10"/>
  <c r="AU229" i="10"/>
  <c r="AP253" i="10"/>
  <c r="AP277" i="10"/>
  <c r="AP301" i="10"/>
  <c r="AT325" i="10"/>
  <c r="AU325" i="10"/>
  <c r="AT349" i="10"/>
  <c r="AU349" i="10"/>
  <c r="BD7" i="6"/>
  <c r="BE7" i="6"/>
  <c r="BF7" i="6"/>
  <c r="AR355" i="10"/>
  <c r="AT355" i="10"/>
  <c r="AU355" i="10"/>
  <c r="AR127" i="10"/>
  <c r="AT127" i="10"/>
  <c r="AU127" i="10"/>
  <c r="AR295" i="10"/>
  <c r="AT295" i="10"/>
  <c r="AU295" i="10"/>
  <c r="AR85" i="10"/>
  <c r="AT85" i="10"/>
  <c r="AU85" i="10"/>
  <c r="AR277" i="10"/>
  <c r="AT277" i="10"/>
  <c r="AU277" i="10"/>
  <c r="AR193" i="10"/>
  <c r="AT193" i="10"/>
  <c r="AU193" i="10"/>
  <c r="AR97" i="10"/>
  <c r="AT97" i="10"/>
  <c r="AU97" i="10"/>
  <c r="AR37" i="10"/>
  <c r="AT37" i="10"/>
  <c r="AU37" i="10"/>
  <c r="AR103" i="10"/>
  <c r="AT103" i="10"/>
  <c r="AU103" i="10"/>
  <c r="AR43" i="10"/>
  <c r="AT43" i="10"/>
  <c r="AU43" i="10"/>
  <c r="AR271" i="10"/>
  <c r="AT271" i="10"/>
  <c r="AU271" i="10"/>
  <c r="AR67" i="10"/>
  <c r="AT67" i="10"/>
  <c r="AU67" i="10"/>
  <c r="AR289" i="10"/>
  <c r="AT289" i="10"/>
  <c r="AU289" i="10"/>
  <c r="AR157" i="10"/>
  <c r="AT157" i="10"/>
  <c r="AU157" i="10"/>
  <c r="AR31" i="10"/>
  <c r="AT31" i="10"/>
  <c r="AU31" i="10"/>
  <c r="AR163" i="10"/>
  <c r="AT163" i="10"/>
  <c r="AU163" i="10"/>
  <c r="AR151" i="10"/>
  <c r="AT151" i="10"/>
  <c r="AU151" i="10"/>
  <c r="AR301" i="10"/>
  <c r="AT301" i="10"/>
  <c r="AU301" i="10"/>
  <c r="AR205" i="10"/>
  <c r="AT205" i="10"/>
  <c r="AU205" i="10"/>
  <c r="AR55" i="10"/>
  <c r="AT55" i="10"/>
  <c r="AU55" i="10"/>
  <c r="AR91" i="10"/>
  <c r="AT91" i="10"/>
  <c r="AU91" i="10"/>
  <c r="AR217" i="10"/>
  <c r="AT217" i="10"/>
  <c r="AU217" i="10"/>
  <c r="AR253" i="10"/>
  <c r="AT253" i="10"/>
  <c r="AU253" i="10"/>
  <c r="AR169" i="10"/>
  <c r="AT169" i="10"/>
  <c r="AU169" i="10"/>
  <c r="AR73" i="10"/>
  <c r="AT73" i="10"/>
  <c r="AU73" i="10"/>
  <c r="AR283" i="10"/>
  <c r="AT283" i="10"/>
  <c r="AU283" i="10"/>
  <c r="AR175" i="10"/>
  <c r="AT175" i="10"/>
  <c r="AU175" i="10"/>
  <c r="AR79" i="10"/>
  <c r="AT79" i="10"/>
  <c r="AU79" i="10"/>
  <c r="AR343" i="10"/>
  <c r="AT343" i="10"/>
  <c r="AU343" i="10"/>
  <c r="AR199" i="10"/>
  <c r="AT199" i="10"/>
  <c r="AU199" i="10"/>
  <c r="AR361" i="10"/>
  <c r="AT361" i="10"/>
  <c r="AU361" i="10"/>
  <c r="AR133" i="10"/>
  <c r="AT133" i="10"/>
  <c r="AU133" i="10"/>
  <c r="AR247" i="10"/>
  <c r="AT247" i="10"/>
  <c r="AU247" i="10"/>
  <c r="AR139" i="10"/>
  <c r="AT139" i="10"/>
  <c r="AU139" i="10"/>
  <c r="AR319" i="10"/>
  <c r="AT319" i="10"/>
  <c r="AU319" i="10"/>
  <c r="AR115" i="10"/>
  <c r="AT115" i="10"/>
  <c r="AU115" i="10"/>
  <c r="AR109" i="10"/>
  <c r="AT109" i="10"/>
  <c r="AU109" i="10"/>
  <c r="AR223" i="10"/>
  <c r="AT223" i="10"/>
  <c r="AU223" i="10"/>
  <c r="AR121" i="10"/>
  <c r="AT121" i="10"/>
  <c r="AU121" i="10"/>
  <c r="AR235" i="10"/>
  <c r="AT235" i="10"/>
  <c r="AU235" i="10"/>
  <c r="AR187" i="10"/>
  <c r="AT187" i="10"/>
  <c r="AU187" i="10"/>
  <c r="AT19" i="10"/>
  <c r="AU19" i="10"/>
  <c r="AT25" i="10"/>
  <c r="AU25" i="10"/>
  <c r="AT13" i="10"/>
  <c r="AU13" i="10"/>
  <c r="AT7" i="10"/>
  <c r="AU7" i="10"/>
  <c r="BG7" i="6"/>
  <c r="BH7" i="6"/>
  <c r="BJ7" i="6"/>
  <c r="BK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O6" authorId="0" shapeId="0" xr:uid="{00000000-0006-0000-0100-000001000000}">
      <text>
        <r>
          <rPr>
            <b/>
            <sz val="9"/>
            <color indexed="81"/>
            <rFont val="Tahoma"/>
            <family val="2"/>
          </rPr>
          <t>MJD:</t>
        </r>
        <r>
          <rPr>
            <sz val="9"/>
            <color indexed="81"/>
            <rFont val="Tahoma"/>
            <family val="2"/>
          </rPr>
          <t xml:space="preserve">
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D6" authorId="0" shapeId="0" xr:uid="{00000000-0006-0000-0200-000001000000}">
      <text>
        <r>
          <rPr>
            <b/>
            <sz val="9"/>
            <color indexed="81"/>
            <rFont val="Tahoma"/>
            <family val="2"/>
          </rPr>
          <t>MJD:</t>
        </r>
        <r>
          <rPr>
            <sz val="9"/>
            <color indexed="81"/>
            <rFont val="Tahoma"/>
            <family val="2"/>
          </rPr>
          <t xml:space="preserve">
Para su correcta descripción remitirse a la Hoja </t>
        </r>
        <r>
          <rPr>
            <b/>
            <sz val="9"/>
            <color indexed="81"/>
            <rFont val="Tahoma"/>
            <family val="2"/>
          </rPr>
          <t>Riesgo Corrupción</t>
        </r>
      </text>
    </comment>
    <comment ref="AG6" authorId="0" shapeId="0" xr:uid="{00000000-0006-0000-0200-000002000000}">
      <text>
        <r>
          <rPr>
            <b/>
            <sz val="9"/>
            <color indexed="81"/>
            <rFont val="Tahoma"/>
            <family val="2"/>
          </rPr>
          <t xml:space="preserve">MJD:
</t>
        </r>
        <r>
          <rPr>
            <sz val="9"/>
            <color indexed="81"/>
            <rFont val="Tahoma"/>
            <family val="2"/>
          </rPr>
          <t>Para una CORRECTA descripción del Control, remitirse a la Hoja CONTROLES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4"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xr:uid="{00000000-0006-0000-0300-000002000000}">
      <text>
        <r>
          <rPr>
            <b/>
            <sz val="9"/>
            <color indexed="81"/>
            <rFont val="Tahoma"/>
            <charset val="1"/>
          </rPr>
          <t xml:space="preserve">Ministerio de Justicia: </t>
        </r>
        <r>
          <rPr>
            <sz val="9"/>
            <color indexed="81"/>
            <rFont val="Tahoma"/>
            <family val="2"/>
          </rPr>
          <t xml:space="preserve">Remitirse a la pestaña de probabilidad e impacto de seguridad
</t>
        </r>
      </text>
    </comment>
    <comment ref="O6" authorId="1" shapeId="0" xr:uid="{00000000-0006-0000-0300-000003000000}">
      <text>
        <r>
          <rPr>
            <b/>
            <sz val="9"/>
            <color indexed="81"/>
            <rFont val="Tahoma"/>
            <family val="2"/>
          </rPr>
          <t>Usuario de Windows:</t>
        </r>
        <r>
          <rPr>
            <sz val="9"/>
            <color indexed="81"/>
            <rFont val="Tahoma"/>
            <family val="2"/>
          </rPr>
          <t xml:space="preserve">
Ministerio de Justicia: Remitirse a la pestaña de probabilidad e impacto de seguridad</t>
        </r>
      </text>
    </comment>
    <comment ref="U6" authorId="0" shapeId="0" xr:uid="{00000000-0006-0000-0300-00000400000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xr:uid="{00000000-0006-0000-0300-00000500000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charset val="1"/>
          </rPr>
          <t xml:space="preserve">
</t>
        </r>
      </text>
    </comment>
    <comment ref="BH6" authorId="1" shapeId="0" xr:uid="{00000000-0006-0000-0300-00000600000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<sst xmlns="http://schemas.openxmlformats.org/spreadsheetml/2006/main" count="8615" uniqueCount="1241">
  <si>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</si>
  <si>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</si>
  <si>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</si>
  <si>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</si>
  <si>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</si>
  <si>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</si>
  <si>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</si>
  <si>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</si>
  <si>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</si>
  <si>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</si>
  <si>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</si>
  <si>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</si>
  <si>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</si>
  <si>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</si>
  <si>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</si>
  <si>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</si>
  <si>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</si>
  <si>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</si>
  <si>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</si>
  <si>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</si>
  <si>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</si>
  <si>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</si>
  <si>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</si>
  <si>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</si>
  <si>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</si>
  <si>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</si>
  <si>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</si>
  <si>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</si>
  <si>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 xml:space="preserve">Proveer información oportuna, confiable, veraz y accesible a clientes internos y externos del Ministerio de Justicia y del Derecho </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</si>
  <si>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</si>
  <si>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</si>
  <si>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</si>
  <si>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</si>
  <si>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</si>
  <si>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</si>
  <si>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</si>
  <si>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</si>
  <si>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</si>
  <si>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</si>
  <si>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</si>
  <si>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</si>
  <si>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</si>
  <si>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</si>
  <si>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</si>
  <si>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</si>
  <si>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</si>
  <si>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</si>
  <si>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</si>
  <si>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</si>
  <si>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</si>
  <si>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</si>
  <si>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</si>
  <si>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</si>
  <si>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</si>
  <si>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</si>
  <si>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</si>
  <si>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</si>
  <si>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</si>
  <si>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</si>
  <si>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</si>
  <si>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</si>
  <si>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</si>
  <si>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</si>
  <si>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</si>
  <si>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</si>
  <si>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</si>
  <si>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</si>
  <si>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</si>
  <si>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</si>
  <si>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</si>
  <si>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ImprobableMenor</t>
  </si>
  <si>
    <t>Formulación y Seguimiento de Proyectos Normativos</t>
  </si>
  <si>
    <t>ImprobableModerado</t>
  </si>
  <si>
    <t>Acceso a la Justicia</t>
  </si>
  <si>
    <t>ImprobableMayor</t>
  </si>
  <si>
    <t>Fortalecimiento del Principio de Seguridad Jurídica</t>
  </si>
  <si>
    <t>ImprobableCatastrófico</t>
  </si>
  <si>
    <t>Apoyo</t>
  </si>
  <si>
    <t>Gestión Administrativa</t>
  </si>
  <si>
    <t>Fijar lineamientos, parámetros y actividades requeridas para prestar los servicios de apoyo administrativo y la administración de
los bienes devolutivos y de consumo del Ministerio de Justicia y del Derecho.</t>
  </si>
  <si>
    <t>PosibleInsignificante</t>
  </si>
  <si>
    <t>Gestión Financiera</t>
  </si>
  <si>
    <t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t>
  </si>
  <si>
    <t>PosibleMenor</t>
  </si>
  <si>
    <t>Gestión de las Tecnologías y la Información</t>
  </si>
  <si>
    <t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</si>
  <si>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</si>
  <si>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</si>
  <si>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</si>
  <si>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</si>
  <si>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</si>
  <si>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juridicamente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</si>
  <si>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</si>
  <si>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</si>
  <si>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</si>
  <si>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</si>
  <si>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</si>
  <si>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</si>
  <si>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</si>
  <si>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</si>
  <si>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</si>
  <si>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</si>
  <si>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</si>
  <si>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</si>
  <si>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</si>
  <si>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</si>
  <si>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</si>
  <si>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</si>
  <si>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</si>
  <si>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</si>
  <si>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</si>
  <si>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</si>
  <si>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</si>
  <si>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</si>
  <si>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</si>
  <si>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</si>
  <si>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</si>
  <si>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</si>
  <si>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</si>
  <si>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</si>
  <si>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</si>
  <si>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</si>
  <si>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</si>
  <si>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</si>
  <si>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</si>
  <si>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</si>
  <si>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</si>
  <si>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</si>
  <si>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</si>
  <si>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</si>
  <si>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</si>
  <si>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</si>
  <si>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</si>
  <si>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</si>
  <si>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</si>
  <si>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</si>
  <si>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</si>
  <si>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</si>
  <si>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</si>
  <si>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</si>
  <si>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</si>
  <si>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</si>
  <si>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</si>
  <si>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</si>
  <si>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</si>
  <si>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</si>
  <si>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</si>
  <si>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</si>
  <si>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</si>
  <si>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</si>
  <si>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</si>
  <si>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</si>
  <si>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</si>
  <si>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</si>
  <si>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</si>
  <si>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</si>
  <si>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</si>
  <si>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</si>
  <si>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</si>
  <si>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</si>
  <si>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</si>
  <si>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</si>
  <si>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</si>
  <si>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</si>
  <si>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</si>
  <si>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</si>
  <si>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</si>
  <si>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</si>
  <si>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</si>
  <si>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Para una correcta descripción del Control Remitase a la Hoja CONTROLES</t>
  </si>
  <si>
    <t>Herramienta de Riesgos de Corrupción</t>
  </si>
  <si>
    <t>ANÁLISIS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</si>
  <si>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</si>
  <si>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</si>
  <si>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</si>
  <si>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</si>
  <si>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</si>
  <si>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</si>
  <si>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</si>
  <si>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</si>
  <si>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</si>
  <si>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</si>
  <si>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</si>
  <si>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</si>
  <si>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</si>
  <si>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</si>
  <si>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</si>
  <si>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</si>
  <si>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</si>
  <si>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</si>
  <si>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</si>
  <si>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</si>
  <si>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</si>
  <si>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r>
      <t>ANTES DE DILIGENCIAR ESTA CASILLA DE CLICK EN LA HOJA :</t>
    </r>
    <r>
      <rPr>
        <b/>
        <sz val="10"/>
        <rFont val="Arial"/>
        <family val="2"/>
      </rPr>
      <t>Riesgo Corrupción</t>
    </r>
  </si>
  <si>
    <t>Herramienta de Riesgos de Seguridad Digital</t>
  </si>
  <si>
    <t>PLAN DE TRATAMIENTO</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</si>
  <si>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</si>
  <si>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</si>
  <si>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</si>
  <si>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</si>
  <si>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</si>
  <si>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</si>
  <si>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</si>
  <si>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</si>
  <si>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</si>
  <si>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</si>
  <si>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</si>
  <si>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</si>
  <si>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</si>
  <si>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</si>
  <si>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</si>
  <si>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</si>
  <si>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</si>
  <si>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</si>
  <si>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</si>
  <si>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Evaluaciones de accesibilidad y usabilidad.</t>
  </si>
  <si>
    <t>Integridad_Disponibilidad</t>
  </si>
  <si>
    <t>Pérdida de información debido a errores en la ejecución del procedimiento de backup, fallas en el software de backup.</t>
  </si>
  <si>
    <t>Incumplimiento de políticas o procedimientos internos.</t>
  </si>
  <si>
    <t>Ausencia de sistemas y/o procedimientos de monitoreo de los recursos de procesamiento de información.</t>
  </si>
  <si>
    <t>No habría certeza de accesibilidad y usabilidad de los portales</t>
  </si>
  <si>
    <t>_6._ASPECTOS_ORGANIZATIVOS_DE_LA_SEGURIDAD_DE_LA_INFORMAC.</t>
  </si>
  <si>
    <t xml:space="preserve">6.1.1 Asignación de responsabilidades para la segur. de la información. </t>
  </si>
  <si>
    <t>Ausencia o insuficiencia de cláusulas contractuales y/o acuerdos de confidencialidad.</t>
  </si>
  <si>
    <t>Automático</t>
  </si>
  <si>
    <t>Aprobado y divulgado</t>
  </si>
  <si>
    <t>Si y las métricas se tienen en cuenta en los indicadores</t>
  </si>
  <si>
    <t>No Aplica</t>
  </si>
  <si>
    <t>Reportes de monitoreo de enlaces de sitios web de la Entidad</t>
  </si>
  <si>
    <t>No se tendia control estadístico de las visitas a los sitios web de MJD</t>
  </si>
  <si>
    <t>_7._SEGURIDAD_LIGADA_A_LOS_RECURSOS_HUMANOS.</t>
  </si>
  <si>
    <t xml:space="preserve">7.1.1 Investigación de antecedentes. </t>
  </si>
  <si>
    <t>Documentación insuficiente o desactualizada.</t>
  </si>
  <si>
    <t>Portales web</t>
  </si>
  <si>
    <t>Actos vandálicos y/o terrorismo</t>
  </si>
  <si>
    <t>Espionaje (interceptación, ingeniería social)</t>
  </si>
  <si>
    <t>Arquitectura insegura de la red.</t>
  </si>
  <si>
    <t>Indisponibilidad del servicio, pérdidad de gobernabilidad del sitio web, afectación de la seguridad nacional y daño en la reputación.</t>
  </si>
  <si>
    <t>_13._SEGURIDAD_EN_LAS_TELECOMUNICACIONES.</t>
  </si>
  <si>
    <t xml:space="preserve">13.1.1 Controles de red. </t>
  </si>
  <si>
    <t>1.Se modificó el direccionamiento del dominio minjusticia.gov.co, a través de IFX
2.El sitio de minjusticia.gov.co tendrá como primera línea de contención el firewall del Ministerio de Defensa. 
3.Se cambiaron las IP´s relacionadas al sitio web para dejar de recibir ataques masivos desde diferentes partes del mundo, puesto que ya había un descubrimiento por parte de los ciberatacantes, lo cual provocaban la caída del servicio cada vez que se reestablecía.</t>
  </si>
  <si>
    <t>Semiautomático</t>
  </si>
  <si>
    <t>No se realizaron pruebas</t>
  </si>
  <si>
    <t>Reducir el impacto cuando se presenten actos vandálicos y/o terrorismo, sin superar 12 horas de indisponibidad de los portales web.</t>
  </si>
  <si>
    <t>Mayo 6 de 2021</t>
  </si>
  <si>
    <t>La licencia de protección del sitio web a través de los controles con el Ministerio de Defensa tienen un periodo de año y medio, tiempo en el cual la primera línea de defensa es dicha entidad. Y y el monitoreo del portal web principal del MJD es diario por parte del webmaster y el proveedor.</t>
  </si>
  <si>
    <t xml:space="preserve">Documentación y códigos fuente de aplicaciones de software </t>
  </si>
  <si>
    <t>Confidencialidad_Integridad_Disponibilidad</t>
  </si>
  <si>
    <t>CONFIDENCIALIDAD_INTEGRIDAD_DISPONIBILIDAD_</t>
  </si>
  <si>
    <t>Hurto, fraude  o sabotaje de equipos, medios, información o documentos.</t>
  </si>
  <si>
    <t>Intrusión o acceso forzado (instalaciones, sistemas de información, información)</t>
  </si>
  <si>
    <t>CONFIDENCIALIDAD_INTEGRIDAD_DISPONIBILIDAD.</t>
  </si>
  <si>
    <t>Puertos o servicios activos no requeridos.</t>
  </si>
  <si>
    <t>Afectación en la actualizaciones o nuevos requerimientos de los sistemas de información existente en el MJD</t>
  </si>
  <si>
    <t>_9._CONTROL_DE_ACCESOS.</t>
  </si>
  <si>
    <t xml:space="preserve">9.2.3 Gestión de los derechos de acceso con privilegios especiales. </t>
  </si>
  <si>
    <t>Derecho de acceso privilegiado a la carpeta que contine los códigos fuentes solo para el grupo de sistemas de información</t>
  </si>
  <si>
    <t>Manual</t>
  </si>
  <si>
    <t>No se mide</t>
  </si>
  <si>
    <t>Plataforma virtual del MJD</t>
  </si>
  <si>
    <t>Proveedor o contratista</t>
  </si>
  <si>
    <t>Dependencia de proveedores.</t>
  </si>
  <si>
    <t>Ausencia de controles de seguimiento y verificación de la disponibilidad de la plataforma</t>
  </si>
  <si>
    <t>_15._RELACIONES_CON_SUMINISTRADORES.</t>
  </si>
  <si>
    <t xml:space="preserve">15.2.2 Gestión de cambios en los servicios prestados por terceros. </t>
  </si>
  <si>
    <t>Con el objetivo de tener soporte y asegurar la disponibilidad de la plataforma, se implementa el control de seguimiento y verificación del servicio prestado por el proveedor a través de la gestión de cambios.</t>
  </si>
  <si>
    <t>si</t>
  </si>
  <si>
    <t>Se mide periódicamente o por demandapero no se lleva un registro</t>
  </si>
  <si>
    <t>Se espera tener una disponibilidad de la plataforma en un 95%</t>
  </si>
  <si>
    <t>Por demanda, toda vez que se requiere la ejecución del procedimiento de gestión de cambios cuando se modifique el proveedor</t>
  </si>
  <si>
    <t>Responsable: Subdirección de Tecnología y Sistemas de informaión
1. Informar al Profesional Especializado de la Mesa de Ayuda y a los proveedores responsables del servicio
2. Informar a la áreas funcionales que tienen contenido del curso
3. Informar a los ciudadanos la indisponibilidad del servicio y las acciones correspondientes
4. Hacer seguimiento al proveedor para el reestablecimiento del servicio.</t>
  </si>
  <si>
    <t>Base de datos portales misionales e intitucional</t>
  </si>
  <si>
    <t>Confidencialidad_disponibilidad</t>
  </si>
  <si>
    <t>INTEGRIDAD_DISPONIBILIDAD_</t>
  </si>
  <si>
    <t>Ataque malicioso (explosivos, químicos, vandalismo, hurto, radiación electromagnética, entre otros).</t>
  </si>
  <si>
    <t>INTEGRIDAD_DISPONIBILIDAD.</t>
  </si>
  <si>
    <t>Dependencia de personal clave, ausentismo y/o personal insuficiente.</t>
  </si>
  <si>
    <t>Indisponibilidad del servicio por falta de restauración de información</t>
  </si>
  <si>
    <t>Bases de datos sistemas de informacion misionales</t>
  </si>
  <si>
    <t>Código malicioso (troyanos, gusanos, bomba lógica, entre otros)</t>
  </si>
  <si>
    <t>Falta de protección contra virus y/o código malicioso</t>
  </si>
  <si>
    <t>Indisponibilidad del servicio</t>
  </si>
  <si>
    <t>Bases de datos sistemas de informacion de apoyo</t>
  </si>
  <si>
    <t>Funcionarios (Acciones involuntarias y/o deliberadas)</t>
  </si>
  <si>
    <t>Ausencia de "terminación/bloqueo de la sesión" cuando se abandona la estación de trabajo.</t>
  </si>
  <si>
    <t>Evidencias de Uso y apropiación</t>
  </si>
  <si>
    <t>Indisponibilidad de la información</t>
  </si>
  <si>
    <t>NO</t>
  </si>
  <si>
    <t>INCOMPLETA</t>
  </si>
  <si>
    <t>Documentación de I+D+i, PETI, Gobierno Digital.</t>
  </si>
  <si>
    <t>Se espera contar con toda la documentación para la aprobación de la alta gerencia.</t>
  </si>
  <si>
    <t>Por demanda.</t>
  </si>
  <si>
    <t>Responsable: Dirección de Tecnologías y Gestión de la Información
1.Informar al Director de la falta del documento
2. Recuperar el documento.</t>
  </si>
  <si>
    <t>Reporte sobre Capturas</t>
  </si>
  <si>
    <t>Errores de transmisión o almacenamiento</t>
  </si>
  <si>
    <t>Insuficiente entrenamiento, capacitación o sensibilización.</t>
  </si>
  <si>
    <t xml:space="preserve">Deficiencias en la gestión de la Subdirección </t>
  </si>
  <si>
    <t>Base de datos del SPOA , SIJUF, SIJYP generados por la  Fiscalía General de la Nación</t>
  </si>
  <si>
    <t>Reporte sobre DDHH</t>
  </si>
  <si>
    <t>Reporte sobre Despachos judiciales del País</t>
  </si>
  <si>
    <t>Reporte sobre Procesos</t>
  </si>
  <si>
    <t>Reporte sobre Población Carcelaria Ley 1786 de 2016</t>
  </si>
  <si>
    <t>Reporte sobre Establecimientos Carcelarios</t>
  </si>
  <si>
    <t xml:space="preserve">Reporte sobre Actualización Indicadores </t>
  </si>
  <si>
    <t>Reporte sobre Requerimientos Ministerio de Justicia y del Derecho  por demanda</t>
  </si>
  <si>
    <t xml:space="preserve">Informes  - Reporte Calidad - Formato Inspección y Análisis </t>
  </si>
  <si>
    <t>Modelo de gestión de información en justicia - Reporte sobre Servicios de Información - Informes</t>
  </si>
  <si>
    <t>Planes  - Indicadores Sistema de Estadísticas en Justicia SEJ</t>
  </si>
  <si>
    <t>Modelo de gestión de información en justicia  - Reporte sobre Repositorio de Información</t>
  </si>
  <si>
    <t xml:space="preserve">Planes - Reporte sobre Catálogos e Inventarios de Información </t>
  </si>
  <si>
    <t>Planes -  Plan estratégico de Datos e Información -PEDI - Estrategia de gobierno de datos</t>
  </si>
  <si>
    <t>Modelo de gestión de información en justicia  - Documentos de trabajo - transformación y/o análisis de Información</t>
  </si>
  <si>
    <t>Base de datos SQL observatorio de justicia unificado</t>
  </si>
  <si>
    <t>Modelo de gestión de información en justicia  - Comunicaciones Oficiales - Gesión de Información</t>
  </si>
  <si>
    <t>Disponibilidad</t>
  </si>
  <si>
    <t>Falla para respaldar la información.</t>
  </si>
  <si>
    <t>DISPONIBILIDAD.</t>
  </si>
  <si>
    <t>Incumplimientos normativos</t>
  </si>
  <si>
    <t>Modelo de gestión de información en justicia  - Acuerdos de Intercambio de información</t>
  </si>
  <si>
    <t>Modelo de gestión de información en justicia  - Reporte sobre Flujos de Información</t>
  </si>
  <si>
    <t xml:space="preserve">Listado de Notarias </t>
  </si>
  <si>
    <t>Listado de ORIP</t>
  </si>
  <si>
    <t>Infraestructura carcelaria contratos en ejecución o último contrato ejecutado.</t>
  </si>
  <si>
    <t>Proceso de formalización de tierras por cada predio</t>
  </si>
  <si>
    <t>Reporte de información para taller construyendo país en la app móvil- ICBF</t>
  </si>
  <si>
    <t>Plan Estratégico Institucional</t>
  </si>
  <si>
    <t>Falla / degradación o mal funcionamiento del software o hardware</t>
  </si>
  <si>
    <t>Ausencia de procedimiento de control de cambios.</t>
  </si>
  <si>
    <t>La no disponibilidad o información erronea en el activo, puede generar hallazgos por parte de la Oficina de control interno.
Afectación de la imagen de la Entidad</t>
  </si>
  <si>
    <t>Plan Estratégico Sectorial</t>
  </si>
  <si>
    <t>Plan de Acción Institucional</t>
  </si>
  <si>
    <t>Retraso o errores en la ejecución de actividades de Control Interno u otras Dependencias del MJD.
Afectación de la imagen de la Entidad</t>
  </si>
  <si>
    <t>Plan de Acción e Informe de seguimiento MIPG Institucional</t>
  </si>
  <si>
    <t>Perdida de confiabilidad en la información (Falta de oportunidad en el manejo o coherencia de la misma).</t>
  </si>
  <si>
    <t>Plan de Acción e Informe de seguimiento MIPG Sectorial</t>
  </si>
  <si>
    <t>Plantilla de acciones del Plan Decenal del Sistema de Justicia</t>
  </si>
  <si>
    <t>Error en el uso (de equipos, medios, información, sistemas o servicios de información)</t>
  </si>
  <si>
    <t>Inadecuado seguimiento al plan decenal que dificulte la producción de informes establecidos por norma.</t>
  </si>
  <si>
    <t>Plan Anticorrupción y de Atención al Ciudadano</t>
  </si>
  <si>
    <t>Perdida de confibilidad de la información que puede generar (observaciones/hallazgos) por parte de la Oficina de Control interno.</t>
  </si>
  <si>
    <t xml:space="preserve">Informes de seguimiento a la ejecución presupuestal </t>
  </si>
  <si>
    <t>Ausencia o insuficiencia de procedimientos de monitoreo de los recursos de procesamiento de información.</t>
  </si>
  <si>
    <t>No se cuenta con informacion oportuna para respuesta a derechos de petición o consultas de la ciudadanía.</t>
  </si>
  <si>
    <t>Conceptos y trámites presupuestales</t>
  </si>
  <si>
    <t>Hallazgos por parte de Control Interno o entes externos.</t>
  </si>
  <si>
    <t>Anteproyecto de presupuesto</t>
  </si>
  <si>
    <t>Perdida de la información histórica para la realización de proyecciones e informes de solicitudes de presupuesto realizadas por el MJD.</t>
  </si>
  <si>
    <t>Informe de seguimiento a proyectos de inversión - SPI</t>
  </si>
  <si>
    <t>No disponibilidad de información relacionada con la ejecución de proyectos (Inversión) detallada.</t>
  </si>
  <si>
    <t>Plan de Mejoramiento Institucional</t>
  </si>
  <si>
    <t>Inconsistencias en información en información reportada a organismo de control que pueda generar reprocesos y afectación de imagen del MJD</t>
  </si>
  <si>
    <t>Sistema de información SIG</t>
  </si>
  <si>
    <t>Perdida o desactualización dela información.
Hallazgos por pate de Control Interno</t>
  </si>
  <si>
    <t>Herramientas de seguimiento y  medición del SIG</t>
  </si>
  <si>
    <t>Probabilidad de generación de reprocesos a las Dependencias
Hallazgos por pate de Control Interno.</t>
  </si>
  <si>
    <t>Software Daruma</t>
  </si>
  <si>
    <t>Ausencia o insuficiencia de control de cambios en la configuración.</t>
  </si>
  <si>
    <t>Documentos de seguimiento al Plan marco de implementación para acuerdo de paz.</t>
  </si>
  <si>
    <t>Incumplimiento en la oportunidad de presentación de informes a la Presidencia de la República.</t>
  </si>
  <si>
    <t>Marco de gasto de mediano plazo del Sector Justicia</t>
  </si>
  <si>
    <t>Perdida de la información histórica para la realización de proyecciones presupuestales.</t>
  </si>
  <si>
    <t>Manual de procesos y procedimientos</t>
  </si>
  <si>
    <t>DISPONIBILIDAD_</t>
  </si>
  <si>
    <t>Degradación del rendimiento de las aplicaciones o la red,  Retraso o interrupción de los sistemas de información y/o la información</t>
  </si>
  <si>
    <t>Pérdida de información (contenida en documentación física o digital)</t>
  </si>
  <si>
    <t>Ausencia de esquemas de respaldo.</t>
  </si>
  <si>
    <t>Generación de reprocesos a las Dependencias y perdida de información histórica de la Entidad.
Halazgos o sanciones disciplinarias.</t>
  </si>
  <si>
    <t>Plan Anual de la Oficina de Control Interno</t>
  </si>
  <si>
    <t>Capacidad inadecuada.</t>
  </si>
  <si>
    <t>Posibles sanciones administrativas.</t>
  </si>
  <si>
    <t>Informes de procesos de evaluación independiente</t>
  </si>
  <si>
    <t>Problemas en la gestión de la Oficina de Control Interno. Incumplimiento de normatividad asociada a archivo y transparencia.</t>
  </si>
  <si>
    <t>Informes de procesos por mandato legal</t>
  </si>
  <si>
    <t>Informes de Plan de Mejoramiento Institucional</t>
  </si>
  <si>
    <t>Aseroías y acompañamientos
Enlace con Organizmos de Control del Estado.</t>
  </si>
  <si>
    <t xml:space="preserve">
Procesos de Cultura de Control
Asistencia a Comités.
</t>
  </si>
  <si>
    <t>Decisiones proferidas - fisicas - en  procesos disciplinarios</t>
  </si>
  <si>
    <t xml:space="preserve">Acceso no autorizado (a oficinas, edificio, sala, centro de cómputo, sistema de información, documentación, información, entre otros). </t>
  </si>
  <si>
    <t>Ausencia o insuficiencia de controles de acceso a las instalaciones.</t>
  </si>
  <si>
    <t>Perdida o modificación de la información que se aloja en los equipos y/o carpetas compartidas y aplicativo SIM. Se tiene soporte fisico de los activos conforme a la Ley 734 de 2002</t>
  </si>
  <si>
    <t>Decisiones proferidas - alojada electronicamente- en procesos disciplinarios</t>
  </si>
  <si>
    <t>Informes de Gestión</t>
  </si>
  <si>
    <t>Informes del Sistema Integrado de Gestión</t>
  </si>
  <si>
    <t xml:space="preserve">Historial laboral </t>
  </si>
  <si>
    <t>Pérdida de soportes y/o anexos de la historia laboral e incluso el expediente mismo.</t>
  </si>
  <si>
    <t>Historias de Judicantes Ad Honorem</t>
  </si>
  <si>
    <t xml:space="preserve">Extravío de documentos que permitan llevar a cabo el segumiento del judicante </t>
  </si>
  <si>
    <t>Historias de Practicantes y Pasantes</t>
  </si>
  <si>
    <t xml:space="preserve">Extravío de documentos que permitan llevar a cabo el segumiento del practicante </t>
  </si>
  <si>
    <t>Plan de Desarrollo de Talento Humano &amp; Plan Estratégico de Talento Humano</t>
  </si>
  <si>
    <t>Deterioro del sistema o medio de almacenaje</t>
  </si>
  <si>
    <t>Incumplimiento Plan de Desarrollo y operativo del GGH</t>
  </si>
  <si>
    <t>Manual Específico de Funciones y Competencias Laborales para los Empleos de la Planta de Personal del Ministerio de Justicia y del Derecho</t>
  </si>
  <si>
    <t>INTEGRIDAD.</t>
  </si>
  <si>
    <t>Ausencia o insuficiencia de actualizaciones.</t>
  </si>
  <si>
    <t>“Incumplimiento normativo - Pérdida trazabilidad de la información del MJD - Afectación procesos de meritocracia futuros”.</t>
  </si>
  <si>
    <t xml:space="preserve"> 9.2.2 Gestión de los derechos de acceso asignados a usuarios. </t>
  </si>
  <si>
    <t>El profesional del Grupo de Gestión Humana grarantiza la conservación de los documentos físico y la publicación del manual y sus modificaciones en la web</t>
  </si>
  <si>
    <t>Nómina - Novedades de nómina</t>
  </si>
  <si>
    <t>Incumplimiento ley de transparencia
Retrazo en los pagos de nómina de los servidores del MJD</t>
  </si>
  <si>
    <t>Acción de Tutela</t>
  </si>
  <si>
    <t>En atención a las pretensiones de la tutela puede afectar en sanciones a los altos directivos</t>
  </si>
  <si>
    <t>Actas Comité de Bienestar Social, Capacitación, Estímulos e Incentivos</t>
  </si>
  <si>
    <t>Perdida de la evidencia y la trazabilidad de los eventos que integran el Plan Estratégico del Talento Humano</t>
  </si>
  <si>
    <t>Actas Comité de Convivencia Laboral</t>
  </si>
  <si>
    <t>Almacenamiento de información sin protección</t>
  </si>
  <si>
    <t>Información de caracter confidencial expuesta,
Imposibilidad de respuesta a entes de control Ministerio Público,
Afectación proceso de investigación en caso de fracaso conciliación</t>
  </si>
  <si>
    <t>Programa Teletrabajo</t>
  </si>
  <si>
    <t>Pérdida de evidencias y documentación de seguimiento del proceso.  Incumplimiento de la normatividad.</t>
  </si>
  <si>
    <t xml:space="preserve">SIGEP Sistema de Información y Gestión del Empleo Público </t>
  </si>
  <si>
    <t>Acceso a personas no autorizadas al sistema</t>
  </si>
  <si>
    <t>Actas de Comisión de Personal</t>
  </si>
  <si>
    <t>Perdida de la evidencia y la trazabilidad de las decisiones de la Comisión de Personal.</t>
  </si>
  <si>
    <t>Actas de Comité Paritario de Seguridad y Salud en el Trabajo</t>
  </si>
  <si>
    <t>Información de caracter confidencial expuesta,
Imposibilidad de seguimiento a las situaciones de los servidores</t>
  </si>
  <si>
    <t>Informes de comisiones al exterior</t>
  </si>
  <si>
    <t>Interrupción total o parcial de los procesos del negocio por falla/daño/degradación de los equipos informáticos, equipos de comunicaciones (dispositivos de red, planta telefónica, servidores, UPS, entre otros), debido a cualquier evento o incidente</t>
  </si>
  <si>
    <t>Extravío de documentos que permitan conocer el historico de los funcionarios de la Entidad que han viajado al exterior</t>
  </si>
  <si>
    <t xml:space="preserve">Registro y control de actos administrativos
</t>
  </si>
  <si>
    <t>Confidencialidad_integridad</t>
  </si>
  <si>
    <t>CONFIDENCIALIDAD_INTEGRIDAD_</t>
  </si>
  <si>
    <t>Pérdida, alteración, acceso no autorizado, divulgación no autorizada y/o fuga de información  confidencial/sensible procesada y/o almacenada en…</t>
  </si>
  <si>
    <t>Uso no autorizado de recursos (equipos de comunicación, medios de almacenamiento, sistemas de información, computadores)</t>
  </si>
  <si>
    <t>CONFIDENCIALIDAD_INTEGRIDAD.</t>
  </si>
  <si>
    <t>Acceso o uso no controlado del sistema de información (software, aplicativo).</t>
  </si>
  <si>
    <t xml:space="preserve">Errores en los consecutivos de enumeración de actos administrativos registrados en el archivo </t>
  </si>
  <si>
    <t>Resoluciones con información restringida</t>
  </si>
  <si>
    <t>Perdida o daño de la resolución original, lo cual pueda generar hallazgos de auditorías internas o externas.</t>
  </si>
  <si>
    <t>Resoluciones públicas</t>
  </si>
  <si>
    <t>Demoras en los procesos internos por perdida del documento o errores en su contenido, lo cual genere correcciones posteriores a su publicación.</t>
  </si>
  <si>
    <t>Decretos Presidenciales</t>
  </si>
  <si>
    <t>Demora en la recepción de los documentos para su respectivo almacenaje, pues el original dbe ser recogido en presidencia y llevado al MJD (Secretaría General)</t>
  </si>
  <si>
    <t>Circulares informativas</t>
  </si>
  <si>
    <t>Errores de menor impacto en los procesos internos.</t>
  </si>
  <si>
    <t>Circulares normativas</t>
  </si>
  <si>
    <t>Incumplimiento de políticas o normatividad interna</t>
  </si>
  <si>
    <t>Autos</t>
  </si>
  <si>
    <t>Actas de nombramiento Adscritas</t>
  </si>
  <si>
    <t>Actas de Gerencia.</t>
  </si>
  <si>
    <t>Ausencia de seguimiento para garantizar la entrega del documento a la Secretaría General para su debi do resguardo.</t>
  </si>
  <si>
    <t>Informes</t>
  </si>
  <si>
    <t>Incumplimiento de normatividad que genera hallazgos por parte de entes de control</t>
  </si>
  <si>
    <t xml:space="preserve">Archivo físico
</t>
  </si>
  <si>
    <t>Sistema de información de Drogas de Colombia</t>
  </si>
  <si>
    <t>Consecuencias legales por exponer información del sector seguridad y defensa y datos geográficos que no pueden ser usados con fines diferentes a análicos y estadísticos. Información insuficientes o deficiente para la formulación de politíca de drogas.</t>
  </si>
  <si>
    <t>_5._POLÍTICAS_DE_SEGURIDAD.</t>
  </si>
  <si>
    <t xml:space="preserve">5.1.1 Conjunto de políticas para la seguridad de la información. </t>
  </si>
  <si>
    <t xml:space="preserve">Realizar el paso 1 -6 de la hoja de CONTROLES. Clausulas Contractuales: 1.- OBJETO CONTRATO. 2.- OBLIGACIONES ESPECIFICAS. 11.- MULTAS. 12.- CLAUSULA PENAL PECUNARIA. 14.- NO SE PODRA CEDER EL CONTRATO SIN AUTORIZACIÓN. 16. SUPERVISIÓN. 20.- OTRAS OBLIGACIONES.   </t>
  </si>
  <si>
    <t>Documentado</t>
  </si>
  <si>
    <t>Se mide periódicamente o por demanda y se lleva un registro</t>
  </si>
  <si>
    <t>Mitigar la fuga de la informacion, cuando se cumplan las politicas de seguridad, se mediria con capacitaciones según el ingreso del personal al area. (controles re acceso al area de servidor)</t>
  </si>
  <si>
    <t>Semestral</t>
  </si>
  <si>
    <t xml:space="preserve">Informar  a las direcciones competentes, MJD, realizar levantamiento de inventario de la informacion faltante, según el marco normativo. </t>
  </si>
  <si>
    <t>Estudios y Analisis confidencial</t>
  </si>
  <si>
    <t xml:space="preserve">9.3.1 Uso de información confidencial para la autenticación. </t>
  </si>
  <si>
    <t xml:space="preserve">Realizar el paso 6 -9 de la hoja de CONTROLES. Clausulas Contractuales: 1.- OBJETO CONTRATO. 2.- OBLIGACIONES ESPECIFICAS. 11.- MULTAS. 12.- CLAUSULA PENAL PECUNARIA. 14.- NO SE PODRA CEDER EL CONTRATO SIN AUTORIZACIÓN. 16. SUPERVISIÓN. 20.- OTRAS OBLIGACIONES.   </t>
  </si>
  <si>
    <t>Mitigar la fuga de la informacion, cuando se cumplan las poticas de seguridad, se mediria con capacitaciones según el ingreso del personal al area.</t>
  </si>
  <si>
    <t>Estudios y Analisis público</t>
  </si>
  <si>
    <t>Reprocesamiento de informacion, retrasos en la informacion, perdida de la informacion, Imagen institucional afectada por interrupciones en la disponiblidad de la información, escepticismo de los procesos internos.</t>
  </si>
  <si>
    <t>_18._CUMPLIMIENTO.</t>
  </si>
  <si>
    <t xml:space="preserve">18.1.2 Derechos de propiedad intelectual (DPI). </t>
  </si>
  <si>
    <t xml:space="preserve">Realizar pasos del 1 al 9 de la hoja de controles: Contratos: Prestación de Servicios y/o Apoyo a la Gestión:  Claúsulas contractuales: 1.- Objeto Contractuales. 2.- Obligaciones Especificaciones. 11.- Multas. 1.2.- Clausula  Penal Pecunaria. 14,- No se podrá ceder el contrato sin autorización. 16.- Supervisión. 17.- Prohibiciones de cada Contratos. 18,- Liquidación (no será obligatoria). 19.- Imprevisión. 20.- Otras Obligaciones (Segruidad, Privacidad y Derechos de autor).        </t>
  </si>
  <si>
    <t>Documentos técnicos del SIDCO</t>
  </si>
  <si>
    <t>_12._SEGURIDAD_EN_LA_OPERATIVA.</t>
  </si>
  <si>
    <t xml:space="preserve">12.3.1 Copias de seguridad de la información. </t>
  </si>
  <si>
    <t xml:space="preserve">Realizar el paso 6 -9 de la hoja de CONTROLES: Clausulas contractuales:  1,- Objeto del contrato. 2.- Obligaciones Especificas. 11.- Multas. 12,- Clausula Penal Pecunaria. 14, No se podra´ceder el contrato sin autorización. 16.- Supervisión. 17.- Prohibiciones de cada contrato. 20.- Otras Obligaciones (Seguridad, Privacidad de la información y Derechos de la Información). </t>
  </si>
  <si>
    <t>Actas del Comités y mesas técnicas</t>
  </si>
  <si>
    <t>Destrucción, pérdida, extravío, robo, daño o alteración de información en medio físico o lógico.</t>
  </si>
  <si>
    <t>Dificultad para revisar antecedentes y/o compromisos adoptados en el espacio de participación .</t>
  </si>
  <si>
    <t xml:space="preserve">7.2.2 Concienciación, educación y capacitación en segur. de la informac. </t>
  </si>
  <si>
    <t>Solicitar al funcionario designado la custodia de los soportes de la participación y/o compromisos del espacio de participación.</t>
  </si>
  <si>
    <t>Hurto, fraude o sabotaje de equipos, medios, información o documentos.</t>
  </si>
  <si>
    <t>Designación del funcionario designado para el control de los documentos.</t>
  </si>
  <si>
    <t>Enero de 2021</t>
  </si>
  <si>
    <t xml:space="preserve">Semestrel </t>
  </si>
  <si>
    <t>1. Control por parte de las asistenciales a los funcionarios designados para que la información  este clara , oportuna de los soportes documentales, o en la herramienta que se disponga  en el Despacho</t>
  </si>
  <si>
    <t>Inicitivas legislativas y regulatorias</t>
  </si>
  <si>
    <t>Pérdida de la información y retraso en los avances regulatorios o legislativos</t>
  </si>
  <si>
    <t>Solicitar a los encargados tener copia de los documentos,, enviar a varios destinatarios y su manejo en dispositivos personales</t>
  </si>
  <si>
    <t>llevar un registro de los documentos trabajados en control de cambios y con fecha de modificación, así como su editor</t>
  </si>
  <si>
    <t>Cuando se asigne la inicitiva</t>
  </si>
  <si>
    <t>Hasta que finalice la inictiva, ya sea por término de legislatura o desarrollo de la misma a termino</t>
  </si>
  <si>
    <t>Consolidado de documentos en correos donde se tenga un repositorio</t>
  </si>
  <si>
    <t xml:space="preserve">Informes de Gestión </t>
  </si>
  <si>
    <t>Reproceso en la consolidación de resultados para los informes de gestión</t>
  </si>
  <si>
    <t>Videos comunicación externa</t>
  </si>
  <si>
    <t>Pérdida de la memoria histórica de la Oficina y, por ende, del MJD</t>
  </si>
  <si>
    <t>Videos de comunicación interna</t>
  </si>
  <si>
    <t>Infografías</t>
  </si>
  <si>
    <t>Fotografías comunicación externa</t>
  </si>
  <si>
    <t>Fotografías comunicación interna</t>
  </si>
  <si>
    <t>Artes y piezas gráficas en general</t>
  </si>
  <si>
    <t>Boletines de prensa externos</t>
  </si>
  <si>
    <t>Boletines de prensa internos</t>
  </si>
  <si>
    <t>Sistema único de información Normativa SUIN</t>
  </si>
  <si>
    <t>Incumplimiento de las condiciones técnicas y/o ambientales provistas por el fabricante.</t>
  </si>
  <si>
    <t>Pérdida o corrupción de información contenida en el sistema, pérdida de disponibilidad del servicio, retrazos o dificultades para procesos de alimentación y funcionamiento del sistema, pérdida de tiempo por parte de los funcionarios.</t>
  </si>
  <si>
    <t>_14._ADQUISICIÓN__DESARROLLO_Y_MANTENIMIENTO_DE_LOS_SISTEMAS_DE_INFORMACIÓN.</t>
  </si>
  <si>
    <t xml:space="preserve">14.2.2 Procedimientos de control de cambios en los sistemas. </t>
  </si>
  <si>
    <t>El administrador de bases de datos y responsables de recursos físicos de soporte del sistema, cada vez que se va a realizar un cambio o actualización que emplee los recursos que soporten el sistema de información, verifica la posible existencia de conflictos entre el cambio implementado y el correcto funcionamiento del sistema, empleando ambientes de prueba; realiza los respaldos correspondientes, puntos de restauración y pruebas necesarias para verificar que el sistema cumple con los requerimientos de funcionamiento después de cada cambio, una vez se tenga el visto bueno de los responsables de las áreas involucradas. En caso de fallas en el sistema como consecuencia de los cambios realizados, tener planes de restablecimiento del estado anterior del sistema. Evidencia: Back Up periódico, Verificación de estado de los sistemas después del cambio, Comunicación a las partes interesadas que empleen recursos al que se ha aplicado el cambio.</t>
  </si>
  <si>
    <t>La meta es reducir el tiempo de indisponibilidad del sistema de información Ciclope y SUIN para que el nivel de indisponibilidad sea menor a 30 minútos. Al superar los 30 minútos de indisponibilidad, se considera un incidente de seguridad.</t>
  </si>
  <si>
    <t>control de cambios por demanda, backups diario</t>
  </si>
  <si>
    <t>Para indisponibilidad del servicio menor a 30 minutos, se restablece el servidor. En caso de no restablecimiento del servicio, se evalua restaurar el último backup del servidor. 
Para integridad de la infomación se debe colocar el caso para ser atendido por el proveedor de soporte y mantenimiento.</t>
  </si>
  <si>
    <t>Sistema de administración de Contenidos CICLOPE</t>
  </si>
  <si>
    <t>El administrador del sistema de información cada vez que identifica problemas de integridad o indisponibilidad consecuencia del funcionamiento inadecuado del Sistema de Administración de Contenidos, verifica puntualmente los problemas de indisponibilidad, comportamiento e integridad de la información, empleando ambientes de prueba; verifica los respaldos correspondientes, puntos de restauración y pruebas necesarias para verificar que el sistema cumple con los requerimientos de funcionamiento, una vez se tenga el visto bueno de los responsables de las áreas involucradas. En caso de fallas en el sistema como consecuencia del funcionamiento del administrador de contenido, se debe colocar el caso para que sea atendido por el proveedor de soporte y mantenimiento. Evidencia: registro del seguimiento de casos, verificación de estado de los sistemas después del soporte, comunicación a las partes interesadas que empleen recursos al que se ha aplicado el cambio.</t>
  </si>
  <si>
    <t>Registro General de control SUIN JURISCO</t>
  </si>
  <si>
    <t>Problemas, fallas o no disponibilidad de los servicios esenciales (internet, teléfonos, aire acondicionado, energía, agua, etc.)</t>
  </si>
  <si>
    <t>Falla, daño o degradación de equipos.</t>
  </si>
  <si>
    <t xml:space="preserve">Perdida de información </t>
  </si>
  <si>
    <t xml:space="preserve">Control General Corte Constitucional </t>
  </si>
  <si>
    <t>Metodología y orientaciones del proceso de depuración normativa</t>
  </si>
  <si>
    <t xml:space="preserve">Proyecto de Ley de Depuración Normativa  </t>
  </si>
  <si>
    <t xml:space="preserve">Escrito de intervención - Corte Constitucional </t>
  </si>
  <si>
    <t xml:space="preserve">Escrito de intervención - Consejo de Estado </t>
  </si>
  <si>
    <t>Concepto de no intervención</t>
  </si>
  <si>
    <t>Registro  de procesos de constitucionalidad Corte Constitucional</t>
  </si>
  <si>
    <t>Registro de procesos de Nulidad - Consejo de Estado</t>
  </si>
  <si>
    <t>Comunicación de Coordinación defensas de constitucionalidad</t>
  </si>
  <si>
    <t>Registro de vencimientos Consejo de Estado</t>
  </si>
  <si>
    <t>Registro de vencimientos Corte Constitucional</t>
  </si>
  <si>
    <t>Actas de Reparto</t>
  </si>
  <si>
    <t>Boletín Jurídico Ventana al Derecho</t>
  </si>
  <si>
    <t>Conceptos jurídicos sobre proyectos de ley</t>
  </si>
  <si>
    <t>Conceptos jurídicos  sobre proyectos de decreto del Ministerio</t>
  </si>
  <si>
    <t>Expediente CCITE</t>
  </si>
  <si>
    <t>Acción Industrial / Espionaje (infiltración canales de comunicación, servicios de información, servicios informáticos)</t>
  </si>
  <si>
    <t>Perdida de información</t>
  </si>
  <si>
    <t xml:space="preserve">9.4.1 Restricción del acceso a la información. </t>
  </si>
  <si>
    <t>Asignación de usuarios y contraseñas para el ingreso del sistema utilizado  para el registro de la información.</t>
  </si>
  <si>
    <t>Prevenir la perdida de información</t>
  </si>
  <si>
    <t>1 año</t>
  </si>
  <si>
    <t>1. Revisión de usuarios y contraseñas
2. Revisión del sistema para comprobrar ingresos y cambios no autorizados
3. Reasignación de usuarios y contraseñas
4. En el caso de encontrar anomalias se notificará a los entes de control respectivos</t>
  </si>
  <si>
    <t>Matríz de control de correspondencia</t>
  </si>
  <si>
    <t>CONFIDENCIALIDAD_DISPONIBILIDAD.</t>
  </si>
  <si>
    <t>2 año</t>
  </si>
  <si>
    <t>Registros en base de datos de la DIJIN</t>
  </si>
  <si>
    <t>Intruso externo (Ejemplo: Exempleados, delincuente informático,  competidores)</t>
  </si>
  <si>
    <t>Almacenamiento de equipos sin protección.</t>
  </si>
  <si>
    <t>3 año</t>
  </si>
  <si>
    <t>Registros en base de datos de Interpol</t>
  </si>
  <si>
    <t>4 año</t>
  </si>
  <si>
    <t>Cuadro de trabajo</t>
  </si>
  <si>
    <t>5 año</t>
  </si>
  <si>
    <t>Expediente licencias de cannabis</t>
  </si>
  <si>
    <t>6 año</t>
  </si>
  <si>
    <t>Sistema de Información para el control de sustancias y productos químicos - SICOQ</t>
  </si>
  <si>
    <t>Perdida y Divulgación de información</t>
  </si>
  <si>
    <t>Altamente efectivo</t>
  </si>
  <si>
    <t>Base de datos de Cannabis</t>
  </si>
  <si>
    <t>Divulgación y perdida de la información</t>
  </si>
  <si>
    <t>Asignación de usuarios y contraseñas para el ingreso del sistema utilizado  para el registro de la información. Segregación de privilegios de accesos a través de OneDrive.</t>
  </si>
  <si>
    <t>Listado de inscripción de pequeños y medianos cultivadores, productores y
comercializadores nacionales de cannabis medicinal</t>
  </si>
  <si>
    <t>No documentado</t>
  </si>
  <si>
    <t>Informes técnicos de acompañamiento y asistencias a los entes territoriales</t>
  </si>
  <si>
    <t>Perdida parcial o total de la información generada por el equipo territorial sobre el acompañamiento y asistencia de la Política de Drogas a los entes territoriales</t>
  </si>
  <si>
    <t>Informes o insumos técnicos en materia de drogas en el marco internacional. </t>
  </si>
  <si>
    <t>Perdida parcial o total de la información generada en materia de drogas en el marco internacional. </t>
  </si>
  <si>
    <t>Plan de Acción de la Política Integral para Enfrentar el Problema de las Drogas: Ruta Futuro</t>
  </si>
  <si>
    <t>Perdida parcial o total de la información generada del Plan de Acción de la Polítca Ruta Futuro por no encontrarse almacenada para asegurar su disponibilidad en el tiempo.</t>
  </si>
  <si>
    <t>Conceptos técnicos en materia de política de drogas</t>
  </si>
  <si>
    <t>Perdida parcial o total de la información establecida en los conceptos técnicos en materia de política de drogas que elabora la Dependencia</t>
  </si>
  <si>
    <t>Expedientes acciones de tutela en contra del Consejo Nacional de Estupefacientes.</t>
  </si>
  <si>
    <t>Pérdida de información del seguimiento de políticas públicas e información las acciones judiciales incoadas contra el CNE.</t>
  </si>
  <si>
    <t>Actas Consejo Nacional de Estupefacientes</t>
  </si>
  <si>
    <t>Se filtre información reservada y se haga mal uso de la misma por otras entidades o particulares interesados.</t>
  </si>
  <si>
    <t>Certificaciones Consejo Nacional de Estupefacientes</t>
  </si>
  <si>
    <t>Perdida parcial o total de las Certificaciones Consejo Nacional de Estupefacientes</t>
  </si>
  <si>
    <t>Resoluciones Consejo Nacional de Estupefacientes</t>
  </si>
  <si>
    <t>Perdida parcial o total de las Resoluciones Consejo Nacional de Estupefacientes</t>
  </si>
  <si>
    <t>Banco de iniciativas de pueblos indígenas</t>
  </si>
  <si>
    <t>También puede presentarse el siguiente riesgo 
"Incumplimiento contractual y/o sanciones".
También se puede presentar las siguientes amenzas:
Acceso no autorizado (a oficinas, edificio, sala, centro de cómputo, sistema de información, documentación, información, entre otros). 
Intrusión o acceso forzado (instalaciones, sistemas de información, información)
Intruso externo (Ejemplo: Exempleados, delincuente informático,  competidores)
Consecuencias: 
No disponibilidad e integralidad de la información.</t>
  </si>
  <si>
    <t>Acuerdos con pueblos étnicos/Espacios de diálogos</t>
  </si>
  <si>
    <t xml:space="preserve">También puede presentarse las siguientes amenazas:
Funcionarios (Acciones involuntarias y/o deliberadas)
Intruso externo (Ejemplo: Exempleados, delincuente informático,  competidores)
Proveedor o contratista
Consecuencias: 
Divulgación de la información.
No disponibilidad e integralidad de la información.  
</t>
  </si>
  <si>
    <t>Transversalidad Enfoque MJD</t>
  </si>
  <si>
    <t xml:space="preserve">También puede presentarse las siguientes amenazas:
Funcionarios (Acciones involuntarias y/o deliberadas)
Intruso externo (Ejemplo: Exempleados, delincuente informático,  competidores)
Proveedor o contratista
Consecuencias: 
Divulgación de la información.
No disponibilidad e integralidad de la información.  </t>
  </si>
  <si>
    <t>Información formulación Política Pública</t>
  </si>
  <si>
    <t xml:space="preserve">También puede presentarse las siguientes amenazas:
Funcionarios (Acciones involuntarias y/o deliberadas)
Intruso externo (Ejemplo: Exempleados, delincuente informático,  competidores)
Consecuencias: 
Divulgación de la información.
No disponibilidad e integralidad de la información.  </t>
  </si>
  <si>
    <t xml:space="preserve"> Informes Gestión de Calidad </t>
  </si>
  <si>
    <t>También puede presentarse la siguiente amenaza:
Errores de transmisión o almacenamiento
Ataques contra  el sistema (negación del servicio, manipulación de software, manipulación  de equipo informático entre otros)
Consecuencias: 
No disponibilidad e integralidad de la información.</t>
  </si>
  <si>
    <t>Documentos de formulación y actualización de proyectos.</t>
  </si>
  <si>
    <t xml:space="preserve">
Divulgación de la información.
No disponibilidad e integralidad de la información. </t>
  </si>
  <si>
    <t>Informes de seguimiento de proyectos de inversión.</t>
  </si>
  <si>
    <t>Informes sobre compromisos en planes nacionales, sectoriales e institucionales</t>
  </si>
  <si>
    <t>Informes de ejecución y evidencias de gestión presupuestal</t>
  </si>
  <si>
    <t>Actividades género y discapacidad</t>
  </si>
  <si>
    <t xml:space="preserve">También puede presentarse las siguientes amenazas:
Funcionarios (Acciones involuntarias y/o deliberadas)
Intruso externo (Ejemplo: Exempleados, delincuente informático,  competidores)
Consecuencias: 
Divulgación de la información.
No disponibilidad e integralidad de la información.  </t>
  </si>
  <si>
    <t>Base de Datos Fuid</t>
  </si>
  <si>
    <t xml:space="preserve">También puede presentarse las siguientes amenazas:
Funcionarios y/o contratistas (Acciones involuntarias y/o deliberadas)
Intruso externo (Ejemplo: Exempleados, delincuente informático,  competidores)
Consecuencias: 
Divulgación de la información.
No disponibilidad e integralidad de la información.  </t>
  </si>
  <si>
    <t>archivo de gestión dirección de justicia formal</t>
  </si>
  <si>
    <t>Fortalecimiento Étnico (Subsitio Web)</t>
  </si>
  <si>
    <t>También puede presentarse la siguiente amenaza:
Ataques contra  el sistema (negación del servicio, manipulación de software, manipulación  de equipo informático entre otros)
Errores de transmisión o almacenamiento
Consecuencias: 
No disponibilidad e integralidad de la información.</t>
  </si>
  <si>
    <t>asistir a las charlas virtuales sobre seguridad de la información o visualizar las grabaciones de las charlas, para lo cual se creará una carpeta en OneDrive y se compartirá con los encargados de los activos.</t>
  </si>
  <si>
    <t xml:space="preserve">2 capacitaciones para incrementar el nivel de concientización:
1. seguriddad de la información
2. Herramientas colaborativas microsoft- OneDrive
</t>
  </si>
  <si>
    <t>anualmente</t>
  </si>
  <si>
    <t>1. informar a seguridad de la información la materialización del riesgo, para activar el procediemiento de gestión de incidentes.
2. designación de la persona que se encargará del levantamiento de la información.
3. generación y publicación de la información</t>
  </si>
  <si>
    <t>Conexión Justicia  (Subsitio Web)</t>
  </si>
  <si>
    <t xml:space="preserve">3 capacitaciones para incrementar el nivel de concientización:
1. seguriddad de la información
2. Herramientas colaborativas microsoft- OneDrive
</t>
  </si>
  <si>
    <t>Tejiendo Justicia( Subsitio Web)</t>
  </si>
  <si>
    <t xml:space="preserve">4 capacitaciones para incrementar el nivel de concientización:
1. seguriddad de la información
2. Herramientas colaborativas microsoft- OneDrive
</t>
  </si>
  <si>
    <t>Formato "SIM - Modulo de Repatriaciones"</t>
  </si>
  <si>
    <t>Información sensible en manos de terceros</t>
  </si>
  <si>
    <t xml:space="preserve">Formato "Hoja de Vida de la persona condenada" </t>
  </si>
  <si>
    <t xml:space="preserve">Actas de  la Comisión Intersectorial </t>
  </si>
  <si>
    <t>Información sensible en manos de terceros, consecuencias disciplinarias</t>
  </si>
  <si>
    <t xml:space="preserve">Formato "Sesiones de  la Comisión Intersectorial" </t>
  </si>
  <si>
    <t>Expedientes de  Repatriación</t>
  </si>
  <si>
    <t>Carpetas de  Asistencia Judicial</t>
  </si>
  <si>
    <t>Base de Datos de Asistencia Judicial en materia penal</t>
  </si>
  <si>
    <t xml:space="preserve">Base de  Datos de  Colombianos y Extranjeros Extraditados a Otros Países </t>
  </si>
  <si>
    <t xml:space="preserve">Pérdida de la información y la trazabilidad </t>
  </si>
  <si>
    <t xml:space="preserve">Base de  Datos de  Colombianos Extraditados </t>
  </si>
  <si>
    <t>Expediente Físico - Extradiciones Pasivas</t>
  </si>
  <si>
    <t xml:space="preserve">Pérdida del expediente </t>
  </si>
  <si>
    <t>Expediente Fisico - Extradiciones Activas</t>
  </si>
  <si>
    <t>Base de datos de SIGOB extradiciones</t>
  </si>
  <si>
    <t xml:space="preserve">Formato Control de  CDP´S </t>
  </si>
  <si>
    <t>Incumplimiento contractual y/o sanciones.</t>
  </si>
  <si>
    <t>Ausencia de responsables sobre la gestión en seguridad de la información y/o continuidad de negocio.</t>
  </si>
  <si>
    <t>Contratos de  Servicios y/o  Suministros Bajo Normas Internacionales</t>
  </si>
  <si>
    <t>Plan Anual de Adquisicones</t>
  </si>
  <si>
    <t>Falla sistema de comunicaciones (Internet, canales, Radio, entre otros).</t>
  </si>
  <si>
    <t>Falla en los servicios esenciales (internet, teléfonos, aire acondicionado, energía, agua, etc.).</t>
  </si>
  <si>
    <t>Falta de publicidad en los proceso del Grupo de Gestion Contractual</t>
  </si>
  <si>
    <t>Procesos Contractuales</t>
  </si>
  <si>
    <t>Multas y Clausula Penal</t>
  </si>
  <si>
    <t>Estudios Previos, Análisis del Sector y Listas de chequeo</t>
  </si>
  <si>
    <t>CONFIDENCIALIDAD_DISPONIBILIDAD_</t>
  </si>
  <si>
    <t>Resoluciones, Pliegos, Cierres, Aperturas y Adendas</t>
  </si>
  <si>
    <t>Minuta Contractual y Aceptación de Oferta</t>
  </si>
  <si>
    <t xml:space="preserve">Legalización y Perfeccionamiento del Contrato </t>
  </si>
  <si>
    <t>Publicación del proceso y Afiliación ARL (contratistas personas naturales PSAG y PSP)</t>
  </si>
  <si>
    <t>Liquidación de Contratos</t>
  </si>
  <si>
    <t>Informe de Ejecución de Actividades</t>
  </si>
  <si>
    <t>Bases de Datos de la información Contractual</t>
  </si>
  <si>
    <t>Propuestas No Ganadoras</t>
  </si>
  <si>
    <t>Aplicativo SICFR2 Sistema de Información de Contratación</t>
  </si>
  <si>
    <t xml:space="preserve">Fuga de informacion </t>
  </si>
  <si>
    <t xml:space="preserve">Hoja de vida y oferta con los respectivos soportes </t>
  </si>
  <si>
    <t>Documentos Soporte y Respuestas a  PQRS</t>
  </si>
  <si>
    <t>Información no disponible</t>
  </si>
  <si>
    <t>Informes de Gestión - Dirección Jurídica - Generales</t>
  </si>
  <si>
    <t>Informes Sistema Integrado de Gestión  - Dirección Jurídica - Generales</t>
  </si>
  <si>
    <t>Informes de Gestión - Dirección Jurídica - Grupo Defensa Juridica</t>
  </si>
  <si>
    <t>Informes Sistema Integrado de Gestión - Dirección Jurídica - Grupo de Defensa Jurídica</t>
  </si>
  <si>
    <t>Informes de Gestión Extinción de Dominio</t>
  </si>
  <si>
    <t>Trámites de conciliaciones extrajudiciales en las que interviene el Ministerio de Justicia y del Derecho</t>
  </si>
  <si>
    <t xml:space="preserve"> Contingencias proyectadas e información procesal</t>
  </si>
  <si>
    <t xml:space="preserve"> Registro e Inventario de Procesos</t>
  </si>
  <si>
    <t xml:space="preserve"> Reparto de procesos judiciales</t>
  </si>
  <si>
    <t>Calculo de Provisión Contable de Procesos Judiciales, Conciliaciones Extrajudiciales y Trámites Arbitrales en contra de la entidad</t>
  </si>
  <si>
    <t xml:space="preserve"> Provisión de condenas en contra de la entidad no ejecutoriadas</t>
  </si>
  <si>
    <t>Pasivos Contingentes Administrativos de carácter no judicial</t>
  </si>
  <si>
    <t>Procesos promovidos por la entidad o en los que interviene el MJD</t>
  </si>
  <si>
    <t>Condenas en contra del MJD en firme y ejecutoriadas</t>
  </si>
  <si>
    <t>Procesos Judiciales</t>
  </si>
  <si>
    <t>Procesos de Extinción de Dominio</t>
  </si>
  <si>
    <t>Fijacciones Provisionales Procesos de Extinción de Dominio</t>
  </si>
  <si>
    <t>Demandas de Procesos de Extinción de Dominio Ley 793 y 1849</t>
  </si>
  <si>
    <t>Seguimiento Trámites Procesos de Extinción de Dominio Ley 1708</t>
  </si>
  <si>
    <t xml:space="preserve">Seguimiento a trámites de Extinción de Dominio </t>
  </si>
  <si>
    <t>Archivos de Procesos de Extinción de Dominio</t>
  </si>
  <si>
    <t>Seguimiento trámites Procesos de Extinción de Dominio Ley 1849</t>
  </si>
  <si>
    <t>Registro de Tutelas</t>
  </si>
  <si>
    <t>Expedientes de las acciones constitucionales de tutela de competencia de la Dirección Jurídica</t>
  </si>
  <si>
    <t>Conceptos de La Dirección Jurídica - Soportes</t>
  </si>
  <si>
    <t>Conceptos Requeridos de la Sala de Consulta y Servicio Civil del Consejo de Estado</t>
  </si>
  <si>
    <t xml:space="preserve">  Trazabilidad Cobro Coactivo</t>
  </si>
  <si>
    <t>Procesos Cobro Persuasivo y Coactivo</t>
  </si>
  <si>
    <t>Trámite de Actuaciones Administrativas</t>
  </si>
  <si>
    <t>Documentos, Autorizaciones y Comisiones Al Exterior.</t>
  </si>
  <si>
    <t>Documentos Soporte Actuaciones Administrativas Recibidos por medio análogo y/o electrónico.</t>
  </si>
  <si>
    <t>Registro de Actuaciones Administrativas</t>
  </si>
  <si>
    <t>Formato de  Registro de Actos Administrativos Publicados por el Ministerio de Justicia y Del Derecho</t>
  </si>
  <si>
    <t xml:space="preserve">información no disponible </t>
  </si>
  <si>
    <t xml:space="preserve">Matriz  Consolidado de  Observaciones a Propuestas Normativas por Parte de Ciudadanos y Grupos de Interés </t>
  </si>
  <si>
    <t xml:space="preserve">Comentarios Generales a Propuestas Normativas  de Ciudadanos y Grupos de Interés  </t>
  </si>
  <si>
    <t>Comentarios a Propuestas Normativas - Comentarios Específicos</t>
  </si>
  <si>
    <t>Informe Global de Evaluación de Comentarios y Observaciones a Propuestas Normativas por Parte de Ciudadanos y Grupos de Interés</t>
  </si>
  <si>
    <t>Documento de Soporte Técnico</t>
  </si>
  <si>
    <t>Expedientes  de procesos administrativos que atiende la Dirección Jurídica, previo el otorgamiento de poder del Ministro o del Secretario General, en ejercicio de la función delegada  mediante Resolución No. 0312 de 9/05/2012</t>
  </si>
  <si>
    <t>Ausencia o insuficiencia de documentación de uso y/o administración.</t>
  </si>
  <si>
    <t xml:space="preserve">Perdida de expedientes </t>
  </si>
  <si>
    <t>Lista de Chequeo Subserie Acción de Tutela</t>
  </si>
  <si>
    <t xml:space="preserve">Hurto o extravio de la documentacion fisica </t>
  </si>
  <si>
    <t>Hurto o extravio de la documentacion en medio magnetico</t>
  </si>
  <si>
    <t>Destrucción de equipos o medios</t>
  </si>
  <si>
    <t>Comprobantes orden de pago presupuestal de gastos- SIIF 2018 y 2019</t>
  </si>
  <si>
    <t xml:space="preserve">Uso de información personal para fines delictivos. Alteración de documentos públicos. </t>
  </si>
  <si>
    <t>Reporte Relación de Pagos - SIIF del 2013 al 2019</t>
  </si>
  <si>
    <t>Certificado de ingresos y retenciones - SIIF del 2013 al 2019</t>
  </si>
  <si>
    <t xml:space="preserve">Conciliación Cuentas por pagar presupuestales </t>
  </si>
  <si>
    <t xml:space="preserve">Alteración del Informe de la constitución de Cuentas por pagar. </t>
  </si>
  <si>
    <t>Solicitud de pago</t>
  </si>
  <si>
    <t xml:space="preserve">Realizar un pago con un documento alterado o falso. </t>
  </si>
  <si>
    <t>Retención en la fuente trabajador independiente</t>
  </si>
  <si>
    <t>Practicar retenciones, en exceso o Indebidas ( por mayor o menor valor)</t>
  </si>
  <si>
    <t>Declaración Retenciones en la fuente</t>
  </si>
  <si>
    <t>Presentar extemporaneamente las Declaraciones de impuestos, lo que ocasiona pago sanciones moratorias. Perdida de comprobantes de las declaraciones presentadas en las diferentes vigencias</t>
  </si>
  <si>
    <t>Autoliquidación electrónica asistida de retenciones del impuesto de industria y comercio aviso y tableros</t>
  </si>
  <si>
    <t>Órdenes de comisión y pago de viaticos nacionales</t>
  </si>
  <si>
    <t>Pagos inexactos o sin el lleno de los requisitos establecidos</t>
  </si>
  <si>
    <t>Autorización de viaje y orden de gastos de desplazamientos nacionales</t>
  </si>
  <si>
    <t>Ampliación o prórroga  para orden de comisión y pago de viaticos nacionales</t>
  </si>
  <si>
    <t>Ampliación o prórroga para autorización de viaje y orden de gastos de desplazamiento nacionales</t>
  </si>
  <si>
    <t xml:space="preserve">Cumplido de comisión </t>
  </si>
  <si>
    <t>Cumplido de autorización de viajes nacionales para contratistas</t>
  </si>
  <si>
    <t>Solicitud de tiquetes aereos nacional e internacional</t>
  </si>
  <si>
    <t>Liquidación otros gastos de viaje</t>
  </si>
  <si>
    <t>Conciliación de almacén</t>
  </si>
  <si>
    <t xml:space="preserve">Soporte insuficiente para justificar, explicar y/o demostrar la razonabilidad del (los) documento (s). </t>
  </si>
  <si>
    <t>Conciliación Bancaria</t>
  </si>
  <si>
    <t>Conciliación cuentas por pagar presupuestales</t>
  </si>
  <si>
    <t>Conciliación cuentas de demandas y litigios a favor o encontra</t>
  </si>
  <si>
    <t>Conciliación nómina</t>
  </si>
  <si>
    <t>Tabla para la liquidación de impuestos de contratistas</t>
  </si>
  <si>
    <t>Estados Financieros</t>
  </si>
  <si>
    <t>Actas  del comité de Políticas  Financieras y Contables</t>
  </si>
  <si>
    <t>Libro auxiliar de legalización de gastos - Anticipos (cuando se requiera)</t>
  </si>
  <si>
    <t>Detallado de solicitud mensual de PAC - mes anticipado vigencia actual del 2013 al 2019</t>
  </si>
  <si>
    <t>Registro o Solicitud para la implementación del Programa Nacional de Casas de Justicia y Convivencia Ciudadana.</t>
  </si>
  <si>
    <t>Queja por parte del interesado.</t>
  </si>
  <si>
    <t>Diagnostico de Conflictividad del municipio o distrito</t>
  </si>
  <si>
    <t>Cambio de datos o manipulación en la calificación en el documento final.</t>
  </si>
  <si>
    <t>Formalización de la solicitud</t>
  </si>
  <si>
    <t>Estudio de Prefactibilidad</t>
  </si>
  <si>
    <t xml:space="preserve">Cambio de datos o manipulación en la calificación en el documento final. </t>
  </si>
  <si>
    <t>Oficio Informativo</t>
  </si>
  <si>
    <t>Visita Acompañamiento Institucional</t>
  </si>
  <si>
    <t>Personal inconforme o molesto.</t>
  </si>
  <si>
    <t>Visita Verificación Tecnica</t>
  </si>
  <si>
    <t>Comunicación de solicitud</t>
  </si>
  <si>
    <t>Viabilidad del proyecto</t>
  </si>
  <si>
    <t>Certificado Puesta en Operación</t>
  </si>
  <si>
    <t xml:space="preserve">Acuerdo de Mejoramiento </t>
  </si>
  <si>
    <t xml:space="preserve"> Informe de Avances </t>
  </si>
  <si>
    <t>Políticas Públicas en Materia de Acceso a la Justicia</t>
  </si>
  <si>
    <t>Queja por parte de la ciudadania</t>
  </si>
  <si>
    <t>Plan de Acción y Seguimiento</t>
  </si>
  <si>
    <t>Documentos de Propuesta de Política Pública</t>
  </si>
  <si>
    <t>Perdida o hurto de la información por parte de terceros.</t>
  </si>
  <si>
    <t>Comunicaciones Oficiales</t>
  </si>
  <si>
    <t>Requisitos   para la Implementación de la conciliación en equidad.</t>
  </si>
  <si>
    <t xml:space="preserve">Plan de estudios </t>
  </si>
  <si>
    <t xml:space="preserve"> Proceso de selección  de conciliadores en Equidad </t>
  </si>
  <si>
    <t xml:space="preserve">Hoja de  vida del candidato postulado a conciliador en Equidad </t>
  </si>
  <si>
    <t xml:space="preserve">Carta de postulación  del candidato  </t>
  </si>
  <si>
    <t xml:space="preserve">Lista de selección de los  candidatos  postulados a la conciliación en Equidad </t>
  </si>
  <si>
    <t xml:space="preserve">Quejas </t>
  </si>
  <si>
    <t>Cambio de datos o manipulación en la información en el documento final.</t>
  </si>
  <si>
    <t>Solicitud Creación de Centro</t>
  </si>
  <si>
    <t>Diagnostico de conflictividad y tipología del conflicto</t>
  </si>
  <si>
    <t xml:space="preserve">Resolución de archivo </t>
  </si>
  <si>
    <t>Resolución de autorización de creación</t>
  </si>
  <si>
    <t>Constancia de ejecutoría</t>
  </si>
  <si>
    <t>Solicitud del representante legal del centro</t>
  </si>
  <si>
    <t>Acto administrativo de autorización u archivo para otorgamiento de aval para formar conciliadores</t>
  </si>
  <si>
    <t>Investigación por perdida o incumplimiento del activo.</t>
  </si>
  <si>
    <t>Solicitud de la entidad interesada</t>
  </si>
  <si>
    <t>Resolución o acto administrativo</t>
  </si>
  <si>
    <t>Investigación por perdida o falta del activo.</t>
  </si>
  <si>
    <t>Queja Reservada</t>
  </si>
  <si>
    <t>Requerimientos Reservados</t>
  </si>
  <si>
    <t>Auto indagación preliminar</t>
  </si>
  <si>
    <t>Resolución apertura investigación</t>
  </si>
  <si>
    <t>Resolución que decide sobre la investigación</t>
  </si>
  <si>
    <t>Auto designación funcionario visita</t>
  </si>
  <si>
    <t>Informe respuesta requerimientos</t>
  </si>
  <si>
    <t>Auto admitiendo o rechazando recursos</t>
  </si>
  <si>
    <t>Resolución decide recurso</t>
  </si>
  <si>
    <t>Ejecutoria acto administrativo</t>
  </si>
  <si>
    <t>Tutela</t>
  </si>
  <si>
    <t>Fallo Primera instancia</t>
  </si>
  <si>
    <t>Impugnación Fallo Primera Instancia</t>
  </si>
  <si>
    <t>Fallo Segunda Instancia</t>
  </si>
  <si>
    <t xml:space="preserve">Fallo de Revisión Corte Constitucional </t>
  </si>
  <si>
    <t>Tablas de Retención Documental - TRD</t>
  </si>
  <si>
    <t>Indisponibilidad de la información para consulta e imcumplimietno de la ley 594 de 2000</t>
  </si>
  <si>
    <t>Programa de Gestión Documental - PGD</t>
  </si>
  <si>
    <t>Indisponibilidad de la información actualizada para consulta e imcumplimietno de la ley 594 de 2000</t>
  </si>
  <si>
    <t>Plan Institucional de Archivos - PINAR</t>
  </si>
  <si>
    <t>Sistema Integrado de Conservación - SIC.</t>
  </si>
  <si>
    <t>Daño físico (Daño por agua, polvo o corrosión)</t>
  </si>
  <si>
    <t>Perdida de la información por deterioro de los contenedores de información (soporte papel), Inadecuada manipulación , inadecuado almacenamiento, Falta de mantenimiento a las Instalaciones</t>
  </si>
  <si>
    <t xml:space="preserve">Politica de Preservacion Digital a Largo Plazo </t>
  </si>
  <si>
    <t>Perdida u obsolecencia de  la información por deterioro de los contenedores o soportes electronicos o digitales. (Servidores), Inadecuada manipulación , inadecuado almacenamiento, Falta de mantenimiento a las Instalaciones</t>
  </si>
  <si>
    <t>Inventarios Documentales</t>
  </si>
  <si>
    <t xml:space="preserve"> Manipulación no autorizada de la información que puede conllevar a la afectación, pérdida o divulgación de información reservada.</t>
  </si>
  <si>
    <t>Documentos fisicos y electrónicos de archivo.</t>
  </si>
  <si>
    <t>Eliminación de información clave o importante afectando la disponibilidad de la
misma para el desarrollo de las actividades de la entidad</t>
  </si>
  <si>
    <t xml:space="preserve">Inventarios Documentales con información confidencial </t>
  </si>
  <si>
    <t>Sistema de gestor documental</t>
  </si>
  <si>
    <t xml:space="preserve">Divulgación de información no autorizada por asignación excesiva de
permisos </t>
  </si>
  <si>
    <t>Comprobante de entrada de elementos de Consumo</t>
  </si>
  <si>
    <t>perdida de informa</t>
  </si>
  <si>
    <t>_8._GESTIÓN_DE_ACTIVOS.</t>
  </si>
  <si>
    <t xml:space="preserve">8.1.1 Inventario de activos. </t>
  </si>
  <si>
    <t>Asignación de usuario y contraseña para el ingreso a sistema PCT interprice</t>
  </si>
  <si>
    <t xml:space="preserve">Prevenir la perdida de información </t>
  </si>
  <si>
    <t>NA</t>
  </si>
  <si>
    <t xml:space="preserve">1. Revisión del sistema para comprobar           2. Revisión de usuarío y contraseña. </t>
  </si>
  <si>
    <t>Comprobante de entrada de devolutivos</t>
  </si>
  <si>
    <t>Comprobante de salida de elementos de Consumo</t>
  </si>
  <si>
    <t>Comprobante de salida de devolutivos</t>
  </si>
  <si>
    <t>Relación de bienes objeto de baja</t>
  </si>
  <si>
    <t>Actas  del comité Tecnico de baja de bienes</t>
  </si>
  <si>
    <t>Ausencia o insuficiencia de políticas, procedimientos y directrices de seguridad.</t>
  </si>
  <si>
    <t xml:space="preserve">Inventarios de bienes de funcionarios </t>
  </si>
  <si>
    <t>Inventario personalizado planilla provisional</t>
  </si>
  <si>
    <t>Devolución y destrucción de bienes muebles</t>
  </si>
  <si>
    <t>Inventario fisico estado del vehiculo</t>
  </si>
  <si>
    <t>Historia de Bienes Inmuebles</t>
  </si>
  <si>
    <t>Listados de asistencia del GSC</t>
  </si>
  <si>
    <t>Divulgación no autorizada</t>
  </si>
  <si>
    <t>Ausencia o insuficiencia de procedimientos para el manejo información clasificada.</t>
  </si>
  <si>
    <t>Incumplimiento de disposiciones legales y procedimentales internas y externas que ocasionan posibles: hallazgos y sanciones.</t>
  </si>
  <si>
    <t>9.2.5Revisión de los derechos de acceso de los usuarios.</t>
  </si>
  <si>
    <t>El coordinador de la dependencia, anualmente, para garantizar la seguridad de la información registrada en los listados de asistencia del GSC, designará un servidor público de plant de la dependencia como encargado de la administración y custodia de dichos documentos en archivo físico, digital y virtual, incluyendo los backup del onedrive/sharepoint. En caso de no hacerlo, dicho rol sera asumido por el mismo coodinador (a). Evidencia: correo electrónico de asignación del rol y accesos privilegiados en onedrive otorgados.</t>
  </si>
  <si>
    <t xml:space="preserve"> 100% de los servidores del GSC capacitados sobre administración y custodia de activos de información que contienen datos personales no públicos</t>
  </si>
  <si>
    <t>Anual</t>
  </si>
  <si>
    <t xml:space="preserve">Responsable: Grupo de Servicio al Ciudadano
1. Informar al Coordinador (a) del Grupo de Servicio al Ciudadano 
2. Informar al Oficial de Privacidad de la Entidad o quien haga sus veces
3.  Hacer seguimiento al inicidente de seguridad de la información 
</t>
  </si>
  <si>
    <t>Oficios de respuesta a peticines, quejas, sugerencias y denuncias</t>
  </si>
  <si>
    <t>Desconocimiento, malinterpretación o no cumplimiento de las disposiciones legales, contractuales y/o regulatorias aplicables.</t>
  </si>
  <si>
    <t>El coordinador de la dependencia, anualmente, para fortalecer el conocimiento, interpretación y cumplimiento de las disposiciones legales, contractuales y/o regulatorias aplicables a la captura y tratamiento de datos personales, en articulación con la dependencia competente, asegurará la aplicación de una sensibilización sobre seguridad y privacidad de la información a todos los miembros del GSC.  Evidencia: soportes de capacitación realizada a los miembros del GSC.</t>
  </si>
  <si>
    <t>Registro de las mediciones de percepción ciudadana</t>
  </si>
  <si>
    <t>9.2.3Gestión de los derechos de acceso con privilegios especiales.</t>
  </si>
  <si>
    <t>El servidor del GSC designado, anualmente, para fortalecer el cumplimiento de las disposiciones legales, contractuales y/o regulatorias aplicables a la captura y tratamiento de datos personales, asignará claves de acceso a los archivos que contienen los "registros de mediciones de percepción" que contengan datos persoanles no públicos de ciudadanos. En caso de no hacerlo, el coordinador(a) de la dependencia procederá a hacer un llamado de atención vía correo electrónico para asegurar su aplicación. Evidencia: archivos con claves de acceso. Correo electrónico (cuando aplique).</t>
  </si>
  <si>
    <t xml:space="preserve">Informe de Peticiones, Quejas, Reclamos, Denuncias y Sugerencias. </t>
  </si>
  <si>
    <t>Destrucción de la información
Extravío de los documentos
No contar con la Información requerida para dar atención a entes de control internos y externos.</t>
  </si>
  <si>
    <t>El coordinador de la dependencia, anualmente, para garantizar la seguridad de la información, designará un servidor como encargado de la administración y custodia de dichos documentos en archivo físico, digital y virtual, incluyendo los backup del onedrive/sharepoint. En caso de no hacerlo, dicho rol sera asumido por el mismo coodinador (a). Evidencia: correo electrónico de asignación del rol y accesos privilegiados en onedrive otorgados.</t>
  </si>
  <si>
    <t>100% de los lineamientos internos para el control de cambios y backups de los activos de información del  GSC, diseñados, socializados e implementados</t>
  </si>
  <si>
    <t xml:space="preserve">Responsable: Grupo de Servicio al Ciudadano
1.  Coordinador (a) del Grupo de Servicio al Ciudadano define y socializa lineamientos
2. Informar el incidente a través de Mesa de Ayuda 
3.  Hacer seguimiento al inicidente de seguridad de la información </t>
  </si>
  <si>
    <t>Informe de gestión del GSC</t>
  </si>
  <si>
    <t>Pérdida o destrucción de información original de los expedientes, o de la información recibida o entregada de la Entidad
Modificación no autorizada</t>
  </si>
  <si>
    <t>Infome de medición de percepción ciudadana sobre la atención</t>
  </si>
  <si>
    <t>Destrucción de la información
Modificación no autorizada
Extravío de los documentos
No contar con la Información requerida para dar atención a entes de control internos y externos.</t>
  </si>
  <si>
    <t>Informes y reportes de seguimiento al avance del plan de participación ciudadana de la Entidad</t>
  </si>
  <si>
    <t>El coordinador de la dependencia, anualmente, para fortalecer el conocimiento, interpretación y cumplimiento de las disposiciones legales, contractuales, procedimentales y/o regulatorias aplicables a la seguridad de la información, en articulación con la dependencia competente, asegurará la aplicación de una sensibilización sobre seguridad de la información y manejo de activos a todos los miembros del GSC.  Evidencia: soportes de capacitación realizada a los miembros del GSC.</t>
  </si>
  <si>
    <t>Informe de caracterización de grupos de interés</t>
  </si>
  <si>
    <t>El coordinador de la dependencia, anualmente, para fortalecer el conocimiento metódologico aplicable a la caracterización de grupos de interés, asegurará la aplicación de una charla sobre la construcción, actualización y conservación de este tipo de informes a todos los miembros del GSC.  Evidencia: soportes de capacitación realizada a los miembros del GSC.</t>
  </si>
  <si>
    <t>Herramientas de medición de la percepción ciudadana a través de los canales de atención virtuales.</t>
  </si>
  <si>
    <t xml:space="preserve">Destrucción de la información 
Reprocesos y retrasos en la operación
No contar con la Información requerida para dar atención a entes de control internos y externos.
</t>
  </si>
  <si>
    <t xml:space="preserve">12.4.2 Protección de los registros de información. </t>
  </si>
  <si>
    <t>El servidor del GSC designado, semestralmente, para garantizar la disponibilidad de la información, deberá construir o mantener una copia electrónica de respaldo de la herramienta virtual de captura de información en el aplicativo forms y una copia electrónica en formato word en el onedrive/sharepoint del GSC. Evidenica: reportes semestrales de custodia a la coordinación y trazabilidad de carpetas de onedrive actualizadas semestralmente.</t>
  </si>
  <si>
    <t>95% de copias de respaldo del onedrive de los activos de información del GSC programadas mensualmente, alojadas en la carpeta Servicio al Ciudadano del Servidor</t>
  </si>
  <si>
    <t xml:space="preserve">Responsable: Grupo de Servicio al Ciudadano
1. Informar al Coordinador (a) del Grupo de Servicio al Ciudadano 
2. Informar el incidente a través de Mesa de Ayuda 
3. Hacer seguimiento al inicidente de seguridad de la información 
</t>
  </si>
  <si>
    <t>Herramientas de medición de la percepción ciudadana a través de los canales de atención telefónicos.</t>
  </si>
  <si>
    <t>El servidor del GSC designado, semestralmente, para garantizar la disponibilidad de la información, deberá construir o mantener una copia electrónica de respaldo de la herramienta de captura de información en formato word en el onedrive/sharepoint del GSC. Evidenica:  reportes semestrales de custodia a la coordinación y trazabilidad de carpetas de onedrive actualizadas semestralmente.</t>
  </si>
  <si>
    <t>Herramientas de medición de la percepción ciudadana a través de los canales de atención presencial y servicio postal.</t>
  </si>
  <si>
    <t>Herramientas consulta de expectativas ciudadanas.</t>
  </si>
  <si>
    <t>Herramienta de evalución de diálogos de participación con los grupos de interés.</t>
  </si>
  <si>
    <t>El servidor del GSC designado, semestralmente, para garantizar la disponibilidad de la información, deberá construir o mantener una copia electrónica de respaldo de la herramienta virtual de captura de información en el aplicativo forms y una copia electrónica en formato word en el sharepoint del GSC.Evidenica: reportes semestrales de custodia a la coordinación y trazabilidad de carpetas de onedrive actualizadas semestralmente.</t>
  </si>
  <si>
    <t>Plan de participación ciudadana</t>
  </si>
  <si>
    <t>Ausencia o insuficiencia de copias de respaldo.</t>
  </si>
  <si>
    <t xml:space="preserve">Destrucción de la información 
Reprocesos y retrasos en la operación
No contar con la Información requerida para dar atención a entes de control internos y externos.
Modificaicón errada o mail intensionada del activo.
</t>
  </si>
  <si>
    <t>El coordinador de la dependencia, anualmente, para garantizar la seguridad de la información, designará un servidor como encargado de la administración y custodia de dichos documentos en archivo  virtual, incluyendo los backup del onedrive/sharepoint. En caso de no hacerlo, dicho rol sera asumido por el mismo coodinador (a). Evidencia: correo electrónico de asignación del rol y accesos privilegiados en onedrive otorgados.</t>
  </si>
  <si>
    <t>Diasgnótico y auto-diagnósticos de MIPG de la Entidad</t>
  </si>
  <si>
    <t>Herramientas de caracterización de los grupos de interés.</t>
  </si>
  <si>
    <t>El coordinador de la dependencia, anualmente, para garantizar la seguridad de la información, designará un servidor como encargado de la administración y custodia de dichos documentos en archivo  virtual, incluyendo los backup del onedrive/sharepoint.En caso de no hacerlo, dicho rol sera asumido por el mismo coodinador (a). Evidencia: correo electrónico de asignación del rol y accesos privilegiados en onedrive otorgados.</t>
  </si>
  <si>
    <t xml:space="preserve">Documento de alineación  estratégica y estado actual del proceso </t>
  </si>
  <si>
    <t>Informes de balance de participación en ferias</t>
  </si>
  <si>
    <t>Indisponibilidad del servicio por gestión de cambio (plataforma o portales).</t>
  </si>
  <si>
    <t>No disponibiliad de la información</t>
  </si>
  <si>
    <t>No contar con la Información requerida para dar atención a solciitudes de información, o requerimientos de entes de control internos y externos.</t>
  </si>
  <si>
    <t>El coordinador de la dependencia GSC, anualmente, para garantizar la seguridad de la información, designará un servidor como encargado de la administración y custodia de dichos documentos en archivo físico, digital y virtual, incluyendo los backup del sharepoint. En caso de no hacerlo, dicho rol sera asumido por el mismo coodinador (a). Evidencia: correo electrónico de asignación del rol y accesos privilegiados en onedrive otorgados.</t>
  </si>
  <si>
    <t>100% servicio de información disponible</t>
  </si>
  <si>
    <t xml:space="preserve">  1. Realizar reunión de contextualización 2. Reportar incidente en mesa de ayuda 3. Recuperar disponibilidad de los activos 4. Verificar la recuperación</t>
  </si>
  <si>
    <t>Proyecto de Resolución que resuelve indulto</t>
  </si>
  <si>
    <t>La seguridad del desmovilizado</t>
  </si>
  <si>
    <t xml:space="preserve">9.4.2 Procedimientos seguros de inicio de sesión. </t>
  </si>
  <si>
    <t>Para ingresar al equipo se debe contar con usuario y contraseña</t>
  </si>
  <si>
    <t xml:space="preserve">1. Dar cumplimiento al 100% de la politica de seguridad de la información
2. Estaciones de trabajo seguras y confidenciales
3. Tener un espacio seguro y reservado para los archivos de la Dirección </t>
  </si>
  <si>
    <t>1. Anual 
2. Cada vez que se presente</t>
  </si>
  <si>
    <t>1. Generar alertas de segridad, que anclen mas de un equipo y así permitirle al usuario saber que estan ingresando sin la debida autorización.
2. Generar bloqueos automáticos con limites de tiempo en el computador de la estación de trabajo
3. Ingreso restringido a los archivos y sistemas de información de la Dirección</t>
  </si>
  <si>
    <t>Oficio remisorio de listas de Postulados</t>
  </si>
  <si>
    <t xml:space="preserve">Autorizar el acceso unicamente para personal de la Dirección, de acuerdo con las funciones asignadas </t>
  </si>
  <si>
    <t>SI</t>
  </si>
  <si>
    <t>Expediente de postulación individual y/o colectiva a la Ley de Justicia y Paz</t>
  </si>
  <si>
    <t>Por seguridad personal del desmovilizado postulado</t>
  </si>
  <si>
    <t>Sistema de Información Interinstitucional de Justicia Transicional (SIIJT).</t>
  </si>
  <si>
    <t>La brecha de seguridad esta relacionada con la dependencia de responsabiliddes de otras entidades,  se afectaria la confidencialidad y seguridad de la información de las personas registradas en el sistema</t>
  </si>
  <si>
    <t>Diligenciamiento del formato de confidencialialidad de la informacion con los datos del usuario, el cual va dirigido a la Red Nacional de Información,  el cual va firmado por el lider funcional del SIIJT y por la Dirección de Justicia Transicional</t>
  </si>
  <si>
    <t>Ausencia o insuficiencia en la definición y formalización de roles, funciones y responsabilidades en la seguridad de la información.</t>
  </si>
  <si>
    <t>Aprobado no divulgado</t>
  </si>
  <si>
    <t>Se afectaria la confidencialidad y seguridad de la información de las personas registradas en el sistema</t>
  </si>
  <si>
    <t xml:space="preserve"> Una vez  aprobado el rol del usuario, se crea en el sistema SIIJT y se la asigna usuario y contraseña.
Se tiene implementada una política de bloqueo de sesion en el SIIJT, menor o igual a 10 minutos.</t>
  </si>
  <si>
    <t>Programas de Unidad Móvil de Atención y Orientación a Victimas del Conflicto Armado</t>
  </si>
  <si>
    <t xml:space="preserve">La seguridad de las víctimas </t>
  </si>
  <si>
    <t xml:space="preserve">18.1.4 Protección de datos y privacidad de la información personal. </t>
  </si>
  <si>
    <t>Dentro de las obligaciones del contrato o convenio suscrito, el contratista se obliga a cumplir con los principios de protección de datos y a garantizar la confidencialidad de la información sobre los beneficiarios que tengan acceso a través del desarrollo de este convenio.</t>
  </si>
  <si>
    <t xml:space="preserve">1. Ingreso restringido a los archivos de la Dirección
2. Sensibilizar y capacitar a los funcionarios acerca de la importancia de la confidencialidad de la información </t>
  </si>
  <si>
    <t>Cuadro de personas y jornadas de la Unidad Móvil de atención y orientación a víctimas del conflicto armado</t>
  </si>
  <si>
    <t>Cuadro de personas y jornadas de denuncia y seguimiento del Programa de la Estrategia de Acceso a la Justicia para Mujeres y personas LGBTI Victimas de Violencia Sexual en el Marco del Conflicto Armado</t>
  </si>
  <si>
    <t>Programas de Estrategia de Acceso a la Justicia para Mujeres Victimas de Violencia Sexual en el Marco del Conflicto Armado</t>
  </si>
  <si>
    <t>Derechos de petición</t>
  </si>
  <si>
    <t>Vulnera el derecho a la intimidad</t>
  </si>
  <si>
    <t>Para el acceso a la información y a los equipos, se debe tener asignado usuario y contraseña</t>
  </si>
  <si>
    <t>Expediente de tutelas</t>
  </si>
  <si>
    <t>Estudios en materia de Justicia Transicional</t>
  </si>
  <si>
    <t>Ataques contra  el sistema (negación del servicio, manipulación de software, manipulación  de equipo informático entre otros)</t>
  </si>
  <si>
    <t>La información no estaría disponible ni integra</t>
  </si>
  <si>
    <t xml:space="preserve">9.1.1 Política de control de accesos. </t>
  </si>
  <si>
    <t xml:space="preserve">1. Sensibilizar y capacitar a los funcionarios acerca de la importancia de la confidencialidad de la información </t>
  </si>
  <si>
    <t>Políticas públicas en materia de justicia transicional</t>
  </si>
  <si>
    <t>Conceptos jurídicos</t>
  </si>
  <si>
    <t>Perdida información</t>
  </si>
  <si>
    <t>Archivo de gestión -Dirección de Justicia Transicional - Piso 6</t>
  </si>
  <si>
    <t>Comité de Información de Política Criminal</t>
  </si>
  <si>
    <t>Confidencialidad</t>
  </si>
  <si>
    <t>Acceso no controlado a información sensible / confidencial.</t>
  </si>
  <si>
    <t>Divulgación indebida de información sensible o confidencial</t>
  </si>
  <si>
    <t xml:space="preserve">7.3.1 Cese o cambio de puesto de trabajo. </t>
  </si>
  <si>
    <t>La información en un principio es custodiada por un servidor asignado al OPC y porteriormente de acuerdo a las tablas de retención documental es clasificada y entregada al archivo de gestión de la Dirección para una posterior trensferencia de acuerdo a los parametros establecidos por Gestión Documental.</t>
  </si>
  <si>
    <t>Documentación del Sistema de Información de Política Criminal</t>
  </si>
  <si>
    <t>Integridad</t>
  </si>
  <si>
    <t>Perdida de información histórica y relevante para el funcionamiento del SIPC</t>
  </si>
  <si>
    <t>_11._SEGURIDAD_FÍSICA_Y_AMBIENTAL.</t>
  </si>
  <si>
    <t xml:space="preserve">11.1.4 Protección contra las amenazas externas y ambientales. </t>
  </si>
  <si>
    <t xml:space="preserve">Proyecto de implementación del Observatorio de Política Criminal </t>
  </si>
  <si>
    <t>Perdida de información histórica y relevante para el funcionamiento del OPC</t>
  </si>
  <si>
    <t>La información en un principio es custodiada por un servidor asignado al OPC y porteriormente de acuerdo a las tablas de retención documental es clasificada y entregada al archivo de gestión de la Dirección para una porterior trensferencia de acuerdo a los parametros establecidos por Gestión Documental.</t>
  </si>
  <si>
    <t>Sitio web Dirección de Política Criminal y Penitenciara - DPCP</t>
  </si>
  <si>
    <t>Ausencia o insuficiencia de mecanismos de monitoreo de Red, gestión de la capacidad y disponibilidad.</t>
  </si>
  <si>
    <t>Problemas de acceso a la información pública</t>
  </si>
  <si>
    <t xml:space="preserve">14.2.8 Pruebas de funcionalidad durante el desarrollo de los sistemas. </t>
  </si>
  <si>
    <t>El equipo del Observatorio de Política criminal o la Dirección de Política criminal remite los requerimientos de cargue de información o actualizaciones que se requiera a la Subdirección de Tecnologías de Información, dependencia que ejerce la administración y controles de la página web.</t>
  </si>
  <si>
    <t xml:space="preserve">Estudios en materia de Política Criminal, Penitenciaria </t>
  </si>
  <si>
    <t xml:space="preserve">5.1.2 Revisión de las políticas para la seguridad de la información. </t>
  </si>
  <si>
    <t>Cada integrante del la  Direción custodia los documentos de acuerdo a su línea de trabajo durante el año lectivo o actividad contractual, finalizado el periodo se hace la copia digital y la antrega de la documentación respectiva al custodio del archivo de la Dirección para una posterior trensferencia de acuerdo a los parametros establecidos por Gestión Documental. En el caso de existir documentos para publicar, estos pasan a revisión para luego de ser autorizados sean publicados,</t>
  </si>
  <si>
    <t>Sesiones de formación - Memorias y listas de asistencia</t>
  </si>
  <si>
    <t>CONFIDENCIALIDAD.</t>
  </si>
  <si>
    <t>La información de cada uno de los eventos es custodiada en su momento por el funcionario de la Dirección,  lider y organizador del evento, quien realiza su clasificación y una vez finalizado cada periodo anual, remite la carpeta documental al archivo de la Dirección y realiza la copia digital.</t>
  </si>
  <si>
    <t>Estudios  o Investigacioners del OPC en materia de Política Criminal, Penitenciaria y del Sistema de Responsabilidad Penal para Adolescentes</t>
  </si>
  <si>
    <t>Daño físico (fuego, agua, humedad, contaminación química, construcción, entre otros)</t>
  </si>
  <si>
    <t>Perdida de documentación relevante, insumos para adelantar los estudios e investigaciones de política publica en materia de poñítica criminal</t>
  </si>
  <si>
    <t>Cada integrante del la  Direción custodia los documentos de acuerdo a su línea de trabajo o de investigación, durante el año lectivo o actividad contractual, finalizado el periodo se hacela copia digital y la antrega de la documentación respectiva al custodio del archivo de la Dirección para una posterior trensferencia de acuerdo a los parametros establecidos por Gestión Documental. En el caso de existir documentos para publicar, estos pasan a revisión para luego de ser autorizados sean publicados,</t>
  </si>
  <si>
    <t>Acceso o uso no controlado.</t>
  </si>
  <si>
    <t>Documentos de estudios e informes de las tematicas priorizadas de Política Criminal</t>
  </si>
  <si>
    <t xml:space="preserve">Actas Consejo Superior de Política Criminal </t>
  </si>
  <si>
    <t>Fuga, revelación o divulgación de información sensible y/o confidencial</t>
  </si>
  <si>
    <t xml:space="preserve">7.2.1 Responsabilidades de gestión. </t>
  </si>
  <si>
    <t>La información en un principio es custodiada por un servidor asignado que apoya la secretaría técnica del Consejo Superior de Política Criminal,porteriormente una vez finalizado cada periodo anual, de acuerdo a las tablas de retención documental es clasificada y entregada al archivo de gestión de la Dirección para una posterior trensferencia de acuerdo a los parametros establecidos por Gestión Documental.</t>
  </si>
  <si>
    <t>Actas Comisión Asesora de Política Criminal</t>
  </si>
  <si>
    <t>Conceptos</t>
  </si>
  <si>
    <t>Plan Nacional de Política Criminal</t>
  </si>
  <si>
    <t>La información en un principio es custodiada por un servidor asignado que apoya la secretaría técnica del Consejo Superior de Política Criminal,porteriormente una vez finalizado cada periodo anual o el proceso, de acuerdo a las tablas de retención documental es clasificada y entregada al archivo de gestión de la Dirección para una posterior trensferencia de acuerdo a los parametros establecidos por Gestión Documental.</t>
  </si>
  <si>
    <t>Modificación Decreto 1885 de 2015</t>
  </si>
  <si>
    <t>Pérdida de información</t>
  </si>
  <si>
    <t xml:space="preserve">Proyectos de ley </t>
  </si>
  <si>
    <t>pérdida de la información</t>
  </si>
  <si>
    <t xml:space="preserve">La falta de comunicación con los profesionales que lideran el tema.  </t>
  </si>
  <si>
    <t>Prevención del delito de adolescentes y jóvenes</t>
  </si>
  <si>
    <t>Informes del Sistema Nacional de Coordinación de Responsabilidad Penal para Adolescentes</t>
  </si>
  <si>
    <t>Perdida de informacion</t>
  </si>
  <si>
    <t>La información en un principio es custodiada por un servidor asignado al Grupo del SRPA y porteriormente de acuerdo a las tablas de retención documental es clasificada y entregada al archivo de gestión de la Dirección para una posterior trensferencia de acuerdo a los parametros establecidos por Gestión Documental.</t>
  </si>
  <si>
    <t>Programa de Justicia Juvenil Restaurativa</t>
  </si>
  <si>
    <t>Seguimiento fallos Corte Constitucional -ECI-</t>
  </si>
  <si>
    <t>La información la debe suministrar la persona que ha sido contratada para el seguimiento del tema.</t>
  </si>
  <si>
    <t>Control Político</t>
  </si>
  <si>
    <t>Enfoque diferencial étnico en materia penitenciaria y carcelaria.</t>
  </si>
  <si>
    <t>Informes de seguimiento al Sistema de Responsabilidad Penal para Adolescentes</t>
  </si>
  <si>
    <t xml:space="preserve">La información la debe suministrar la persona que se le asigne el tema puede ser un funcionario o contratista. </t>
  </si>
  <si>
    <t>Mesas de seguimiento del Sistema Penitenciario y Carcelario</t>
  </si>
  <si>
    <t>Informe de seguimiento a Establecimientos Penitenciarios.</t>
  </si>
  <si>
    <t>Archivo Dirección de Política Criminal y Penitenciaria.</t>
  </si>
  <si>
    <t>No se entrega de forma clara y completa la información al personal técnico que maneja el archivo.</t>
  </si>
  <si>
    <t>Medianamente efectivo</t>
  </si>
  <si>
    <t>Prevención de Reincidencia desde un modelo de atención Pospenitenciaria</t>
  </si>
  <si>
    <t>Politicas públicas en materia de política penitenciaria</t>
  </si>
  <si>
    <t xml:space="preserve">6.1.5 Seguridad de la información en la gestión de proyectos. </t>
  </si>
  <si>
    <t>Seguimiento a conceptos</t>
  </si>
  <si>
    <t xml:space="preserve">Comisión de Seguimiento de las Condiciones de Reclusión y del Sistema Penitenciario. </t>
  </si>
  <si>
    <t>Comité Interinstitucional de Coordinación y Seguimiento a La Ejecución de las Normas Penitenciarias y Carcelarias Aplicables en el Marco de la Ley de Justicia y Paz</t>
  </si>
  <si>
    <t>Actas Comité Técnico de Política Criminal</t>
  </si>
  <si>
    <t>Actos fraudulentos (suplantación, fraude,  venta de información, soborno, extorsión, falsificación de derechos, entre otros)</t>
  </si>
  <si>
    <t>Ausencia o insuficiencia de contratos, acuerdos de nivel de servicio y/o confidencialidad con empleados o terceros.</t>
  </si>
  <si>
    <t xml:space="preserve">Perdida de informacion </t>
  </si>
  <si>
    <t>Reglamento SNCRPA 
 Decreto 1885 de 2015</t>
  </si>
  <si>
    <t xml:space="preserve">La información no se centraliza en un solo funcionario ni se almacena en una sola ubicación. Se hace uso de diferentes herramientas para evitar perdidas de información. </t>
  </si>
  <si>
    <t>Formulación proyectos de inversión de la Dirección</t>
  </si>
  <si>
    <t>Informacion desactualizada</t>
  </si>
  <si>
    <t>Principios de Seguridad</t>
  </si>
  <si>
    <t>AMENAZAS</t>
  </si>
  <si>
    <t>Confidencialidad y disponibilidad</t>
  </si>
  <si>
    <t>Confidencialidad e integridad</t>
  </si>
  <si>
    <t>Confidencialidad, Integridad y Disponibilidad</t>
  </si>
  <si>
    <t>Integridad y Disponibilidad</t>
  </si>
  <si>
    <t>Cierre de operación de un proveedor o contratista crítico para la Entidad</t>
  </si>
  <si>
    <t>Falla o corrupción del software.</t>
  </si>
  <si>
    <t>Abuso de derechos (de usuario, administrador)</t>
  </si>
  <si>
    <t xml:space="preserve">Contaminación, Pandemias, virus </t>
  </si>
  <si>
    <t>Falla técnica (Mal funcionamiento del equipo, Mal funcionamiento del software )</t>
  </si>
  <si>
    <t>Hurto o robo (información, documentos, medios o equipos)</t>
  </si>
  <si>
    <t>Acciones no autorizadas (Uso no autorizado del equipo, Corrupción de los datos, Abuso de derechos, Falsificación de derechos)</t>
  </si>
  <si>
    <t>Incumplimiento  de leyes o regulaciones (propiedad intelectual, entre otros)</t>
  </si>
  <si>
    <t>Déficit de personal</t>
  </si>
  <si>
    <t>Error en el uso</t>
  </si>
  <si>
    <t>Piratería</t>
  </si>
  <si>
    <t>Desastre natural (temblor, terremoto,  inundación, incendio, rayos, contaminación química entre otros)</t>
  </si>
  <si>
    <t>Recuperación de medios reciclados o desechados</t>
  </si>
  <si>
    <t>Falla de la red interna</t>
  </si>
  <si>
    <t>Uso de software no licenciado o no autorizado</t>
  </si>
  <si>
    <t>Falla de suministro de servicios esenciales (agua, gas, aire acondicionado)</t>
  </si>
  <si>
    <t>Falla en el suministro de energía  (pérdida suministro de energia,planta eléctrica, UPS, banco de baterías)</t>
  </si>
  <si>
    <t>RIESGOS</t>
  </si>
  <si>
    <t>CONFIDENCIALIDAD_</t>
  </si>
  <si>
    <t>INTEGRIDAD_</t>
  </si>
  <si>
    <t>Fuego, agua, humedad, variaciones de temperatura/voltaje, radioactividad, polvo, gases, oxidación, campos electromagnéticos, entre otros.</t>
  </si>
  <si>
    <t>Alteración, daño total o parcial de la información procesada y/o almacenada en… Información inexacta e incompleta.</t>
  </si>
  <si>
    <t xml:space="preserve">Incumplimiento en el mantenimiento </t>
  </si>
  <si>
    <t>Divulgación no autorizada o fuga de información por la pérdida/robo de equipos de cómputo o medios removibles en los que se almacena información confidencial/sensible en texto claro.</t>
  </si>
  <si>
    <t>Incumplimiento en el servicio de mantenimiento</t>
  </si>
  <si>
    <t>Pérdida, robo, daño, alteración, divulgación no autorizada y/o fuga de información como consecuencia del acceso físico a las oficinas.</t>
  </si>
  <si>
    <t>Incumplimiento en los SLA´s</t>
  </si>
  <si>
    <t>VULNERABILIDADES</t>
  </si>
  <si>
    <t>Saturación del sistema de información</t>
  </si>
  <si>
    <t>Ausencia de procedimiento formal para la autorización de la información disponible al público.</t>
  </si>
  <si>
    <t>Ausencia de planes de continuidad.</t>
  </si>
  <si>
    <t>Ausencia o insuficiencia de disposiciones (con respecto a la seguridad) en los contratos con los empleados y/o terceras partes.</t>
  </si>
  <si>
    <t>Especificaciones o requerimientos incompletos, inadecuados o no claros.</t>
  </si>
  <si>
    <t>Relojes no sincronizados.</t>
  </si>
  <si>
    <t>Ausencia o insuficiencia de controles de monitoreo de las instalaciones (por ej. detección o extinción de incendios, líquidos inflamables, CCTV, entre otros).</t>
  </si>
  <si>
    <t>Ausencia de logs o registros de auditoría.</t>
  </si>
  <si>
    <t>Testeo inadecuado o insuficiente</t>
  </si>
  <si>
    <t>Ausencia de mecanismos de monitoreo a la actividad de los empleados y/o terceros.</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</si>
  <si>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</si>
  <si>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</si>
  <si>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</si>
  <si>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</si>
  <si>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Ausencia de controles y verificaciones en los procesos de selección y contratación de personal.</t>
  </si>
  <si>
    <t>Ausencia o insuficiencia de un proceso para clasificar y etiquetar la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</si>
  <si>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</si>
  <si>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</si>
  <si>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</si>
  <si>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Canales de comunicación sin encripción.</t>
  </si>
  <si>
    <t>Ausencia o insuficiencia de mecanismos de identificación y autenticación.</t>
  </si>
  <si>
    <t>Conexión deficiente y/o desorganización del cableado estructurado / eléctrico.</t>
  </si>
  <si>
    <t>Ausencia o insuficiencia de perfiles de acceso o falta de gestión de privilegios de acceso.</t>
  </si>
  <si>
    <t>Disposición / Eliminación /reutilización de equipos sin borrado seguro.</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</si>
  <si>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</si>
  <si>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</si>
  <si>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</si>
  <si>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</si>
  <si>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</si>
  <si>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</si>
  <si>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</si>
  <si>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</si>
  <si>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</si>
  <si>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</si>
  <si>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Descarga y/o uso no controlado de software.</t>
  </si>
  <si>
    <t>Fallas conocidas o defectos del software.</t>
  </si>
  <si>
    <t>Uso de Software ilegal / No autorizado / Software Malicioso.</t>
  </si>
  <si>
    <t>_10._CIFRADO.</t>
  </si>
  <si>
    <t>_16._GESTIÓN_DE_INCIDENTES_EN_LA_SEGURIDAD_DE_LA_INFORMACIÓN.</t>
  </si>
  <si>
    <t>_17._ASPECTOS_DE_SEGURIDAD_DE_LA_INFORMACION_EN_LA_GESTIÓN_DE_LA_CONTINUIDAD_DEL_NEGOCIO.</t>
  </si>
  <si>
    <t xml:space="preserve">10.1.1 Política de uso de los controles criptográficos. </t>
  </si>
  <si>
    <t xml:space="preserve">11.1.1 Perímetro de seguridad física. </t>
  </si>
  <si>
    <t xml:space="preserve">12.1.1 Documentación de procedimientos de operación.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</si>
  <si>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</si>
  <si>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</si>
  <si>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</si>
  <si>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</si>
  <si>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</si>
  <si>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</si>
  <si>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</si>
  <si>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</si>
  <si>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</si>
  <si>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</si>
  <si>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</si>
  <si>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</si>
  <si>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</si>
  <si>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</si>
  <si>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</si>
  <si>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</si>
  <si>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</si>
  <si>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6.1.3 Contacto con las autoridades.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</si>
  <si>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</si>
  <si>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</si>
  <si>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</si>
  <si>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</si>
  <si>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</si>
  <si>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</si>
  <si>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</si>
  <si>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</si>
  <si>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</si>
  <si>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</si>
  <si>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</si>
  <si>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8.2.1 Directrices de clasificación.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</si>
  <si>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</si>
  <si>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</si>
  <si>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</si>
  <si>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</si>
  <si>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</si>
  <si>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</si>
  <si>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7.2.3 Proceso disciplinario. </t>
  </si>
  <si>
    <t xml:space="preserve">8.2.2 Etiquetado y manipulado de la información. </t>
  </si>
  <si>
    <t xml:space="preserve">11.1.5 El trabajo en áreas seguras. </t>
  </si>
  <si>
    <t xml:space="preserve">12.2.1 Controles contra el código malicioso. </t>
  </si>
  <si>
    <t xml:space="preserve">13.2.2 Acuerdos de intercambio. </t>
  </si>
  <si>
    <t xml:space="preserve">16.1.5 Respuesta a los incidentes de seguridad. </t>
  </si>
  <si>
    <t xml:space="preserve">18.1.5 Regulación de los controles criptográficos. </t>
  </si>
  <si>
    <t xml:space="preserve">6.2.1 Política de uso de dispositivos para movilidad. </t>
  </si>
  <si>
    <t xml:space="preserve">8.2.3 Manipulación de activos. </t>
  </si>
  <si>
    <t xml:space="preserve">9.2.4 Gestión de información confidencial de autenticación de usuarios.   </t>
  </si>
  <si>
    <t xml:space="preserve">11.1.6 Áreas de acceso público, carga y descarga.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</si>
  <si>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</si>
  <si>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</si>
  <si>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</si>
  <si>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</si>
  <si>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</si>
  <si>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</si>
  <si>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</si>
  <si>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</si>
  <si>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</si>
  <si>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</si>
  <si>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</si>
  <si>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</si>
  <si>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</si>
  <si>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</si>
  <si>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</si>
  <si>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</si>
  <si>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14.2.5 Uso de principios de ingeniería en protección de sistemas. </t>
  </si>
  <si>
    <t>18.2.3 Comprobación del cumplimiento.</t>
  </si>
  <si>
    <t xml:space="preserve">8.3.3 Soportes físicos en tránsito. </t>
  </si>
  <si>
    <t xml:space="preserve">11.2.3 Seguridad del cableado. </t>
  </si>
  <si>
    <t xml:space="preserve">12.4.3 Registros de actividad del administrador y operador del sistema. </t>
  </si>
  <si>
    <t xml:space="preserve">14.2.6 Seguridad en entornos de desarrollo. </t>
  </si>
  <si>
    <t xml:space="preserve">11.2.4 Mantenimiento de los equipos. </t>
  </si>
  <si>
    <t xml:space="preserve">12.4.4 Sincronización de relojes. </t>
  </si>
  <si>
    <t xml:space="preserve">14.2.7 Externalización del desarrollo de software. </t>
  </si>
  <si>
    <t xml:space="preserve">11.2.5 Salida de activos fuera de las dependencias de la empresa. </t>
  </si>
  <si>
    <t xml:space="preserve">12.5.1 Instalación del software en sistemas en producción.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</si>
  <si>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</si>
  <si>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</si>
  <si>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</si>
  <si>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</si>
  <si>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</si>
  <si>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</si>
  <si>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</si>
  <si>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</si>
  <si>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</si>
  <si>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</si>
  <si>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</si>
  <si>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</si>
  <si>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</si>
  <si>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</si>
  <si>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</si>
  <si>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</si>
  <si>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Poco efectivo</t>
  </si>
  <si>
    <t xml:space="preserve"> </t>
  </si>
  <si>
    <t>Criterios para calificar la probabilidad</t>
  </si>
  <si>
    <t>Nivel</t>
  </si>
  <si>
    <t>Descripción</t>
  </si>
  <si>
    <t>Frecuencia</t>
  </si>
  <si>
    <t>El evento se presenta en la mayoria de circunstancias</t>
  </si>
  <si>
    <t>Al menos una vez al mes</t>
  </si>
  <si>
    <t>Se presentan eventos de manera frecuente</t>
  </si>
  <si>
    <t>Al menos cada dos meses</t>
  </si>
  <si>
    <t>Se presentan eventos ocasionalmente</t>
  </si>
  <si>
    <t>Al menos dos veces en el año</t>
  </si>
  <si>
    <t>El evento no es probable que ocurra</t>
  </si>
  <si>
    <t>Al menos una vez en el ultimo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</si>
  <si>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</si>
  <si>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</si>
  <si>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</si>
  <si>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</si>
  <si>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</si>
  <si>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</si>
  <si>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</si>
  <si>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</si>
  <si>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</si>
  <si>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</si>
  <si>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</si>
  <si>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</si>
  <si>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</si>
  <si>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</si>
  <si>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</si>
  <si>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</si>
  <si>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</si>
  <si>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</si>
  <si>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</si>
  <si>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</si>
  <si>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</si>
  <si>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</si>
  <si>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</si>
  <si>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</si>
  <si>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</si>
  <si>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</si>
  <si>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</si>
  <si>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</si>
  <si>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</si>
  <si>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</si>
  <si>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</si>
  <si>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</si>
  <si>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</si>
  <si>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El profesional de contratación</t>
  </si>
  <si>
    <t>Paso 2</t>
  </si>
  <si>
    <t>Periodicidad definida para su
ejecución.</t>
  </si>
  <si>
    <t>cada vez que se va a realizar un contrato con un proveedor de servicios.</t>
  </si>
  <si>
    <t>Paso 3</t>
  </si>
  <si>
    <t>Indicar cuál es el propósito del control</t>
  </si>
  <si>
    <t>verifica que la información suministrada por el proveedor corresponda con los requisitos establecidos de
contratación</t>
  </si>
  <si>
    <t>Paso 4</t>
  </si>
  <si>
    <t>Establecer el cómo se realiza la actividad de control.</t>
  </si>
  <si>
    <t>a través de una lista de chequeo donde están los requisitos de información y la revisión con la información física suministrada por el proveedor.</t>
  </si>
  <si>
    <t>Paso 5</t>
  </si>
  <si>
    <t>Indicar qué pasa con las observaciones o desviaciones resultantes de ejecutar el control</t>
  </si>
  <si>
    <t>En caso de encontrar información faltante, requiere al proveedor a través de correo el suministro de la información y poder continuar con el proceso de contratación.</t>
  </si>
  <si>
    <t>Paso 6</t>
  </si>
  <si>
    <t>Evidencia de la ejecución del control</t>
  </si>
  <si>
    <t>Evidencia: la lista de chequeo diligenciada, la información de la carpeta del cliente y los correos a que hubo lugar en donde solicitó la información faltante (en los casos que aplique).</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</si>
  <si>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</si>
  <si>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</si>
  <si>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</si>
  <si>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</si>
  <si>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</si>
  <si>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</si>
  <si>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</si>
  <si>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</si>
  <si>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</si>
  <si>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PROBABILIDAD DE OCURRENCIA</t>
  </si>
  <si>
    <t>CASI SEGURO
(5)</t>
  </si>
  <si>
    <t>PROBABLE
(4)</t>
  </si>
  <si>
    <t>MODERADA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</si>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</sst>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1">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9"/>
      <color indexed="81"/>
      <name val="Tahoma"/>
      <charset val="1"/>
    </font>
    <font>
      <sz val="9"/>
      <color indexed="81"/>
      <name val="Tahoma"/>
      <charset val="1"/>
    </font>
    <font>
      <sz val="10"/>
      <color indexed="8"/>
      <name val="Arial"/>
      <family val="2"/>
    </font>
    <font>
      <sz val="11"/>
      <color rgb="FF7030A0"/>
      <name val="Calibri"/>
      <family val="2"/>
      <scheme val="minor"/>
    </font>
    <font>
      <sz val="10"/>
      <color rgb="FF000000"/>
      <name val="Arial"/>
      <family val="2"/>
    </font>
    <font>
      <sz val="11"/>
      <color rgb="FF000000"/>
      <name val="Calibri"/>
      <family val="2"/>
      <scheme val="minor"/>
    </font>
    <font>
      <sz val="11"/>
      <name val="Calibri"/>
      <family val="2"/>
      <scheme val="minor"/>
    </font>
    <font>
      <sz val="9"/>
      <color indexed="8"/>
      <name val="Arial"/>
      <family val="2"/>
    </font>
    <font>
      <sz val="11"/>
      <color indexed="8"/>
      <name val="Calibri"/>
      <family val="2"/>
      <scheme val="minor"/>
    </font>
    <font>
      <sz val="10"/>
      <color indexed="8"/>
      <name val="Calibri"/>
      <family val="2"/>
      <scheme val="minor"/>
    </font>
  </fonts>
  <fills count="26">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B050"/>
        <bgColor indexed="64"/>
      </patternFill>
    </fill>
    <fill>
      <patternFill patternType="solid">
        <fgColor theme="0"/>
        <bgColor indexed="26"/>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style="thick">
        <color theme="0" tint="-0.499984740745262"/>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0" fontId="1" fillId="0" borderId="0"/>
    <xf numFmtId="0" fontId="1" fillId="0" borderId="0"/>
    <xf numFmtId="0" fontId="3" fillId="0" borderId="0"/>
    <xf numFmtId="0" fontId="11" fillId="0" borderId="0"/>
    <xf numFmtId="9" fontId="33" fillId="0" borderId="0" applyFont="0" applyFill="0" applyBorder="0" applyAlignment="0" applyProtection="0"/>
    <xf numFmtId="0" fontId="1" fillId="0" borderId="0"/>
  </cellStyleXfs>
  <cellXfs count="283">
    <xf numFmtId="0" fontId="0" fillId="0" borderId="0" xfId="0"/>
    <xf numFmtId="0" fontId="3" fillId="0" borderId="0" xfId="3"/>
    <xf numFmtId="0" fontId="5" fillId="0" borderId="0" xfId="3" applyFont="1"/>
    <xf numFmtId="0" fontId="7" fillId="0" borderId="0" xfId="3" applyFont="1"/>
    <xf numFmtId="0" fontId="3" fillId="0" borderId="3" xfId="3" applyBorder="1" applyAlignment="1">
      <alignment horizontal="center" vertical="center"/>
    </xf>
    <xf numFmtId="0" fontId="3" fillId="0" borderId="4" xfId="3" applyBorder="1" applyAlignment="1">
      <alignment horizontal="center" vertical="center"/>
    </xf>
    <xf numFmtId="0" fontId="3" fillId="0" borderId="4" xfId="3" applyBorder="1"/>
    <xf numFmtId="0" fontId="3" fillId="0" borderId="3" xfId="3" applyBorder="1"/>
    <xf numFmtId="0" fontId="3" fillId="0" borderId="5" xfId="3" applyBorder="1"/>
    <xf numFmtId="0" fontId="8" fillId="6" borderId="2" xfId="3" applyFont="1" applyFill="1" applyBorder="1" applyAlignment="1">
      <alignment horizontal="center" vertical="center"/>
    </xf>
    <xf numFmtId="0" fontId="6" fillId="0" borderId="6" xfId="3" applyFont="1" applyBorder="1"/>
    <xf numFmtId="0" fontId="6" fillId="0" borderId="5" xfId="3" applyFont="1" applyBorder="1"/>
    <xf numFmtId="0" fontId="8" fillId="0" borderId="0" xfId="3" applyFont="1"/>
    <xf numFmtId="0" fontId="8" fillId="7" borderId="2" xfId="3" applyFont="1" applyFill="1" applyBorder="1" applyAlignment="1">
      <alignment horizontal="center" vertical="center"/>
    </xf>
    <xf numFmtId="0" fontId="8" fillId="4" borderId="2" xfId="3" applyFont="1" applyFill="1" applyBorder="1" applyAlignment="1">
      <alignment horizontal="center" vertical="center"/>
    </xf>
    <xf numFmtId="0" fontId="8" fillId="0" borderId="7" xfId="3" applyFont="1" applyBorder="1"/>
    <xf numFmtId="0" fontId="8" fillId="3" borderId="2" xfId="3" applyFont="1" applyFill="1" applyBorder="1" applyAlignment="1">
      <alignment horizontal="center" vertical="center"/>
    </xf>
    <xf numFmtId="0" fontId="3" fillId="0" borderId="8" xfId="3" applyBorder="1"/>
    <xf numFmtId="0" fontId="3" fillId="0" borderId="8" xfId="3" applyBorder="1" applyAlignment="1">
      <alignment horizontal="center" vertical="center"/>
    </xf>
    <xf numFmtId="0" fontId="3" fillId="0" borderId="0" xfId="3" applyAlignment="1">
      <alignment horizontal="center" vertical="center"/>
    </xf>
    <xf numFmtId="0" fontId="2" fillId="0" borderId="0" xfId="0" applyFont="1"/>
    <xf numFmtId="0" fontId="3" fillId="0" borderId="0" xfId="3" applyAlignment="1">
      <alignment vertical="center"/>
    </xf>
    <xf numFmtId="0" fontId="6" fillId="0" borderId="0" xfId="3" applyFont="1" applyAlignment="1">
      <alignment horizontal="center" vertical="center" wrapText="1"/>
    </xf>
    <xf numFmtId="0" fontId="4" fillId="12" borderId="0" xfId="3" applyFont="1" applyFill="1" applyAlignment="1">
      <alignment horizontal="center" vertical="center"/>
    </xf>
    <xf numFmtId="0" fontId="10" fillId="16" borderId="0" xfId="0" applyFont="1" applyFill="1" applyAlignment="1">
      <alignment vertical="center" wrapText="1"/>
    </xf>
    <xf numFmtId="0" fontId="1" fillId="0" borderId="0" xfId="0" applyFont="1"/>
    <xf numFmtId="0" fontId="13" fillId="14" borderId="16" xfId="0" applyFont="1" applyFill="1" applyBorder="1" applyAlignment="1">
      <alignment horizontal="center" vertical="center" wrapText="1"/>
    </xf>
    <xf numFmtId="0" fontId="13" fillId="14" borderId="17" xfId="0" applyFont="1" applyFill="1" applyBorder="1" applyAlignment="1">
      <alignment horizontal="center" vertical="center" wrapText="1"/>
    </xf>
    <xf numFmtId="0" fontId="1" fillId="9" borderId="10" xfId="0" applyFont="1" applyFill="1" applyBorder="1" applyAlignment="1" applyProtection="1">
      <alignment vertical="center" wrapText="1"/>
      <protection locked="0"/>
    </xf>
    <xf numFmtId="0" fontId="1" fillId="9" borderId="1" xfId="0" applyFont="1" applyFill="1" applyBorder="1" applyAlignment="1" applyProtection="1">
      <alignment vertical="center" wrapText="1"/>
      <protection locked="0"/>
    </xf>
    <xf numFmtId="0" fontId="13" fillId="10"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3" fillId="10" borderId="19" xfId="0" applyFont="1" applyFill="1" applyBorder="1" applyAlignment="1">
      <alignment horizontal="center" vertical="center" wrapText="1"/>
    </xf>
    <xf numFmtId="0" fontId="10" fillId="0" borderId="1" xfId="0" applyFont="1" applyBorder="1" applyAlignment="1" applyProtection="1">
      <alignment vertical="center" wrapText="1"/>
      <protection locked="0"/>
    </xf>
    <xf numFmtId="0" fontId="15" fillId="16" borderId="0" xfId="0" applyFont="1" applyFill="1" applyAlignment="1">
      <alignment vertical="center" wrapText="1"/>
    </xf>
    <xf numFmtId="0" fontId="10" fillId="0" borderId="10" xfId="0" applyFont="1" applyBorder="1" applyAlignment="1" applyProtection="1">
      <alignment vertical="center" wrapText="1"/>
      <protection locked="0"/>
    </xf>
    <xf numFmtId="0" fontId="13" fillId="14" borderId="1" xfId="0" applyFont="1" applyFill="1" applyBorder="1" applyAlignment="1">
      <alignment horizontal="center" vertical="center" wrapText="1"/>
    </xf>
    <xf numFmtId="0" fontId="13" fillId="14" borderId="1" xfId="0" applyFont="1" applyFill="1" applyBorder="1" applyAlignment="1">
      <alignment horizontal="center" vertical="center" textRotation="90" wrapText="1"/>
    </xf>
    <xf numFmtId="0" fontId="0" fillId="0" borderId="0" xfId="0" applyAlignment="1">
      <alignment wrapText="1"/>
    </xf>
    <xf numFmtId="0" fontId="0" fillId="0" borderId="0" xfId="0" applyAlignment="1">
      <alignment horizontal="center" wrapText="1"/>
    </xf>
    <xf numFmtId="0" fontId="19" fillId="9" borderId="10" xfId="0" applyFont="1" applyFill="1" applyBorder="1" applyAlignment="1" applyProtection="1">
      <alignment vertical="center" wrapText="1"/>
      <protection locked="0"/>
    </xf>
    <xf numFmtId="0" fontId="19" fillId="9" borderId="1" xfId="0" applyFont="1" applyFill="1" applyBorder="1" applyAlignment="1" applyProtection="1">
      <alignment vertical="center" wrapText="1"/>
      <protection locked="0"/>
    </xf>
    <xf numFmtId="0" fontId="20" fillId="0" borderId="0" xfId="0" applyFont="1"/>
    <xf numFmtId="0" fontId="20" fillId="0" borderId="0" xfId="0" applyFont="1" applyAlignment="1">
      <alignment wrapText="1"/>
    </xf>
    <xf numFmtId="0" fontId="1" fillId="0" borderId="26" xfId="0" applyFont="1" applyBorder="1" applyAlignment="1">
      <alignment horizontal="center" vertical="center" wrapText="1"/>
    </xf>
    <xf numFmtId="0" fontId="1" fillId="9" borderId="24" xfId="0" applyFont="1" applyFill="1" applyBorder="1" applyAlignment="1" applyProtection="1">
      <alignment horizontal="justify" vertical="center" wrapText="1"/>
      <protection locked="0"/>
    </xf>
    <xf numFmtId="0" fontId="1" fillId="10" borderId="2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9" fillId="9" borderId="24" xfId="0" applyFont="1" applyFill="1" applyBorder="1" applyAlignment="1" applyProtection="1">
      <alignment vertical="center" wrapText="1"/>
      <protection locked="0"/>
    </xf>
    <xf numFmtId="0" fontId="1" fillId="10" borderId="14" xfId="0" applyFont="1" applyFill="1" applyBorder="1" applyAlignment="1" applyProtection="1">
      <alignment vertical="center" wrapText="1"/>
      <protection locked="0"/>
    </xf>
    <xf numFmtId="0" fontId="19" fillId="9" borderId="14" xfId="0" applyFont="1" applyFill="1" applyBorder="1" applyAlignment="1" applyProtection="1">
      <alignment vertical="center" wrapText="1"/>
      <protection locked="0"/>
    </xf>
    <xf numFmtId="0" fontId="2" fillId="0" borderId="11" xfId="0" applyFont="1" applyBorder="1"/>
    <xf numFmtId="0" fontId="2" fillId="0" borderId="10" xfId="0" applyFont="1" applyBorder="1"/>
    <xf numFmtId="0" fontId="2" fillId="0" borderId="12" xfId="0" applyFont="1" applyBorder="1"/>
    <xf numFmtId="0" fontId="21" fillId="0" borderId="43" xfId="0" applyFont="1" applyBorder="1"/>
    <xf numFmtId="0" fontId="21" fillId="0" borderId="1" xfId="0" applyFont="1" applyBorder="1"/>
    <xf numFmtId="0" fontId="21" fillId="0" borderId="9" xfId="0" applyFont="1" applyBorder="1"/>
    <xf numFmtId="0" fontId="22" fillId="0" borderId="43" xfId="0" applyFont="1" applyBorder="1" applyAlignment="1">
      <alignment wrapText="1"/>
    </xf>
    <xf numFmtId="0" fontId="22" fillId="0" borderId="1" xfId="0" applyFont="1" applyBorder="1" applyAlignment="1">
      <alignment wrapText="1"/>
    </xf>
    <xf numFmtId="0" fontId="22" fillId="0" borderId="9" xfId="0" applyFont="1" applyBorder="1" applyAlignment="1">
      <alignment wrapText="1"/>
    </xf>
    <xf numFmtId="0" fontId="23" fillId="0" borderId="43" xfId="0" applyFont="1" applyBorder="1"/>
    <xf numFmtId="0" fontId="23" fillId="0" borderId="1" xfId="0" applyFont="1" applyBorder="1"/>
    <xf numFmtId="0" fontId="23" fillId="0" borderId="9" xfId="0" applyFont="1" applyBorder="1" applyAlignment="1">
      <alignment wrapText="1"/>
    </xf>
    <xf numFmtId="0" fontId="24" fillId="0" borderId="43" xfId="0" applyFont="1" applyBorder="1" applyAlignment="1">
      <alignment wrapText="1"/>
    </xf>
    <xf numFmtId="0" fontId="24" fillId="0" borderId="1" xfId="0" applyFont="1" applyBorder="1" applyAlignment="1">
      <alignment wrapText="1"/>
    </xf>
    <xf numFmtId="0" fontId="24" fillId="0" borderId="9" xfId="0" applyFont="1" applyBorder="1" applyAlignment="1">
      <alignment wrapText="1"/>
    </xf>
    <xf numFmtId="0" fontId="25" fillId="0" borderId="43" xfId="0" applyFont="1" applyBorder="1" applyAlignment="1">
      <alignment wrapText="1"/>
    </xf>
    <xf numFmtId="0" fontId="25" fillId="0" borderId="1" xfId="0" applyFont="1" applyBorder="1" applyAlignment="1">
      <alignment wrapText="1"/>
    </xf>
    <xf numFmtId="0" fontId="25" fillId="0" borderId="9" xfId="0" applyFont="1" applyBorder="1" applyAlignment="1">
      <alignment wrapText="1"/>
    </xf>
    <xf numFmtId="0" fontId="26" fillId="0" borderId="43" xfId="0" applyFont="1" applyBorder="1" applyAlignment="1">
      <alignment wrapText="1"/>
    </xf>
    <xf numFmtId="0" fontId="26" fillId="0" borderId="1" xfId="0" applyFont="1" applyBorder="1" applyAlignment="1">
      <alignment wrapText="1"/>
    </xf>
    <xf numFmtId="0" fontId="26" fillId="0" borderId="9" xfId="0" applyFont="1" applyBorder="1" applyAlignment="1">
      <alignment wrapText="1"/>
    </xf>
    <xf numFmtId="0" fontId="0" fillId="0" borderId="43" xfId="0" applyBorder="1" applyAlignment="1">
      <alignment wrapText="1"/>
    </xf>
    <xf numFmtId="0" fontId="0" fillId="0" borderId="1" xfId="0" applyBorder="1" applyAlignment="1">
      <alignment wrapText="1"/>
    </xf>
    <xf numFmtId="0" fontId="0" fillId="0" borderId="9" xfId="0" applyBorder="1"/>
    <xf numFmtId="0" fontId="0" fillId="0" borderId="13" xfId="0" applyBorder="1" applyAlignment="1">
      <alignment wrapText="1"/>
    </xf>
    <xf numFmtId="0" fontId="0" fillId="0" borderId="14" xfId="0" applyBorder="1" applyAlignment="1">
      <alignment wrapText="1"/>
    </xf>
    <xf numFmtId="0" fontId="0" fillId="0" borderId="15" xfId="0" applyBorder="1"/>
    <xf numFmtId="0" fontId="13" fillId="8" borderId="18" xfId="0" applyFont="1" applyFill="1" applyBorder="1" applyAlignment="1">
      <alignment vertical="center" wrapText="1"/>
    </xf>
    <xf numFmtId="0" fontId="0" fillId="20" borderId="0" xfId="0" applyFill="1"/>
    <xf numFmtId="0" fontId="29" fillId="20" borderId="49" xfId="0" applyFont="1" applyFill="1" applyBorder="1" applyAlignment="1">
      <alignment vertical="center" wrapText="1"/>
    </xf>
    <xf numFmtId="0" fontId="14" fillId="0" borderId="40" xfId="0" applyFont="1" applyBorder="1" applyAlignment="1" applyProtection="1">
      <alignment horizontal="justify" vertical="center" wrapText="1"/>
      <protection locked="0"/>
    </xf>
    <xf numFmtId="0" fontId="14" fillId="0" borderId="1" xfId="0" applyFont="1" applyBorder="1" applyAlignment="1" applyProtection="1">
      <alignment horizontal="justify"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Protection="1">
      <protection locked="0"/>
    </xf>
    <xf numFmtId="0" fontId="13" fillId="10" borderId="1" xfId="0" applyFont="1" applyFill="1" applyBorder="1" applyAlignment="1" applyProtection="1">
      <alignment horizontal="center" vertical="center" wrapText="1"/>
      <protection locked="0"/>
    </xf>
    <xf numFmtId="0" fontId="13" fillId="14" borderId="24" xfId="0" applyFont="1" applyFill="1" applyBorder="1" applyAlignment="1">
      <alignment horizontal="center" vertical="center" wrapText="1"/>
    </xf>
    <xf numFmtId="0" fontId="0" fillId="0" borderId="1" xfId="0" applyBorder="1"/>
    <xf numFmtId="0" fontId="0" fillId="0" borderId="23" xfId="0" applyBorder="1"/>
    <xf numFmtId="0" fontId="0" fillId="0" borderId="41" xfId="0" applyBorder="1"/>
    <xf numFmtId="0" fontId="34" fillId="21" borderId="0" xfId="0" applyFont="1" applyFill="1"/>
    <xf numFmtId="0" fontId="0" fillId="14" borderId="1" xfId="0" applyFill="1" applyBorder="1"/>
    <xf numFmtId="0" fontId="0" fillId="14" borderId="0" xfId="0" applyFill="1"/>
    <xf numFmtId="0" fontId="0" fillId="14" borderId="41" xfId="0" applyFill="1" applyBorder="1"/>
    <xf numFmtId="0" fontId="13" fillId="14" borderId="38" xfId="0" applyFont="1" applyFill="1" applyBorder="1" applyAlignment="1">
      <alignment horizontal="center" vertical="center" wrapText="1"/>
    </xf>
    <xf numFmtId="0" fontId="13" fillId="14" borderId="18" xfId="0" applyFont="1" applyFill="1" applyBorder="1" applyAlignment="1">
      <alignment horizontal="center" vertical="center" textRotation="90" wrapText="1"/>
    </xf>
    <xf numFmtId="0" fontId="13" fillId="14" borderId="18"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35" fillId="0" borderId="0" xfId="0" applyFont="1"/>
    <xf numFmtId="1" fontId="0" fillId="0" borderId="0" xfId="0" applyNumberFormat="1"/>
    <xf numFmtId="0" fontId="0" fillId="0" borderId="0" xfId="5" applyNumberFormat="1" applyFont="1"/>
    <xf numFmtId="0" fontId="39" fillId="23" borderId="15" xfId="0" applyFont="1" applyFill="1" applyBorder="1" applyAlignment="1" applyProtection="1">
      <alignment horizontal="center"/>
      <protection hidden="1"/>
    </xf>
    <xf numFmtId="0" fontId="40" fillId="0" borderId="57" xfId="0" applyFont="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0" fillId="0" borderId="19" xfId="0" applyFont="1" applyBorder="1" applyAlignment="1" applyProtection="1">
      <alignment horizontal="center" vertical="center" wrapText="1"/>
      <protection hidden="1"/>
    </xf>
    <xf numFmtId="0" fontId="40" fillId="0" borderId="58" xfId="0" applyFont="1" applyBorder="1" applyAlignment="1" applyProtection="1">
      <alignment horizontal="center" vertical="center" wrapText="1"/>
      <protection hidden="1"/>
    </xf>
    <xf numFmtId="0" fontId="40" fillId="0" borderId="43" xfId="0" applyFont="1" applyBorder="1" applyAlignment="1" applyProtection="1">
      <alignment horizontal="center" vertical="center"/>
      <protection hidden="1"/>
    </xf>
    <xf numFmtId="0" fontId="40" fillId="0" borderId="1" xfId="0" applyFont="1" applyBorder="1" applyAlignment="1" applyProtection="1">
      <alignment horizontal="center" vertical="center"/>
      <protection hidden="1"/>
    </xf>
    <xf numFmtId="0" fontId="40" fillId="0" borderId="1" xfId="0" applyFont="1" applyBorder="1" applyAlignment="1" applyProtection="1">
      <alignment horizontal="center" vertical="center" wrapText="1"/>
      <protection hidden="1"/>
    </xf>
    <xf numFmtId="0" fontId="40" fillId="0" borderId="9" xfId="0" applyFont="1" applyBorder="1" applyAlignment="1" applyProtection="1">
      <alignment horizontal="center" vertical="center" wrapText="1"/>
      <protection hidden="1"/>
    </xf>
    <xf numFmtId="0" fontId="40" fillId="0" borderId="13" xfId="0" applyFont="1" applyBorder="1" applyAlignment="1" applyProtection="1">
      <alignment horizontal="center" vertical="center"/>
      <protection hidden="1"/>
    </xf>
    <xf numFmtId="0" fontId="40" fillId="0" borderId="14" xfId="0" applyFont="1" applyBorder="1" applyAlignment="1" applyProtection="1">
      <alignment horizontal="center" vertical="center"/>
      <protection hidden="1"/>
    </xf>
    <xf numFmtId="0" fontId="40" fillId="0" borderId="14" xfId="0" applyFont="1" applyBorder="1" applyAlignment="1" applyProtection="1">
      <alignment horizontal="center" vertical="center" wrapText="1"/>
      <protection hidden="1"/>
    </xf>
    <xf numFmtId="0" fontId="40" fillId="0" borderId="15" xfId="0" applyFont="1" applyBorder="1" applyAlignment="1" applyProtection="1">
      <alignment horizontal="center" vertical="center" wrapText="1"/>
      <protection hidden="1"/>
    </xf>
    <xf numFmtId="0" fontId="44" fillId="0" borderId="1" xfId="0" applyFont="1" applyBorder="1"/>
    <xf numFmtId="0" fontId="12" fillId="13" borderId="41" xfId="0" applyFont="1" applyFill="1" applyBorder="1" applyAlignment="1">
      <alignment horizontal="center" vertical="center" wrapText="1"/>
    </xf>
    <xf numFmtId="0" fontId="12" fillId="13" borderId="42"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 fillId="9" borderId="10" xfId="0" applyFont="1" applyFill="1" applyBorder="1" applyAlignment="1" applyProtection="1">
      <alignment horizontal="justify" vertical="center" wrapText="1"/>
      <protection locked="0"/>
    </xf>
    <xf numFmtId="0" fontId="1" fillId="9" borderId="1" xfId="0" applyFont="1" applyFill="1" applyBorder="1" applyAlignment="1" applyProtection="1">
      <alignment horizontal="justify" vertical="center" wrapText="1"/>
      <protection locked="0"/>
    </xf>
    <xf numFmtId="0" fontId="1" fillId="9" borderId="14" xfId="0" applyFont="1" applyFill="1" applyBorder="1" applyAlignment="1" applyProtection="1">
      <alignment horizontal="justify" vertical="center" wrapText="1"/>
      <protection locked="0"/>
    </xf>
    <xf numFmtId="0" fontId="12" fillId="13" borderId="1" xfId="0" applyFont="1" applyFill="1" applyBorder="1" applyAlignment="1">
      <alignment horizontal="center" vertical="center"/>
    </xf>
    <xf numFmtId="0" fontId="13" fillId="8" borderId="19"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6" fillId="15" borderId="1" xfId="0" applyFont="1" applyFill="1" applyBorder="1" applyAlignment="1">
      <alignment horizontal="left" vertical="center" wrapText="1"/>
    </xf>
    <xf numFmtId="0" fontId="39" fillId="23" borderId="14" xfId="0" applyFont="1" applyFill="1" applyBorder="1" applyAlignment="1" applyProtection="1">
      <alignment horizontal="center"/>
      <protection hidden="1"/>
    </xf>
    <xf numFmtId="0" fontId="1" fillId="0" borderId="1" xfId="0" applyFont="1" applyBorder="1" applyAlignment="1">
      <alignment horizontal="center" vertical="center"/>
    </xf>
    <xf numFmtId="0" fontId="1" fillId="17"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 fillId="10"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0" xfId="0" applyFont="1" applyAlignment="1">
      <alignment horizontal="left"/>
    </xf>
    <xf numFmtId="0" fontId="43" fillId="0" borderId="1" xfId="0"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43" fillId="25" borderId="1" xfId="0" applyFont="1" applyFill="1" applyBorder="1" applyAlignment="1" applyProtection="1">
      <alignment horizontal="center" vertical="center" wrapText="1"/>
      <protection locked="0"/>
    </xf>
    <xf numFmtId="0" fontId="1" fillId="25" borderId="1" xfId="0" applyFont="1" applyFill="1" applyBorder="1" applyAlignment="1" applyProtection="1">
      <alignment horizontal="center" vertical="center" wrapText="1"/>
      <protection locked="0"/>
    </xf>
    <xf numFmtId="0" fontId="1" fillId="0" borderId="0" xfId="0" applyFont="1" applyAlignment="1">
      <alignment horizontal="center" wrapText="1"/>
    </xf>
    <xf numFmtId="0" fontId="49" fillId="25" borderId="1" xfId="0" applyFont="1" applyFill="1" applyBorder="1" applyAlignment="1" applyProtection="1">
      <alignment horizontal="center" vertical="center" wrapText="1"/>
      <protection locked="0"/>
    </xf>
    <xf numFmtId="0" fontId="1" fillId="0" borderId="0" xfId="0" applyFont="1" applyAlignment="1">
      <alignment horizontal="left" vertical="center"/>
    </xf>
    <xf numFmtId="0" fontId="50"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 fillId="10"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9" fillId="9"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10" borderId="1" xfId="0"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45" fillId="10" borderId="1" xfId="0" applyFont="1" applyFill="1" applyBorder="1" applyAlignment="1">
      <alignment horizontal="center" vertical="center" wrapText="1"/>
    </xf>
    <xf numFmtId="0" fontId="46" fillId="10" borderId="1" xfId="0" applyFont="1" applyFill="1" applyBorder="1" applyAlignment="1">
      <alignment horizontal="center" vertical="center" wrapText="1"/>
    </xf>
    <xf numFmtId="0" fontId="47" fillId="10" borderId="1"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0" fontId="48" fillId="25" borderId="1" xfId="0" applyFont="1" applyFill="1" applyBorder="1" applyAlignment="1" applyProtection="1">
      <alignment horizontal="center" vertical="center" wrapText="1"/>
      <protection locked="0"/>
    </xf>
    <xf numFmtId="0" fontId="43" fillId="10" borderId="1"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47" fillId="10" borderId="1" xfId="0" applyFont="1" applyFill="1" applyBorder="1" applyAlignment="1" applyProtection="1">
      <alignment horizontal="center" vertical="center"/>
      <protection locked="0"/>
    </xf>
    <xf numFmtId="0" fontId="0" fillId="0" borderId="0" xfId="0" applyAlignment="1">
      <alignment horizontal="center"/>
    </xf>
    <xf numFmtId="0" fontId="31" fillId="0" borderId="34" xfId="0" applyFont="1" applyBorder="1" applyAlignment="1">
      <alignment horizontal="center" vertical="center" wrapText="1"/>
    </xf>
    <xf numFmtId="0" fontId="31" fillId="0" borderId="0" xfId="0" applyFont="1" applyAlignment="1">
      <alignment horizontal="center" vertical="center" wrapText="1"/>
    </xf>
    <xf numFmtId="0" fontId="31" fillId="0" borderId="26"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3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17" borderId="37" xfId="0" applyFont="1" applyFill="1" applyBorder="1" applyAlignment="1">
      <alignment horizontal="center" vertical="center"/>
    </xf>
    <xf numFmtId="0" fontId="1" fillId="17" borderId="38" xfId="0" applyFont="1" applyFill="1" applyBorder="1" applyAlignment="1">
      <alignment horizontal="center" vertical="center"/>
    </xf>
    <xf numFmtId="0" fontId="1" fillId="17" borderId="16" xfId="0" applyFont="1" applyFill="1" applyBorder="1" applyAlignment="1">
      <alignment horizontal="center" vertical="center"/>
    </xf>
    <xf numFmtId="0" fontId="1" fillId="0" borderId="1" xfId="0" applyFont="1" applyBorder="1" applyAlignment="1" applyProtection="1">
      <alignment horizontal="center"/>
      <protection locked="0"/>
    </xf>
    <xf numFmtId="0" fontId="1" fillId="10" borderId="33"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9" borderId="10" xfId="0" applyFont="1" applyFill="1" applyBorder="1" applyAlignment="1" applyProtection="1">
      <alignment horizontal="justify" vertical="center" wrapText="1"/>
      <protection locked="0"/>
    </xf>
    <xf numFmtId="0" fontId="1" fillId="9" borderId="1" xfId="0" applyFont="1" applyFill="1" applyBorder="1" applyAlignment="1" applyProtection="1">
      <alignment horizontal="justify" vertical="center" wrapText="1"/>
      <protection locked="0"/>
    </xf>
    <xf numFmtId="0" fontId="1" fillId="9" borderId="14" xfId="0" applyFont="1" applyFill="1" applyBorder="1" applyAlignment="1" applyProtection="1">
      <alignment horizontal="justify" vertical="center" wrapText="1"/>
      <protection locked="0"/>
    </xf>
    <xf numFmtId="0" fontId="13" fillId="8" borderId="18"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 fillId="10" borderId="19"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xf>
    <xf numFmtId="0" fontId="1" fillId="8" borderId="18"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8" borderId="19"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39"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10" borderId="10" xfId="0" applyFont="1" applyFill="1" applyBorder="1" applyAlignment="1" applyProtection="1">
      <alignment horizontal="center" vertical="center" wrapText="1"/>
      <protection locked="0"/>
    </xf>
    <xf numFmtId="0" fontId="1" fillId="10" borderId="14" xfId="0" applyFont="1" applyFill="1" applyBorder="1" applyAlignment="1" applyProtection="1">
      <alignment horizontal="center" vertical="center" wrapText="1"/>
      <protection locked="0"/>
    </xf>
    <xf numFmtId="0" fontId="12" fillId="13" borderId="11" xfId="0" applyFont="1" applyFill="1" applyBorder="1" applyAlignment="1">
      <alignment horizontal="center" vertical="center"/>
    </xf>
    <xf numFmtId="0" fontId="12" fillId="13" borderId="10" xfId="0" applyFont="1" applyFill="1" applyBorder="1" applyAlignment="1">
      <alignment horizontal="center" vertical="center"/>
    </xf>
    <xf numFmtId="0" fontId="12" fillId="13" borderId="13" xfId="0" applyFont="1" applyFill="1" applyBorder="1" applyAlignment="1">
      <alignment horizontal="center" vertical="center"/>
    </xf>
    <xf numFmtId="0" fontId="12" fillId="13" borderId="14" xfId="0" applyFont="1" applyFill="1" applyBorder="1" applyAlignment="1">
      <alignment horizontal="center" vertical="center"/>
    </xf>
    <xf numFmtId="0" fontId="12" fillId="13" borderId="1" xfId="0" applyFont="1" applyFill="1" applyBorder="1" applyAlignment="1">
      <alignment horizontal="center" vertical="center"/>
    </xf>
    <xf numFmtId="0" fontId="12" fillId="13" borderId="1" xfId="0" applyFont="1" applyFill="1" applyBorder="1" applyAlignment="1">
      <alignment horizontal="center" vertical="center" wrapText="1"/>
    </xf>
    <xf numFmtId="0" fontId="12" fillId="13" borderId="41" xfId="0" applyFont="1" applyFill="1" applyBorder="1" applyAlignment="1">
      <alignment horizontal="center" vertical="center"/>
    </xf>
    <xf numFmtId="0" fontId="12" fillId="13" borderId="42" xfId="0" applyFont="1" applyFill="1" applyBorder="1" applyAlignment="1">
      <alignment horizontal="center" vertical="center"/>
    </xf>
    <xf numFmtId="0" fontId="12" fillId="13" borderId="23" xfId="0" applyFont="1" applyFill="1" applyBorder="1" applyAlignment="1">
      <alignment horizontal="center" vertical="center"/>
    </xf>
    <xf numFmtId="0" fontId="12" fillId="13" borderId="41" xfId="0" applyFont="1" applyFill="1" applyBorder="1" applyAlignment="1">
      <alignment horizontal="center" vertical="center" wrapText="1"/>
    </xf>
    <xf numFmtId="0" fontId="12" fillId="13" borderId="42"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30" fillId="0" borderId="1" xfId="0" applyFont="1" applyBorder="1" applyAlignment="1">
      <alignment horizontal="center" vertical="center" wrapText="1"/>
    </xf>
    <xf numFmtId="0" fontId="15" fillId="15" borderId="1" xfId="0" applyFont="1" applyFill="1" applyBorder="1" applyAlignment="1">
      <alignment horizontal="center" vertical="center" wrapText="1"/>
    </xf>
    <xf numFmtId="164" fontId="15" fillId="10"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0" fontId="32" fillId="0" borderId="27" xfId="0" applyFont="1" applyBorder="1" applyAlignment="1">
      <alignment horizontal="right" vertical="center" wrapText="1"/>
    </xf>
    <xf numFmtId="0" fontId="32" fillId="0" borderId="28" xfId="0" applyFont="1" applyBorder="1" applyAlignment="1">
      <alignment horizontal="right" vertical="center" wrapText="1"/>
    </xf>
    <xf numFmtId="0" fontId="32" fillId="0" borderId="34" xfId="0" applyFont="1" applyBorder="1" applyAlignment="1">
      <alignment horizontal="right" vertical="center" wrapText="1"/>
    </xf>
    <xf numFmtId="0" fontId="32" fillId="0" borderId="0" xfId="0" applyFont="1" applyAlignment="1">
      <alignment horizontal="right" vertical="center" wrapText="1"/>
    </xf>
    <xf numFmtId="0" fontId="32" fillId="0" borderId="35" xfId="0" applyFont="1" applyBorder="1" applyAlignment="1">
      <alignment horizontal="right" vertical="center" wrapText="1"/>
    </xf>
    <xf numFmtId="0" fontId="32" fillId="0" borderId="36" xfId="0" applyFont="1" applyBorder="1" applyAlignment="1">
      <alignment horizontal="right" vertical="center" wrapText="1"/>
    </xf>
    <xf numFmtId="164" fontId="15" fillId="10" borderId="1" xfId="0" applyNumberFormat="1" applyFont="1" applyFill="1" applyBorder="1" applyAlignment="1" applyProtection="1">
      <alignment horizontal="center" vertical="center" wrapText="1"/>
      <protection locked="0"/>
    </xf>
    <xf numFmtId="0" fontId="16" fillId="15" borderId="1" xfId="0" applyFont="1" applyFill="1" applyBorder="1" applyAlignment="1">
      <alignment horizontal="left" vertical="center" wrapText="1"/>
    </xf>
    <xf numFmtId="0" fontId="1" fillId="10" borderId="18" xfId="0" applyFont="1" applyFill="1" applyBorder="1" applyAlignment="1" applyProtection="1">
      <alignment horizontal="justify" vertical="center" wrapText="1"/>
      <protection locked="0"/>
    </xf>
    <xf numFmtId="0" fontId="1" fillId="10" borderId="24" xfId="0" applyFont="1" applyFill="1" applyBorder="1" applyAlignment="1" applyProtection="1">
      <alignment horizontal="justify" vertical="center" wrapText="1"/>
      <protection locked="0"/>
    </xf>
    <xf numFmtId="0" fontId="1" fillId="10" borderId="17" xfId="0" applyFont="1" applyFill="1" applyBorder="1" applyAlignment="1" applyProtection="1">
      <alignment horizontal="justify" vertical="center" wrapText="1"/>
      <protection locked="0"/>
    </xf>
    <xf numFmtId="0" fontId="19" fillId="9" borderId="18" xfId="0" applyFont="1" applyFill="1" applyBorder="1" applyAlignment="1" applyProtection="1">
      <alignment horizontal="left" vertical="center" wrapText="1"/>
      <protection locked="0"/>
    </xf>
    <xf numFmtId="0" fontId="19" fillId="9" borderId="24" xfId="0" applyFont="1" applyFill="1" applyBorder="1" applyAlignment="1" applyProtection="1">
      <alignment horizontal="left" vertical="center" wrapText="1"/>
      <protection locked="0"/>
    </xf>
    <xf numFmtId="0" fontId="19" fillId="9" borderId="17" xfId="0" applyFont="1" applyFill="1" applyBorder="1" applyAlignment="1" applyProtection="1">
      <alignment horizontal="left" vertical="center" wrapText="1"/>
      <protection locked="0"/>
    </xf>
    <xf numFmtId="0" fontId="1" fillId="0" borderId="19"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9" borderId="18" xfId="0" applyFont="1" applyFill="1" applyBorder="1" applyAlignment="1" applyProtection="1">
      <alignment horizontal="left" vertical="center" wrapText="1"/>
      <protection locked="0"/>
    </xf>
    <xf numFmtId="0" fontId="1" fillId="9" borderId="24" xfId="0" applyFont="1" applyFill="1" applyBorder="1" applyAlignment="1" applyProtection="1">
      <alignment horizontal="left" vertical="center" wrapText="1"/>
      <protection locked="0"/>
    </xf>
    <xf numFmtId="0" fontId="1" fillId="9" borderId="17" xfId="0" applyFont="1" applyFill="1" applyBorder="1" applyAlignment="1" applyProtection="1">
      <alignment horizontal="left" vertical="center" wrapText="1"/>
      <protection locked="0"/>
    </xf>
    <xf numFmtId="0" fontId="36" fillId="13" borderId="53" xfId="0" applyFont="1" applyFill="1" applyBorder="1" applyAlignment="1">
      <alignment horizontal="center" vertical="center"/>
    </xf>
    <xf numFmtId="0" fontId="36" fillId="13" borderId="54" xfId="0" applyFont="1" applyFill="1" applyBorder="1" applyAlignment="1">
      <alignment horizontal="center" vertical="center"/>
    </xf>
    <xf numFmtId="0" fontId="36" fillId="13" borderId="55" xfId="0" applyFont="1" applyFill="1" applyBorder="1" applyAlignment="1">
      <alignment horizontal="center" vertical="center"/>
    </xf>
    <xf numFmtId="0" fontId="36" fillId="13" borderId="56" xfId="0" applyFont="1" applyFill="1" applyBorder="1" applyAlignment="1">
      <alignment horizontal="center" vertical="center"/>
    </xf>
    <xf numFmtId="0" fontId="36" fillId="13" borderId="51" xfId="0" applyFont="1" applyFill="1" applyBorder="1" applyAlignment="1">
      <alignment horizontal="center" vertical="center"/>
    </xf>
    <xf numFmtId="0" fontId="36" fillId="13" borderId="52" xfId="0" applyFont="1" applyFill="1" applyBorder="1" applyAlignment="1">
      <alignment horizontal="center" vertical="center"/>
    </xf>
    <xf numFmtId="0" fontId="1" fillId="9" borderId="1" xfId="0" applyFont="1" applyFill="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34" fillId="21" borderId="51" xfId="0" applyFont="1" applyFill="1" applyBorder="1" applyAlignment="1">
      <alignment horizontal="center"/>
    </xf>
    <xf numFmtId="0" fontId="34" fillId="21" borderId="41" xfId="0" applyFont="1" applyFill="1" applyBorder="1" applyAlignment="1">
      <alignment horizontal="center"/>
    </xf>
    <xf numFmtId="0" fontId="34" fillId="21" borderId="42" xfId="0" applyFont="1" applyFill="1" applyBorder="1" applyAlignment="1">
      <alignment horizontal="center"/>
    </xf>
    <xf numFmtId="0" fontId="34" fillId="21" borderId="23" xfId="0" applyFont="1" applyFill="1" applyBorder="1" applyAlignment="1">
      <alignment horizontal="center"/>
    </xf>
    <xf numFmtId="0" fontId="38" fillId="22" borderId="29" xfId="0" applyFont="1" applyFill="1" applyBorder="1" applyAlignment="1" applyProtection="1">
      <alignment horizontal="center"/>
      <protection hidden="1"/>
    </xf>
    <xf numFmtId="0" fontId="38" fillId="22" borderId="30" xfId="0" applyFont="1" applyFill="1" applyBorder="1" applyAlignment="1" applyProtection="1">
      <alignment horizontal="center"/>
      <protection hidden="1"/>
    </xf>
    <xf numFmtId="0" fontId="38" fillId="22" borderId="31" xfId="0" applyFont="1" applyFill="1" applyBorder="1" applyAlignment="1" applyProtection="1">
      <alignment horizontal="center"/>
      <protection hidden="1"/>
    </xf>
    <xf numFmtId="0" fontId="39" fillId="23" borderId="13" xfId="0" applyFont="1" applyFill="1" applyBorder="1" applyAlignment="1" applyProtection="1">
      <alignment horizontal="center"/>
      <protection hidden="1"/>
    </xf>
    <xf numFmtId="0" fontId="39" fillId="23" borderId="14" xfId="0" applyFont="1" applyFill="1" applyBorder="1" applyAlignment="1" applyProtection="1">
      <alignment horizontal="center"/>
      <protection hidden="1"/>
    </xf>
    <xf numFmtId="0" fontId="0" fillId="18" borderId="29" xfId="0" applyFill="1" applyBorder="1" applyAlignment="1">
      <alignment horizontal="center" wrapText="1"/>
    </xf>
    <xf numFmtId="0" fontId="0" fillId="18" borderId="30" xfId="0" applyFill="1" applyBorder="1" applyAlignment="1">
      <alignment horizontal="center" wrapText="1"/>
    </xf>
    <xf numFmtId="0" fontId="0" fillId="18" borderId="31" xfId="0" applyFill="1" applyBorder="1" applyAlignment="1">
      <alignment horizontal="center" wrapText="1"/>
    </xf>
    <xf numFmtId="0" fontId="0" fillId="18" borderId="20" xfId="0" applyFill="1" applyBorder="1" applyAlignment="1">
      <alignment horizontal="center" wrapText="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9" borderId="44" xfId="0" applyFill="1" applyBorder="1" applyAlignment="1">
      <alignment horizontal="center" vertical="center" wrapText="1"/>
    </xf>
    <xf numFmtId="0" fontId="0" fillId="19" borderId="45" xfId="0" applyFill="1" applyBorder="1" applyAlignment="1">
      <alignment horizontal="center" vertical="center" wrapText="1"/>
    </xf>
    <xf numFmtId="0" fontId="0" fillId="19" borderId="46" xfId="0" applyFill="1" applyBorder="1" applyAlignment="1">
      <alignment horizontal="center" vertical="center" wrapText="1"/>
    </xf>
    <xf numFmtId="0" fontId="27" fillId="19" borderId="29" xfId="0" applyFont="1" applyFill="1" applyBorder="1" applyAlignment="1">
      <alignment horizontal="center" wrapText="1"/>
    </xf>
    <xf numFmtId="0" fontId="27" fillId="19" borderId="30" xfId="0" applyFont="1" applyFill="1" applyBorder="1" applyAlignment="1">
      <alignment horizontal="center" wrapText="1"/>
    </xf>
    <xf numFmtId="0" fontId="27" fillId="19" borderId="31" xfId="0" applyFont="1" applyFill="1" applyBorder="1" applyAlignment="1">
      <alignment horizontal="center" wrapText="1"/>
    </xf>
    <xf numFmtId="0" fontId="27" fillId="19" borderId="47" xfId="0" applyFont="1" applyFill="1" applyBorder="1" applyAlignment="1">
      <alignment horizontal="center" wrapText="1"/>
    </xf>
    <xf numFmtId="0" fontId="27" fillId="19" borderId="0" xfId="0" applyFont="1" applyFill="1" applyAlignment="1">
      <alignment horizontal="center" wrapText="1"/>
    </xf>
    <xf numFmtId="0" fontId="27" fillId="19" borderId="48" xfId="0" applyFont="1" applyFill="1" applyBorder="1" applyAlignment="1">
      <alignment horizontal="center" wrapText="1"/>
    </xf>
    <xf numFmtId="0" fontId="27" fillId="19" borderId="20" xfId="0" applyFont="1" applyFill="1" applyBorder="1" applyAlignment="1">
      <alignment horizontal="center" wrapText="1"/>
    </xf>
    <xf numFmtId="0" fontId="27" fillId="19" borderId="21" xfId="0" applyFont="1" applyFill="1" applyBorder="1" applyAlignment="1">
      <alignment horizontal="center" wrapText="1"/>
    </xf>
    <xf numFmtId="0" fontId="27" fillId="19" borderId="22" xfId="0" applyFont="1" applyFill="1" applyBorder="1" applyAlignment="1">
      <alignment horizontal="center" wrapText="1"/>
    </xf>
    <xf numFmtId="0" fontId="4" fillId="6" borderId="1" xfId="3" applyFont="1" applyFill="1" applyBorder="1" applyAlignment="1">
      <alignment horizontal="center" vertical="center"/>
    </xf>
    <xf numFmtId="0" fontId="6" fillId="0" borderId="1" xfId="3" applyFont="1" applyBorder="1" applyAlignment="1">
      <alignment horizontal="center" vertical="center" wrapText="1"/>
    </xf>
    <xf numFmtId="0" fontId="4" fillId="5" borderId="1" xfId="3" applyFont="1" applyFill="1" applyBorder="1" applyAlignment="1">
      <alignment horizontal="center" vertical="center"/>
    </xf>
    <xf numFmtId="0" fontId="4" fillId="4" borderId="1" xfId="3"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wrapText="1"/>
    </xf>
    <xf numFmtId="0" fontId="4" fillId="2" borderId="0" xfId="3" applyFont="1" applyFill="1" applyAlignment="1">
      <alignment horizontal="center" vertical="center"/>
    </xf>
    <xf numFmtId="0" fontId="4" fillId="12" borderId="1" xfId="3" applyFont="1" applyFill="1" applyBorder="1" applyAlignment="1">
      <alignment horizontal="center" vertical="center"/>
    </xf>
    <xf numFmtId="0" fontId="4" fillId="3" borderId="1" xfId="3" applyFont="1" applyFill="1" applyBorder="1" applyAlignment="1">
      <alignment horizontal="center" vertical="center"/>
    </xf>
    <xf numFmtId="0" fontId="4" fillId="11" borderId="0" xfId="3" applyFont="1" applyFill="1" applyAlignment="1">
      <alignment horizontal="center" vertical="center" textRotation="90"/>
    </xf>
  </cellXfs>
  <cellStyles count="7">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Normal 5" xfId="6" xr:uid="{00000000-0005-0000-0000-000005000000}"/>
    <cellStyle name="Porcentaje" xfId="5" builtinId="5"/>
  </cellStyles>
  <dxfs count="570">
    <dxf>
      <alignment horizontal="general" vertical="bottom" textRotation="0" wrapText="1" indent="0" justifyLastLine="0" shrinkToFit="0" readingOrder="0"/>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tint="0.499984740745262"/>
      </font>
      <fill>
        <patternFill>
          <bgColor theme="1" tint="0.499984740745262"/>
        </patternFill>
      </fill>
      <border>
        <vertical/>
        <horizontal/>
      </border>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3366CC"/>
      <color rgb="FFE2ECFD"/>
      <color rgb="FF0000FF"/>
      <color rgb="FF66FF33"/>
      <color rgb="FF00CC99"/>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sharedStrings" Target="sharedStrings.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608</xdr:rowOff>
    </xdr:from>
    <xdr:to>
      <xdr:col>2</xdr:col>
      <xdr:colOff>1341550</xdr:colOff>
      <xdr:row>1</xdr:row>
      <xdr:rowOff>390919</xdr:rowOff>
    </xdr:to>
    <xdr:pic>
      <xdr:nvPicPr>
        <xdr:cNvPr id="2" name="Imagen 1">
          <a:extLst>
            <a:ext uri="{FF2B5EF4-FFF2-40B4-BE49-F238E27FC236}">
              <a16:creationId xmlns:a16="http://schemas.microsoft.com/office/drawing/2014/main" id="{B5165795-F5FF-475C-9F2C-02B4F2F0CA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608"/>
          <a:ext cx="3903908" cy="967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2924576</xdr:colOff>
      <xdr:row>0</xdr:row>
      <xdr:rowOff>225136</xdr:rowOff>
    </xdr:from>
    <xdr:to>
      <xdr:col>5</xdr:col>
      <xdr:colOff>279286</xdr:colOff>
      <xdr:row>5</xdr:row>
      <xdr:rowOff>19039</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7667" y="225136"/>
          <a:ext cx="4333937" cy="1110085"/>
        </a:xfrm>
        <a:prstGeom prst="rect">
          <a:avLst/>
        </a:prstGeom>
      </xdr:spPr>
    </xdr:pic>
    <xdr:clientData/>
  </xdr:twoCellAnchor>
  <xdr:twoCellAnchor>
    <xdr:from>
      <xdr:col>20</xdr:col>
      <xdr:colOff>923182</xdr:colOff>
      <xdr:row>99</xdr:row>
      <xdr:rowOff>287949</xdr:rowOff>
    </xdr:from>
    <xdr:to>
      <xdr:col>20</xdr:col>
      <xdr:colOff>923542</xdr:colOff>
      <xdr:row>99</xdr:row>
      <xdr:rowOff>294069</xdr:rowOff>
    </xdr:to>
    <xdr:pic>
      <xdr:nvPicPr>
        <xdr:cNvPr id="4" name="Entrada de lápiz 17">
          <a:extLst>
            <a:ext uri="{FF2B5EF4-FFF2-40B4-BE49-F238E27FC236}">
              <a16:creationId xmlns:a16="http://schemas.microsoft.com/office/drawing/2014/main" id="{42929D78-466E-457D-997A-4CBC34D67267}"/>
            </a:ext>
          </a:extLst>
        </xdr:cNvPr>
        <xdr:cNvPicPr/>
      </xdr:nvPicPr>
      <xdr:blipFill>
        <a:blip xmlns:r="http://schemas.openxmlformats.org/officeDocument/2006/relationships" r:embed="rId2"/>
        <a:stretch>
          <a:fillRect/>
        </a:stretch>
      </xdr:blipFill>
      <xdr:spPr>
        <a:xfrm>
          <a:off x="31288882" y="9450999"/>
          <a:ext cx="360" cy="6120"/>
        </a:xfrm>
        <a:prstGeom prst="rect">
          <a:avLst/>
        </a:prstGeom>
      </xdr:spPr>
    </xdr:pic>
    <xdr:clientData/>
  </xdr:twoCellAnchor>
  <xdr:twoCellAnchor>
    <xdr:from>
      <xdr:col>20</xdr:col>
      <xdr:colOff>908782</xdr:colOff>
      <xdr:row>98</xdr:row>
      <xdr:rowOff>504682</xdr:rowOff>
    </xdr:from>
    <xdr:to>
      <xdr:col>20</xdr:col>
      <xdr:colOff>909142</xdr:colOff>
      <xdr:row>98</xdr:row>
      <xdr:rowOff>505042</xdr:rowOff>
    </xdr:to>
    <xdr:pic>
      <xdr:nvPicPr>
        <xdr:cNvPr id="5" name="Entrada de lápiz 18">
          <a:extLst>
            <a:ext uri="{FF2B5EF4-FFF2-40B4-BE49-F238E27FC236}">
              <a16:creationId xmlns:a16="http://schemas.microsoft.com/office/drawing/2014/main" id="{B60F8A01-7050-4E39-855E-07D790BFD53E}"/>
            </a:ext>
          </a:extLst>
        </xdr:cNvPr>
        <xdr:cNvPicPr/>
      </xdr:nvPicPr>
      <xdr:blipFill>
        <a:blip xmlns:r="http://schemas.openxmlformats.org/officeDocument/2006/relationships" r:embed="rId3"/>
        <a:stretch>
          <a:fillRect/>
        </a:stretch>
      </xdr:blipFill>
      <xdr:spPr>
        <a:xfrm>
          <a:off x="31274482" y="8848582"/>
          <a:ext cx="360" cy="360"/>
        </a:xfrm>
        <a:prstGeom prst="rect">
          <a:avLst/>
        </a:prstGeom>
      </xdr:spPr>
    </xdr:pic>
    <xdr:clientData/>
  </xdr:twoCellAnchor>
  <xdr:twoCellAnchor>
    <xdr:from>
      <xdr:col>20</xdr:col>
      <xdr:colOff>2842342</xdr:colOff>
      <xdr:row>98</xdr:row>
      <xdr:rowOff>750202</xdr:rowOff>
    </xdr:from>
    <xdr:to>
      <xdr:col>20</xdr:col>
      <xdr:colOff>2842702</xdr:colOff>
      <xdr:row>98</xdr:row>
      <xdr:rowOff>756322</xdr:rowOff>
    </xdr:to>
    <xdr:pic>
      <xdr:nvPicPr>
        <xdr:cNvPr id="6" name="Entrada de lápiz 19">
          <a:extLst>
            <a:ext uri="{FF2B5EF4-FFF2-40B4-BE49-F238E27FC236}">
              <a16:creationId xmlns:a16="http://schemas.microsoft.com/office/drawing/2014/main" id="{BC9A2D47-05A2-4452-AEE3-22DC51AB5DC4}"/>
            </a:ext>
          </a:extLst>
        </xdr:cNvPr>
        <xdr:cNvPicPr/>
      </xdr:nvPicPr>
      <xdr:blipFill>
        <a:blip xmlns:r="http://schemas.openxmlformats.org/officeDocument/2006/relationships" r:embed="rId4"/>
        <a:stretch>
          <a:fillRect/>
        </a:stretch>
      </xdr:blipFill>
      <xdr:spPr>
        <a:xfrm>
          <a:off x="33208042" y="9094102"/>
          <a:ext cx="360" cy="6120"/>
        </a:xfrm>
        <a:prstGeom prst="rect">
          <a:avLst/>
        </a:prstGeom>
      </xdr:spPr>
    </xdr:pic>
    <xdr:clientData/>
  </xdr:twoCellAnchor>
  <xdr:twoCellAnchor>
    <xdr:from>
      <xdr:col>20</xdr:col>
      <xdr:colOff>1659382</xdr:colOff>
      <xdr:row>98</xdr:row>
      <xdr:rowOff>201922</xdr:rowOff>
    </xdr:from>
    <xdr:to>
      <xdr:col>20</xdr:col>
      <xdr:colOff>1674142</xdr:colOff>
      <xdr:row>98</xdr:row>
      <xdr:rowOff>216322</xdr:rowOff>
    </xdr:to>
    <xdr:pic>
      <xdr:nvPicPr>
        <xdr:cNvPr id="7" name="Entrada de lápiz 22">
          <a:extLst>
            <a:ext uri="{FF2B5EF4-FFF2-40B4-BE49-F238E27FC236}">
              <a16:creationId xmlns:a16="http://schemas.microsoft.com/office/drawing/2014/main" id="{3B0BD4DE-5D2E-4F09-B3BD-57DB435132A0}"/>
            </a:ext>
          </a:extLst>
        </xdr:cNvPr>
        <xdr:cNvPicPr/>
      </xdr:nvPicPr>
      <xdr:blipFill>
        <a:blip xmlns:r="http://schemas.openxmlformats.org/officeDocument/2006/relationships" r:embed="rId5"/>
        <a:stretch>
          <a:fillRect/>
        </a:stretch>
      </xdr:blipFill>
      <xdr:spPr>
        <a:xfrm>
          <a:off x="32025082" y="8545822"/>
          <a:ext cx="14760" cy="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OCI%20RIESGOS%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GCID%20RIESGOS%20SEGURIDAD%20INFORMACI&#211;N%20REVISI&#211;N%20Control%20interno%20Disciplinari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ownloads\Matriz%20de%20Riesgos%20SST-2021%20VF.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GGH_RIESGOS_2020%20SESION%2009%20DE%20JUNIO%20(Grupo%20de%20Gesti&#243;n%20Human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SG_MATRIZ%20DE%20RIESGOS_2021%20(1)%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AppData\Local\Temp\Temp1_2021.zip\2021\SEA_RIESGOS_2021%20AJUSTADA%20(Estrategia%20y%20an&#225;lisi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2.%20VPJ%20-%20Matriz%20de%20riesgos%20julio%202021%20VP%20Promoci&#243;n%20en%20Justici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13.5.2021.-%20ACTUALIZACI&#211;N%20Of%20PRENSA%20y%20Comunicaciones_RIESGOS_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DDOJ_RIESGOS_2021%20(Dir%20desarrollo%20del%20derecho%20y%20ordenam.%20Juridic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SCYFSQ_RIESGOS_2021%20-%20(Sub.%20Control%20y%20fisc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DPDrogas%20y%20Actividades%20Relacionadas_RIESGOS_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DJF_RIESGOS_2021%20230721%20(Justicia%20Form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Riesgos%20activos%20de%20informaci&#243;n%202021%20DAI%20Dir%20Asusntos%20Internacionale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Formato%20de%20Riesgos%202021%20Grupo%20de%20Gesti&#243;n%20contractual.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Formato%20de%20Riesgos%20AI%20-Direcci&#243;n%20Jur&#237;dica%20202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Formato%20matriz%20de%20riesgos%20%202020%20(Grupo%20de%20asuntos%20legislativo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MATRIZ%20GESTION%20DE%20RIESGOS%20EN%20LA%20INFORMACION%20G.%20Gesti&#243;n%20Finanaciera%20y%20Contable.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Matriz%20de%20Riesgos%20de%20informaci&#243;n%20DMASC%20Direcci&#243;n%20de%20M&#233;todos%20alternativo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Formato%20de%20Riesgos%20V5%20(GGD).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MATRIZ%20RIESGOS%20ACTIVOS%20DE%20INFORMACION%20GAIT%20(G.%20Almacen%20inventario%20y%20transpor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ILROD/Desktop/2021/Auditor&#237;a/Matriz%20de%20Riesgos%20DTGIJ-2021%20VF.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Formato%20matriz%20de%20riesgos_actualizada%202021_GSC.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Riesgos%20-2021%20D.%20Justicia%20Transicional.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DPol&#237;tica%20Criminal%20y%20Penitenciaria_RIESGOS_2021%20ACTUAL.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injusticiagovco-my.sharepoint.com/C:/Users/DIGITAL%20EXITO/Downloads/Corrupci&#243;n%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ILROD/Desktop/2021/Auditor&#237;a/Matrices/Matriz%20de%20Riesgos%20SST-2021%20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LILROD/Downloads/Matriz%20de%20Riesgos%20SST-2021%20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USER\Desktop\MJD\Reportes\7.%20Evidencia%20septiembre\2020\Risk\Formato%20matriz%20de%20riesgos%20(STSI)%2001-09-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Matriz%20de%20Riesgos%20DTGIJ-2021%20V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Matrices\SGIJ_RIESGOS_2021%20V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Matrices\OAP_RIESGOS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 val="Seguridad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Corrupción"/>
      <sheetName val="Listados"/>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Corrupción"/>
      <sheetName val="Listados"/>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efreshError="1">
        <row r="3">
          <cell r="B3" t="str">
            <v xml:space="preserve">Gestión del Conocimiento </v>
          </cell>
          <cell r="C3" t="str">
            <v xml:space="preserve">Gestión del Conocimiento </v>
          </cell>
          <cell r="M3" t="str">
            <v>Rara vezInsignificante</v>
          </cell>
          <cell r="N3" t="str">
            <v>Bajo</v>
          </cell>
          <cell r="P3" t="str">
            <v>Bajo</v>
          </cell>
          <cell r="Q3" t="str">
            <v>Asumir el riesgo</v>
          </cell>
          <cell r="U3" t="str">
            <v>FuerteFuerte</v>
          </cell>
          <cell r="V3" t="str">
            <v>Fuerte</v>
          </cell>
        </row>
        <row r="4">
          <cell r="B4" t="str">
            <v>Gestión de la Información y las comunicaciones</v>
          </cell>
          <cell r="C4" t="str">
            <v xml:space="preserve">Proveer información oportuna, confiable, veraz y accesible a clientes internos y externos del Ministerio de Justicia y del Derecho </v>
          </cell>
          <cell r="M4" t="str">
            <v>Rara vezMenor</v>
          </cell>
          <cell r="N4" t="str">
            <v>Bajo</v>
          </cell>
          <cell r="P4" t="str">
            <v>Moderado</v>
          </cell>
          <cell r="Q4" t="str">
            <v xml:space="preserve"> Reducir el riesgo</v>
          </cell>
          <cell r="U4" t="str">
            <v>FuerteModerado</v>
          </cell>
          <cell r="V4" t="str">
            <v>Moderado</v>
          </cell>
        </row>
        <row r="5">
          <cell r="B5" t="str">
            <v>Gestión de la Relación con los Grupos de Interés</v>
          </cell>
          <cell r="C5" t="str">
            <v>Gestión de la Relación con los Grupos de Interés</v>
          </cell>
          <cell r="M5" t="str">
            <v>Rara vezModerado</v>
          </cell>
          <cell r="N5" t="str">
            <v>Moderado</v>
          </cell>
          <cell r="P5" t="str">
            <v>Alto</v>
          </cell>
          <cell r="Q5" t="str">
            <v>Reducir el riesgo</v>
          </cell>
          <cell r="U5" t="str">
            <v>FuerteDébil</v>
          </cell>
          <cell r="V5" t="str">
            <v>Débil</v>
          </cell>
        </row>
        <row r="6">
          <cell r="B6" t="str">
            <v>Mejora Integral de la Gestión Institucional</v>
          </cell>
          <cell r="C6" t="str">
            <v>Mejora Integral de la Gestión Institucional</v>
          </cell>
          <cell r="M6" t="str">
            <v>Rara vezMayor</v>
          </cell>
          <cell r="N6" t="str">
            <v>Alto</v>
          </cell>
          <cell r="P6" t="str">
            <v>Extremo</v>
          </cell>
          <cell r="Q6" t="str">
            <v>Evitar el riesgo</v>
          </cell>
          <cell r="U6" t="str">
            <v>ModeradoFuerte</v>
          </cell>
          <cell r="V6" t="str">
            <v>Moderado</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cell r="M7" t="str">
            <v>Rara vezCatastrófico</v>
          </cell>
          <cell r="N7" t="str">
            <v>Extremo</v>
          </cell>
          <cell r="U7" t="str">
            <v>ModeradoModerado</v>
          </cell>
          <cell r="V7" t="str">
            <v>Moderado</v>
          </cell>
        </row>
        <row r="8">
          <cell r="B8" t="str">
            <v>Gestión contra la Criminalidad y la Reincidencia</v>
          </cell>
          <cell r="C8" t="str">
            <v>Gestión contra la Criminalidad y la Reincidencia</v>
          </cell>
          <cell r="K8" t="str">
            <v>Rara Vez</v>
          </cell>
          <cell r="L8">
            <v>1</v>
          </cell>
          <cell r="M8" t="str">
            <v>ImprobableInsignificante</v>
          </cell>
          <cell r="N8" t="str">
            <v>Bajo</v>
          </cell>
          <cell r="U8" t="str">
            <v>ModeradoDébil</v>
          </cell>
          <cell r="V8" t="str">
            <v>Débil</v>
          </cell>
        </row>
        <row r="9">
          <cell r="B9" t="str">
            <v>Formulación y Seguimiento de las Políticas Públicas</v>
          </cell>
          <cell r="C9" t="str">
            <v>Formulación y Seguimiento de las Políticas Públicas</v>
          </cell>
          <cell r="K9" t="str">
            <v>Improbable</v>
          </cell>
          <cell r="L9">
            <v>2</v>
          </cell>
          <cell r="M9" t="str">
            <v>ImprobableMenor</v>
          </cell>
          <cell r="N9" t="str">
            <v>Bajo</v>
          </cell>
          <cell r="U9" t="str">
            <v>DébilFuerte</v>
          </cell>
          <cell r="V9" t="str">
            <v>Débil</v>
          </cell>
        </row>
        <row r="10">
          <cell r="B10" t="str">
            <v>Formulación y Seguimiento de Proyectos Normativos</v>
          </cell>
          <cell r="C10" t="str">
            <v>Formulación y Seguimiento de Proyectos Normativos</v>
          </cell>
          <cell r="K10" t="str">
            <v>Posible</v>
          </cell>
          <cell r="L10">
            <v>3</v>
          </cell>
          <cell r="M10" t="str">
            <v>ImprobableModerado</v>
          </cell>
          <cell r="N10" t="str">
            <v>Moderado</v>
          </cell>
          <cell r="U10" t="str">
            <v>DébilModerado</v>
          </cell>
          <cell r="V10" t="str">
            <v>Débil</v>
          </cell>
        </row>
        <row r="11">
          <cell r="B11" t="str">
            <v>Acceso a la Justicia</v>
          </cell>
          <cell r="C11" t="str">
            <v>Acceso a la Justicia</v>
          </cell>
          <cell r="K11" t="str">
            <v>Probable</v>
          </cell>
          <cell r="L11">
            <v>4</v>
          </cell>
          <cell r="M11" t="str">
            <v>ImprobableMayor</v>
          </cell>
          <cell r="N11" t="str">
            <v>Alto</v>
          </cell>
          <cell r="U11" t="str">
            <v>DébilDébil</v>
          </cell>
          <cell r="V11" t="str">
            <v>Débil</v>
          </cell>
        </row>
        <row r="12">
          <cell r="B12" t="str">
            <v>Fortalecimiento del Principio de Seguridad Jurídica</v>
          </cell>
          <cell r="C12" t="str">
            <v>Fortalecimiento del Principio de Seguridad Jurídica</v>
          </cell>
          <cell r="K12" t="str">
            <v>Casi seguro</v>
          </cell>
          <cell r="L12">
            <v>5</v>
          </cell>
          <cell r="M12" t="str">
            <v>ImprobableCatastrófico</v>
          </cell>
          <cell r="N12" t="str">
            <v>Extremo</v>
          </cell>
        </row>
        <row r="13">
          <cell r="B13" t="str">
            <v>Gestión Administrativa</v>
          </cell>
          <cell r="C13" t="str">
            <v>Fijar lineamientos, parámetros y actividades requeridas para prestar los servicios de apoyo administrativo y la administración de
los bienes devolutivos y de consumo del Ministerio de Justicia y del Derecho.</v>
          </cell>
          <cell r="K13" t="str">
            <v>Insignificante</v>
          </cell>
          <cell r="L13">
            <v>1</v>
          </cell>
          <cell r="M13" t="str">
            <v>PosibleInsignificante</v>
          </cell>
          <cell r="N13" t="str">
            <v>Bajo</v>
          </cell>
        </row>
        <row r="14">
          <cell r="B14" t="str">
            <v>Gestión Financiera</v>
          </cell>
          <cell r="C14" t="str">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ell>
          <cell r="K14" t="str">
            <v>Menor</v>
          </cell>
          <cell r="L14">
            <v>2</v>
          </cell>
          <cell r="M14" t="str">
            <v>PosibleMenor</v>
          </cell>
          <cell r="N14" t="str">
            <v>Moderado</v>
          </cell>
        </row>
        <row r="15">
          <cell r="B15" t="str">
            <v>Gestión de las Tecnologías y la Información</v>
          </cell>
          <cell r="C15" t="str">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ell>
          <cell r="K15" t="str">
            <v>Moderado</v>
          </cell>
          <cell r="L15">
            <v>3</v>
          </cell>
          <cell r="M15" t="str">
            <v>PosibleModerado</v>
          </cell>
          <cell r="N15" t="str">
            <v>Alto</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cell r="K16" t="str">
            <v>Mayor</v>
          </cell>
          <cell r="L16">
            <v>4</v>
          </cell>
          <cell r="M16" t="str">
            <v>PosibleMayor</v>
          </cell>
          <cell r="N16" t="str">
            <v>Extremo</v>
          </cell>
        </row>
        <row r="17">
          <cell r="B17" t="str">
            <v>Gestión Jurídica</v>
          </cell>
          <cell r="C17" t="str">
            <v>Apoyar a las diferentes dependencias de la Entidad y del Sector Justicia en el cumplimiento de Su función administrativa, emitir conceptos jurídicos, defender y representar juridicamente al Ministerio de Justicia y del Derecho.</v>
          </cell>
          <cell r="K17" t="str">
            <v>Catastrófico</v>
          </cell>
          <cell r="L17">
            <v>5</v>
          </cell>
          <cell r="M17" t="str">
            <v>PosibleCatastrófico</v>
          </cell>
          <cell r="N17" t="str">
            <v>Extremo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cell r="M18" t="str">
            <v>ProbableInsignificante</v>
          </cell>
          <cell r="N18" t="str">
            <v>Moderado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cell r="M19" t="str">
            <v>ProbableMenor</v>
          </cell>
          <cell r="N19" t="str">
            <v>Alto</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cell r="M20" t="str">
            <v>ProbableModerado</v>
          </cell>
          <cell r="N20" t="str">
            <v>Alto</v>
          </cell>
        </row>
        <row r="21">
          <cell r="M21" t="str">
            <v>ProbableMayor</v>
          </cell>
          <cell r="N21" t="str">
            <v>Extremo</v>
          </cell>
        </row>
        <row r="22">
          <cell r="M22" t="str">
            <v>ProbableCatastrófico</v>
          </cell>
          <cell r="N22" t="str">
            <v>Extremo</v>
          </cell>
        </row>
        <row r="23">
          <cell r="M23" t="str">
            <v>Casi seguroInsignificante</v>
          </cell>
          <cell r="N23" t="str">
            <v>Alto</v>
          </cell>
        </row>
        <row r="24">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refreshError="1"/>
      <sheetData sheetId="2" refreshError="1"/>
      <sheetData sheetId="3" refreshError="1"/>
      <sheetData sheetId="4" refreshError="1">
        <row r="61">
          <cell r="C61" t="str">
            <v>Automático</v>
          </cell>
          <cell r="D61">
            <v>100</v>
          </cell>
          <cell r="E61" t="str">
            <v>Aprobado y divulgado</v>
          </cell>
          <cell r="F61">
            <v>100</v>
          </cell>
          <cell r="G61" t="str">
            <v>Si y las métricas se tienen en cuenta en los indicadores</v>
          </cell>
          <cell r="H61">
            <v>100</v>
          </cell>
          <cell r="I61" t="str">
            <v>Altamente efectivo</v>
          </cell>
          <cell r="J61">
            <v>100</v>
          </cell>
        </row>
        <row r="62">
          <cell r="C62" t="str">
            <v>Semiautomático</v>
          </cell>
          <cell r="D62">
            <v>60</v>
          </cell>
          <cell r="E62" t="str">
            <v>Aprobado no divulgado</v>
          </cell>
          <cell r="F62">
            <v>60</v>
          </cell>
          <cell r="G62" t="str">
            <v>Se mide periódicamente o por demanda y se lleva un registro</v>
          </cell>
          <cell r="H62">
            <v>60</v>
          </cell>
          <cell r="I62" t="str">
            <v>Medianamente efectivo</v>
          </cell>
          <cell r="J62">
            <v>60</v>
          </cell>
        </row>
        <row r="63">
          <cell r="C63" t="str">
            <v>Manual</v>
          </cell>
          <cell r="D63">
            <v>20</v>
          </cell>
          <cell r="E63" t="str">
            <v>Documentado</v>
          </cell>
          <cell r="F63">
            <v>40</v>
          </cell>
          <cell r="G63" t="str">
            <v>Se mide periódicamente o por demandapero no se lleva un registro</v>
          </cell>
          <cell r="H63">
            <v>40</v>
          </cell>
          <cell r="I63" t="str">
            <v>Poco efectivo</v>
          </cell>
          <cell r="J63">
            <v>20</v>
          </cell>
        </row>
        <row r="64">
          <cell r="E64" t="str">
            <v>No documentado</v>
          </cell>
          <cell r="F64">
            <v>0</v>
          </cell>
          <cell r="G64" t="str">
            <v>No se mide</v>
          </cell>
          <cell r="H64">
            <v>0</v>
          </cell>
          <cell r="I64" t="str">
            <v>No se realizaron pruebas</v>
          </cell>
          <cell r="J64">
            <v>0</v>
          </cell>
        </row>
        <row r="65">
          <cell r="I65" t="str">
            <v>No Aplica</v>
          </cell>
          <cell r="J65" t="str">
            <v>NA</v>
          </cell>
        </row>
      </sheetData>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efreshError="1">
        <row r="3">
          <cell r="B3" t="str">
            <v xml:space="preserve">Gestión del Conocimiento </v>
          </cell>
          <cell r="C3" t="str">
            <v xml:space="preserve">Gestión del Conocimiento </v>
          </cell>
        </row>
        <row r="4">
          <cell r="B4" t="str">
            <v>Gestión de la Información y las comunicaciones</v>
          </cell>
          <cell r="C4" t="str">
            <v xml:space="preserve">Proveer información oportuna, confiable, veraz y accesible a clientes internos y externos del Ministerio de Justicia y del Derecho </v>
          </cell>
        </row>
        <row r="5">
          <cell r="B5" t="str">
            <v>Gestión de la Relación con los Grupos de Interés</v>
          </cell>
          <cell r="C5" t="str">
            <v>Gestión de la Relación con los Grupos de Interés</v>
          </cell>
        </row>
        <row r="6">
          <cell r="B6" t="str">
            <v>Mejora Integral de la Gestión Institucional</v>
          </cell>
          <cell r="C6" t="str">
            <v>Mejora Integral de la Gestión Institucional</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row>
        <row r="8">
          <cell r="B8" t="str">
            <v>Gestión contra la Criminalidad y la Reincidencia</v>
          </cell>
          <cell r="C8" t="str">
            <v>Gestión contra la Criminalidad y la Reincidencia</v>
          </cell>
        </row>
        <row r="9">
          <cell r="B9" t="str">
            <v>Formulación y Seguimiento de las Políticas Públicas</v>
          </cell>
          <cell r="C9" t="str">
            <v>Formulación y Seguimiento de las Políticas Públicas</v>
          </cell>
        </row>
        <row r="10">
          <cell r="B10" t="str">
            <v>Formulación y Seguimiento de Proyectos Normativos</v>
          </cell>
          <cell r="C10" t="str">
            <v>Formulación y Seguimiento de Proyectos Normativos</v>
          </cell>
        </row>
        <row r="11">
          <cell r="B11" t="str">
            <v>Acceso a la Justicia</v>
          </cell>
          <cell r="C11" t="str">
            <v>Acceso a la Justicia</v>
          </cell>
        </row>
        <row r="12">
          <cell r="B12" t="str">
            <v>Fortalecimiento del Principio de Seguridad Jurídica</v>
          </cell>
          <cell r="C12" t="str">
            <v>Fortalecimiento del Principio de Seguridad Jurídica</v>
          </cell>
        </row>
        <row r="13">
          <cell r="B13" t="str">
            <v>Gestión Administrativa</v>
          </cell>
          <cell r="C13" t="str">
            <v>Fijar lineamientos, parámetros y actividades requeridas para prestar los servicios de apoyo administrativo y la administración de
los bienes devolutivos y de consumo del Ministerio de Justicia y del Derecho.</v>
          </cell>
        </row>
        <row r="14">
          <cell r="B14" t="str">
            <v>Gestión Financiera</v>
          </cell>
          <cell r="C14" t="str">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ell>
        </row>
        <row r="15">
          <cell r="B15" t="str">
            <v>Gestión de las Tecnologías y la Información</v>
          </cell>
          <cell r="C15" t="str">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row>
        <row r="17">
          <cell r="B17" t="str">
            <v>Gestión Jurídica</v>
          </cell>
          <cell r="C17" t="str">
            <v>Apoyar a las diferentes dependencias de la Entidad y del Sector Justicia en el cumplimiento de Su función administrativa, emitir conceptos jurídicos, defender y representar juridicamente al Ministerio de Justicia y del Derecho.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efreshError="1">
        <row r="3">
          <cell r="B3" t="str">
            <v xml:space="preserve">Gestión del Conocimiento </v>
          </cell>
          <cell r="C3" t="str">
            <v xml:space="preserve">Gestión del Conocimiento </v>
          </cell>
        </row>
        <row r="4">
          <cell r="B4" t="str">
            <v>Gestión de la Información y las comunicaciones</v>
          </cell>
          <cell r="C4" t="str">
            <v xml:space="preserve">Proveer información oportuna, confiable, veraz y accesible a clientes internos y externos del Ministerio de Justicia y del Derecho </v>
          </cell>
        </row>
        <row r="5">
          <cell r="B5" t="str">
            <v>Gestión de la Relación con los Grupos de Interés</v>
          </cell>
          <cell r="C5" t="str">
            <v>Gestión de la Relación con los Grupos de Interés</v>
          </cell>
        </row>
        <row r="6">
          <cell r="B6" t="str">
            <v>Mejora Integral de la Gestión Institucional</v>
          </cell>
          <cell r="C6" t="str">
            <v>Mejora Integral de la Gestión Institucional</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row>
        <row r="8">
          <cell r="B8" t="str">
            <v>Gestión contra la Criminalidad y la Reincidencia</v>
          </cell>
          <cell r="C8" t="str">
            <v>Gestión contra la Criminalidad y la Reincidencia</v>
          </cell>
        </row>
        <row r="9">
          <cell r="B9" t="str">
            <v>Formulación y Seguimiento de las Políticas Públicas</v>
          </cell>
          <cell r="C9" t="str">
            <v>Formulación y Seguimiento de las Políticas Públicas</v>
          </cell>
        </row>
        <row r="10">
          <cell r="B10" t="str">
            <v>Formulación y Seguimiento de Proyectos Normativos</v>
          </cell>
          <cell r="C10" t="str">
            <v>Formulación y Seguimiento de Proyectos Normativos</v>
          </cell>
        </row>
        <row r="11">
          <cell r="B11" t="str">
            <v>Acceso a la Justicia</v>
          </cell>
          <cell r="C11" t="str">
            <v>Acceso a la Justicia</v>
          </cell>
        </row>
        <row r="12">
          <cell r="B12" t="str">
            <v>Fortalecimiento del Principio de Seguridad Jurídica</v>
          </cell>
          <cell r="C12" t="str">
            <v>Fortalecimiento del Principio de Seguridad Jurídica</v>
          </cell>
        </row>
        <row r="13">
          <cell r="B13" t="str">
            <v>Gestión Administrativa</v>
          </cell>
          <cell r="C13" t="str">
            <v>Fijar lineamientos, parámetros y actividades requeridas para prestar los servicios de apoyo administrativo y la administración de
los bienes devolutivos y de consumo del Ministerio de Justicia y del Derecho.</v>
          </cell>
        </row>
        <row r="14">
          <cell r="B14" t="str">
            <v>Gestión Financiera</v>
          </cell>
          <cell r="C14" t="str">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ell>
        </row>
        <row r="15">
          <cell r="B15" t="str">
            <v>Gestión de las Tecnologías y la Información</v>
          </cell>
          <cell r="C15" t="str">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row>
        <row r="17">
          <cell r="B17" t="str">
            <v>Gestión Jurídica</v>
          </cell>
          <cell r="C17" t="str">
            <v>Apoyar a las diferentes dependencias de la Entidad y del Sector Justicia en el cumplimiento de Su función administrativa, emitir conceptos jurídicos, defender y representar juridicamente al Ministerio de Justicia y del Derecho.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Listados"/>
      <sheetName val="Seguridad Información"/>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11" totalsRowShown="0">
  <autoFilter ref="C7:G11" xr:uid="{00000000-0009-0000-0100-000001000000}"/>
  <tableColumns count="5">
    <tableColumn id="1" xr3:uid="{00000000-0010-0000-0000-000001000000}" name="Descripción" dataDxfId="0"/>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2"/>
  <sheetViews>
    <sheetView topLeftCell="M5" workbookViewId="0">
      <selection activeCell="T5" sqref="T5"/>
    </sheetView>
  </sheetViews>
  <sheetFormatPr baseColWidth="10" defaultColWidth="11.5" defaultRowHeight="15"/>
  <cols>
    <col min="1" max="1" width="15" bestFit="1" customWidth="1"/>
    <col min="2" max="2" width="48.6640625" bestFit="1" customWidth="1"/>
    <col min="3" max="3" width="48.6640625" customWidth="1"/>
    <col min="4" max="4" width="11.5" customWidth="1"/>
    <col min="5" max="5" width="13.33203125" customWidth="1"/>
    <col min="6" max="6" width="12.33203125" bestFit="1" customWidth="1"/>
    <col min="7" max="7" width="23.5" customWidth="1"/>
    <col min="8" max="8" width="24.83203125" customWidth="1"/>
    <col min="9" max="9" width="17.6640625" customWidth="1"/>
    <col min="11" max="11" width="17.1640625" customWidth="1"/>
    <col min="12" max="12" width="19.5" customWidth="1"/>
    <col min="13" max="13" width="37.33203125" customWidth="1"/>
    <col min="14" max="14" width="21.5" customWidth="1"/>
    <col min="21" max="21" width="19.5" bestFit="1" customWidth="1"/>
  </cols>
  <sheetData>
    <row r="2" spans="1:24" ht="16" thickBot="1">
      <c r="A2" s="20" t="s">
        <v>0</v>
      </c>
      <c r="B2" s="20" t="s">
        <v>1</v>
      </c>
      <c r="C2" s="20" t="s">
        <v>2</v>
      </c>
      <c r="D2" s="20" t="s">
        <v>3</v>
      </c>
      <c r="E2" s="20" t="s">
        <v>4</v>
      </c>
      <c r="F2" s="20" t="s">
        <v>5</v>
      </c>
      <c r="G2" s="20" t="s">
        <v>6</v>
      </c>
      <c r="H2" s="20" t="s">
        <v>7</v>
      </c>
      <c r="I2" s="20" t="s">
        <v>8</v>
      </c>
      <c r="K2" s="20" t="s">
        <v>5</v>
      </c>
      <c r="L2" s="20" t="s">
        <v>6</v>
      </c>
      <c r="M2" s="20" t="s">
        <v>9</v>
      </c>
      <c r="P2" s="20" t="s">
        <v>10</v>
      </c>
      <c r="S2" s="167" t="s">
        <v>11</v>
      </c>
      <c r="T2" s="167"/>
      <c r="U2" s="167"/>
      <c r="V2" s="167"/>
      <c r="W2" t="s">
        <v>12</v>
      </c>
    </row>
    <row r="3" spans="1:24" ht="136" thickBot="1">
      <c r="A3" s="44" t="s">
        <v>13</v>
      </c>
      <c r="B3" s="44" t="s">
        <v>14</v>
      </c>
      <c r="C3" s="44" t="s">
        <v>14</v>
      </c>
      <c r="D3" s="44" t="s">
        <v>15</v>
      </c>
      <c r="E3" s="44" t="s">
        <v>16</v>
      </c>
      <c r="F3" s="21" t="s">
        <v>17</v>
      </c>
      <c r="G3" s="21" t="s">
        <v>18</v>
      </c>
      <c r="H3" t="s">
        <v>19</v>
      </c>
      <c r="I3" t="s">
        <v>20</v>
      </c>
      <c r="K3" s="21" t="s">
        <v>21</v>
      </c>
      <c r="L3" s="21" t="s">
        <v>18</v>
      </c>
      <c r="M3" t="s">
        <v>22</v>
      </c>
      <c r="N3" t="s">
        <v>23</v>
      </c>
      <c r="P3" t="s">
        <v>23</v>
      </c>
      <c r="Q3" t="s">
        <v>24</v>
      </c>
      <c r="S3" t="s">
        <v>25</v>
      </c>
      <c r="T3" t="s">
        <v>25</v>
      </c>
      <c r="U3" t="str">
        <f>+CONCATENATE(S3,T3)</f>
        <v>FuerteFuerte</v>
      </c>
      <c r="V3" t="s">
        <v>25</v>
      </c>
      <c r="W3" s="82" t="s">
        <v>26</v>
      </c>
      <c r="X3" s="81"/>
    </row>
    <row r="4" spans="1:24" ht="166" thickBot="1">
      <c r="A4" s="44" t="s">
        <v>13</v>
      </c>
      <c r="B4" s="44" t="s">
        <v>27</v>
      </c>
      <c r="C4" s="45" t="s">
        <v>28</v>
      </c>
      <c r="D4" s="44" t="s">
        <v>29</v>
      </c>
      <c r="E4" s="44" t="s">
        <v>30</v>
      </c>
      <c r="F4" s="21" t="s">
        <v>31</v>
      </c>
      <c r="G4" s="21" t="s">
        <v>32</v>
      </c>
      <c r="H4" s="21" t="s">
        <v>33</v>
      </c>
      <c r="I4" t="s">
        <v>34</v>
      </c>
      <c r="K4" s="21" t="s">
        <v>31</v>
      </c>
      <c r="L4" s="21" t="s">
        <v>32</v>
      </c>
      <c r="M4" t="s">
        <v>35</v>
      </c>
      <c r="N4" t="s">
        <v>23</v>
      </c>
      <c r="P4" t="s">
        <v>36</v>
      </c>
      <c r="Q4" t="s">
        <v>37</v>
      </c>
      <c r="S4" t="s">
        <v>25</v>
      </c>
      <c r="T4" t="s">
        <v>36</v>
      </c>
      <c r="U4" t="str">
        <f t="shared" ref="U4:U11" si="0">+CONCATENATE(S4,T4)</f>
        <v>FuerteModerado</v>
      </c>
      <c r="V4" t="s">
        <v>36</v>
      </c>
      <c r="W4" s="82" t="s">
        <v>38</v>
      </c>
    </row>
    <row r="5" spans="1:24" ht="151" thickBot="1">
      <c r="A5" s="44" t="s">
        <v>13</v>
      </c>
      <c r="B5" s="44" t="s">
        <v>39</v>
      </c>
      <c r="C5" s="44" t="s">
        <v>39</v>
      </c>
      <c r="D5" s="44" t="s">
        <v>40</v>
      </c>
      <c r="E5" s="44"/>
      <c r="F5" s="21" t="s">
        <v>41</v>
      </c>
      <c r="G5" s="21" t="s">
        <v>36</v>
      </c>
      <c r="H5" t="s">
        <v>42</v>
      </c>
      <c r="K5" s="21" t="s">
        <v>43</v>
      </c>
      <c r="L5" s="21" t="s">
        <v>36</v>
      </c>
      <c r="M5" t="s">
        <v>44</v>
      </c>
      <c r="N5" t="s">
        <v>36</v>
      </c>
      <c r="P5" t="s">
        <v>45</v>
      </c>
      <c r="Q5" t="s">
        <v>46</v>
      </c>
      <c r="S5" t="s">
        <v>25</v>
      </c>
      <c r="T5" t="s">
        <v>47</v>
      </c>
      <c r="U5" t="str">
        <f t="shared" si="0"/>
        <v>FuerteDébil</v>
      </c>
      <c r="V5" t="s">
        <v>47</v>
      </c>
      <c r="W5" s="82" t="s">
        <v>48</v>
      </c>
    </row>
    <row r="6" spans="1:24" ht="106" thickBot="1">
      <c r="A6" s="44" t="s">
        <v>13</v>
      </c>
      <c r="B6" s="44" t="s">
        <v>49</v>
      </c>
      <c r="C6" s="44" t="s">
        <v>49</v>
      </c>
      <c r="D6" s="44" t="s">
        <v>50</v>
      </c>
      <c r="E6" s="44"/>
      <c r="F6" s="21" t="s">
        <v>51</v>
      </c>
      <c r="G6" s="21" t="s">
        <v>52</v>
      </c>
      <c r="H6" t="s">
        <v>53</v>
      </c>
      <c r="K6" s="21" t="s">
        <v>51</v>
      </c>
      <c r="L6" s="21" t="s">
        <v>52</v>
      </c>
      <c r="M6" t="s">
        <v>54</v>
      </c>
      <c r="N6" t="s">
        <v>45</v>
      </c>
      <c r="P6" t="s">
        <v>55</v>
      </c>
      <c r="Q6" t="s">
        <v>56</v>
      </c>
      <c r="S6" t="s">
        <v>36</v>
      </c>
      <c r="T6" t="s">
        <v>25</v>
      </c>
      <c r="U6" t="str">
        <f t="shared" si="0"/>
        <v>ModeradoFuerte</v>
      </c>
      <c r="V6" t="s">
        <v>36</v>
      </c>
      <c r="W6" s="82" t="s">
        <v>57</v>
      </c>
    </row>
    <row r="7" spans="1:24" ht="165">
      <c r="A7" s="44" t="s">
        <v>13</v>
      </c>
      <c r="B7" s="44" t="s">
        <v>58</v>
      </c>
      <c r="C7" s="45" t="s">
        <v>59</v>
      </c>
      <c r="D7" s="44" t="s">
        <v>60</v>
      </c>
      <c r="E7" s="44"/>
      <c r="F7" s="21" t="s">
        <v>61</v>
      </c>
      <c r="G7" s="21" t="s">
        <v>62</v>
      </c>
      <c r="H7" s="21"/>
      <c r="K7" s="21" t="s">
        <v>61</v>
      </c>
      <c r="L7" s="21" t="s">
        <v>62</v>
      </c>
      <c r="M7" t="s">
        <v>63</v>
      </c>
      <c r="N7" t="s">
        <v>55</v>
      </c>
      <c r="S7" t="s">
        <v>36</v>
      </c>
      <c r="T7" t="s">
        <v>36</v>
      </c>
      <c r="U7" t="str">
        <f t="shared" si="0"/>
        <v>ModeradoModerado</v>
      </c>
      <c r="V7" t="s">
        <v>36</v>
      </c>
      <c r="W7" s="82" t="s">
        <v>64</v>
      </c>
    </row>
    <row r="8" spans="1:24" ht="21">
      <c r="A8" s="44" t="s">
        <v>65</v>
      </c>
      <c r="B8" s="44" t="s">
        <v>66</v>
      </c>
      <c r="C8" s="44" t="s">
        <v>66</v>
      </c>
      <c r="D8" s="44" t="s">
        <v>67</v>
      </c>
      <c r="E8" s="44"/>
      <c r="K8" s="21" t="s">
        <v>21</v>
      </c>
      <c r="L8">
        <v>1</v>
      </c>
      <c r="M8" t="s">
        <v>68</v>
      </c>
      <c r="N8" t="s">
        <v>23</v>
      </c>
      <c r="S8" t="s">
        <v>36</v>
      </c>
      <c r="T8" t="s">
        <v>47</v>
      </c>
      <c r="U8" t="str">
        <f t="shared" si="0"/>
        <v>ModeradoDébil</v>
      </c>
      <c r="V8" t="s">
        <v>47</v>
      </c>
    </row>
    <row r="9" spans="1:24" ht="21">
      <c r="A9" s="44" t="s">
        <v>65</v>
      </c>
      <c r="B9" s="44" t="s">
        <v>69</v>
      </c>
      <c r="C9" s="44" t="s">
        <v>69</v>
      </c>
      <c r="D9" s="44"/>
      <c r="E9" s="44"/>
      <c r="K9" s="21" t="s">
        <v>31</v>
      </c>
      <c r="L9">
        <v>2</v>
      </c>
      <c r="M9" t="s">
        <v>70</v>
      </c>
      <c r="N9" t="s">
        <v>23</v>
      </c>
      <c r="S9" t="s">
        <v>47</v>
      </c>
      <c r="T9" t="s">
        <v>25</v>
      </c>
      <c r="U9" t="str">
        <f t="shared" si="0"/>
        <v>DébilFuerte</v>
      </c>
      <c r="V9" t="s">
        <v>47</v>
      </c>
    </row>
    <row r="10" spans="1:24" ht="21">
      <c r="A10" s="44" t="s">
        <v>65</v>
      </c>
      <c r="B10" s="44" t="s">
        <v>71</v>
      </c>
      <c r="C10" s="44" t="s">
        <v>71</v>
      </c>
      <c r="D10" s="44"/>
      <c r="E10" s="44"/>
      <c r="K10" s="21" t="s">
        <v>43</v>
      </c>
      <c r="L10">
        <v>3</v>
      </c>
      <c r="M10" t="s">
        <v>72</v>
      </c>
      <c r="N10" t="s">
        <v>36</v>
      </c>
      <c r="S10" t="s">
        <v>47</v>
      </c>
      <c r="T10" t="s">
        <v>36</v>
      </c>
      <c r="U10" t="str">
        <f t="shared" si="0"/>
        <v>DébilModerado</v>
      </c>
      <c r="V10" t="s">
        <v>47</v>
      </c>
    </row>
    <row r="11" spans="1:24" ht="21">
      <c r="A11" s="44" t="s">
        <v>65</v>
      </c>
      <c r="B11" s="44" t="s">
        <v>73</v>
      </c>
      <c r="C11" s="44" t="s">
        <v>73</v>
      </c>
      <c r="D11" s="44"/>
      <c r="E11" s="44"/>
      <c r="K11" s="21" t="s">
        <v>51</v>
      </c>
      <c r="L11">
        <v>4</v>
      </c>
      <c r="M11" t="s">
        <v>74</v>
      </c>
      <c r="N11" t="s">
        <v>45</v>
      </c>
      <c r="S11" t="s">
        <v>47</v>
      </c>
      <c r="T11" t="s">
        <v>47</v>
      </c>
      <c r="U11" t="str">
        <f t="shared" si="0"/>
        <v>DébilDébil</v>
      </c>
      <c r="V11" t="s">
        <v>47</v>
      </c>
    </row>
    <row r="12" spans="1:24" ht="21">
      <c r="A12" s="44" t="s">
        <v>65</v>
      </c>
      <c r="B12" s="44" t="s">
        <v>75</v>
      </c>
      <c r="C12" s="44" t="s">
        <v>75</v>
      </c>
      <c r="D12" s="44"/>
      <c r="E12" s="44"/>
      <c r="K12" s="21" t="s">
        <v>61</v>
      </c>
      <c r="L12">
        <v>5</v>
      </c>
      <c r="M12" t="s">
        <v>76</v>
      </c>
      <c r="N12" t="s">
        <v>55</v>
      </c>
    </row>
    <row r="13" spans="1:24" ht="132">
      <c r="A13" s="44" t="s">
        <v>77</v>
      </c>
      <c r="B13" s="44" t="s">
        <v>78</v>
      </c>
      <c r="C13" s="45" t="s">
        <v>79</v>
      </c>
      <c r="D13" s="44"/>
      <c r="E13" s="44"/>
      <c r="K13" s="21" t="s">
        <v>18</v>
      </c>
      <c r="L13">
        <v>1</v>
      </c>
      <c r="M13" t="s">
        <v>80</v>
      </c>
      <c r="N13" t="s">
        <v>23</v>
      </c>
    </row>
    <row r="14" spans="1:24" ht="286">
      <c r="A14" s="44" t="s">
        <v>77</v>
      </c>
      <c r="B14" s="44" t="s">
        <v>81</v>
      </c>
      <c r="C14" s="45" t="s">
        <v>82</v>
      </c>
      <c r="D14" s="44"/>
      <c r="E14" s="44"/>
      <c r="K14" s="21" t="s">
        <v>32</v>
      </c>
      <c r="L14">
        <v>2</v>
      </c>
      <c r="M14" t="s">
        <v>83</v>
      </c>
      <c r="N14" t="s">
        <v>36</v>
      </c>
    </row>
    <row r="15" spans="1:24" ht="220">
      <c r="A15" s="44" t="s">
        <v>77</v>
      </c>
      <c r="B15" s="44" t="s">
        <v>84</v>
      </c>
      <c r="C15" s="45" t="s">
        <v>85</v>
      </c>
      <c r="D15" s="44"/>
      <c r="E15" s="44"/>
      <c r="K15" s="21" t="s">
        <v>36</v>
      </c>
      <c r="L15">
        <v>3</v>
      </c>
      <c r="M15" t="s">
        <v>86</v>
      </c>
      <c r="N15" t="s">
        <v>45</v>
      </c>
    </row>
    <row r="16" spans="1:24" ht="198">
      <c r="A16" s="44" t="s">
        <v>77</v>
      </c>
      <c r="B16" s="44" t="s">
        <v>87</v>
      </c>
      <c r="C16" s="45" t="s">
        <v>88</v>
      </c>
      <c r="D16" s="44"/>
      <c r="E16" s="44"/>
      <c r="K16" s="21" t="s">
        <v>52</v>
      </c>
      <c r="L16">
        <v>4</v>
      </c>
      <c r="M16" t="s">
        <v>89</v>
      </c>
      <c r="N16" t="s">
        <v>55</v>
      </c>
    </row>
    <row r="17" spans="1:14" ht="154">
      <c r="A17" s="44" t="s">
        <v>77</v>
      </c>
      <c r="B17" s="44" t="s">
        <v>90</v>
      </c>
      <c r="C17" s="45" t="s">
        <v>91</v>
      </c>
      <c r="D17" s="44"/>
      <c r="E17" s="44"/>
      <c r="K17" s="21" t="s">
        <v>62</v>
      </c>
      <c r="L17">
        <v>5</v>
      </c>
      <c r="M17" t="s">
        <v>92</v>
      </c>
      <c r="N17" t="s">
        <v>55</v>
      </c>
    </row>
    <row r="18" spans="1:14" ht="198">
      <c r="A18" s="44" t="s">
        <v>77</v>
      </c>
      <c r="B18" s="44" t="s">
        <v>93</v>
      </c>
      <c r="C18" s="45" t="s">
        <v>94</v>
      </c>
      <c r="D18" s="44"/>
      <c r="E18" s="44"/>
      <c r="J18">
        <v>-1</v>
      </c>
      <c r="K18" s="21" t="s">
        <v>21</v>
      </c>
      <c r="M18" t="s">
        <v>95</v>
      </c>
      <c r="N18" t="s">
        <v>36</v>
      </c>
    </row>
    <row r="19" spans="1:14" ht="176">
      <c r="A19" s="44" t="s">
        <v>13</v>
      </c>
      <c r="B19" s="44" t="s">
        <v>96</v>
      </c>
      <c r="C19" s="45" t="s">
        <v>97</v>
      </c>
      <c r="D19" s="44"/>
      <c r="E19" s="44"/>
      <c r="J19">
        <v>0</v>
      </c>
      <c r="K19" s="21" t="s">
        <v>21</v>
      </c>
      <c r="M19" t="s">
        <v>98</v>
      </c>
      <c r="N19" t="s">
        <v>45</v>
      </c>
    </row>
    <row r="20" spans="1:14" ht="154">
      <c r="A20" s="44" t="s">
        <v>9</v>
      </c>
      <c r="B20" s="44" t="s">
        <v>99</v>
      </c>
      <c r="C20" s="45" t="s">
        <v>100</v>
      </c>
      <c r="D20" s="44"/>
      <c r="E20" s="44"/>
      <c r="J20">
        <v>1</v>
      </c>
      <c r="K20" s="21" t="s">
        <v>21</v>
      </c>
      <c r="M20" t="s">
        <v>101</v>
      </c>
      <c r="N20" t="s">
        <v>45</v>
      </c>
    </row>
    <row r="21" spans="1:14">
      <c r="J21">
        <v>2</v>
      </c>
      <c r="K21" s="21" t="s">
        <v>31</v>
      </c>
      <c r="M21" t="s">
        <v>102</v>
      </c>
      <c r="N21" t="s">
        <v>55</v>
      </c>
    </row>
    <row r="22" spans="1:14">
      <c r="J22">
        <v>3</v>
      </c>
      <c r="K22" s="21" t="s">
        <v>43</v>
      </c>
      <c r="M22" t="s">
        <v>103</v>
      </c>
      <c r="N22" t="s">
        <v>55</v>
      </c>
    </row>
    <row r="23" spans="1:14">
      <c r="J23">
        <v>4</v>
      </c>
      <c r="K23" s="21" t="s">
        <v>51</v>
      </c>
      <c r="M23" t="s">
        <v>104</v>
      </c>
      <c r="N23" t="s">
        <v>45</v>
      </c>
    </row>
    <row r="24" spans="1:14">
      <c r="J24">
        <v>5</v>
      </c>
      <c r="K24" s="21" t="s">
        <v>61</v>
      </c>
      <c r="M24" t="s">
        <v>105</v>
      </c>
      <c r="N24" t="s">
        <v>45</v>
      </c>
    </row>
    <row r="25" spans="1:14">
      <c r="B25" s="20" t="s">
        <v>106</v>
      </c>
      <c r="C25" s="20" t="s">
        <v>107</v>
      </c>
      <c r="E25" s="20" t="s">
        <v>108</v>
      </c>
      <c r="G25" s="20" t="s">
        <v>109</v>
      </c>
      <c r="M25" t="s">
        <v>110</v>
      </c>
      <c r="N25" t="s">
        <v>55</v>
      </c>
    </row>
    <row r="26" spans="1:14">
      <c r="B26" t="s">
        <v>111</v>
      </c>
      <c r="C26" t="s">
        <v>112</v>
      </c>
      <c r="E26" t="s">
        <v>113</v>
      </c>
      <c r="G26" t="s">
        <v>20</v>
      </c>
      <c r="J26">
        <v>-1</v>
      </c>
      <c r="K26" s="21" t="s">
        <v>18</v>
      </c>
      <c r="M26" t="s">
        <v>114</v>
      </c>
      <c r="N26" t="s">
        <v>55</v>
      </c>
    </row>
    <row r="27" spans="1:14">
      <c r="B27" t="s">
        <v>115</v>
      </c>
      <c r="C27" t="s">
        <v>116</v>
      </c>
      <c r="E27" t="s">
        <v>117</v>
      </c>
      <c r="G27" t="s">
        <v>118</v>
      </c>
      <c r="J27">
        <v>0</v>
      </c>
      <c r="K27" s="21" t="s">
        <v>18</v>
      </c>
      <c r="M27" t="s">
        <v>119</v>
      </c>
      <c r="N27" t="s">
        <v>55</v>
      </c>
    </row>
    <row r="28" spans="1:14">
      <c r="C28" t="s">
        <v>120</v>
      </c>
      <c r="E28" t="s">
        <v>121</v>
      </c>
      <c r="J28">
        <v>1</v>
      </c>
      <c r="K28" s="21" t="s">
        <v>18</v>
      </c>
    </row>
    <row r="29" spans="1:14">
      <c r="G29" t="s">
        <v>20</v>
      </c>
      <c r="J29">
        <v>2</v>
      </c>
      <c r="K29" s="21" t="s">
        <v>32</v>
      </c>
    </row>
    <row r="30" spans="1:14">
      <c r="G30" t="s">
        <v>122</v>
      </c>
      <c r="J30">
        <v>3</v>
      </c>
      <c r="K30" s="21" t="s">
        <v>36</v>
      </c>
    </row>
    <row r="31" spans="1:14">
      <c r="J31">
        <v>4</v>
      </c>
      <c r="K31" s="21" t="s">
        <v>52</v>
      </c>
    </row>
    <row r="32" spans="1:14">
      <c r="J32">
        <v>5</v>
      </c>
      <c r="K32" s="21" t="s">
        <v>62</v>
      </c>
    </row>
  </sheetData>
  <sheetProtection algorithmName="SHA-512" hashValue="SUAeU3yBYSBSusp4ffyvgN2WdQHsf/ATNZKKYfpn/OAdELDoaX/qBjW+y15L7JuVTYvAaEzwFG6WPsU7XbEoew==" saltValue="Kdl9fXe8QkFDsU0yfGIhQg==" spinCount="100000" sheet="1" objects="1" scenarios="1"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AJ20"/>
  <sheetViews>
    <sheetView showGridLines="0" workbookViewId="0">
      <selection activeCell="G5" sqref="G5:L5"/>
    </sheetView>
  </sheetViews>
  <sheetFormatPr baseColWidth="10" defaultColWidth="9.33203125" defaultRowHeight="15"/>
  <cols>
    <col min="1" max="5" width="3.6640625" customWidth="1"/>
    <col min="6" max="6" width="1.33203125" customWidth="1"/>
    <col min="7" max="36" width="3.6640625" customWidth="1"/>
  </cols>
  <sheetData>
    <row r="1" spans="3:36" ht="18" customHeight="1"/>
    <row r="4" spans="3:36" ht="51" customHeight="1">
      <c r="C4" s="1"/>
      <c r="D4" s="1"/>
      <c r="E4" s="282" t="s">
        <v>1219</v>
      </c>
      <c r="F4" s="1"/>
      <c r="G4" s="274" t="s">
        <v>1220</v>
      </c>
      <c r="H4" s="274"/>
      <c r="I4" s="274"/>
      <c r="J4" s="274"/>
      <c r="K4" s="274"/>
      <c r="L4" s="274"/>
      <c r="M4" s="275">
        <v>5</v>
      </c>
      <c r="N4" s="275"/>
      <c r="O4" s="275"/>
      <c r="P4" s="275"/>
      <c r="Q4" s="275">
        <v>10</v>
      </c>
      <c r="R4" s="275"/>
      <c r="S4" s="275"/>
      <c r="T4" s="275"/>
      <c r="U4" s="273">
        <v>15</v>
      </c>
      <c r="V4" s="273"/>
      <c r="W4" s="273"/>
      <c r="X4" s="273"/>
      <c r="Y4" s="273">
        <v>20</v>
      </c>
      <c r="Z4" s="273"/>
      <c r="AA4" s="273"/>
      <c r="AB4" s="273"/>
      <c r="AC4" s="273">
        <v>25</v>
      </c>
      <c r="AD4" s="273"/>
      <c r="AE4" s="273"/>
      <c r="AF4" s="273"/>
      <c r="AG4" s="1"/>
      <c r="AH4" s="1"/>
      <c r="AI4" s="1"/>
      <c r="AJ4" s="2"/>
    </row>
    <row r="5" spans="3:36" ht="51" customHeight="1">
      <c r="C5" s="1"/>
      <c r="D5" s="1"/>
      <c r="E5" s="282"/>
      <c r="F5" s="1"/>
      <c r="G5" s="274" t="s">
        <v>1221</v>
      </c>
      <c r="H5" s="274"/>
      <c r="I5" s="274"/>
      <c r="J5" s="274"/>
      <c r="K5" s="274"/>
      <c r="L5" s="274"/>
      <c r="M5" s="276">
        <v>4</v>
      </c>
      <c r="N5" s="276"/>
      <c r="O5" s="276"/>
      <c r="P5" s="276"/>
      <c r="Q5" s="275">
        <v>8</v>
      </c>
      <c r="R5" s="275"/>
      <c r="S5" s="275"/>
      <c r="T5" s="275"/>
      <c r="U5" s="275">
        <v>12</v>
      </c>
      <c r="V5" s="275"/>
      <c r="W5" s="275"/>
      <c r="X5" s="275"/>
      <c r="Y5" s="273">
        <v>16</v>
      </c>
      <c r="Z5" s="273"/>
      <c r="AA5" s="273"/>
      <c r="AB5" s="273"/>
      <c r="AC5" s="273">
        <v>20</v>
      </c>
      <c r="AD5" s="273"/>
      <c r="AE5" s="273"/>
      <c r="AF5" s="273"/>
      <c r="AG5" s="1"/>
      <c r="AH5" s="1"/>
      <c r="AI5" s="1"/>
      <c r="AJ5" s="2"/>
    </row>
    <row r="6" spans="3:36" ht="51" customHeight="1">
      <c r="C6" s="1"/>
      <c r="D6" s="1"/>
      <c r="E6" s="282"/>
      <c r="F6" s="1"/>
      <c r="G6" s="274" t="s">
        <v>1222</v>
      </c>
      <c r="H6" s="274"/>
      <c r="I6" s="274"/>
      <c r="J6" s="274"/>
      <c r="K6" s="274"/>
      <c r="L6" s="274"/>
      <c r="M6" s="281">
        <v>3</v>
      </c>
      <c r="N6" s="281"/>
      <c r="O6" s="281"/>
      <c r="P6" s="281"/>
      <c r="Q6" s="276">
        <v>6</v>
      </c>
      <c r="R6" s="276"/>
      <c r="S6" s="276"/>
      <c r="T6" s="276"/>
      <c r="U6" s="275">
        <v>9</v>
      </c>
      <c r="V6" s="275"/>
      <c r="W6" s="275"/>
      <c r="X6" s="275"/>
      <c r="Y6" s="273">
        <v>12</v>
      </c>
      <c r="Z6" s="273"/>
      <c r="AA6" s="273"/>
      <c r="AB6" s="273"/>
      <c r="AC6" s="273">
        <v>15</v>
      </c>
      <c r="AD6" s="273"/>
      <c r="AE6" s="273"/>
      <c r="AF6" s="273"/>
      <c r="AG6" s="1"/>
      <c r="AH6" s="1"/>
      <c r="AI6" s="1"/>
      <c r="AJ6" s="3"/>
    </row>
    <row r="7" spans="3:36" ht="51" customHeight="1">
      <c r="C7" s="1"/>
      <c r="D7" s="1"/>
      <c r="E7" s="282"/>
      <c r="F7" s="1"/>
      <c r="G7" s="274" t="s">
        <v>1223</v>
      </c>
      <c r="H7" s="274"/>
      <c r="I7" s="274"/>
      <c r="J7" s="274"/>
      <c r="K7" s="274"/>
      <c r="L7" s="274"/>
      <c r="M7" s="281">
        <v>2</v>
      </c>
      <c r="N7" s="281"/>
      <c r="O7" s="281"/>
      <c r="P7" s="281"/>
      <c r="Q7" s="281">
        <v>4</v>
      </c>
      <c r="R7" s="281"/>
      <c r="S7" s="281"/>
      <c r="T7" s="281"/>
      <c r="U7" s="276">
        <v>6</v>
      </c>
      <c r="V7" s="276"/>
      <c r="W7" s="276"/>
      <c r="X7" s="276"/>
      <c r="Y7" s="275">
        <v>8</v>
      </c>
      <c r="Z7" s="275"/>
      <c r="AA7" s="275">
        <v>8</v>
      </c>
      <c r="AB7" s="275"/>
      <c r="AC7" s="273">
        <v>10</v>
      </c>
      <c r="AD7" s="273"/>
      <c r="AE7" s="273"/>
      <c r="AF7" s="273"/>
      <c r="AG7" s="1"/>
      <c r="AH7" s="1"/>
      <c r="AI7" s="1"/>
      <c r="AJ7" s="3" t="s">
        <v>1172</v>
      </c>
    </row>
    <row r="8" spans="3:36" ht="51" customHeight="1">
      <c r="C8" s="1"/>
      <c r="D8" s="1"/>
      <c r="E8" s="282"/>
      <c r="F8" s="1"/>
      <c r="G8" s="274" t="s">
        <v>1224</v>
      </c>
      <c r="H8" s="274"/>
      <c r="I8" s="274"/>
      <c r="J8" s="274"/>
      <c r="K8" s="274"/>
      <c r="L8" s="274"/>
      <c r="M8" s="281">
        <v>1</v>
      </c>
      <c r="N8" s="281"/>
      <c r="O8" s="281"/>
      <c r="P8" s="281"/>
      <c r="Q8" s="281">
        <v>2</v>
      </c>
      <c r="R8" s="281"/>
      <c r="S8" s="281"/>
      <c r="T8" s="281"/>
      <c r="U8" s="276">
        <v>3</v>
      </c>
      <c r="V8" s="276"/>
      <c r="W8" s="276"/>
      <c r="X8" s="276"/>
      <c r="Y8" s="275">
        <v>4</v>
      </c>
      <c r="Z8" s="275"/>
      <c r="AA8" s="275"/>
      <c r="AB8" s="275"/>
      <c r="AC8" s="275">
        <v>5</v>
      </c>
      <c r="AD8" s="275"/>
      <c r="AE8" s="275"/>
      <c r="AF8" s="275"/>
      <c r="AG8" s="1"/>
      <c r="AH8" s="1"/>
      <c r="AI8" s="1"/>
      <c r="AJ8" s="2"/>
    </row>
    <row r="9" spans="3:36" ht="45" customHeight="1">
      <c r="C9" s="1"/>
      <c r="D9" s="1"/>
      <c r="E9" s="282"/>
      <c r="F9" s="1"/>
      <c r="G9" s="280"/>
      <c r="H9" s="280"/>
      <c r="I9" s="280"/>
      <c r="J9" s="280"/>
      <c r="K9" s="280"/>
      <c r="L9" s="280"/>
      <c r="M9" s="274" t="s">
        <v>1225</v>
      </c>
      <c r="N9" s="274"/>
      <c r="O9" s="274"/>
      <c r="P9" s="274"/>
      <c r="Q9" s="274" t="s">
        <v>1226</v>
      </c>
      <c r="R9" s="274"/>
      <c r="S9" s="274"/>
      <c r="T9" s="274"/>
      <c r="U9" s="274" t="s">
        <v>1227</v>
      </c>
      <c r="V9" s="274"/>
      <c r="W9" s="274"/>
      <c r="X9" s="274"/>
      <c r="Y9" s="274" t="s">
        <v>1228</v>
      </c>
      <c r="Z9" s="274"/>
      <c r="AA9" s="274"/>
      <c r="AB9" s="274"/>
      <c r="AC9" s="274" t="s">
        <v>1229</v>
      </c>
      <c r="AD9" s="274"/>
      <c r="AE9" s="274"/>
      <c r="AF9" s="274"/>
      <c r="AG9" s="1"/>
      <c r="AH9" s="1"/>
      <c r="AI9" s="1"/>
      <c r="AJ9" s="3" t="s">
        <v>1230</v>
      </c>
    </row>
    <row r="10" spans="3:36" ht="11.25" customHeight="1">
      <c r="C10" s="1"/>
      <c r="D10" s="1"/>
      <c r="E10" s="1"/>
      <c r="F10" s="1"/>
      <c r="G10" s="23"/>
      <c r="H10" s="23"/>
      <c r="I10" s="23"/>
      <c r="J10" s="23"/>
      <c r="K10" s="23"/>
      <c r="L10" s="23"/>
      <c r="M10" s="22"/>
      <c r="N10" s="22"/>
      <c r="O10" s="22"/>
      <c r="P10" s="22"/>
      <c r="Q10" s="22"/>
      <c r="R10" s="22"/>
      <c r="S10" s="22"/>
      <c r="T10" s="22"/>
      <c r="U10" s="22"/>
      <c r="V10" s="22"/>
      <c r="W10" s="22"/>
      <c r="X10" s="22"/>
      <c r="Y10" s="22"/>
      <c r="Z10" s="22"/>
      <c r="AA10" s="22"/>
      <c r="AB10" s="22"/>
      <c r="AC10" s="22"/>
      <c r="AD10" s="22"/>
      <c r="AE10" s="22"/>
      <c r="AF10" s="22"/>
      <c r="AG10" s="1"/>
      <c r="AH10" s="1"/>
      <c r="AI10" s="1"/>
      <c r="AJ10" s="3"/>
    </row>
    <row r="11" spans="3:36" ht="20.25" customHeight="1">
      <c r="C11" s="1"/>
      <c r="D11" s="1"/>
      <c r="E11" s="1"/>
      <c r="F11" s="1"/>
      <c r="G11" s="279" t="s">
        <v>146</v>
      </c>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1"/>
      <c r="AH11" s="1"/>
      <c r="AI11" s="1"/>
      <c r="AJ11" s="2"/>
    </row>
    <row r="12" spans="3:36">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c r="C13" s="1"/>
      <c r="D13" s="1"/>
      <c r="E13" s="1"/>
      <c r="F13" s="1"/>
      <c r="G13" s="1"/>
      <c r="H13" s="1"/>
      <c r="I13" s="8"/>
      <c r="J13" s="1"/>
      <c r="K13" s="1"/>
      <c r="L13" s="1"/>
      <c r="M13" s="9" t="s">
        <v>1231</v>
      </c>
      <c r="N13" s="10" t="s">
        <v>1232</v>
      </c>
      <c r="O13" s="11"/>
      <c r="P13" s="12"/>
      <c r="Q13" s="13" t="s">
        <v>1233</v>
      </c>
      <c r="R13" s="10" t="s">
        <v>1234</v>
      </c>
      <c r="S13" s="11"/>
      <c r="T13" s="12"/>
      <c r="U13" s="14" t="s">
        <v>1235</v>
      </c>
      <c r="V13" s="10" t="s">
        <v>1236</v>
      </c>
      <c r="W13" s="15"/>
      <c r="X13" s="12"/>
      <c r="Y13" s="16" t="s">
        <v>1237</v>
      </c>
      <c r="Z13" s="10" t="s">
        <v>1238</v>
      </c>
      <c r="AA13" s="12"/>
      <c r="AB13" s="1"/>
      <c r="AC13" s="1"/>
      <c r="AD13" s="1"/>
      <c r="AE13" s="1"/>
      <c r="AF13" s="1"/>
      <c r="AG13" s="1"/>
      <c r="AH13" s="1"/>
      <c r="AI13" s="1"/>
      <c r="AJ13" s="1"/>
    </row>
    <row r="14" spans="3:36">
      <c r="C14" s="1"/>
      <c r="D14" s="1"/>
      <c r="E14" s="1"/>
      <c r="F14" s="1"/>
      <c r="G14" s="1"/>
      <c r="H14" s="1"/>
      <c r="I14" s="17"/>
      <c r="J14" s="6"/>
      <c r="K14" s="5"/>
      <c r="L14" s="18"/>
      <c r="M14" s="17"/>
      <c r="N14" s="6"/>
      <c r="O14" s="17"/>
      <c r="P14" s="17"/>
      <c r="Q14" s="6"/>
      <c r="R14" s="17"/>
      <c r="S14" s="17"/>
      <c r="T14" s="6"/>
      <c r="U14" s="17"/>
      <c r="V14" s="17"/>
      <c r="W14" s="17"/>
      <c r="X14" s="1"/>
      <c r="Y14" s="1"/>
      <c r="Z14" s="1"/>
      <c r="AA14" s="1"/>
      <c r="AB14" s="1"/>
      <c r="AC14" s="1"/>
      <c r="AD14" s="1"/>
      <c r="AE14" s="1"/>
      <c r="AF14" s="1"/>
      <c r="AG14" s="1"/>
      <c r="AH14" s="1"/>
      <c r="AI14" s="1"/>
      <c r="AJ14" s="1"/>
    </row>
    <row r="15" spans="3:36">
      <c r="C15" s="278" t="s">
        <v>1239</v>
      </c>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row>
    <row r="16" spans="3:36">
      <c r="C16" s="1"/>
      <c r="D16" s="1"/>
      <c r="E16" s="1"/>
      <c r="F16" s="1"/>
      <c r="G16" s="1"/>
      <c r="H16" s="1"/>
      <c r="I16" s="1"/>
      <c r="J16" s="1"/>
      <c r="K16" s="19"/>
      <c r="L16" s="19"/>
      <c r="M16" s="1"/>
      <c r="N16" s="1"/>
      <c r="O16" s="1"/>
      <c r="P16" s="1"/>
      <c r="Q16" s="1"/>
      <c r="R16" s="1"/>
      <c r="S16" s="1"/>
      <c r="T16" s="1"/>
      <c r="U16" s="1"/>
      <c r="V16" s="1"/>
      <c r="W16" s="1"/>
      <c r="X16" s="1"/>
      <c r="Y16" s="1"/>
      <c r="Z16" s="1"/>
      <c r="AA16" s="1"/>
      <c r="AB16" s="1"/>
      <c r="AC16" s="1"/>
      <c r="AD16" s="1"/>
      <c r="AE16" s="1"/>
      <c r="AF16" s="1"/>
      <c r="AG16" s="1"/>
      <c r="AH16" s="1"/>
      <c r="AI16" s="1"/>
      <c r="AJ16" s="1"/>
    </row>
    <row r="17" spans="3:36">
      <c r="C17" s="1"/>
      <c r="D17" s="1"/>
      <c r="E17" s="1"/>
      <c r="F17" s="1"/>
      <c r="G17" s="1"/>
      <c r="H17" s="1"/>
      <c r="I17" s="17"/>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c r="C18" s="277" t="s">
        <v>1240</v>
      </c>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row>
    <row r="19" spans="3:36">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82BC0C9B-70E2-44EC-8408-64CC9B36E280}"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F8FDF2EC-A9AD-41AC-8138-AA3657B53E6D}" showGridLines="0" state="hidden">
      <selection activeCell="G5" sqref="G5:L5"/>
      <pageMargins left="0" right="0" top="0" bottom="0" header="0" footer="0"/>
      <pageSetup orientation="portrait" r:id="rId3"/>
    </customSheetView>
  </customSheetViews>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366"/>
  <sheetViews>
    <sheetView showGridLines="0" topLeftCell="B1" zoomScale="71" zoomScaleNormal="71" zoomScaleSheetLayoutView="50" workbookViewId="0">
      <pane xSplit="3" ySplit="6" topLeftCell="E7" activePane="bottomRight" state="frozen"/>
      <selection pane="topRight" activeCell="E1" sqref="E1"/>
      <selection pane="bottomLeft" activeCell="B7" sqref="B7"/>
      <selection pane="bottomRight" activeCell="F7" sqref="F7"/>
    </sheetView>
  </sheetViews>
  <sheetFormatPr baseColWidth="10" defaultColWidth="11.5" defaultRowHeight="15"/>
  <cols>
    <col min="1" max="1" width="4.83203125" style="31" customWidth="1"/>
    <col min="2" max="2" width="33.5" style="25" customWidth="1"/>
    <col min="3" max="3" width="47" style="25" customWidth="1"/>
    <col min="4" max="6" width="28.83203125" style="32" customWidth="1"/>
    <col min="7" max="7" width="25.5" style="32" customWidth="1"/>
    <col min="8" max="8" width="27.33203125" style="32" customWidth="1"/>
    <col min="9" max="9" width="27.6640625" style="25" customWidth="1"/>
    <col min="10" max="10" width="9.33203125" style="33" customWidth="1"/>
    <col min="11" max="11" width="10.5" style="33" hidden="1" customWidth="1"/>
    <col min="12" max="12" width="12.5" style="33" customWidth="1"/>
    <col min="13" max="13" width="10.5" style="33" hidden="1" customWidth="1"/>
    <col min="14" max="14" width="10.1640625" style="33" customWidth="1"/>
    <col min="15" max="16" width="52.6640625" style="25" customWidth="1"/>
    <col min="17" max="17" width="16.5" style="25" customWidth="1"/>
    <col min="18" max="18" width="20" style="25" customWidth="1"/>
    <col min="19" max="19" width="20" style="25" hidden="1" customWidth="1"/>
    <col min="20" max="20" width="22.83203125" style="25" customWidth="1"/>
    <col min="21" max="21" width="22.83203125" style="25" hidden="1" customWidth="1"/>
    <col min="22" max="22" width="28.1640625" style="25" bestFit="1" customWidth="1"/>
    <col min="23" max="23" width="28.1640625" style="25" hidden="1" customWidth="1"/>
    <col min="24" max="24" width="34.6640625" style="25" bestFit="1" customWidth="1"/>
    <col min="25" max="25" width="34.6640625" style="25" hidden="1" customWidth="1"/>
    <col min="26" max="26" width="24.1640625" style="25" bestFit="1" customWidth="1"/>
    <col min="27" max="27" width="24.1640625" style="25" hidden="1" customWidth="1"/>
    <col min="28" max="28" width="27.83203125" style="25" bestFit="1" customWidth="1"/>
    <col min="29" max="29" width="27.83203125" style="25" hidden="1" customWidth="1"/>
    <col min="30" max="30" width="23.83203125" style="25" bestFit="1" customWidth="1"/>
    <col min="31" max="31" width="23.83203125" style="25" hidden="1" customWidth="1"/>
    <col min="32" max="32" width="15.83203125" style="25" customWidth="1"/>
    <col min="33" max="33" width="18.5" style="25" customWidth="1"/>
    <col min="34" max="35" width="20.5" style="25" customWidth="1"/>
    <col min="36" max="38" width="15.5" style="25" customWidth="1"/>
    <col min="39" max="39" width="18.83203125" style="25" customWidth="1"/>
    <col min="40" max="41" width="15.5" style="25" customWidth="1"/>
    <col min="42" max="43" width="15.5" style="25" hidden="1" customWidth="1"/>
    <col min="44" max="44" width="22.33203125" style="33" customWidth="1"/>
    <col min="45" max="45" width="11.83203125" style="33" customWidth="1"/>
    <col min="46" max="46" width="19.5" style="25" customWidth="1"/>
    <col min="47" max="47" width="17.1640625" style="25" customWidth="1"/>
  </cols>
  <sheetData>
    <row r="1" spans="1:47" ht="45.75" customHeight="1">
      <c r="A1" s="168" t="s">
        <v>123</v>
      </c>
      <c r="B1" s="169"/>
      <c r="C1" s="169"/>
      <c r="D1" s="169"/>
      <c r="E1" s="169"/>
      <c r="F1" s="170"/>
      <c r="G1" s="215" t="s">
        <v>124</v>
      </c>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row>
    <row r="2" spans="1:47" ht="40.5" customHeight="1">
      <c r="A2" s="168"/>
      <c r="B2" s="169"/>
      <c r="C2" s="169"/>
      <c r="D2" s="169"/>
      <c r="E2" s="169"/>
      <c r="F2" s="170"/>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row>
    <row r="3" spans="1:47" ht="13.5" customHeight="1" thickBot="1">
      <c r="A3" s="171"/>
      <c r="B3" s="172"/>
      <c r="C3" s="172"/>
      <c r="D3" s="172"/>
      <c r="E3" s="172"/>
      <c r="F3" s="173"/>
      <c r="G3" s="216" t="s">
        <v>125</v>
      </c>
      <c r="H3" s="216"/>
      <c r="I3" s="127">
        <v>2020</v>
      </c>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row>
    <row r="4" spans="1:47" ht="29.25" customHeight="1">
      <c r="A4" s="203" t="s">
        <v>126</v>
      </c>
      <c r="B4" s="204"/>
      <c r="C4" s="204"/>
      <c r="D4" s="204"/>
      <c r="E4" s="204"/>
      <c r="F4" s="204"/>
      <c r="G4" s="204"/>
      <c r="H4" s="204"/>
      <c r="I4" s="204"/>
      <c r="J4" s="207" t="s">
        <v>127</v>
      </c>
      <c r="K4" s="207"/>
      <c r="L4" s="207"/>
      <c r="M4" s="207"/>
      <c r="N4" s="207"/>
      <c r="O4" s="207" t="s">
        <v>128</v>
      </c>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8" t="s">
        <v>129</v>
      </c>
    </row>
    <row r="5" spans="1:47" ht="14.25" customHeight="1" thickBot="1">
      <c r="A5" s="205"/>
      <c r="B5" s="206"/>
      <c r="C5" s="206"/>
      <c r="D5" s="206"/>
      <c r="E5" s="206"/>
      <c r="F5" s="206"/>
      <c r="G5" s="206"/>
      <c r="H5" s="206"/>
      <c r="I5" s="206"/>
      <c r="J5" s="208" t="s">
        <v>130</v>
      </c>
      <c r="K5" s="208"/>
      <c r="L5" s="208"/>
      <c r="M5" s="208"/>
      <c r="N5" s="208"/>
      <c r="O5" s="209" t="s">
        <v>131</v>
      </c>
      <c r="P5" s="210"/>
      <c r="Q5" s="211"/>
      <c r="R5" s="209" t="s">
        <v>132</v>
      </c>
      <c r="S5" s="210"/>
      <c r="T5" s="210"/>
      <c r="U5" s="210"/>
      <c r="V5" s="210"/>
      <c r="W5" s="210"/>
      <c r="X5" s="210"/>
      <c r="Y5" s="210"/>
      <c r="Z5" s="210"/>
      <c r="AA5" s="210"/>
      <c r="AB5" s="210"/>
      <c r="AC5" s="210"/>
      <c r="AD5" s="210"/>
      <c r="AE5" s="210"/>
      <c r="AF5" s="210"/>
      <c r="AG5" s="211"/>
      <c r="AH5" s="212" t="s">
        <v>108</v>
      </c>
      <c r="AI5" s="213"/>
      <c r="AJ5" s="212" t="s">
        <v>133</v>
      </c>
      <c r="AK5" s="214"/>
      <c r="AL5" s="212" t="s">
        <v>134</v>
      </c>
      <c r="AM5" s="214"/>
      <c r="AN5" s="120"/>
      <c r="AO5" s="120"/>
      <c r="AP5" s="120"/>
      <c r="AQ5" s="120"/>
      <c r="AR5" s="208" t="s">
        <v>135</v>
      </c>
      <c r="AS5" s="208"/>
      <c r="AT5" s="208"/>
      <c r="AU5" s="208"/>
    </row>
    <row r="6" spans="1:47" ht="111.75" customHeight="1" thickBot="1">
      <c r="A6" s="26" t="s">
        <v>136</v>
      </c>
      <c r="B6" s="27" t="s">
        <v>137</v>
      </c>
      <c r="C6" s="27" t="s">
        <v>138</v>
      </c>
      <c r="D6" s="27" t="s">
        <v>139</v>
      </c>
      <c r="E6" s="27" t="s">
        <v>140</v>
      </c>
      <c r="F6" s="27" t="s">
        <v>141</v>
      </c>
      <c r="G6" s="27" t="s">
        <v>142</v>
      </c>
      <c r="H6" s="27" t="s">
        <v>143</v>
      </c>
      <c r="I6" s="27" t="s">
        <v>144</v>
      </c>
      <c r="J6" s="39" t="s">
        <v>145</v>
      </c>
      <c r="K6" s="39"/>
      <c r="L6" s="39" t="s">
        <v>146</v>
      </c>
      <c r="M6" s="39"/>
      <c r="N6" s="39" t="s">
        <v>147</v>
      </c>
      <c r="O6" s="38" t="s">
        <v>148</v>
      </c>
      <c r="P6" s="38" t="s">
        <v>149</v>
      </c>
      <c r="Q6" s="38" t="s">
        <v>150</v>
      </c>
      <c r="R6" s="38" t="s">
        <v>151</v>
      </c>
      <c r="S6" s="38"/>
      <c r="T6" s="38" t="s">
        <v>152</v>
      </c>
      <c r="U6" s="38"/>
      <c r="V6" s="38" t="s">
        <v>153</v>
      </c>
      <c r="W6" s="38"/>
      <c r="X6" s="38" t="s">
        <v>154</v>
      </c>
      <c r="Y6" s="38"/>
      <c r="Z6" s="38" t="s">
        <v>155</v>
      </c>
      <c r="AA6" s="38"/>
      <c r="AB6" s="38" t="s">
        <v>156</v>
      </c>
      <c r="AC6" s="38"/>
      <c r="AD6" s="38" t="s">
        <v>157</v>
      </c>
      <c r="AE6" s="38"/>
      <c r="AF6" s="38" t="s">
        <v>158</v>
      </c>
      <c r="AG6" s="38" t="s">
        <v>159</v>
      </c>
      <c r="AH6" s="38" t="s">
        <v>160</v>
      </c>
      <c r="AI6" s="38" t="s">
        <v>161</v>
      </c>
      <c r="AJ6" s="38" t="s">
        <v>162</v>
      </c>
      <c r="AK6" s="38" t="s">
        <v>163</v>
      </c>
      <c r="AL6" s="38" t="s">
        <v>164</v>
      </c>
      <c r="AM6" s="38" t="s">
        <v>165</v>
      </c>
      <c r="AN6" s="38" t="s">
        <v>166</v>
      </c>
      <c r="AO6" s="38" t="s">
        <v>167</v>
      </c>
      <c r="AP6" s="38"/>
      <c r="AQ6" s="38"/>
      <c r="AR6" s="38" t="s">
        <v>145</v>
      </c>
      <c r="AS6" s="38" t="s">
        <v>146</v>
      </c>
      <c r="AT6" s="38" t="s">
        <v>147</v>
      </c>
      <c r="AU6" s="38" t="s">
        <v>168</v>
      </c>
    </row>
    <row r="7" spans="1:47" ht="60.75" customHeight="1">
      <c r="A7" s="177">
        <v>1</v>
      </c>
      <c r="B7" s="201"/>
      <c r="C7" s="181" t="str">
        <f>IFERROR(VLOOKUP(B7,Listados!B$3:C$20,2,FALSE),"")</f>
        <v/>
      </c>
      <c r="D7" s="184"/>
      <c r="E7" s="121"/>
      <c r="F7" s="121"/>
      <c r="G7" s="37"/>
      <c r="H7" s="42"/>
      <c r="I7" s="28"/>
      <c r="J7" s="191"/>
      <c r="K7" s="193" t="e">
        <f>+VLOOKUP(J7,Listados!$K$8:$L$12,2,0)</f>
        <v>#N/A</v>
      </c>
      <c r="L7" s="196"/>
      <c r="M7" s="193" t="e">
        <f>+VLOOKUP(L7,Listados!$K$13:$L$17,2,0)</f>
        <v>#N/A</v>
      </c>
      <c r="N7" s="176" t="str">
        <f>IF(AND(J7&lt;&gt;"",L7&lt;&gt;""),VLOOKUP(J7&amp;L7,Listados!$M$3:$N$27,2,FALSE),"")</f>
        <v/>
      </c>
      <c r="O7" s="83" t="s">
        <v>169</v>
      </c>
      <c r="P7" s="84"/>
      <c r="Q7" s="85"/>
      <c r="R7" s="126"/>
      <c r="S7" s="46" t="str">
        <f>+IF(R7="si",15,"")</f>
        <v/>
      </c>
      <c r="T7" s="126"/>
      <c r="U7" s="46" t="str">
        <f>+IF(T7="si",15,"")</f>
        <v/>
      </c>
      <c r="V7" s="126"/>
      <c r="W7" s="46" t="str">
        <f>+IF(V7="si",15,"")</f>
        <v/>
      </c>
      <c r="X7" s="126"/>
      <c r="Y7" s="46" t="str">
        <f>+IF(X7="si",15,"")</f>
        <v/>
      </c>
      <c r="Z7" s="126"/>
      <c r="AA7" s="46" t="str">
        <f>+IF(Z7="si",15,"")</f>
        <v/>
      </c>
      <c r="AB7" s="126"/>
      <c r="AC7" s="46" t="str">
        <f>+IF(AB7="si",15,"")</f>
        <v/>
      </c>
      <c r="AD7" s="126"/>
      <c r="AE7" s="46" t="str">
        <f>+IF(AD7="Completa",10,IF(AD7="Incompleta",5,""))</f>
        <v/>
      </c>
      <c r="AF7" s="125" t="str">
        <f>IF((SUM(S7,U7,W7,Y7,AA7,AC7,AE7)=0),"",(SUM(S7,U7,W7,Y7,AA7,AC7,AE7)))</f>
        <v/>
      </c>
      <c r="AG7" s="125" t="str">
        <f>IF(AF7&lt;=85,"Débil",IF(AF7&lt;=95,"Moderado",IF(AF7=100,"Fuerte","")))</f>
        <v/>
      </c>
      <c r="AH7" s="87"/>
      <c r="AI7" s="30" t="str">
        <f>+IF(AH7="siempre","Fuerte",IF(AH7="Algunas veces","Moderado","Débil"))</f>
        <v>Débil</v>
      </c>
      <c r="AJ7" s="34" t="str">
        <f>IFERROR(VLOOKUP((CONCATENATE(AG7,AI7)),Listados!$U$3:$V$11,2,FALSE),"")</f>
        <v/>
      </c>
      <c r="AK7" s="125">
        <f>IF(ISBLANK(AJ7),"",IF(AJ7="Débil", 0, IF(AJ7="Moderado",50,100)))</f>
        <v>100</v>
      </c>
      <c r="AL7" s="187">
        <f>AVERAGE(AK7:AK12)</f>
        <v>100</v>
      </c>
      <c r="AM7" s="189" t="str">
        <f>IF(AL7&lt;=50, "Débil", IF(AL7&lt;=99,"Moderado","Fuerte"))</f>
        <v>Fuerte</v>
      </c>
      <c r="AN7" s="80">
        <f>+IF(AND(Q7="Preventivo",AM7="Fuerte"),2,IF(AND(Q7="Preventivo",AM7="Moderado"),1,0))</f>
        <v>0</v>
      </c>
      <c r="AO7" s="80">
        <f>+IF(AND(Q7="Detectivo",$AM7="Fuerte"),2,IF(AND(Q7="Detectivo",$AM7="Moderado"),1,IF(AND(Q7="Preventivo",$AM7="Fuerte"),1,0)))</f>
        <v>0</v>
      </c>
      <c r="AP7" s="80" t="e">
        <f>+K7-AN7</f>
        <v>#N/A</v>
      </c>
      <c r="AQ7" s="80" t="e">
        <f>+M7-AO7</f>
        <v>#N/A</v>
      </c>
      <c r="AR7" s="174" t="e">
        <f>+VLOOKUP(MIN(AP7,AP8,AP9,AP10,AP11,AP12),Listados!$J$18:$K$24,2,TRUE)</f>
        <v>#N/A</v>
      </c>
      <c r="AS7" s="174" t="e">
        <f>+VLOOKUP(MIN(AQ7,AQ8,AQ9,AQ10,AQ11,AQ12),Listados!$J$26:$K$32,2,TRUE)</f>
        <v>#N/A</v>
      </c>
      <c r="AT7" s="174" t="e">
        <f>IF(AND(AR7&lt;&gt;"",AS7&lt;&gt;""),VLOOKUP(AR7&amp;AS7,Listados!$M$3:$N$27,2,FALSE),"")</f>
        <v>#N/A</v>
      </c>
      <c r="AU7" s="174" t="e">
        <f>+VLOOKUP(AT7,Listados!$P$3:$Q$6,2,FALSE)</f>
        <v>#N/A</v>
      </c>
    </row>
    <row r="8" spans="1:47" ht="66" customHeight="1">
      <c r="A8" s="178"/>
      <c r="B8" s="192"/>
      <c r="C8" s="182"/>
      <c r="D8" s="185"/>
      <c r="E8" s="122"/>
      <c r="F8" s="122"/>
      <c r="G8" s="35"/>
      <c r="H8" s="43"/>
      <c r="I8" s="29"/>
      <c r="J8" s="192"/>
      <c r="K8" s="194"/>
      <c r="L8" s="197"/>
      <c r="M8" s="194"/>
      <c r="N8" s="198"/>
      <c r="O8" s="83" t="s">
        <v>169</v>
      </c>
      <c r="P8" s="84"/>
      <c r="Q8" s="85"/>
      <c r="R8" s="126"/>
      <c r="S8" s="46" t="str">
        <f t="shared" ref="S8:S71" si="0">+IF(R8="si",15,"")</f>
        <v/>
      </c>
      <c r="T8" s="126"/>
      <c r="U8" s="46" t="str">
        <f t="shared" ref="U8:U71" si="1">+IF(T8="si",15,"")</f>
        <v/>
      </c>
      <c r="V8" s="126"/>
      <c r="W8" s="46" t="str">
        <f t="shared" ref="W8:W71" si="2">+IF(V8="si",15,"")</f>
        <v/>
      </c>
      <c r="X8" s="126"/>
      <c r="Y8" s="46" t="str">
        <f t="shared" ref="Y8:Y71" si="3">+IF(X8="si",15,"")</f>
        <v/>
      </c>
      <c r="Z8" s="126"/>
      <c r="AA8" s="46" t="str">
        <f t="shared" ref="AA8:AA71" si="4">+IF(Z8="si",15,"")</f>
        <v/>
      </c>
      <c r="AB8" s="126"/>
      <c r="AC8" s="46" t="str">
        <f t="shared" ref="AC8:AC71" si="5">+IF(AB8="si",15,"")</f>
        <v/>
      </c>
      <c r="AD8" s="126"/>
      <c r="AE8" s="46" t="str">
        <f t="shared" ref="AE8:AE71" si="6">+IF(AD8="Completa",10,IF(AD8="Incompleta",5,""))</f>
        <v/>
      </c>
      <c r="AF8" s="125" t="str">
        <f t="shared" ref="AF8:AF71" si="7">IF((SUM(S8,U8,W8,Y8,AA8,AC8,AE8)=0),"",(SUM(S8,U8,W8,Y8,AA8,AC8,AE8)))</f>
        <v/>
      </c>
      <c r="AG8" s="125" t="str">
        <f t="shared" ref="AG8:AG71" si="8">IF(AF8&lt;=85,"Débil",IF(AF8&lt;=95,"Moderado",IF(AF8=100,"Fuerte","")))</f>
        <v/>
      </c>
      <c r="AH8" s="87"/>
      <c r="AI8" s="30" t="str">
        <f>+IF(AH8="siempre","Fuerte",IF(AH8="Algunas veces","Moderado","Débil"))</f>
        <v>Débil</v>
      </c>
      <c r="AJ8" s="34" t="str">
        <f>IFERROR(VLOOKUP((CONCATENATE(AG8,AI8)),Listados!$U$3:$V$11,2,FALSE),"")</f>
        <v/>
      </c>
      <c r="AK8" s="125">
        <f>IF(ISBLANK(AJ8),"",IF(AJ8="Débil", 0, IF(AJ8="Moderado",50,100)))</f>
        <v>100</v>
      </c>
      <c r="AL8" s="188"/>
      <c r="AM8" s="190"/>
      <c r="AN8" s="80">
        <f>+IF(AND(Q8="Preventivo",AM7="Fuerte"),2,IF(AND(Q8="Preventivo",AM7="Moderado"),1,0))</f>
        <v>0</v>
      </c>
      <c r="AO8" s="80">
        <f>+IF(AND(Q8="Detectivo",$AM7="Fuerte"),2,IF(AND(Q8="Detectivo",$AM7="Moderado"),1,IF(AND(Q8="Preventivo",$AM7="Fuerte"),1,0)))</f>
        <v>0</v>
      </c>
      <c r="AP8" s="80" t="e">
        <f>+K7-AN8</f>
        <v>#N/A</v>
      </c>
      <c r="AQ8" s="80" t="e">
        <f>+M7-AO8</f>
        <v>#N/A</v>
      </c>
      <c r="AR8" s="175"/>
      <c r="AS8" s="175"/>
      <c r="AT8" s="175"/>
      <c r="AU8" s="175"/>
    </row>
    <row r="9" spans="1:47" ht="35.25" customHeight="1">
      <c r="A9" s="178"/>
      <c r="B9" s="192"/>
      <c r="C9" s="182"/>
      <c r="D9" s="185"/>
      <c r="E9" s="122"/>
      <c r="F9" s="122"/>
      <c r="G9" s="35"/>
      <c r="H9" s="43"/>
      <c r="I9" s="29"/>
      <c r="J9" s="192"/>
      <c r="K9" s="194"/>
      <c r="L9" s="197"/>
      <c r="M9" s="194"/>
      <c r="N9" s="198"/>
      <c r="O9" s="83" t="s">
        <v>169</v>
      </c>
      <c r="P9" s="84"/>
      <c r="Q9" s="85"/>
      <c r="R9" s="126"/>
      <c r="S9" s="46" t="str">
        <f t="shared" si="0"/>
        <v/>
      </c>
      <c r="T9" s="126"/>
      <c r="U9" s="46" t="str">
        <f t="shared" si="1"/>
        <v/>
      </c>
      <c r="V9" s="126"/>
      <c r="W9" s="46" t="str">
        <f t="shared" si="2"/>
        <v/>
      </c>
      <c r="X9" s="126"/>
      <c r="Y9" s="46" t="str">
        <f t="shared" si="3"/>
        <v/>
      </c>
      <c r="Z9" s="126"/>
      <c r="AA9" s="46" t="str">
        <f t="shared" si="4"/>
        <v/>
      </c>
      <c r="AB9" s="126"/>
      <c r="AC9" s="46" t="str">
        <f t="shared" si="5"/>
        <v/>
      </c>
      <c r="AD9" s="126"/>
      <c r="AE9" s="46" t="str">
        <f t="shared" si="6"/>
        <v/>
      </c>
      <c r="AF9" s="125" t="str">
        <f>IF((SUM(S9,U9,W9,Y9,AA9,AC9,AE9)=0),"",(SUM(S9,U9,W9,Y9,AA9,AC9,AE9)))</f>
        <v/>
      </c>
      <c r="AG9" s="125" t="str">
        <f t="shared" si="8"/>
        <v/>
      </c>
      <c r="AH9" s="87"/>
      <c r="AI9" s="30" t="str">
        <f t="shared" ref="AI9:AI72" si="9">+IF(AH9="siempre","Fuerte",IF(AH9="Algunas veces","Moderado","Débil"))</f>
        <v>Débil</v>
      </c>
      <c r="AJ9" s="34" t="str">
        <f>IFERROR(VLOOKUP((CONCATENATE(AG9,AI9)),Listados!$U$3:$V$11,2,FALSE),"")</f>
        <v/>
      </c>
      <c r="AK9" s="125">
        <f t="shared" ref="AK9:AK72" si="10">IF(ISBLANK(AJ9),"",IF(AJ9="Débil", 0, IF(AJ9="Moderado",50,100)))</f>
        <v>100</v>
      </c>
      <c r="AL9" s="188"/>
      <c r="AM9" s="190"/>
      <c r="AN9" s="80">
        <f>+IF(AND(Q9="Preventivo",AM7="Fuerte"),2,IF(AND(Q9="Preventivo",AM7="Moderado"),1,0))</f>
        <v>0</v>
      </c>
      <c r="AO9" s="80">
        <f>+IF(AND(Q9="Detectivo",$AM7="Fuerte"),2,IF(AND(Q9="Detectivo",$AM7="Moderado"),1,IF(AND(Q9="Preventivo",$AM7="Fuerte"),1,0)))</f>
        <v>0</v>
      </c>
      <c r="AP9" s="80" t="e">
        <f>+K7-AN9</f>
        <v>#N/A</v>
      </c>
      <c r="AQ9" s="80" t="e">
        <f>+M7-AO9</f>
        <v>#N/A</v>
      </c>
      <c r="AR9" s="175"/>
      <c r="AS9" s="175"/>
      <c r="AT9" s="175"/>
      <c r="AU9" s="175"/>
    </row>
    <row r="10" spans="1:47" ht="78.75" customHeight="1">
      <c r="A10" s="178"/>
      <c r="B10" s="192"/>
      <c r="C10" s="182"/>
      <c r="D10" s="185"/>
      <c r="E10" s="122"/>
      <c r="F10" s="122"/>
      <c r="G10" s="49"/>
      <c r="H10" s="43"/>
      <c r="I10" s="29"/>
      <c r="J10" s="192"/>
      <c r="K10" s="194"/>
      <c r="L10" s="197"/>
      <c r="M10" s="194"/>
      <c r="N10" s="198"/>
      <c r="O10" s="83" t="s">
        <v>169</v>
      </c>
      <c r="P10" s="84"/>
      <c r="Q10" s="85"/>
      <c r="R10" s="126"/>
      <c r="S10" s="46" t="str">
        <f t="shared" si="0"/>
        <v/>
      </c>
      <c r="T10" s="126"/>
      <c r="U10" s="46" t="str">
        <f t="shared" si="1"/>
        <v/>
      </c>
      <c r="V10" s="126"/>
      <c r="W10" s="46" t="str">
        <f t="shared" si="2"/>
        <v/>
      </c>
      <c r="X10" s="126"/>
      <c r="Y10" s="46" t="str">
        <f t="shared" si="3"/>
        <v/>
      </c>
      <c r="Z10" s="126"/>
      <c r="AA10" s="46" t="str">
        <f t="shared" si="4"/>
        <v/>
      </c>
      <c r="AB10" s="126"/>
      <c r="AC10" s="46" t="str">
        <f t="shared" si="5"/>
        <v/>
      </c>
      <c r="AD10" s="126"/>
      <c r="AE10" s="46" t="str">
        <f t="shared" si="6"/>
        <v/>
      </c>
      <c r="AF10" s="125" t="str">
        <f t="shared" si="7"/>
        <v/>
      </c>
      <c r="AG10" s="125" t="str">
        <f t="shared" si="8"/>
        <v/>
      </c>
      <c r="AH10" s="87"/>
      <c r="AI10" s="30" t="str">
        <f t="shared" si="9"/>
        <v>Débil</v>
      </c>
      <c r="AJ10" s="34" t="str">
        <f>IFERROR(VLOOKUP((CONCATENATE(AG10,AI10)),Listados!$U$3:$V$11,2,FALSE),"")</f>
        <v/>
      </c>
      <c r="AK10" s="125">
        <f t="shared" si="10"/>
        <v>100</v>
      </c>
      <c r="AL10" s="188"/>
      <c r="AM10" s="190"/>
      <c r="AN10" s="80">
        <f>+IF(AND(Q10="Preventivo",AM7="Fuerte"),2,IF(AND(Q10="Preventivo",AM7="Moderado"),1,0))</f>
        <v>0</v>
      </c>
      <c r="AO10" s="80">
        <f>+IF(AND(Q10="Detectivo",$AM7="Fuerte"),2,IF(AND(Q10="Detectivo",$AM7="Moderado"),1,IF(AND(Q10="Preventivo",$AM7="Fuerte"),1,0)))</f>
        <v>0</v>
      </c>
      <c r="AP10" s="80" t="e">
        <f>+K7-AN10</f>
        <v>#N/A</v>
      </c>
      <c r="AQ10" s="80" t="e">
        <f>+M7-AO10</f>
        <v>#N/A</v>
      </c>
      <c r="AR10" s="175"/>
      <c r="AS10" s="175"/>
      <c r="AT10" s="175"/>
      <c r="AU10" s="175"/>
    </row>
    <row r="11" spans="1:47" ht="26.25" customHeight="1">
      <c r="A11" s="178"/>
      <c r="B11" s="192"/>
      <c r="C11" s="182"/>
      <c r="D11" s="185"/>
      <c r="E11" s="47"/>
      <c r="F11" s="47"/>
      <c r="G11" s="48"/>
      <c r="H11" s="50"/>
      <c r="I11" s="29"/>
      <c r="J11" s="192"/>
      <c r="K11" s="194"/>
      <c r="L11" s="197"/>
      <c r="M11" s="194"/>
      <c r="N11" s="198"/>
      <c r="O11" s="83" t="s">
        <v>169</v>
      </c>
      <c r="P11" s="84"/>
      <c r="Q11" s="85"/>
      <c r="R11" s="126"/>
      <c r="S11" s="46" t="str">
        <f t="shared" si="0"/>
        <v/>
      </c>
      <c r="T11" s="126"/>
      <c r="U11" s="46" t="str">
        <f t="shared" si="1"/>
        <v/>
      </c>
      <c r="V11" s="126"/>
      <c r="W11" s="46" t="str">
        <f t="shared" si="2"/>
        <v/>
      </c>
      <c r="X11" s="126"/>
      <c r="Y11" s="46" t="str">
        <f t="shared" si="3"/>
        <v/>
      </c>
      <c r="Z11" s="126"/>
      <c r="AA11" s="46" t="str">
        <f t="shared" si="4"/>
        <v/>
      </c>
      <c r="AB11" s="126"/>
      <c r="AC11" s="46" t="str">
        <f t="shared" si="5"/>
        <v/>
      </c>
      <c r="AD11" s="126"/>
      <c r="AE11" s="46" t="str">
        <f t="shared" si="6"/>
        <v/>
      </c>
      <c r="AF11" s="125" t="str">
        <f t="shared" si="7"/>
        <v/>
      </c>
      <c r="AG11" s="125" t="str">
        <f t="shared" si="8"/>
        <v/>
      </c>
      <c r="AH11" s="87"/>
      <c r="AI11" s="30" t="str">
        <f t="shared" si="9"/>
        <v>Débil</v>
      </c>
      <c r="AJ11" s="34" t="str">
        <f>IFERROR(VLOOKUP((CONCATENATE(AG11,AI11)),Listados!$U$3:$V$11,2,FALSE),"")</f>
        <v/>
      </c>
      <c r="AK11" s="125">
        <f t="shared" si="10"/>
        <v>100</v>
      </c>
      <c r="AL11" s="188"/>
      <c r="AM11" s="190"/>
      <c r="AN11" s="80">
        <f>+IF(AND(Q11="Preventivo",AM7="Fuerte"),2,IF(AND(Q11="Preventivo",AM7="Moderado"),1,0))</f>
        <v>0</v>
      </c>
      <c r="AO11" s="80">
        <f>+IF(AND(Q11="Detectivo",$AM7="Fuerte"),2,IF(AND(Q11="Detectivo",$AM7="Moderado"),1,IF(AND(Q11="Preventivo",$AM7="Fuerte"),1,0)))</f>
        <v>0</v>
      </c>
      <c r="AP11" s="80" t="e">
        <f>+K7-AN11</f>
        <v>#N/A</v>
      </c>
      <c r="AQ11" s="80" t="e">
        <f>+M7-AO11</f>
        <v>#N/A</v>
      </c>
      <c r="AR11" s="175"/>
      <c r="AS11" s="175"/>
      <c r="AT11" s="175"/>
      <c r="AU11" s="175"/>
    </row>
    <row r="12" spans="1:47" ht="33.75" customHeight="1" thickBot="1">
      <c r="A12" s="179"/>
      <c r="B12" s="202"/>
      <c r="C12" s="183"/>
      <c r="D12" s="186"/>
      <c r="E12" s="123"/>
      <c r="F12" s="123"/>
      <c r="G12" s="51"/>
      <c r="H12" s="52"/>
      <c r="I12" s="29"/>
      <c r="J12" s="192"/>
      <c r="K12" s="195"/>
      <c r="L12" s="197"/>
      <c r="M12" s="195"/>
      <c r="N12" s="198"/>
      <c r="O12" s="83" t="s">
        <v>169</v>
      </c>
      <c r="P12" s="84"/>
      <c r="Q12" s="85"/>
      <c r="R12" s="126"/>
      <c r="S12" s="46" t="str">
        <f t="shared" si="0"/>
        <v/>
      </c>
      <c r="T12" s="126"/>
      <c r="U12" s="46" t="str">
        <f t="shared" si="1"/>
        <v/>
      </c>
      <c r="V12" s="126"/>
      <c r="W12" s="46" t="str">
        <f t="shared" si="2"/>
        <v/>
      </c>
      <c r="X12" s="126"/>
      <c r="Y12" s="46" t="str">
        <f t="shared" si="3"/>
        <v/>
      </c>
      <c r="Z12" s="126"/>
      <c r="AA12" s="46" t="str">
        <f t="shared" si="4"/>
        <v/>
      </c>
      <c r="AB12" s="126"/>
      <c r="AC12" s="46" t="str">
        <f t="shared" si="5"/>
        <v/>
      </c>
      <c r="AD12" s="126"/>
      <c r="AE12" s="46" t="str">
        <f t="shared" si="6"/>
        <v/>
      </c>
      <c r="AF12" s="125" t="str">
        <f t="shared" si="7"/>
        <v/>
      </c>
      <c r="AG12" s="125" t="str">
        <f t="shared" si="8"/>
        <v/>
      </c>
      <c r="AH12" s="87"/>
      <c r="AI12" s="30" t="str">
        <f t="shared" si="9"/>
        <v>Débil</v>
      </c>
      <c r="AJ12" s="34" t="str">
        <f>IFERROR(VLOOKUP((CONCATENATE(AG12,AI12)),Listados!$U$3:$V$11,2,FALSE),"")</f>
        <v/>
      </c>
      <c r="AK12" s="125">
        <f t="shared" si="10"/>
        <v>100</v>
      </c>
      <c r="AL12" s="189"/>
      <c r="AM12" s="190"/>
      <c r="AN12" s="80">
        <f>+IF(AND(Q12="Preventivo",AM7="Fuerte"),2,IF(AND(Q12="Preventivo",AM7="Moderado"),1,0))</f>
        <v>0</v>
      </c>
      <c r="AO12" s="80">
        <f>+IF(AND(Q12="Detectivo",$AM7="Fuerte"),2,IF(AND(Q12="Detectivo",$AM7="Moderado"),1,IF(AND(Q12="Preventivo",$AM7="Fuerte"),1,0)))</f>
        <v>0</v>
      </c>
      <c r="AP12" s="80" t="e">
        <f>+K7-AN12</f>
        <v>#N/A</v>
      </c>
      <c r="AQ12" s="80" t="e">
        <f>+M7-AO12</f>
        <v>#N/A</v>
      </c>
      <c r="AR12" s="176"/>
      <c r="AS12" s="176"/>
      <c r="AT12" s="176"/>
      <c r="AU12" s="176"/>
    </row>
    <row r="13" spans="1:47" ht="28">
      <c r="A13" s="177">
        <v>2</v>
      </c>
      <c r="B13" s="199"/>
      <c r="C13" s="181" t="str">
        <f>IFERROR(VLOOKUP(B13,Listados!B$3:C$20,2,FALSE),"")</f>
        <v/>
      </c>
      <c r="D13" s="184"/>
      <c r="E13" s="121"/>
      <c r="F13" s="121"/>
      <c r="G13" s="37"/>
      <c r="H13" s="42"/>
      <c r="I13" s="28"/>
      <c r="J13" s="191"/>
      <c r="K13" s="193" t="e">
        <f>+VLOOKUP(J13,Listados!$K$8:$L$12,2,0)</f>
        <v>#N/A</v>
      </c>
      <c r="L13" s="196"/>
      <c r="M13" s="193" t="e">
        <f>+VLOOKUP(L13,Listados!$K$13:$L$17,2,0)</f>
        <v>#N/A</v>
      </c>
      <c r="N13" s="176" t="str">
        <f>IF(AND(J13&lt;&gt;"",L13&lt;&gt;""),VLOOKUP(J13&amp;L13,Listados!$M$3:$N$27,2,FALSE),"")</f>
        <v/>
      </c>
      <c r="O13" s="83" t="s">
        <v>169</v>
      </c>
      <c r="P13" s="86"/>
      <c r="Q13" s="86"/>
      <c r="R13" s="86"/>
      <c r="S13" s="46" t="str">
        <f t="shared" si="0"/>
        <v/>
      </c>
      <c r="T13" s="86"/>
      <c r="U13" s="46" t="str">
        <f t="shared" si="1"/>
        <v/>
      </c>
      <c r="V13" s="126"/>
      <c r="W13" s="46" t="str">
        <f t="shared" si="2"/>
        <v/>
      </c>
      <c r="X13" s="126"/>
      <c r="Y13" s="46" t="str">
        <f t="shared" si="3"/>
        <v/>
      </c>
      <c r="Z13" s="126"/>
      <c r="AA13" s="46" t="str">
        <f t="shared" si="4"/>
        <v/>
      </c>
      <c r="AB13" s="126"/>
      <c r="AC13" s="46" t="str">
        <f t="shared" si="5"/>
        <v/>
      </c>
      <c r="AD13" s="126"/>
      <c r="AE13" s="46" t="str">
        <f t="shared" si="6"/>
        <v/>
      </c>
      <c r="AF13" s="125" t="str">
        <f t="shared" si="7"/>
        <v/>
      </c>
      <c r="AG13" s="125" t="str">
        <f t="shared" si="8"/>
        <v/>
      </c>
      <c r="AH13" s="87"/>
      <c r="AI13" s="30" t="str">
        <f t="shared" si="9"/>
        <v>Débil</v>
      </c>
      <c r="AJ13" s="34" t="str">
        <f>IFERROR(VLOOKUP((CONCATENATE(AG13,AI13)),Listados!$U$3:$V$11,2,FALSE),"")</f>
        <v/>
      </c>
      <c r="AK13" s="125">
        <f t="shared" si="10"/>
        <v>100</v>
      </c>
      <c r="AL13" s="187">
        <f>AVERAGE(AK13:AK18)</f>
        <v>100</v>
      </c>
      <c r="AM13" s="189" t="str">
        <f>IF(AL13&lt;=50, "Débil", IF(AL13&lt;=99,"Moderado","Fuerte"))</f>
        <v>Fuerte</v>
      </c>
      <c r="AN13" s="80">
        <f>+IF(AND(Q13="Preventivo",AM13="Fuerte"),2,IF(AND(Q13="Preventivo",AM13="Moderado"),1,0))</f>
        <v>0</v>
      </c>
      <c r="AO13" s="80">
        <f>+IF(AND(Q13="Detectivo",$AM13="Fuerte"),2,IF(AND(Q13="Detectivo",$AM13="Moderado"),1,IF(AND(Q13="Preventivo",$AM13="Fuerte"),1,0)))</f>
        <v>0</v>
      </c>
      <c r="AP13" s="80" t="e">
        <f>+K13-AN13</f>
        <v>#N/A</v>
      </c>
      <c r="AQ13" s="80" t="e">
        <f>+M13-AO13</f>
        <v>#N/A</v>
      </c>
      <c r="AR13" s="174" t="e">
        <f>+VLOOKUP(MIN(AP13,AP14,AP15,AP16,AP17,AP18),Listados!$J$18:$K$24,2,TRUE)</f>
        <v>#N/A</v>
      </c>
      <c r="AS13" s="174" t="e">
        <f>+VLOOKUP(MIN(AQ13,AQ14,AQ15,AQ16,AQ17,AQ18),Listados!$J$26:$K$32,2,TRUE)</f>
        <v>#N/A</v>
      </c>
      <c r="AT13" s="174" t="e">
        <f>IF(AND(AR13&lt;&gt;"",AS13&lt;&gt;""),VLOOKUP(AR13&amp;AS13,Listados!$M$3:$N$27,2,FALSE),"")</f>
        <v>#N/A</v>
      </c>
      <c r="AU13" s="174" t="e">
        <f>+VLOOKUP(AT13,Listados!$P$3:$Q$6,2,FALSE)</f>
        <v>#N/A</v>
      </c>
    </row>
    <row r="14" spans="1:47" ht="28">
      <c r="A14" s="178"/>
      <c r="B14" s="200"/>
      <c r="C14" s="182"/>
      <c r="D14" s="185"/>
      <c r="E14" s="122"/>
      <c r="F14" s="122"/>
      <c r="G14" s="35"/>
      <c r="H14" s="43"/>
      <c r="I14" s="29"/>
      <c r="J14" s="192"/>
      <c r="K14" s="194"/>
      <c r="L14" s="197"/>
      <c r="M14" s="194"/>
      <c r="N14" s="198"/>
      <c r="O14" s="83" t="s">
        <v>169</v>
      </c>
      <c r="P14" s="86"/>
      <c r="Q14" s="86"/>
      <c r="R14" s="86"/>
      <c r="S14" s="46" t="str">
        <f t="shared" si="0"/>
        <v/>
      </c>
      <c r="T14" s="86"/>
      <c r="U14" s="46" t="str">
        <f t="shared" si="1"/>
        <v/>
      </c>
      <c r="V14" s="126"/>
      <c r="W14" s="46" t="str">
        <f t="shared" si="2"/>
        <v/>
      </c>
      <c r="X14" s="126"/>
      <c r="Y14" s="46" t="str">
        <f t="shared" si="3"/>
        <v/>
      </c>
      <c r="Z14" s="126"/>
      <c r="AA14" s="46" t="str">
        <f t="shared" si="4"/>
        <v/>
      </c>
      <c r="AB14" s="126"/>
      <c r="AC14" s="46" t="str">
        <f t="shared" si="5"/>
        <v/>
      </c>
      <c r="AD14" s="126"/>
      <c r="AE14" s="46" t="str">
        <f t="shared" si="6"/>
        <v/>
      </c>
      <c r="AF14" s="125" t="str">
        <f t="shared" si="7"/>
        <v/>
      </c>
      <c r="AG14" s="125" t="str">
        <f t="shared" si="8"/>
        <v/>
      </c>
      <c r="AH14" s="87"/>
      <c r="AI14" s="30" t="str">
        <f t="shared" si="9"/>
        <v>Débil</v>
      </c>
      <c r="AJ14" s="34" t="str">
        <f>IFERROR(VLOOKUP((CONCATENATE(AG14,AI14)),Listados!$U$3:$V$11,2,FALSE),"")</f>
        <v/>
      </c>
      <c r="AK14" s="125">
        <f t="shared" si="10"/>
        <v>100</v>
      </c>
      <c r="AL14" s="188"/>
      <c r="AM14" s="190"/>
      <c r="AN14" s="80">
        <f>+IF(AND(Q14="Preventivo",AM13="Fuerte"),2,IF(AND(Q14="Preventivo",AM13="Moderado"),1,0))</f>
        <v>0</v>
      </c>
      <c r="AO14" s="80">
        <f>+IF(AND(Q14="Detectivo",$AM13="Fuerte"),2,IF(AND(Q14="Detectivo",$AM13="Moderado"),1,IF(AND(Q14="Preventivo",$AM13="Fuerte"),1,0)))</f>
        <v>0</v>
      </c>
      <c r="AP14" s="80" t="e">
        <f>+K13-AN14</f>
        <v>#N/A</v>
      </c>
      <c r="AQ14" s="80" t="e">
        <f>+M13-AO14</f>
        <v>#N/A</v>
      </c>
      <c r="AR14" s="175"/>
      <c r="AS14" s="175"/>
      <c r="AT14" s="175"/>
      <c r="AU14" s="175"/>
    </row>
    <row r="15" spans="1:47" ht="28">
      <c r="A15" s="178"/>
      <c r="B15" s="200"/>
      <c r="C15" s="182"/>
      <c r="D15" s="185"/>
      <c r="E15" s="122"/>
      <c r="F15" s="122"/>
      <c r="G15" s="35"/>
      <c r="H15" s="43"/>
      <c r="I15" s="29"/>
      <c r="J15" s="192"/>
      <c r="K15" s="194"/>
      <c r="L15" s="197"/>
      <c r="M15" s="194"/>
      <c r="N15" s="198"/>
      <c r="O15" s="83" t="s">
        <v>169</v>
      </c>
      <c r="P15" s="86"/>
      <c r="Q15" s="86"/>
      <c r="R15" s="86"/>
      <c r="S15" s="46" t="str">
        <f t="shared" si="0"/>
        <v/>
      </c>
      <c r="T15" s="86"/>
      <c r="U15" s="46" t="str">
        <f t="shared" si="1"/>
        <v/>
      </c>
      <c r="V15" s="126"/>
      <c r="W15" s="46" t="str">
        <f t="shared" si="2"/>
        <v/>
      </c>
      <c r="X15" s="126"/>
      <c r="Y15" s="46" t="str">
        <f t="shared" si="3"/>
        <v/>
      </c>
      <c r="Z15" s="126"/>
      <c r="AA15" s="46" t="str">
        <f t="shared" si="4"/>
        <v/>
      </c>
      <c r="AB15" s="126"/>
      <c r="AC15" s="46" t="str">
        <f t="shared" si="5"/>
        <v/>
      </c>
      <c r="AD15" s="126"/>
      <c r="AE15" s="46" t="str">
        <f t="shared" si="6"/>
        <v/>
      </c>
      <c r="AF15" s="125" t="str">
        <f t="shared" si="7"/>
        <v/>
      </c>
      <c r="AG15" s="125" t="str">
        <f t="shared" si="8"/>
        <v/>
      </c>
      <c r="AH15" s="87"/>
      <c r="AI15" s="30" t="str">
        <f t="shared" si="9"/>
        <v>Débil</v>
      </c>
      <c r="AJ15" s="34" t="str">
        <f>IFERROR(VLOOKUP((CONCATENATE(AG15,AI15)),Listados!$U$3:$V$11,2,FALSE),"")</f>
        <v/>
      </c>
      <c r="AK15" s="125">
        <f t="shared" si="10"/>
        <v>100</v>
      </c>
      <c r="AL15" s="188"/>
      <c r="AM15" s="190"/>
      <c r="AN15" s="80">
        <f>+IF(AND(Q15="Preventivo",AM13="Fuerte"),2,IF(AND(Q15="Preventivo",AM13="Moderado"),1,0))</f>
        <v>0</v>
      </c>
      <c r="AO15" s="80">
        <f>+IF(AND(Q15="Detectivo",$AM13="Fuerte"),2,IF(AND(Q15="Detectivo",$AM13="Moderado"),1,IF(AND(Q15="Preventivo",$AM13="Fuerte"),1,0)))</f>
        <v>0</v>
      </c>
      <c r="AP15" s="80" t="e">
        <f>+K13-AN15</f>
        <v>#N/A</v>
      </c>
      <c r="AQ15" s="80" t="e">
        <f>+M13-AO15</f>
        <v>#N/A</v>
      </c>
      <c r="AR15" s="175"/>
      <c r="AS15" s="175"/>
      <c r="AT15" s="175"/>
      <c r="AU15" s="175"/>
    </row>
    <row r="16" spans="1:47" ht="28">
      <c r="A16" s="178"/>
      <c r="B16" s="200"/>
      <c r="C16" s="182"/>
      <c r="D16" s="185"/>
      <c r="E16" s="122"/>
      <c r="F16" s="122"/>
      <c r="G16" s="49"/>
      <c r="H16" s="43"/>
      <c r="I16" s="29"/>
      <c r="J16" s="192"/>
      <c r="K16" s="194"/>
      <c r="L16" s="197"/>
      <c r="M16" s="194"/>
      <c r="N16" s="198"/>
      <c r="O16" s="83" t="s">
        <v>169</v>
      </c>
      <c r="P16" s="86"/>
      <c r="Q16" s="86"/>
      <c r="R16" s="86"/>
      <c r="S16" s="46" t="str">
        <f t="shared" si="0"/>
        <v/>
      </c>
      <c r="T16" s="86"/>
      <c r="U16" s="46" t="str">
        <f t="shared" si="1"/>
        <v/>
      </c>
      <c r="V16" s="126"/>
      <c r="W16" s="46" t="str">
        <f t="shared" si="2"/>
        <v/>
      </c>
      <c r="X16" s="126"/>
      <c r="Y16" s="46" t="str">
        <f t="shared" si="3"/>
        <v/>
      </c>
      <c r="Z16" s="126"/>
      <c r="AA16" s="46" t="str">
        <f t="shared" si="4"/>
        <v/>
      </c>
      <c r="AB16" s="126"/>
      <c r="AC16" s="46" t="str">
        <f t="shared" si="5"/>
        <v/>
      </c>
      <c r="AD16" s="126"/>
      <c r="AE16" s="46" t="str">
        <f t="shared" si="6"/>
        <v/>
      </c>
      <c r="AF16" s="125" t="str">
        <f t="shared" si="7"/>
        <v/>
      </c>
      <c r="AG16" s="125" t="str">
        <f t="shared" si="8"/>
        <v/>
      </c>
      <c r="AH16" s="87"/>
      <c r="AI16" s="30" t="str">
        <f t="shared" si="9"/>
        <v>Débil</v>
      </c>
      <c r="AJ16" s="34" t="str">
        <f>IFERROR(VLOOKUP((CONCATENATE(AG16,AI16)),Listados!$U$3:$V$11,2,FALSE),"")</f>
        <v/>
      </c>
      <c r="AK16" s="125">
        <f t="shared" si="10"/>
        <v>100</v>
      </c>
      <c r="AL16" s="188"/>
      <c r="AM16" s="190"/>
      <c r="AN16" s="80">
        <f>+IF(AND(Q16="Preventivo",AM13="Fuerte"),2,IF(AND(Q16="Preventivo",AM13="Moderado"),1,0))</f>
        <v>0</v>
      </c>
      <c r="AO16" s="80">
        <f>+IF(AND(Q16="Detectivo",$AM13="Fuerte"),2,IF(AND(Q16="Detectivo",$AM13="Moderado"),1,IF(AND(Q16="Preventivo",$AM13="Fuerte"),1,0)))</f>
        <v>0</v>
      </c>
      <c r="AP16" s="80" t="e">
        <f>+K13-AN16</f>
        <v>#N/A</v>
      </c>
      <c r="AQ16" s="80" t="e">
        <f>+M13-AO16</f>
        <v>#N/A</v>
      </c>
      <c r="AR16" s="175"/>
      <c r="AS16" s="175"/>
      <c r="AT16" s="175"/>
      <c r="AU16" s="175"/>
    </row>
    <row r="17" spans="1:47" ht="28">
      <c r="A17" s="178"/>
      <c r="B17" s="200"/>
      <c r="C17" s="182"/>
      <c r="D17" s="185"/>
      <c r="E17" s="47"/>
      <c r="F17" s="47"/>
      <c r="G17" s="48"/>
      <c r="H17" s="50"/>
      <c r="I17" s="29"/>
      <c r="J17" s="192"/>
      <c r="K17" s="194"/>
      <c r="L17" s="197"/>
      <c r="M17" s="194"/>
      <c r="N17" s="198"/>
      <c r="O17" s="83" t="s">
        <v>169</v>
      </c>
      <c r="P17" s="86"/>
      <c r="Q17" s="86"/>
      <c r="R17" s="86"/>
      <c r="S17" s="46" t="str">
        <f t="shared" si="0"/>
        <v/>
      </c>
      <c r="T17" s="86"/>
      <c r="U17" s="46" t="str">
        <f t="shared" si="1"/>
        <v/>
      </c>
      <c r="V17" s="126"/>
      <c r="W17" s="46" t="str">
        <f t="shared" si="2"/>
        <v/>
      </c>
      <c r="X17" s="126"/>
      <c r="Y17" s="46" t="str">
        <f t="shared" si="3"/>
        <v/>
      </c>
      <c r="Z17" s="126"/>
      <c r="AA17" s="46" t="str">
        <f t="shared" si="4"/>
        <v/>
      </c>
      <c r="AB17" s="126"/>
      <c r="AC17" s="46" t="str">
        <f t="shared" si="5"/>
        <v/>
      </c>
      <c r="AD17" s="126"/>
      <c r="AE17" s="46" t="str">
        <f t="shared" si="6"/>
        <v/>
      </c>
      <c r="AF17" s="125" t="str">
        <f t="shared" si="7"/>
        <v/>
      </c>
      <c r="AG17" s="125" t="str">
        <f t="shared" si="8"/>
        <v/>
      </c>
      <c r="AH17" s="87"/>
      <c r="AI17" s="30" t="str">
        <f t="shared" si="9"/>
        <v>Débil</v>
      </c>
      <c r="AJ17" s="34" t="str">
        <f>IFERROR(VLOOKUP((CONCATENATE(AG17,AI17)),Listados!$U$3:$V$11,2,FALSE),"")</f>
        <v/>
      </c>
      <c r="AK17" s="125">
        <f t="shared" si="10"/>
        <v>100</v>
      </c>
      <c r="AL17" s="188"/>
      <c r="AM17" s="190"/>
      <c r="AN17" s="80">
        <f>+IF(AND(Q17="Preventivo",AM13="Fuerte"),2,IF(AND(Q17="Preventivo",AM13="Moderado"),1,0))</f>
        <v>0</v>
      </c>
      <c r="AO17" s="80">
        <f>+IF(AND(Q17="Detectivo",$AM13="Fuerte"),2,IF(AND(Q17="Detectivo",$AM13="Moderado"),1,IF(AND(Q17="Preventivo",$AM13="Fuerte"),1,0)))</f>
        <v>0</v>
      </c>
      <c r="AP17" s="80" t="e">
        <f>+K13-AN17</f>
        <v>#N/A</v>
      </c>
      <c r="AQ17" s="80" t="e">
        <f>+M13-AO17</f>
        <v>#N/A</v>
      </c>
      <c r="AR17" s="175"/>
      <c r="AS17" s="175"/>
      <c r="AT17" s="175"/>
      <c r="AU17" s="175"/>
    </row>
    <row r="18" spans="1:47" ht="29" thickBot="1">
      <c r="A18" s="179"/>
      <c r="B18" s="200"/>
      <c r="C18" s="183"/>
      <c r="D18" s="186"/>
      <c r="E18" s="123"/>
      <c r="F18" s="123"/>
      <c r="G18" s="51"/>
      <c r="H18" s="52"/>
      <c r="I18" s="29"/>
      <c r="J18" s="192"/>
      <c r="K18" s="195"/>
      <c r="L18" s="197"/>
      <c r="M18" s="195"/>
      <c r="N18" s="198"/>
      <c r="O18" s="83" t="s">
        <v>169</v>
      </c>
      <c r="P18" s="86"/>
      <c r="Q18" s="86"/>
      <c r="R18" s="86"/>
      <c r="S18" s="46" t="str">
        <f t="shared" si="0"/>
        <v/>
      </c>
      <c r="T18" s="86"/>
      <c r="U18" s="46" t="str">
        <f t="shared" si="1"/>
        <v/>
      </c>
      <c r="V18" s="126"/>
      <c r="W18" s="46" t="str">
        <f t="shared" si="2"/>
        <v/>
      </c>
      <c r="X18" s="126"/>
      <c r="Y18" s="46" t="str">
        <f t="shared" si="3"/>
        <v/>
      </c>
      <c r="Z18" s="126"/>
      <c r="AA18" s="46" t="str">
        <f t="shared" si="4"/>
        <v/>
      </c>
      <c r="AB18" s="126"/>
      <c r="AC18" s="46" t="str">
        <f t="shared" si="5"/>
        <v/>
      </c>
      <c r="AD18" s="126"/>
      <c r="AE18" s="46" t="str">
        <f t="shared" si="6"/>
        <v/>
      </c>
      <c r="AF18" s="125" t="str">
        <f t="shared" si="7"/>
        <v/>
      </c>
      <c r="AG18" s="125" t="str">
        <f t="shared" si="8"/>
        <v/>
      </c>
      <c r="AH18" s="87"/>
      <c r="AI18" s="30" t="str">
        <f t="shared" si="9"/>
        <v>Débil</v>
      </c>
      <c r="AJ18" s="34" t="str">
        <f>IFERROR(VLOOKUP((CONCATENATE(AG18,AI18)),Listados!$U$3:$V$11,2,FALSE),"")</f>
        <v/>
      </c>
      <c r="AK18" s="125">
        <f t="shared" si="10"/>
        <v>100</v>
      </c>
      <c r="AL18" s="189"/>
      <c r="AM18" s="190"/>
      <c r="AN18" s="80">
        <f>+IF(AND(Q18="Preventivo",AM13="Fuerte"),2,IF(AND(Q18="Preventivo",AM13="Moderado"),1,0))</f>
        <v>0</v>
      </c>
      <c r="AO18" s="80">
        <f>+IF(AND(Q18="Detectivo",$AM13="Fuerte"),2,IF(AND(Q18="Detectivo",$AM13="Moderado"),1,IF(AND(Q18="Preventivo",$AM13="Fuerte"),1,0)))</f>
        <v>0</v>
      </c>
      <c r="AP18" s="80" t="e">
        <f>+K13-AN18</f>
        <v>#N/A</v>
      </c>
      <c r="AQ18" s="80" t="e">
        <f>+M13-AO18</f>
        <v>#N/A</v>
      </c>
      <c r="AR18" s="176"/>
      <c r="AS18" s="176"/>
      <c r="AT18" s="176"/>
      <c r="AU18" s="176"/>
    </row>
    <row r="19" spans="1:47" ht="28">
      <c r="A19" s="177">
        <v>3</v>
      </c>
      <c r="B19" s="199"/>
      <c r="C19" s="181" t="str">
        <f>IFERROR(VLOOKUP(B19,Listados!B$3:C$20,2,FALSE),"")</f>
        <v/>
      </c>
      <c r="D19" s="184"/>
      <c r="E19" s="121"/>
      <c r="F19" s="121"/>
      <c r="G19" s="37"/>
      <c r="H19" s="42"/>
      <c r="I19" s="28"/>
      <c r="J19" s="191"/>
      <c r="K19" s="193" t="e">
        <f>+VLOOKUP(J19,Listados!$K$8:$L$12,2,0)</f>
        <v>#N/A</v>
      </c>
      <c r="L19" s="196" t="s">
        <v>32</v>
      </c>
      <c r="M19" s="193">
        <f>+VLOOKUP(L19,Listados!$K$13:$L$17,2,0)</f>
        <v>2</v>
      </c>
      <c r="N19" s="176" t="str">
        <f>IF(AND(J19&lt;&gt;"",L19&lt;&gt;""),VLOOKUP(J19&amp;L19,Listados!$M$3:$N$27,2,FALSE),"")</f>
        <v/>
      </c>
      <c r="O19" s="83" t="s">
        <v>169</v>
      </c>
      <c r="P19" s="86"/>
      <c r="Q19" s="86"/>
      <c r="R19" s="86"/>
      <c r="S19" s="46" t="str">
        <f t="shared" si="0"/>
        <v/>
      </c>
      <c r="T19" s="86"/>
      <c r="U19" s="46" t="str">
        <f t="shared" si="1"/>
        <v/>
      </c>
      <c r="V19" s="126"/>
      <c r="W19" s="46" t="str">
        <f t="shared" si="2"/>
        <v/>
      </c>
      <c r="X19" s="126"/>
      <c r="Y19" s="46" t="str">
        <f t="shared" si="3"/>
        <v/>
      </c>
      <c r="Z19" s="126"/>
      <c r="AA19" s="46" t="str">
        <f t="shared" si="4"/>
        <v/>
      </c>
      <c r="AB19" s="126"/>
      <c r="AC19" s="46" t="str">
        <f t="shared" si="5"/>
        <v/>
      </c>
      <c r="AD19" s="126"/>
      <c r="AE19" s="46" t="str">
        <f t="shared" si="6"/>
        <v/>
      </c>
      <c r="AF19" s="125" t="str">
        <f t="shared" si="7"/>
        <v/>
      </c>
      <c r="AG19" s="125" t="str">
        <f t="shared" si="8"/>
        <v/>
      </c>
      <c r="AH19" s="87"/>
      <c r="AI19" s="30" t="str">
        <f t="shared" si="9"/>
        <v>Débil</v>
      </c>
      <c r="AJ19" s="34" t="str">
        <f>IFERROR(VLOOKUP((CONCATENATE(AG19,AI19)),Listados!$U$3:$V$11,2,FALSE),"")</f>
        <v/>
      </c>
      <c r="AK19" s="125">
        <f t="shared" si="10"/>
        <v>100</v>
      </c>
      <c r="AL19" s="187">
        <f>AVERAGE(AK19:AK24)</f>
        <v>100</v>
      </c>
      <c r="AM19" s="189" t="str">
        <f>IF(AL19&lt;=50, "Débil", IF(AL19&lt;=99,"Moderado","Fuerte"))</f>
        <v>Fuerte</v>
      </c>
      <c r="AN19" s="80">
        <f>+IF(AND(Q19="Preventivo",AM19="Fuerte"),2,IF(AND(Q19="Preventivo",AM19="Moderado"),1,0))</f>
        <v>0</v>
      </c>
      <c r="AO19" s="80">
        <f>+IF(AND(Q19="Detectivo",$AM19="Fuerte"),2,IF(AND(Q19="Detectivo",$AM19="Moderado"),1,IF(AND(Q19="Preventivo",$AM19="Fuerte"),1,0)))</f>
        <v>0</v>
      </c>
      <c r="AP19" s="80" t="e">
        <f>+K19-AN19</f>
        <v>#N/A</v>
      </c>
      <c r="AQ19" s="80">
        <f t="shared" ref="AQ19" si="11">+M19-AO19</f>
        <v>2</v>
      </c>
      <c r="AR19" s="174" t="e">
        <f>+VLOOKUP(MIN(AP19,AP20,AP21,AP22,AP23,AP24),Listados!$J$18:$K$24,2,TRUE)</f>
        <v>#N/A</v>
      </c>
      <c r="AS19" s="174" t="str">
        <f>+VLOOKUP(MIN(AQ19,AQ20,AQ21,AQ22,AQ23,AQ24),Listados!$J$26:$K$32,2,TRUE)</f>
        <v>Menor</v>
      </c>
      <c r="AT19" s="174" t="e">
        <f>IF(AND(AR19&lt;&gt;"",AS19&lt;&gt;""),VLOOKUP(AR19&amp;AS19,Listados!$M$3:$N$27,2,FALSE),"")</f>
        <v>#N/A</v>
      </c>
      <c r="AU19" s="174" t="e">
        <f>+VLOOKUP(AT19,Listados!$P$3:$Q$6,2,FALSE)</f>
        <v>#N/A</v>
      </c>
    </row>
    <row r="20" spans="1:47" ht="28">
      <c r="A20" s="178"/>
      <c r="B20" s="200"/>
      <c r="C20" s="182"/>
      <c r="D20" s="185"/>
      <c r="E20" s="122"/>
      <c r="F20" s="122"/>
      <c r="G20" s="35"/>
      <c r="H20" s="43"/>
      <c r="I20" s="29"/>
      <c r="J20" s="192"/>
      <c r="K20" s="194"/>
      <c r="L20" s="197"/>
      <c r="M20" s="194"/>
      <c r="N20" s="198"/>
      <c r="O20" s="83" t="s">
        <v>169</v>
      </c>
      <c r="P20" s="86"/>
      <c r="Q20" s="86"/>
      <c r="R20" s="86"/>
      <c r="S20" s="46" t="str">
        <f t="shared" si="0"/>
        <v/>
      </c>
      <c r="T20" s="86"/>
      <c r="U20" s="46" t="str">
        <f t="shared" si="1"/>
        <v/>
      </c>
      <c r="V20" s="126"/>
      <c r="W20" s="46" t="str">
        <f t="shared" si="2"/>
        <v/>
      </c>
      <c r="X20" s="126"/>
      <c r="Y20" s="46" t="str">
        <f t="shared" si="3"/>
        <v/>
      </c>
      <c r="Z20" s="126"/>
      <c r="AA20" s="46" t="str">
        <f t="shared" si="4"/>
        <v/>
      </c>
      <c r="AB20" s="126"/>
      <c r="AC20" s="46" t="str">
        <f t="shared" si="5"/>
        <v/>
      </c>
      <c r="AD20" s="126"/>
      <c r="AE20" s="46" t="str">
        <f t="shared" si="6"/>
        <v/>
      </c>
      <c r="AF20" s="125" t="str">
        <f t="shared" si="7"/>
        <v/>
      </c>
      <c r="AG20" s="125" t="str">
        <f t="shared" si="8"/>
        <v/>
      </c>
      <c r="AH20" s="87"/>
      <c r="AI20" s="30" t="str">
        <f t="shared" si="9"/>
        <v>Débil</v>
      </c>
      <c r="AJ20" s="34" t="str">
        <f>IFERROR(VLOOKUP((CONCATENATE(AG20,AI20)),Listados!$U$3:$V$11,2,FALSE),"")</f>
        <v/>
      </c>
      <c r="AK20" s="125">
        <f t="shared" si="10"/>
        <v>100</v>
      </c>
      <c r="AL20" s="188"/>
      <c r="AM20" s="190"/>
      <c r="AN20" s="80">
        <f>+IF(AND(Q20="Preventivo",AM19="Fuerte"),2,IF(AND(Q20="Preventivo",AM19="Moderado"),1,0))</f>
        <v>0</v>
      </c>
      <c r="AO20" s="80">
        <f>+IF(AND(Q20="Detectivo",$AM19="Fuerte"),2,IF(AND(Q20="Detectivo",$AM19="Moderado"),1,IF(AND(Q20="Preventivo",$AM19="Fuerte"),1,0)))</f>
        <v>0</v>
      </c>
      <c r="AP20" s="80" t="e">
        <f>+K19-AN20</f>
        <v>#N/A</v>
      </c>
      <c r="AQ20" s="80">
        <f t="shared" ref="AQ20" si="12">+M19-AO20</f>
        <v>2</v>
      </c>
      <c r="AR20" s="175"/>
      <c r="AS20" s="175"/>
      <c r="AT20" s="175"/>
      <c r="AU20" s="175"/>
    </row>
    <row r="21" spans="1:47" ht="28">
      <c r="A21" s="178"/>
      <c r="B21" s="200"/>
      <c r="C21" s="182"/>
      <c r="D21" s="185"/>
      <c r="E21" s="122"/>
      <c r="F21" s="122"/>
      <c r="G21" s="35"/>
      <c r="H21" s="43"/>
      <c r="I21" s="29"/>
      <c r="J21" s="192"/>
      <c r="K21" s="194"/>
      <c r="L21" s="197"/>
      <c r="M21" s="194"/>
      <c r="N21" s="198"/>
      <c r="O21" s="83" t="s">
        <v>169</v>
      </c>
      <c r="P21" s="86"/>
      <c r="Q21" s="86"/>
      <c r="R21" s="86"/>
      <c r="S21" s="46" t="str">
        <f t="shared" si="0"/>
        <v/>
      </c>
      <c r="T21" s="86"/>
      <c r="U21" s="46" t="str">
        <f t="shared" si="1"/>
        <v/>
      </c>
      <c r="V21" s="126"/>
      <c r="W21" s="46" t="str">
        <f t="shared" si="2"/>
        <v/>
      </c>
      <c r="X21" s="126"/>
      <c r="Y21" s="46" t="str">
        <f t="shared" si="3"/>
        <v/>
      </c>
      <c r="Z21" s="126"/>
      <c r="AA21" s="46" t="str">
        <f t="shared" si="4"/>
        <v/>
      </c>
      <c r="AB21" s="126"/>
      <c r="AC21" s="46" t="str">
        <f t="shared" si="5"/>
        <v/>
      </c>
      <c r="AD21" s="126"/>
      <c r="AE21" s="46" t="str">
        <f t="shared" si="6"/>
        <v/>
      </c>
      <c r="AF21" s="125" t="str">
        <f t="shared" si="7"/>
        <v/>
      </c>
      <c r="AG21" s="125" t="str">
        <f t="shared" si="8"/>
        <v/>
      </c>
      <c r="AH21" s="87"/>
      <c r="AI21" s="30" t="str">
        <f t="shared" si="9"/>
        <v>Débil</v>
      </c>
      <c r="AJ21" s="34" t="str">
        <f>IFERROR(VLOOKUP((CONCATENATE(AG21,AI21)),Listados!$U$3:$V$11,2,FALSE),"")</f>
        <v/>
      </c>
      <c r="AK21" s="125">
        <f t="shared" si="10"/>
        <v>100</v>
      </c>
      <c r="AL21" s="188"/>
      <c r="AM21" s="190"/>
      <c r="AN21" s="80">
        <f>+IF(AND(Q21="Preventivo",AM19="Fuerte"),2,IF(AND(Q21="Preventivo",AM19="Moderado"),1,0))</f>
        <v>0</v>
      </c>
      <c r="AO21" s="80">
        <f>+IF(AND(Q21="Detectivo",$AM19="Fuerte"),2,IF(AND(Q21="Detectivo",$AM19="Moderado"),1,IF(AND(Q21="Preventivo",$AM19="Fuerte"),1,0)))</f>
        <v>0</v>
      </c>
      <c r="AP21" s="80" t="e">
        <f>+K19-AN21</f>
        <v>#N/A</v>
      </c>
      <c r="AQ21" s="80">
        <f t="shared" ref="AQ21" si="13">+M19-AO21</f>
        <v>2</v>
      </c>
      <c r="AR21" s="175"/>
      <c r="AS21" s="175"/>
      <c r="AT21" s="175"/>
      <c r="AU21" s="175"/>
    </row>
    <row r="22" spans="1:47" ht="28">
      <c r="A22" s="178"/>
      <c r="B22" s="200"/>
      <c r="C22" s="182"/>
      <c r="D22" s="185"/>
      <c r="E22" s="122"/>
      <c r="F22" s="122"/>
      <c r="G22" s="49"/>
      <c r="H22" s="43"/>
      <c r="I22" s="29"/>
      <c r="J22" s="192"/>
      <c r="K22" s="194"/>
      <c r="L22" s="197"/>
      <c r="M22" s="194"/>
      <c r="N22" s="198"/>
      <c r="O22" s="83" t="s">
        <v>169</v>
      </c>
      <c r="P22" s="86"/>
      <c r="Q22" s="86"/>
      <c r="R22" s="86"/>
      <c r="S22" s="46" t="str">
        <f t="shared" si="0"/>
        <v/>
      </c>
      <c r="T22" s="86"/>
      <c r="U22" s="46" t="str">
        <f t="shared" si="1"/>
        <v/>
      </c>
      <c r="V22" s="126"/>
      <c r="W22" s="46" t="str">
        <f t="shared" si="2"/>
        <v/>
      </c>
      <c r="X22" s="126"/>
      <c r="Y22" s="46" t="str">
        <f t="shared" si="3"/>
        <v/>
      </c>
      <c r="Z22" s="126"/>
      <c r="AA22" s="46" t="str">
        <f t="shared" si="4"/>
        <v/>
      </c>
      <c r="AB22" s="126"/>
      <c r="AC22" s="46" t="str">
        <f t="shared" si="5"/>
        <v/>
      </c>
      <c r="AD22" s="126"/>
      <c r="AE22" s="46" t="str">
        <f t="shared" si="6"/>
        <v/>
      </c>
      <c r="AF22" s="125" t="str">
        <f t="shared" si="7"/>
        <v/>
      </c>
      <c r="AG22" s="125" t="str">
        <f t="shared" si="8"/>
        <v/>
      </c>
      <c r="AH22" s="87"/>
      <c r="AI22" s="30" t="str">
        <f t="shared" si="9"/>
        <v>Débil</v>
      </c>
      <c r="AJ22" s="34" t="str">
        <f>IFERROR(VLOOKUP((CONCATENATE(AG22,AI22)),Listados!$U$3:$V$11,2,FALSE),"")</f>
        <v/>
      </c>
      <c r="AK22" s="125">
        <f t="shared" si="10"/>
        <v>100</v>
      </c>
      <c r="AL22" s="188"/>
      <c r="AM22" s="190"/>
      <c r="AN22" s="80">
        <f>+IF(AND(Q22="Preventivo",AM19="Fuerte"),2,IF(AND(Q22="Preventivo",AM19="Moderado"),1,0))</f>
        <v>0</v>
      </c>
      <c r="AO22" s="80">
        <f>+IF(AND(Q22="Detectivo",$AM19="Fuerte"),2,IF(AND(Q22="Detectivo",$AM19="Moderado"),1,IF(AND(Q22="Preventivo",$AM19="Fuerte"),1,0)))</f>
        <v>0</v>
      </c>
      <c r="AP22" s="80" t="e">
        <f>+K19-AN22</f>
        <v>#N/A</v>
      </c>
      <c r="AQ22" s="80">
        <f t="shared" ref="AQ22" si="14">+M19-AO22</f>
        <v>2</v>
      </c>
      <c r="AR22" s="175"/>
      <c r="AS22" s="175"/>
      <c r="AT22" s="175"/>
      <c r="AU22" s="175"/>
    </row>
    <row r="23" spans="1:47" ht="28">
      <c r="A23" s="178"/>
      <c r="B23" s="200"/>
      <c r="C23" s="182"/>
      <c r="D23" s="185"/>
      <c r="E23" s="47"/>
      <c r="F23" s="47"/>
      <c r="G23" s="48"/>
      <c r="H23" s="50"/>
      <c r="I23" s="29"/>
      <c r="J23" s="192"/>
      <c r="K23" s="194"/>
      <c r="L23" s="197"/>
      <c r="M23" s="194"/>
      <c r="N23" s="198"/>
      <c r="O23" s="83" t="s">
        <v>169</v>
      </c>
      <c r="P23" s="86"/>
      <c r="Q23" s="86"/>
      <c r="R23" s="86"/>
      <c r="S23" s="46" t="str">
        <f t="shared" si="0"/>
        <v/>
      </c>
      <c r="T23" s="86"/>
      <c r="U23" s="46" t="str">
        <f t="shared" si="1"/>
        <v/>
      </c>
      <c r="V23" s="126"/>
      <c r="W23" s="46" t="str">
        <f t="shared" si="2"/>
        <v/>
      </c>
      <c r="X23" s="126"/>
      <c r="Y23" s="46" t="str">
        <f t="shared" si="3"/>
        <v/>
      </c>
      <c r="Z23" s="126"/>
      <c r="AA23" s="46" t="str">
        <f t="shared" si="4"/>
        <v/>
      </c>
      <c r="AB23" s="126"/>
      <c r="AC23" s="46" t="str">
        <f t="shared" si="5"/>
        <v/>
      </c>
      <c r="AD23" s="126"/>
      <c r="AE23" s="46" t="str">
        <f t="shared" si="6"/>
        <v/>
      </c>
      <c r="AF23" s="125" t="str">
        <f t="shared" si="7"/>
        <v/>
      </c>
      <c r="AG23" s="125" t="str">
        <f t="shared" si="8"/>
        <v/>
      </c>
      <c r="AH23" s="87"/>
      <c r="AI23" s="30" t="str">
        <f t="shared" si="9"/>
        <v>Débil</v>
      </c>
      <c r="AJ23" s="34" t="str">
        <f>IFERROR(VLOOKUP((CONCATENATE(AG23,AI23)),Listados!$U$3:$V$11,2,FALSE),"")</f>
        <v/>
      </c>
      <c r="AK23" s="125">
        <f t="shared" si="10"/>
        <v>100</v>
      </c>
      <c r="AL23" s="188"/>
      <c r="AM23" s="190"/>
      <c r="AN23" s="80">
        <f>+IF(AND(Q23="Preventivo",AM19="Fuerte"),2,IF(AND(Q23="Preventivo",AM19="Moderado"),1,0))</f>
        <v>0</v>
      </c>
      <c r="AO23" s="80">
        <f>+IF(AND(Q23="Detectivo",$AM19="Fuerte"),2,IF(AND(Q23="Detectivo",$AM19="Moderado"),1,IF(AND(Q23="Preventivo",$AM19="Fuerte"),1,0)))</f>
        <v>0</v>
      </c>
      <c r="AP23" s="80" t="e">
        <f>+K19-AN23</f>
        <v>#N/A</v>
      </c>
      <c r="AQ23" s="80">
        <f t="shared" ref="AQ23" si="15">+M19-AO23</f>
        <v>2</v>
      </c>
      <c r="AR23" s="175"/>
      <c r="AS23" s="175"/>
      <c r="AT23" s="175"/>
      <c r="AU23" s="175"/>
    </row>
    <row r="24" spans="1:47" ht="29" thickBot="1">
      <c r="A24" s="179"/>
      <c r="B24" s="200"/>
      <c r="C24" s="183"/>
      <c r="D24" s="186"/>
      <c r="E24" s="123"/>
      <c r="F24" s="123"/>
      <c r="G24" s="51"/>
      <c r="H24" s="52"/>
      <c r="I24" s="29"/>
      <c r="J24" s="192"/>
      <c r="K24" s="195"/>
      <c r="L24" s="197"/>
      <c r="M24" s="195"/>
      <c r="N24" s="198"/>
      <c r="O24" s="83" t="s">
        <v>169</v>
      </c>
      <c r="P24" s="86"/>
      <c r="Q24" s="86"/>
      <c r="R24" s="86"/>
      <c r="S24" s="46" t="str">
        <f t="shared" si="0"/>
        <v/>
      </c>
      <c r="T24" s="86"/>
      <c r="U24" s="46" t="str">
        <f t="shared" si="1"/>
        <v/>
      </c>
      <c r="V24" s="126"/>
      <c r="W24" s="46" t="str">
        <f t="shared" si="2"/>
        <v/>
      </c>
      <c r="X24" s="126"/>
      <c r="Y24" s="46" t="str">
        <f t="shared" si="3"/>
        <v/>
      </c>
      <c r="Z24" s="126"/>
      <c r="AA24" s="46" t="str">
        <f t="shared" si="4"/>
        <v/>
      </c>
      <c r="AB24" s="126"/>
      <c r="AC24" s="46" t="str">
        <f t="shared" si="5"/>
        <v/>
      </c>
      <c r="AD24" s="126"/>
      <c r="AE24" s="46" t="str">
        <f t="shared" si="6"/>
        <v/>
      </c>
      <c r="AF24" s="125" t="str">
        <f t="shared" si="7"/>
        <v/>
      </c>
      <c r="AG24" s="125" t="str">
        <f t="shared" si="8"/>
        <v/>
      </c>
      <c r="AH24" s="87"/>
      <c r="AI24" s="30" t="str">
        <f t="shared" si="9"/>
        <v>Débil</v>
      </c>
      <c r="AJ24" s="34" t="str">
        <f>IFERROR(VLOOKUP((CONCATENATE(AG24,AI24)),Listados!$U$3:$V$11,2,FALSE),"")</f>
        <v/>
      </c>
      <c r="AK24" s="125">
        <f t="shared" si="10"/>
        <v>100</v>
      </c>
      <c r="AL24" s="189"/>
      <c r="AM24" s="190"/>
      <c r="AN24" s="80">
        <f>+IF(AND(Q24="Preventivo",AM19="Fuerte"),2,IF(AND(Q24="Preventivo",AM19="Moderado"),1,0))</f>
        <v>0</v>
      </c>
      <c r="AO24" s="80">
        <f>+IF(AND(Q24="Detectivo",$AM19="Fuerte"),2,IF(AND(Q24="Detectivo",$AM19="Moderado"),1,IF(AND(Q24="Preventivo",$AM19="Fuerte"),1,0)))</f>
        <v>0</v>
      </c>
      <c r="AP24" s="80" t="e">
        <f>+K19-AN24</f>
        <v>#N/A</v>
      </c>
      <c r="AQ24" s="80">
        <f t="shared" ref="AQ24" si="16">+M19-AO24</f>
        <v>2</v>
      </c>
      <c r="AR24" s="176"/>
      <c r="AS24" s="176"/>
      <c r="AT24" s="176"/>
      <c r="AU24" s="176"/>
    </row>
    <row r="25" spans="1:47" ht="28">
      <c r="A25" s="177">
        <v>4</v>
      </c>
      <c r="B25" s="199"/>
      <c r="C25" s="181" t="str">
        <f>IFERROR(VLOOKUP(B25,Listados!B$3:C$20,2,FALSE),"")</f>
        <v/>
      </c>
      <c r="D25" s="184"/>
      <c r="E25" s="121"/>
      <c r="F25" s="121"/>
      <c r="G25" s="37"/>
      <c r="H25" s="42"/>
      <c r="I25" s="28"/>
      <c r="J25" s="191"/>
      <c r="K25" s="193" t="e">
        <f>+VLOOKUP(J25,Listados!$K$8:$L$12,2,0)</f>
        <v>#N/A</v>
      </c>
      <c r="L25" s="196" t="s">
        <v>36</v>
      </c>
      <c r="M25" s="193">
        <f>+VLOOKUP(L25,Listados!$K$13:$L$17,2,0)</f>
        <v>3</v>
      </c>
      <c r="N25" s="176" t="str">
        <f>IF(AND(J25&lt;&gt;"",L25&lt;&gt;""),VLOOKUP(J25&amp;L25,Listados!$M$3:$N$27,2,FALSE),"")</f>
        <v/>
      </c>
      <c r="O25" s="83" t="s">
        <v>169</v>
      </c>
      <c r="P25" s="86"/>
      <c r="Q25" s="86"/>
      <c r="R25" s="86"/>
      <c r="S25" s="46" t="str">
        <f t="shared" si="0"/>
        <v/>
      </c>
      <c r="T25" s="86"/>
      <c r="U25" s="46" t="str">
        <f t="shared" si="1"/>
        <v/>
      </c>
      <c r="V25" s="126"/>
      <c r="W25" s="46" t="str">
        <f t="shared" si="2"/>
        <v/>
      </c>
      <c r="X25" s="126"/>
      <c r="Y25" s="46" t="str">
        <f t="shared" si="3"/>
        <v/>
      </c>
      <c r="Z25" s="126"/>
      <c r="AA25" s="46" t="str">
        <f t="shared" si="4"/>
        <v/>
      </c>
      <c r="AB25" s="126"/>
      <c r="AC25" s="46" t="str">
        <f t="shared" si="5"/>
        <v/>
      </c>
      <c r="AD25" s="126"/>
      <c r="AE25" s="46" t="str">
        <f t="shared" si="6"/>
        <v/>
      </c>
      <c r="AF25" s="125" t="str">
        <f t="shared" si="7"/>
        <v/>
      </c>
      <c r="AG25" s="125" t="str">
        <f t="shared" si="8"/>
        <v/>
      </c>
      <c r="AH25" s="87"/>
      <c r="AI25" s="30" t="str">
        <f t="shared" si="9"/>
        <v>Débil</v>
      </c>
      <c r="AJ25" s="34" t="str">
        <f>IFERROR(VLOOKUP((CONCATENATE(AG25,AI25)),Listados!$U$3:$V$11,2,FALSE),"")</f>
        <v/>
      </c>
      <c r="AK25" s="125">
        <f t="shared" si="10"/>
        <v>100</v>
      </c>
      <c r="AL25" s="187">
        <f>AVERAGE(AK25:AK30)</f>
        <v>100</v>
      </c>
      <c r="AM25" s="189" t="str">
        <f>IF(AL25&lt;=50, "Débil", IF(AL25&lt;=99,"Moderado","Fuerte"))</f>
        <v>Fuerte</v>
      </c>
      <c r="AN25" s="80">
        <f>+IF(AND(Q25="Preventivo",AM25="Fuerte"),2,IF(AND(Q25="Preventivo",AM25="Moderado"),1,0))</f>
        <v>0</v>
      </c>
      <c r="AO25" s="80">
        <f>+IF(AND(Q25="Detectivo",$AM25="Fuerte"),2,IF(AND(Q25="Detectivo",$AM25="Moderado"),1,IF(AND(Q25="Preventivo",$AM25="Fuerte"),1,0)))</f>
        <v>0</v>
      </c>
      <c r="AP25" s="80" t="e">
        <f t="shared" ref="AP25" si="17">+K25-AN25</f>
        <v>#N/A</v>
      </c>
      <c r="AQ25" s="80">
        <f t="shared" ref="AQ25" si="18">+M25-AO25</f>
        <v>3</v>
      </c>
      <c r="AR25" s="174" t="e">
        <f>+VLOOKUP(MIN(AP25,AP26,AP27,AP28,AP29,AP30),Listados!$J$18:$K$24,2,TRUE)</f>
        <v>#N/A</v>
      </c>
      <c r="AS25" s="174" t="str">
        <f>+VLOOKUP(MIN(AQ25,AQ26,AQ27,AQ28,AQ29,AQ30),Listados!$J$26:$K$32,2,TRUE)</f>
        <v>Moderado</v>
      </c>
      <c r="AT25" s="174" t="e">
        <f>IF(AND(AR25&lt;&gt;"",AS25&lt;&gt;""),VLOOKUP(AR25&amp;AS25,Listados!$M$3:$N$27,2,FALSE),"")</f>
        <v>#N/A</v>
      </c>
      <c r="AU25" s="174" t="e">
        <f>+VLOOKUP(AT25,Listados!$P$3:$Q$6,2,FALSE)</f>
        <v>#N/A</v>
      </c>
    </row>
    <row r="26" spans="1:47" ht="28">
      <c r="A26" s="178"/>
      <c r="B26" s="200"/>
      <c r="C26" s="182"/>
      <c r="D26" s="185"/>
      <c r="E26" s="122"/>
      <c r="F26" s="122"/>
      <c r="G26" s="35"/>
      <c r="H26" s="43"/>
      <c r="I26" s="29"/>
      <c r="J26" s="192"/>
      <c r="K26" s="194"/>
      <c r="L26" s="197"/>
      <c r="M26" s="194"/>
      <c r="N26" s="198"/>
      <c r="O26" s="83" t="s">
        <v>169</v>
      </c>
      <c r="P26" s="86"/>
      <c r="Q26" s="86"/>
      <c r="R26" s="86"/>
      <c r="S26" s="46" t="str">
        <f t="shared" si="0"/>
        <v/>
      </c>
      <c r="T26" s="86"/>
      <c r="U26" s="46" t="str">
        <f t="shared" si="1"/>
        <v/>
      </c>
      <c r="V26" s="126"/>
      <c r="W26" s="46" t="str">
        <f t="shared" si="2"/>
        <v/>
      </c>
      <c r="X26" s="126"/>
      <c r="Y26" s="46" t="str">
        <f t="shared" si="3"/>
        <v/>
      </c>
      <c r="Z26" s="126"/>
      <c r="AA26" s="46" t="str">
        <f t="shared" si="4"/>
        <v/>
      </c>
      <c r="AB26" s="126"/>
      <c r="AC26" s="46" t="str">
        <f t="shared" si="5"/>
        <v/>
      </c>
      <c r="AD26" s="126"/>
      <c r="AE26" s="46" t="str">
        <f t="shared" si="6"/>
        <v/>
      </c>
      <c r="AF26" s="125" t="str">
        <f t="shared" si="7"/>
        <v/>
      </c>
      <c r="AG26" s="125" t="str">
        <f t="shared" si="8"/>
        <v/>
      </c>
      <c r="AH26" s="87"/>
      <c r="AI26" s="30" t="str">
        <f t="shared" si="9"/>
        <v>Débil</v>
      </c>
      <c r="AJ26" s="34" t="str">
        <f>IFERROR(VLOOKUP((CONCATENATE(AG26,AI26)),Listados!$U$3:$V$11,2,FALSE),"")</f>
        <v/>
      </c>
      <c r="AK26" s="125">
        <f t="shared" si="10"/>
        <v>100</v>
      </c>
      <c r="AL26" s="188"/>
      <c r="AM26" s="190"/>
      <c r="AN26" s="80">
        <f>+IF(AND(Q26="Preventivo",AM25="Fuerte"),2,IF(AND(Q26="Preventivo",AM25="Moderado"),1,0))</f>
        <v>0</v>
      </c>
      <c r="AO26" s="80">
        <f>+IF(AND(Q26="Detectivo",$AM25="Fuerte"),2,IF(AND(Q26="Detectivo",$AM25="Moderado"),1,IF(AND(Q26="Preventivo",$AM25="Fuerte"),1,0)))</f>
        <v>0</v>
      </c>
      <c r="AP26" s="80" t="e">
        <f t="shared" ref="AP26" si="19">+K25-AN26</f>
        <v>#N/A</v>
      </c>
      <c r="AQ26" s="80">
        <f t="shared" ref="AQ26" si="20">+M25-AO26</f>
        <v>3</v>
      </c>
      <c r="AR26" s="175"/>
      <c r="AS26" s="175"/>
      <c r="AT26" s="175"/>
      <c r="AU26" s="175"/>
    </row>
    <row r="27" spans="1:47" ht="28">
      <c r="A27" s="178"/>
      <c r="B27" s="200"/>
      <c r="C27" s="182"/>
      <c r="D27" s="185"/>
      <c r="E27" s="122"/>
      <c r="F27" s="122"/>
      <c r="G27" s="35"/>
      <c r="H27" s="43"/>
      <c r="I27" s="29"/>
      <c r="J27" s="192"/>
      <c r="K27" s="194"/>
      <c r="L27" s="197"/>
      <c r="M27" s="194"/>
      <c r="N27" s="198"/>
      <c r="O27" s="83" t="s">
        <v>169</v>
      </c>
      <c r="P27" s="86"/>
      <c r="Q27" s="86"/>
      <c r="R27" s="86"/>
      <c r="S27" s="46" t="str">
        <f t="shared" si="0"/>
        <v/>
      </c>
      <c r="T27" s="86"/>
      <c r="U27" s="46" t="str">
        <f t="shared" si="1"/>
        <v/>
      </c>
      <c r="V27" s="126"/>
      <c r="W27" s="46" t="str">
        <f t="shared" si="2"/>
        <v/>
      </c>
      <c r="X27" s="126"/>
      <c r="Y27" s="46" t="str">
        <f t="shared" si="3"/>
        <v/>
      </c>
      <c r="Z27" s="126"/>
      <c r="AA27" s="46" t="str">
        <f t="shared" si="4"/>
        <v/>
      </c>
      <c r="AB27" s="126"/>
      <c r="AC27" s="46" t="str">
        <f t="shared" si="5"/>
        <v/>
      </c>
      <c r="AD27" s="126"/>
      <c r="AE27" s="46" t="str">
        <f t="shared" si="6"/>
        <v/>
      </c>
      <c r="AF27" s="125" t="str">
        <f t="shared" si="7"/>
        <v/>
      </c>
      <c r="AG27" s="125" t="str">
        <f t="shared" si="8"/>
        <v/>
      </c>
      <c r="AH27" s="87"/>
      <c r="AI27" s="30" t="str">
        <f t="shared" si="9"/>
        <v>Débil</v>
      </c>
      <c r="AJ27" s="34" t="str">
        <f>IFERROR(VLOOKUP((CONCATENATE(AG27,AI27)),Listados!$U$3:$V$11,2,FALSE),"")</f>
        <v/>
      </c>
      <c r="AK27" s="125">
        <f t="shared" si="10"/>
        <v>100</v>
      </c>
      <c r="AL27" s="188"/>
      <c r="AM27" s="190"/>
      <c r="AN27" s="80">
        <f>+IF(AND(Q27="Preventivo",AM25="Fuerte"),2,IF(AND(Q27="Preventivo",AM25="Moderado"),1,0))</f>
        <v>0</v>
      </c>
      <c r="AO27" s="80">
        <f>+IF(AND(Q27="Detectivo",$AM25="Fuerte"),2,IF(AND(Q27="Detectivo",$AM25="Moderado"),1,IF(AND(Q27="Preventivo",$AM25="Fuerte"),1,0)))</f>
        <v>0</v>
      </c>
      <c r="AP27" s="80" t="e">
        <f t="shared" ref="AP27" si="21">+K25-AN27</f>
        <v>#N/A</v>
      </c>
      <c r="AQ27" s="80">
        <f t="shared" ref="AQ27" si="22">+M25-AO27</f>
        <v>3</v>
      </c>
      <c r="AR27" s="175"/>
      <c r="AS27" s="175"/>
      <c r="AT27" s="175"/>
      <c r="AU27" s="175"/>
    </row>
    <row r="28" spans="1:47" ht="28">
      <c r="A28" s="178"/>
      <c r="B28" s="200"/>
      <c r="C28" s="182"/>
      <c r="D28" s="185"/>
      <c r="E28" s="122"/>
      <c r="F28" s="122"/>
      <c r="G28" s="49"/>
      <c r="H28" s="43"/>
      <c r="I28" s="29"/>
      <c r="J28" s="192"/>
      <c r="K28" s="194"/>
      <c r="L28" s="197"/>
      <c r="M28" s="194"/>
      <c r="N28" s="198"/>
      <c r="O28" s="83" t="s">
        <v>169</v>
      </c>
      <c r="P28" s="86"/>
      <c r="Q28" s="86"/>
      <c r="R28" s="86"/>
      <c r="S28" s="46" t="str">
        <f t="shared" si="0"/>
        <v/>
      </c>
      <c r="T28" s="86"/>
      <c r="U28" s="46" t="str">
        <f t="shared" si="1"/>
        <v/>
      </c>
      <c r="V28" s="126"/>
      <c r="W28" s="46" t="str">
        <f t="shared" si="2"/>
        <v/>
      </c>
      <c r="X28" s="126"/>
      <c r="Y28" s="46" t="str">
        <f t="shared" si="3"/>
        <v/>
      </c>
      <c r="Z28" s="126"/>
      <c r="AA28" s="46" t="str">
        <f t="shared" si="4"/>
        <v/>
      </c>
      <c r="AB28" s="126"/>
      <c r="AC28" s="46" t="str">
        <f t="shared" si="5"/>
        <v/>
      </c>
      <c r="AD28" s="126"/>
      <c r="AE28" s="46" t="str">
        <f t="shared" si="6"/>
        <v/>
      </c>
      <c r="AF28" s="125" t="str">
        <f t="shared" si="7"/>
        <v/>
      </c>
      <c r="AG28" s="125" t="str">
        <f t="shared" si="8"/>
        <v/>
      </c>
      <c r="AH28" s="87"/>
      <c r="AI28" s="30" t="str">
        <f t="shared" si="9"/>
        <v>Débil</v>
      </c>
      <c r="AJ28" s="34" t="str">
        <f>IFERROR(VLOOKUP((CONCATENATE(AG28,AI28)),Listados!$U$3:$V$11,2,FALSE),"")</f>
        <v/>
      </c>
      <c r="AK28" s="125">
        <f t="shared" si="10"/>
        <v>100</v>
      </c>
      <c r="AL28" s="188"/>
      <c r="AM28" s="190"/>
      <c r="AN28" s="80">
        <f>+IF(AND(Q28="Preventivo",AM25="Fuerte"),2,IF(AND(Q28="Preventivo",AM25="Moderado"),1,0))</f>
        <v>0</v>
      </c>
      <c r="AO28" s="80">
        <f>+IF(AND(Q28="Detectivo",$AM25="Fuerte"),2,IF(AND(Q28="Detectivo",$AM25="Moderado"),1,IF(AND(Q28="Preventivo",$AM25="Fuerte"),1,0)))</f>
        <v>0</v>
      </c>
      <c r="AP28" s="80" t="e">
        <f t="shared" ref="AP28" si="23">+K25-AN28</f>
        <v>#N/A</v>
      </c>
      <c r="AQ28" s="80">
        <f t="shared" ref="AQ28" si="24">+M25-AO28</f>
        <v>3</v>
      </c>
      <c r="AR28" s="175"/>
      <c r="AS28" s="175"/>
      <c r="AT28" s="175"/>
      <c r="AU28" s="175"/>
    </row>
    <row r="29" spans="1:47" ht="28">
      <c r="A29" s="178"/>
      <c r="B29" s="200"/>
      <c r="C29" s="182"/>
      <c r="D29" s="185"/>
      <c r="E29" s="47"/>
      <c r="F29" s="47"/>
      <c r="G29" s="48"/>
      <c r="H29" s="50"/>
      <c r="I29" s="29"/>
      <c r="J29" s="192"/>
      <c r="K29" s="194"/>
      <c r="L29" s="197"/>
      <c r="M29" s="194"/>
      <c r="N29" s="198"/>
      <c r="O29" s="83" t="s">
        <v>169</v>
      </c>
      <c r="P29" s="86"/>
      <c r="Q29" s="86"/>
      <c r="R29" s="86"/>
      <c r="S29" s="46" t="str">
        <f t="shared" si="0"/>
        <v/>
      </c>
      <c r="T29" s="86"/>
      <c r="U29" s="46" t="str">
        <f t="shared" si="1"/>
        <v/>
      </c>
      <c r="V29" s="126"/>
      <c r="W29" s="46" t="str">
        <f t="shared" si="2"/>
        <v/>
      </c>
      <c r="X29" s="126"/>
      <c r="Y29" s="46" t="str">
        <f t="shared" si="3"/>
        <v/>
      </c>
      <c r="Z29" s="126"/>
      <c r="AA29" s="46" t="str">
        <f t="shared" si="4"/>
        <v/>
      </c>
      <c r="AB29" s="126"/>
      <c r="AC29" s="46" t="str">
        <f t="shared" si="5"/>
        <v/>
      </c>
      <c r="AD29" s="126"/>
      <c r="AE29" s="46" t="str">
        <f t="shared" si="6"/>
        <v/>
      </c>
      <c r="AF29" s="125" t="str">
        <f t="shared" si="7"/>
        <v/>
      </c>
      <c r="AG29" s="125" t="str">
        <f t="shared" si="8"/>
        <v/>
      </c>
      <c r="AH29" s="87"/>
      <c r="AI29" s="30" t="str">
        <f t="shared" si="9"/>
        <v>Débil</v>
      </c>
      <c r="AJ29" s="34" t="str">
        <f>IFERROR(VLOOKUP((CONCATENATE(AG29,AI29)),Listados!$U$3:$V$11,2,FALSE),"")</f>
        <v/>
      </c>
      <c r="AK29" s="125">
        <f t="shared" si="10"/>
        <v>100</v>
      </c>
      <c r="AL29" s="188"/>
      <c r="AM29" s="190"/>
      <c r="AN29" s="80">
        <f>+IF(AND(Q29="Preventivo",AM25="Fuerte"),2,IF(AND(Q29="Preventivo",AM25="Moderado"),1,0))</f>
        <v>0</v>
      </c>
      <c r="AO29" s="80">
        <f>+IF(AND(Q29="Detectivo",$AM25="Fuerte"),2,IF(AND(Q29="Detectivo",$AM25="Moderado"),1,IF(AND(Q29="Preventivo",$AM25="Fuerte"),1,0)))</f>
        <v>0</v>
      </c>
      <c r="AP29" s="80" t="e">
        <f t="shared" ref="AP29" si="25">+K25-AN29</f>
        <v>#N/A</v>
      </c>
      <c r="AQ29" s="80">
        <f t="shared" ref="AQ29" si="26">+M25-AO29</f>
        <v>3</v>
      </c>
      <c r="AR29" s="175"/>
      <c r="AS29" s="175"/>
      <c r="AT29" s="175"/>
      <c r="AU29" s="175"/>
    </row>
    <row r="30" spans="1:47" ht="29" thickBot="1">
      <c r="A30" s="179"/>
      <c r="B30" s="200"/>
      <c r="C30" s="183"/>
      <c r="D30" s="186"/>
      <c r="E30" s="123"/>
      <c r="F30" s="123"/>
      <c r="G30" s="51"/>
      <c r="H30" s="52"/>
      <c r="I30" s="29"/>
      <c r="J30" s="192"/>
      <c r="K30" s="195"/>
      <c r="L30" s="197"/>
      <c r="M30" s="195"/>
      <c r="N30" s="198"/>
      <c r="O30" s="83" t="s">
        <v>169</v>
      </c>
      <c r="P30" s="86"/>
      <c r="Q30" s="86"/>
      <c r="R30" s="86"/>
      <c r="S30" s="46" t="str">
        <f t="shared" si="0"/>
        <v/>
      </c>
      <c r="T30" s="86"/>
      <c r="U30" s="46" t="str">
        <f t="shared" si="1"/>
        <v/>
      </c>
      <c r="V30" s="126"/>
      <c r="W30" s="46" t="str">
        <f t="shared" si="2"/>
        <v/>
      </c>
      <c r="X30" s="126"/>
      <c r="Y30" s="46" t="str">
        <f t="shared" si="3"/>
        <v/>
      </c>
      <c r="Z30" s="126"/>
      <c r="AA30" s="46" t="str">
        <f t="shared" si="4"/>
        <v/>
      </c>
      <c r="AB30" s="126"/>
      <c r="AC30" s="46" t="str">
        <f t="shared" si="5"/>
        <v/>
      </c>
      <c r="AD30" s="126"/>
      <c r="AE30" s="46" t="str">
        <f t="shared" si="6"/>
        <v/>
      </c>
      <c r="AF30" s="125" t="str">
        <f t="shared" si="7"/>
        <v/>
      </c>
      <c r="AG30" s="125" t="str">
        <f t="shared" si="8"/>
        <v/>
      </c>
      <c r="AH30" s="87"/>
      <c r="AI30" s="30" t="str">
        <f t="shared" si="9"/>
        <v>Débil</v>
      </c>
      <c r="AJ30" s="34" t="str">
        <f>IFERROR(VLOOKUP((CONCATENATE(AG30,AI30)),Listados!$U$3:$V$11,2,FALSE),"")</f>
        <v/>
      </c>
      <c r="AK30" s="125">
        <f t="shared" si="10"/>
        <v>100</v>
      </c>
      <c r="AL30" s="189"/>
      <c r="AM30" s="190"/>
      <c r="AN30" s="80">
        <f>+IF(AND(Q30="Preventivo",AM25="Fuerte"),2,IF(AND(Q30="Preventivo",AM25="Moderado"),1,0))</f>
        <v>0</v>
      </c>
      <c r="AO30" s="80">
        <f>+IF(AND(Q30="Detectivo",$AM25="Fuerte"),2,IF(AND(Q30="Detectivo",$AM25="Moderado"),1,IF(AND(Q30="Preventivo",$AM25="Fuerte"),1,0)))</f>
        <v>0</v>
      </c>
      <c r="AP30" s="80" t="e">
        <f t="shared" ref="AP30" si="27">+K25-AN30</f>
        <v>#N/A</v>
      </c>
      <c r="AQ30" s="80">
        <f t="shared" ref="AQ30" si="28">+M25-AO30</f>
        <v>3</v>
      </c>
      <c r="AR30" s="176"/>
      <c r="AS30" s="176"/>
      <c r="AT30" s="176"/>
      <c r="AU30" s="176"/>
    </row>
    <row r="31" spans="1:47" ht="28">
      <c r="A31" s="177">
        <v>5</v>
      </c>
      <c r="B31" s="199"/>
      <c r="C31" s="181" t="str">
        <f>IFERROR(VLOOKUP(B31,Listados!B$3:C$20,2,FALSE),"")</f>
        <v/>
      </c>
      <c r="D31" s="184"/>
      <c r="E31" s="121"/>
      <c r="F31" s="121"/>
      <c r="G31" s="37"/>
      <c r="H31" s="42"/>
      <c r="I31" s="28"/>
      <c r="J31" s="191"/>
      <c r="K31" s="193" t="e">
        <f>+VLOOKUP(J31,Listados!$K$8:$L$12,2,0)</f>
        <v>#N/A</v>
      </c>
      <c r="L31" s="196"/>
      <c r="M31" s="193" t="e">
        <f>+VLOOKUP(L31,Listados!$K$13:$L$17,2,0)</f>
        <v>#N/A</v>
      </c>
      <c r="N31" s="176" t="str">
        <f>IF(AND(J31&lt;&gt;"",L31&lt;&gt;""),VLOOKUP(J31&amp;L31,Listados!$M$3:$N$27,2,FALSE),"")</f>
        <v/>
      </c>
      <c r="O31" s="83" t="s">
        <v>169</v>
      </c>
      <c r="P31" s="86"/>
      <c r="Q31" s="86"/>
      <c r="R31" s="86"/>
      <c r="S31" s="46" t="str">
        <f t="shared" si="0"/>
        <v/>
      </c>
      <c r="T31" s="86"/>
      <c r="U31" s="46" t="str">
        <f t="shared" si="1"/>
        <v/>
      </c>
      <c r="V31" s="126"/>
      <c r="W31" s="46" t="str">
        <f t="shared" si="2"/>
        <v/>
      </c>
      <c r="X31" s="126"/>
      <c r="Y31" s="46" t="str">
        <f t="shared" si="3"/>
        <v/>
      </c>
      <c r="Z31" s="126"/>
      <c r="AA31" s="46" t="str">
        <f t="shared" si="4"/>
        <v/>
      </c>
      <c r="AB31" s="126"/>
      <c r="AC31" s="46" t="str">
        <f t="shared" si="5"/>
        <v/>
      </c>
      <c r="AD31" s="126"/>
      <c r="AE31" s="46" t="str">
        <f t="shared" si="6"/>
        <v/>
      </c>
      <c r="AF31" s="125" t="str">
        <f t="shared" si="7"/>
        <v/>
      </c>
      <c r="AG31" s="125" t="str">
        <f t="shared" si="8"/>
        <v/>
      </c>
      <c r="AH31" s="87"/>
      <c r="AI31" s="30" t="str">
        <f t="shared" si="9"/>
        <v>Débil</v>
      </c>
      <c r="AJ31" s="34" t="str">
        <f>IFERROR(VLOOKUP((CONCATENATE(AG31,AI31)),Listados!$U$3:$V$11,2,FALSE),"")</f>
        <v/>
      </c>
      <c r="AK31" s="125">
        <f t="shared" si="10"/>
        <v>100</v>
      </c>
      <c r="AL31" s="187">
        <f>AVERAGE(AK31:AK36)</f>
        <v>100</v>
      </c>
      <c r="AM31" s="189" t="str">
        <f>IF(AL31&lt;=50, "Débil", IF(AL31&lt;=99,"Moderado","Fuerte"))</f>
        <v>Fuerte</v>
      </c>
      <c r="AN31" s="80">
        <f t="shared" ref="AN31" si="29">+IF(AND(Q31="Preventivo",AM31="Fuerte"),2,IF(AND(Q31="Preventivo",AM31="Moderado"),1,0))</f>
        <v>0</v>
      </c>
      <c r="AO31" s="80">
        <f>+IF(AND(Q31="Detectivo",$AM31="Fuerte"),2,IF(AND(Q31="Detectivo",$AM31="Moderado"),1,IF(AND(Q31="Preventivo",$AM31="Fuerte"),1,0)))</f>
        <v>0</v>
      </c>
      <c r="AP31" s="80" t="e">
        <f t="shared" ref="AP31" si="30">+K31-AN31</f>
        <v>#N/A</v>
      </c>
      <c r="AQ31" s="80" t="e">
        <f t="shared" ref="AQ31" si="31">+M31-AO31</f>
        <v>#N/A</v>
      </c>
      <c r="AR31" s="174" t="e">
        <f>+VLOOKUP(MIN(AP31,AP32,AP33,AP34,AP35,AP36),Listados!$J$18:$K$24,2,TRUE)</f>
        <v>#N/A</v>
      </c>
      <c r="AS31" s="174" t="e">
        <f>+VLOOKUP(MIN(AQ31,AQ32,AQ33,AQ34,AQ35,AQ36),Listados!$J$26:$K$32,2,TRUE)</f>
        <v>#N/A</v>
      </c>
      <c r="AT31" s="174" t="e">
        <f>IF(AND(AR31&lt;&gt;"",AS31&lt;&gt;""),VLOOKUP(AR31&amp;AS31,Listados!$M$3:$N$27,2,FALSE),"")</f>
        <v>#N/A</v>
      </c>
      <c r="AU31" s="174" t="e">
        <f>+VLOOKUP(AT31,Listados!$P$3:$Q$6,2,FALSE)</f>
        <v>#N/A</v>
      </c>
    </row>
    <row r="32" spans="1:47" ht="28">
      <c r="A32" s="178"/>
      <c r="B32" s="200"/>
      <c r="C32" s="182"/>
      <c r="D32" s="185"/>
      <c r="E32" s="122"/>
      <c r="F32" s="122"/>
      <c r="G32" s="35"/>
      <c r="H32" s="43"/>
      <c r="I32" s="29"/>
      <c r="J32" s="192"/>
      <c r="K32" s="194"/>
      <c r="L32" s="197"/>
      <c r="M32" s="194"/>
      <c r="N32" s="198"/>
      <c r="O32" s="83" t="s">
        <v>169</v>
      </c>
      <c r="P32" s="86"/>
      <c r="Q32" s="86"/>
      <c r="R32" s="86"/>
      <c r="S32" s="46" t="str">
        <f t="shared" si="0"/>
        <v/>
      </c>
      <c r="T32" s="86"/>
      <c r="U32" s="46" t="str">
        <f t="shared" si="1"/>
        <v/>
      </c>
      <c r="V32" s="126"/>
      <c r="W32" s="46" t="str">
        <f t="shared" si="2"/>
        <v/>
      </c>
      <c r="X32" s="126"/>
      <c r="Y32" s="46" t="str">
        <f t="shared" si="3"/>
        <v/>
      </c>
      <c r="Z32" s="126"/>
      <c r="AA32" s="46" t="str">
        <f t="shared" si="4"/>
        <v/>
      </c>
      <c r="AB32" s="126"/>
      <c r="AC32" s="46" t="str">
        <f t="shared" si="5"/>
        <v/>
      </c>
      <c r="AD32" s="126"/>
      <c r="AE32" s="46" t="str">
        <f t="shared" si="6"/>
        <v/>
      </c>
      <c r="AF32" s="125" t="str">
        <f t="shared" si="7"/>
        <v/>
      </c>
      <c r="AG32" s="125" t="str">
        <f t="shared" si="8"/>
        <v/>
      </c>
      <c r="AH32" s="87"/>
      <c r="AI32" s="30" t="str">
        <f t="shared" si="9"/>
        <v>Débil</v>
      </c>
      <c r="AJ32" s="34" t="str">
        <f>IFERROR(VLOOKUP((CONCATENATE(AG32,AI32)),Listados!$U$3:$V$11,2,FALSE),"")</f>
        <v/>
      </c>
      <c r="AK32" s="125">
        <f t="shared" si="10"/>
        <v>100</v>
      </c>
      <c r="AL32" s="188"/>
      <c r="AM32" s="190"/>
      <c r="AN32" s="80">
        <f t="shared" ref="AN32" si="32">+IF(AND(Q32="Preventivo",AM31="Fuerte"),2,IF(AND(Q32="Preventivo",AM31="Moderado"),1,0))</f>
        <v>0</v>
      </c>
      <c r="AO32" s="80">
        <f>+IF(AND(Q32="Detectivo",$AM31="Fuerte"),2,IF(AND(Q32="Detectivo",$AM31="Moderado"),1,IF(AND(Q32="Preventivo",$AM31="Fuerte"),1,0)))</f>
        <v>0</v>
      </c>
      <c r="AP32" s="80" t="e">
        <f t="shared" ref="AP32" si="33">+K31-AN32</f>
        <v>#N/A</v>
      </c>
      <c r="AQ32" s="80" t="e">
        <f t="shared" ref="AQ32" si="34">+M31-AO32</f>
        <v>#N/A</v>
      </c>
      <c r="AR32" s="175"/>
      <c r="AS32" s="175"/>
      <c r="AT32" s="175"/>
      <c r="AU32" s="175"/>
    </row>
    <row r="33" spans="1:47" ht="28">
      <c r="A33" s="178"/>
      <c r="B33" s="200"/>
      <c r="C33" s="182"/>
      <c r="D33" s="185"/>
      <c r="E33" s="122"/>
      <c r="F33" s="122"/>
      <c r="G33" s="35"/>
      <c r="H33" s="43"/>
      <c r="I33" s="29"/>
      <c r="J33" s="192"/>
      <c r="K33" s="194"/>
      <c r="L33" s="197"/>
      <c r="M33" s="194"/>
      <c r="N33" s="198"/>
      <c r="O33" s="83" t="s">
        <v>169</v>
      </c>
      <c r="P33" s="86"/>
      <c r="Q33" s="86"/>
      <c r="R33" s="86"/>
      <c r="S33" s="46" t="str">
        <f t="shared" si="0"/>
        <v/>
      </c>
      <c r="T33" s="86"/>
      <c r="U33" s="46" t="str">
        <f t="shared" si="1"/>
        <v/>
      </c>
      <c r="V33" s="126"/>
      <c r="W33" s="46" t="str">
        <f t="shared" si="2"/>
        <v/>
      </c>
      <c r="X33" s="126"/>
      <c r="Y33" s="46" t="str">
        <f t="shared" si="3"/>
        <v/>
      </c>
      <c r="Z33" s="126"/>
      <c r="AA33" s="46" t="str">
        <f t="shared" si="4"/>
        <v/>
      </c>
      <c r="AB33" s="126"/>
      <c r="AC33" s="46" t="str">
        <f t="shared" si="5"/>
        <v/>
      </c>
      <c r="AD33" s="126"/>
      <c r="AE33" s="46" t="str">
        <f t="shared" si="6"/>
        <v/>
      </c>
      <c r="AF33" s="125" t="str">
        <f t="shared" si="7"/>
        <v/>
      </c>
      <c r="AG33" s="125" t="str">
        <f t="shared" si="8"/>
        <v/>
      </c>
      <c r="AH33" s="87"/>
      <c r="AI33" s="30" t="str">
        <f t="shared" si="9"/>
        <v>Débil</v>
      </c>
      <c r="AJ33" s="34" t="str">
        <f>IFERROR(VLOOKUP((CONCATENATE(AG33,AI33)),Listados!$U$3:$V$11,2,FALSE),"")</f>
        <v/>
      </c>
      <c r="AK33" s="125">
        <f t="shared" si="10"/>
        <v>100</v>
      </c>
      <c r="AL33" s="188"/>
      <c r="AM33" s="190"/>
      <c r="AN33" s="80">
        <f t="shared" ref="AN33" si="35">+IF(AND(Q33="Preventivo",AM31="Fuerte"),2,IF(AND(Q33="Preventivo",AM31="Moderado"),1,0))</f>
        <v>0</v>
      </c>
      <c r="AO33" s="80">
        <f>+IF(AND(Q33="Detectivo",$AM31="Fuerte"),2,IF(AND(Q33="Detectivo",$AM31="Moderado"),1,IF(AND(Q33="Preventivo",$AM31="Fuerte"),1,0)))</f>
        <v>0</v>
      </c>
      <c r="AP33" s="80" t="e">
        <f t="shared" ref="AP33" si="36">+K31-AN33</f>
        <v>#N/A</v>
      </c>
      <c r="AQ33" s="80" t="e">
        <f t="shared" ref="AQ33" si="37">+M31-AO33</f>
        <v>#N/A</v>
      </c>
      <c r="AR33" s="175"/>
      <c r="AS33" s="175"/>
      <c r="AT33" s="175"/>
      <c r="AU33" s="175"/>
    </row>
    <row r="34" spans="1:47" ht="28">
      <c r="A34" s="178"/>
      <c r="B34" s="200"/>
      <c r="C34" s="182"/>
      <c r="D34" s="185"/>
      <c r="E34" s="122"/>
      <c r="F34" s="122"/>
      <c r="G34" s="49"/>
      <c r="H34" s="43"/>
      <c r="I34" s="29"/>
      <c r="J34" s="192"/>
      <c r="K34" s="194"/>
      <c r="L34" s="197"/>
      <c r="M34" s="194"/>
      <c r="N34" s="198"/>
      <c r="O34" s="83" t="s">
        <v>169</v>
      </c>
      <c r="P34" s="86"/>
      <c r="Q34" s="86"/>
      <c r="R34" s="86"/>
      <c r="S34" s="46" t="str">
        <f t="shared" si="0"/>
        <v/>
      </c>
      <c r="T34" s="86"/>
      <c r="U34" s="46" t="str">
        <f t="shared" si="1"/>
        <v/>
      </c>
      <c r="V34" s="126"/>
      <c r="W34" s="46" t="str">
        <f t="shared" si="2"/>
        <v/>
      </c>
      <c r="X34" s="126"/>
      <c r="Y34" s="46" t="str">
        <f t="shared" si="3"/>
        <v/>
      </c>
      <c r="Z34" s="126"/>
      <c r="AA34" s="46" t="str">
        <f t="shared" si="4"/>
        <v/>
      </c>
      <c r="AB34" s="126"/>
      <c r="AC34" s="46" t="str">
        <f t="shared" si="5"/>
        <v/>
      </c>
      <c r="AD34" s="126"/>
      <c r="AE34" s="46" t="str">
        <f t="shared" si="6"/>
        <v/>
      </c>
      <c r="AF34" s="125" t="str">
        <f t="shared" si="7"/>
        <v/>
      </c>
      <c r="AG34" s="125" t="str">
        <f t="shared" si="8"/>
        <v/>
      </c>
      <c r="AH34" s="87"/>
      <c r="AI34" s="30" t="str">
        <f t="shared" si="9"/>
        <v>Débil</v>
      </c>
      <c r="AJ34" s="34" t="str">
        <f>IFERROR(VLOOKUP((CONCATENATE(AG34,AI34)),Listados!$U$3:$V$11,2,FALSE),"")</f>
        <v/>
      </c>
      <c r="AK34" s="125">
        <f t="shared" si="10"/>
        <v>100</v>
      </c>
      <c r="AL34" s="188"/>
      <c r="AM34" s="190"/>
      <c r="AN34" s="80">
        <f t="shared" ref="AN34" si="38">+IF(AND(Q34="Preventivo",AM31="Fuerte"),2,IF(AND(Q34="Preventivo",AM31="Moderado"),1,0))</f>
        <v>0</v>
      </c>
      <c r="AO34" s="80">
        <f>+IF(AND(Q34="Detectivo",$AM31="Fuerte"),2,IF(AND(Q34="Detectivo",$AM31="Moderado"),1,IF(AND(Q34="Preventivo",$AM31="Fuerte"),1,0)))</f>
        <v>0</v>
      </c>
      <c r="AP34" s="80" t="e">
        <f t="shared" ref="AP34" si="39">+K31-AN34</f>
        <v>#N/A</v>
      </c>
      <c r="AQ34" s="80" t="e">
        <f t="shared" ref="AQ34" si="40">+M31-AO34</f>
        <v>#N/A</v>
      </c>
      <c r="AR34" s="175"/>
      <c r="AS34" s="175"/>
      <c r="AT34" s="175"/>
      <c r="AU34" s="175"/>
    </row>
    <row r="35" spans="1:47" ht="28">
      <c r="A35" s="178"/>
      <c r="B35" s="200"/>
      <c r="C35" s="182"/>
      <c r="D35" s="185"/>
      <c r="E35" s="47"/>
      <c r="F35" s="47"/>
      <c r="G35" s="48"/>
      <c r="H35" s="50"/>
      <c r="I35" s="29"/>
      <c r="J35" s="192"/>
      <c r="K35" s="194"/>
      <c r="L35" s="197"/>
      <c r="M35" s="194"/>
      <c r="N35" s="198"/>
      <c r="O35" s="83" t="s">
        <v>169</v>
      </c>
      <c r="P35" s="86"/>
      <c r="Q35" s="86"/>
      <c r="R35" s="86"/>
      <c r="S35" s="46" t="str">
        <f t="shared" si="0"/>
        <v/>
      </c>
      <c r="T35" s="86"/>
      <c r="U35" s="46" t="str">
        <f t="shared" si="1"/>
        <v/>
      </c>
      <c r="V35" s="126"/>
      <c r="W35" s="46" t="str">
        <f t="shared" si="2"/>
        <v/>
      </c>
      <c r="X35" s="126"/>
      <c r="Y35" s="46" t="str">
        <f t="shared" si="3"/>
        <v/>
      </c>
      <c r="Z35" s="126"/>
      <c r="AA35" s="46" t="str">
        <f t="shared" si="4"/>
        <v/>
      </c>
      <c r="AB35" s="126"/>
      <c r="AC35" s="46" t="str">
        <f t="shared" si="5"/>
        <v/>
      </c>
      <c r="AD35" s="126"/>
      <c r="AE35" s="46" t="str">
        <f t="shared" si="6"/>
        <v/>
      </c>
      <c r="AF35" s="125" t="str">
        <f t="shared" si="7"/>
        <v/>
      </c>
      <c r="AG35" s="125" t="str">
        <f t="shared" si="8"/>
        <v/>
      </c>
      <c r="AH35" s="87"/>
      <c r="AI35" s="30" t="str">
        <f t="shared" si="9"/>
        <v>Débil</v>
      </c>
      <c r="AJ35" s="34" t="str">
        <f>IFERROR(VLOOKUP((CONCATENATE(AG35,AI35)),Listados!$U$3:$V$11,2,FALSE),"")</f>
        <v/>
      </c>
      <c r="AK35" s="125">
        <f t="shared" si="10"/>
        <v>100</v>
      </c>
      <c r="AL35" s="188"/>
      <c r="AM35" s="190"/>
      <c r="AN35" s="80">
        <f t="shared" ref="AN35" si="41">+IF(AND(Q35="Preventivo",AM31="Fuerte"),2,IF(AND(Q35="Preventivo",AM31="Moderado"),1,0))</f>
        <v>0</v>
      </c>
      <c r="AO35" s="80">
        <f>+IF(AND(Q35="Detectivo",$AM31="Fuerte"),2,IF(AND(Q35="Detectivo",$AM31="Moderado"),1,IF(AND(Q35="Preventivo",$AM31="Fuerte"),1,0)))</f>
        <v>0</v>
      </c>
      <c r="AP35" s="80" t="e">
        <f t="shared" ref="AP35" si="42">+K31-AN35</f>
        <v>#N/A</v>
      </c>
      <c r="AQ35" s="80" t="e">
        <f t="shared" ref="AQ35" si="43">+M31-AO35</f>
        <v>#N/A</v>
      </c>
      <c r="AR35" s="175"/>
      <c r="AS35" s="175"/>
      <c r="AT35" s="175"/>
      <c r="AU35" s="175"/>
    </row>
    <row r="36" spans="1:47" ht="29" thickBot="1">
      <c r="A36" s="179"/>
      <c r="B36" s="200"/>
      <c r="C36" s="183"/>
      <c r="D36" s="186"/>
      <c r="E36" s="123"/>
      <c r="F36" s="123"/>
      <c r="G36" s="51"/>
      <c r="H36" s="52"/>
      <c r="I36" s="29"/>
      <c r="J36" s="192"/>
      <c r="K36" s="195"/>
      <c r="L36" s="197"/>
      <c r="M36" s="195"/>
      <c r="N36" s="198"/>
      <c r="O36" s="83" t="s">
        <v>169</v>
      </c>
      <c r="P36" s="86"/>
      <c r="Q36" s="86"/>
      <c r="R36" s="86"/>
      <c r="S36" s="46" t="str">
        <f t="shared" si="0"/>
        <v/>
      </c>
      <c r="T36" s="86"/>
      <c r="U36" s="46" t="str">
        <f t="shared" si="1"/>
        <v/>
      </c>
      <c r="V36" s="126"/>
      <c r="W36" s="46" t="str">
        <f t="shared" si="2"/>
        <v/>
      </c>
      <c r="X36" s="126"/>
      <c r="Y36" s="46" t="str">
        <f t="shared" si="3"/>
        <v/>
      </c>
      <c r="Z36" s="126"/>
      <c r="AA36" s="46" t="str">
        <f t="shared" si="4"/>
        <v/>
      </c>
      <c r="AB36" s="126"/>
      <c r="AC36" s="46" t="str">
        <f t="shared" si="5"/>
        <v/>
      </c>
      <c r="AD36" s="126"/>
      <c r="AE36" s="46" t="str">
        <f t="shared" si="6"/>
        <v/>
      </c>
      <c r="AF36" s="125" t="str">
        <f t="shared" si="7"/>
        <v/>
      </c>
      <c r="AG36" s="125" t="str">
        <f t="shared" si="8"/>
        <v/>
      </c>
      <c r="AH36" s="87"/>
      <c r="AI36" s="30" t="str">
        <f t="shared" si="9"/>
        <v>Débil</v>
      </c>
      <c r="AJ36" s="34" t="str">
        <f>IFERROR(VLOOKUP((CONCATENATE(AG36,AI36)),Listados!$U$3:$V$11,2,FALSE),"")</f>
        <v/>
      </c>
      <c r="AK36" s="125">
        <f t="shared" si="10"/>
        <v>100</v>
      </c>
      <c r="AL36" s="189"/>
      <c r="AM36" s="190"/>
      <c r="AN36" s="80">
        <f t="shared" ref="AN36" si="44">+IF(AND(Q36="Preventivo",AM31="Fuerte"),2,IF(AND(Q36="Preventivo",AM31="Moderado"),1,0))</f>
        <v>0</v>
      </c>
      <c r="AO36" s="80">
        <f>+IF(AND(Q36="Detectivo",$AM31="Fuerte"),2,IF(AND(Q36="Detectivo",$AM31="Moderado"),1,IF(AND(Q36="Preventivo",$AM31="Fuerte"),1,0)))</f>
        <v>0</v>
      </c>
      <c r="AP36" s="80" t="e">
        <f t="shared" ref="AP36" si="45">+K31-AN36</f>
        <v>#N/A</v>
      </c>
      <c r="AQ36" s="80" t="e">
        <f t="shared" ref="AQ36" si="46">+M31-AO36</f>
        <v>#N/A</v>
      </c>
      <c r="AR36" s="176"/>
      <c r="AS36" s="176"/>
      <c r="AT36" s="176"/>
      <c r="AU36" s="176"/>
    </row>
    <row r="37" spans="1:47" ht="28">
      <c r="A37" s="177">
        <v>6</v>
      </c>
      <c r="B37" s="199"/>
      <c r="C37" s="181" t="str">
        <f>IFERROR(VLOOKUP(B37,Listados!B$3:C$20,2,FALSE),"")</f>
        <v/>
      </c>
      <c r="D37" s="184"/>
      <c r="E37" s="121"/>
      <c r="F37" s="121"/>
      <c r="G37" s="37"/>
      <c r="H37" s="42"/>
      <c r="I37" s="28"/>
      <c r="J37" s="191"/>
      <c r="K37" s="193" t="e">
        <f>+VLOOKUP(J37,Listados!$K$8:$L$12,2,0)</f>
        <v>#N/A</v>
      </c>
      <c r="L37" s="196"/>
      <c r="M37" s="193" t="e">
        <f>+VLOOKUP(L37,Listados!$K$13:$L$17,2,0)</f>
        <v>#N/A</v>
      </c>
      <c r="N37" s="176" t="str">
        <f>IF(AND(J37&lt;&gt;"",L37&lt;&gt;""),VLOOKUP(J37&amp;L37,Listados!$M$3:$N$27,2,FALSE),"")</f>
        <v/>
      </c>
      <c r="O37" s="83" t="s">
        <v>169</v>
      </c>
      <c r="P37" s="86"/>
      <c r="Q37" s="86"/>
      <c r="R37" s="86"/>
      <c r="S37" s="46" t="str">
        <f t="shared" si="0"/>
        <v/>
      </c>
      <c r="T37" s="86"/>
      <c r="U37" s="46" t="str">
        <f t="shared" si="1"/>
        <v/>
      </c>
      <c r="V37" s="126"/>
      <c r="W37" s="46" t="str">
        <f t="shared" si="2"/>
        <v/>
      </c>
      <c r="X37" s="126"/>
      <c r="Y37" s="46" t="str">
        <f t="shared" si="3"/>
        <v/>
      </c>
      <c r="Z37" s="126"/>
      <c r="AA37" s="46" t="str">
        <f t="shared" si="4"/>
        <v/>
      </c>
      <c r="AB37" s="126"/>
      <c r="AC37" s="46" t="str">
        <f t="shared" si="5"/>
        <v/>
      </c>
      <c r="AD37" s="126"/>
      <c r="AE37" s="46" t="str">
        <f t="shared" si="6"/>
        <v/>
      </c>
      <c r="AF37" s="125" t="str">
        <f t="shared" si="7"/>
        <v/>
      </c>
      <c r="AG37" s="125" t="str">
        <f t="shared" si="8"/>
        <v/>
      </c>
      <c r="AH37" s="87"/>
      <c r="AI37" s="30" t="str">
        <f t="shared" si="9"/>
        <v>Débil</v>
      </c>
      <c r="AJ37" s="34" t="str">
        <f>IFERROR(VLOOKUP((CONCATENATE(AG37,AI37)),Listados!$U$3:$V$11,2,FALSE),"")</f>
        <v/>
      </c>
      <c r="AK37" s="125">
        <f t="shared" si="10"/>
        <v>100</v>
      </c>
      <c r="AL37" s="187">
        <f>AVERAGE(AK37:AK42)</f>
        <v>100</v>
      </c>
      <c r="AM37" s="189" t="str">
        <f>IF(AL37&lt;=50, "Débil", IF(AL37&lt;=99,"Moderado","Fuerte"))</f>
        <v>Fuerte</v>
      </c>
      <c r="AN37" s="80">
        <f t="shared" ref="AN37" si="47">+IF(AND(Q37="Preventivo",AM37="Fuerte"),2,IF(AND(Q37="Preventivo",AM37="Moderado"),1,0))</f>
        <v>0</v>
      </c>
      <c r="AO37" s="80">
        <f t="shared" ref="AO37:AO77" si="48">+IF(AND(Q37="Detectivo",$AM$7="Fuerte"),2,IF(AND(Q37="Detectivo",$AM$7="Moderado"),1,IF(AND(Q37="Preventivo",$AM$7="Fuerte"),1,0)))</f>
        <v>0</v>
      </c>
      <c r="AP37" s="80" t="e">
        <f t="shared" ref="AP37" si="49">+K37-AN37</f>
        <v>#N/A</v>
      </c>
      <c r="AQ37" s="80" t="e">
        <f t="shared" ref="AQ37" si="50">+M37-AO37</f>
        <v>#N/A</v>
      </c>
      <c r="AR37" s="174" t="e">
        <f>+VLOOKUP(MIN(AP37,AP38,AP39,AP40,AP41,AP42),Listados!$J$18:$K$24,2,TRUE)</f>
        <v>#N/A</v>
      </c>
      <c r="AS37" s="174" t="e">
        <f>+VLOOKUP(MIN(AQ37,AQ38,AQ39,AQ40,AQ41,AQ42),Listados!$J$26:$K$32,2,TRUE)</f>
        <v>#N/A</v>
      </c>
      <c r="AT37" s="174" t="e">
        <f>IF(AND(AR37&lt;&gt;"",AS37&lt;&gt;""),VLOOKUP(AR37&amp;AS37,Listados!$M$3:$N$27,2,FALSE),"")</f>
        <v>#N/A</v>
      </c>
      <c r="AU37" s="174" t="e">
        <f>+VLOOKUP(AT37,Listados!$P$3:$Q$6,2,FALSE)</f>
        <v>#N/A</v>
      </c>
    </row>
    <row r="38" spans="1:47" ht="28">
      <c r="A38" s="178"/>
      <c r="B38" s="200"/>
      <c r="C38" s="182"/>
      <c r="D38" s="185"/>
      <c r="E38" s="122"/>
      <c r="F38" s="122"/>
      <c r="G38" s="35"/>
      <c r="H38" s="43"/>
      <c r="I38" s="29"/>
      <c r="J38" s="192"/>
      <c r="K38" s="194"/>
      <c r="L38" s="197"/>
      <c r="M38" s="194"/>
      <c r="N38" s="198"/>
      <c r="O38" s="83" t="s">
        <v>169</v>
      </c>
      <c r="P38" s="86"/>
      <c r="Q38" s="86"/>
      <c r="R38" s="86"/>
      <c r="S38" s="46" t="str">
        <f t="shared" si="0"/>
        <v/>
      </c>
      <c r="T38" s="86"/>
      <c r="U38" s="46" t="str">
        <f t="shared" si="1"/>
        <v/>
      </c>
      <c r="V38" s="126"/>
      <c r="W38" s="46" t="str">
        <f t="shared" si="2"/>
        <v/>
      </c>
      <c r="X38" s="126"/>
      <c r="Y38" s="46" t="str">
        <f t="shared" si="3"/>
        <v/>
      </c>
      <c r="Z38" s="126"/>
      <c r="AA38" s="46" t="str">
        <f t="shared" si="4"/>
        <v/>
      </c>
      <c r="AB38" s="126"/>
      <c r="AC38" s="46" t="str">
        <f t="shared" si="5"/>
        <v/>
      </c>
      <c r="AD38" s="126"/>
      <c r="AE38" s="46" t="str">
        <f t="shared" si="6"/>
        <v/>
      </c>
      <c r="AF38" s="125" t="str">
        <f t="shared" si="7"/>
        <v/>
      </c>
      <c r="AG38" s="125" t="str">
        <f t="shared" si="8"/>
        <v/>
      </c>
      <c r="AH38" s="87"/>
      <c r="AI38" s="30" t="str">
        <f t="shared" si="9"/>
        <v>Débil</v>
      </c>
      <c r="AJ38" s="34" t="str">
        <f>IFERROR(VLOOKUP((CONCATENATE(AG38,AI38)),Listados!$U$3:$V$11,2,FALSE),"")</f>
        <v/>
      </c>
      <c r="AK38" s="125">
        <f t="shared" si="10"/>
        <v>100</v>
      </c>
      <c r="AL38" s="188"/>
      <c r="AM38" s="190"/>
      <c r="AN38" s="80">
        <f t="shared" ref="AN38" si="51">+IF(AND(Q38="Preventivo",AM37="Fuerte"),2,IF(AND(Q38="Preventivo",AM37="Moderado"),1,0))</f>
        <v>0</v>
      </c>
      <c r="AO38" s="80">
        <f t="shared" si="48"/>
        <v>0</v>
      </c>
      <c r="AP38" s="80" t="e">
        <f t="shared" ref="AP38" si="52">+K37-AN38</f>
        <v>#N/A</v>
      </c>
      <c r="AQ38" s="80" t="e">
        <f t="shared" ref="AQ38" si="53">+M37-AO38</f>
        <v>#N/A</v>
      </c>
      <c r="AR38" s="175"/>
      <c r="AS38" s="175"/>
      <c r="AT38" s="175"/>
      <c r="AU38" s="175"/>
    </row>
    <row r="39" spans="1:47" ht="28">
      <c r="A39" s="178"/>
      <c r="B39" s="200"/>
      <c r="C39" s="182"/>
      <c r="D39" s="185"/>
      <c r="E39" s="122"/>
      <c r="F39" s="122"/>
      <c r="G39" s="35"/>
      <c r="H39" s="43"/>
      <c r="I39" s="29"/>
      <c r="J39" s="192"/>
      <c r="K39" s="194"/>
      <c r="L39" s="197"/>
      <c r="M39" s="194"/>
      <c r="N39" s="198"/>
      <c r="O39" s="83" t="s">
        <v>169</v>
      </c>
      <c r="P39" s="86"/>
      <c r="Q39" s="86"/>
      <c r="R39" s="86"/>
      <c r="S39" s="46" t="str">
        <f t="shared" si="0"/>
        <v/>
      </c>
      <c r="T39" s="86"/>
      <c r="U39" s="46" t="str">
        <f t="shared" si="1"/>
        <v/>
      </c>
      <c r="V39" s="126"/>
      <c r="W39" s="46" t="str">
        <f t="shared" si="2"/>
        <v/>
      </c>
      <c r="X39" s="126"/>
      <c r="Y39" s="46" t="str">
        <f t="shared" si="3"/>
        <v/>
      </c>
      <c r="Z39" s="126"/>
      <c r="AA39" s="46" t="str">
        <f t="shared" si="4"/>
        <v/>
      </c>
      <c r="AB39" s="126"/>
      <c r="AC39" s="46" t="str">
        <f t="shared" si="5"/>
        <v/>
      </c>
      <c r="AD39" s="126"/>
      <c r="AE39" s="46" t="str">
        <f t="shared" si="6"/>
        <v/>
      </c>
      <c r="AF39" s="125" t="str">
        <f t="shared" si="7"/>
        <v/>
      </c>
      <c r="AG39" s="125" t="str">
        <f t="shared" si="8"/>
        <v/>
      </c>
      <c r="AH39" s="87"/>
      <c r="AI39" s="30" t="str">
        <f t="shared" si="9"/>
        <v>Débil</v>
      </c>
      <c r="AJ39" s="34" t="str">
        <f>IFERROR(VLOOKUP((CONCATENATE(AG39,AI39)),Listados!$U$3:$V$11,2,FALSE),"")</f>
        <v/>
      </c>
      <c r="AK39" s="125">
        <f t="shared" si="10"/>
        <v>100</v>
      </c>
      <c r="AL39" s="188"/>
      <c r="AM39" s="190"/>
      <c r="AN39" s="80">
        <f t="shared" ref="AN39" si="54">+IF(AND(Q39="Preventivo",AM37="Fuerte"),2,IF(AND(Q39="Preventivo",AM37="Moderado"),1,0))</f>
        <v>0</v>
      </c>
      <c r="AO39" s="80">
        <f t="shared" si="48"/>
        <v>0</v>
      </c>
      <c r="AP39" s="80" t="e">
        <f t="shared" ref="AP39" si="55">+K37-AN39</f>
        <v>#N/A</v>
      </c>
      <c r="AQ39" s="80" t="e">
        <f t="shared" ref="AQ39" si="56">+M37-AO39</f>
        <v>#N/A</v>
      </c>
      <c r="AR39" s="175"/>
      <c r="AS39" s="175"/>
      <c r="AT39" s="175"/>
      <c r="AU39" s="175"/>
    </row>
    <row r="40" spans="1:47" ht="28">
      <c r="A40" s="178"/>
      <c r="B40" s="200"/>
      <c r="C40" s="182"/>
      <c r="D40" s="185"/>
      <c r="E40" s="122"/>
      <c r="F40" s="122"/>
      <c r="G40" s="49"/>
      <c r="H40" s="43"/>
      <c r="I40" s="29"/>
      <c r="J40" s="192"/>
      <c r="K40" s="194"/>
      <c r="L40" s="197"/>
      <c r="M40" s="194"/>
      <c r="N40" s="198"/>
      <c r="O40" s="83" t="s">
        <v>169</v>
      </c>
      <c r="P40" s="86"/>
      <c r="Q40" s="86"/>
      <c r="R40" s="86"/>
      <c r="S40" s="46" t="str">
        <f t="shared" si="0"/>
        <v/>
      </c>
      <c r="T40" s="86"/>
      <c r="U40" s="46" t="str">
        <f t="shared" si="1"/>
        <v/>
      </c>
      <c r="V40" s="126"/>
      <c r="W40" s="46" t="str">
        <f t="shared" si="2"/>
        <v/>
      </c>
      <c r="X40" s="126"/>
      <c r="Y40" s="46" t="str">
        <f t="shared" si="3"/>
        <v/>
      </c>
      <c r="Z40" s="126"/>
      <c r="AA40" s="46" t="str">
        <f t="shared" si="4"/>
        <v/>
      </c>
      <c r="AB40" s="126"/>
      <c r="AC40" s="46" t="str">
        <f t="shared" si="5"/>
        <v/>
      </c>
      <c r="AD40" s="126"/>
      <c r="AE40" s="46" t="str">
        <f t="shared" si="6"/>
        <v/>
      </c>
      <c r="AF40" s="125" t="str">
        <f t="shared" si="7"/>
        <v/>
      </c>
      <c r="AG40" s="125" t="str">
        <f t="shared" si="8"/>
        <v/>
      </c>
      <c r="AH40" s="87"/>
      <c r="AI40" s="30" t="str">
        <f t="shared" si="9"/>
        <v>Débil</v>
      </c>
      <c r="AJ40" s="34" t="str">
        <f>IFERROR(VLOOKUP((CONCATENATE(AG40,AI40)),Listados!$U$3:$V$11,2,FALSE),"")</f>
        <v/>
      </c>
      <c r="AK40" s="125">
        <f t="shared" si="10"/>
        <v>100</v>
      </c>
      <c r="AL40" s="188"/>
      <c r="AM40" s="190"/>
      <c r="AN40" s="80">
        <f t="shared" ref="AN40" si="57">+IF(AND(Q40="Preventivo",AM37="Fuerte"),2,IF(AND(Q40="Preventivo",AM37="Moderado"),1,0))</f>
        <v>0</v>
      </c>
      <c r="AO40" s="80">
        <f t="shared" si="48"/>
        <v>0</v>
      </c>
      <c r="AP40" s="80" t="e">
        <f t="shared" ref="AP40" si="58">+K37-AN40</f>
        <v>#N/A</v>
      </c>
      <c r="AQ40" s="80" t="e">
        <f t="shared" ref="AQ40" si="59">+M37-AO40</f>
        <v>#N/A</v>
      </c>
      <c r="AR40" s="175"/>
      <c r="AS40" s="175"/>
      <c r="AT40" s="175"/>
      <c r="AU40" s="175"/>
    </row>
    <row r="41" spans="1:47" ht="28">
      <c r="A41" s="178"/>
      <c r="B41" s="200"/>
      <c r="C41" s="182"/>
      <c r="D41" s="185"/>
      <c r="E41" s="47"/>
      <c r="F41" s="47"/>
      <c r="G41" s="48"/>
      <c r="H41" s="50"/>
      <c r="I41" s="29"/>
      <c r="J41" s="192"/>
      <c r="K41" s="194"/>
      <c r="L41" s="197"/>
      <c r="M41" s="194"/>
      <c r="N41" s="198"/>
      <c r="O41" s="83" t="s">
        <v>169</v>
      </c>
      <c r="P41" s="86"/>
      <c r="Q41" s="86"/>
      <c r="R41" s="86"/>
      <c r="S41" s="46" t="str">
        <f t="shared" si="0"/>
        <v/>
      </c>
      <c r="T41" s="86"/>
      <c r="U41" s="46" t="str">
        <f t="shared" si="1"/>
        <v/>
      </c>
      <c r="V41" s="126"/>
      <c r="W41" s="46" t="str">
        <f t="shared" si="2"/>
        <v/>
      </c>
      <c r="X41" s="126"/>
      <c r="Y41" s="46" t="str">
        <f t="shared" si="3"/>
        <v/>
      </c>
      <c r="Z41" s="126"/>
      <c r="AA41" s="46" t="str">
        <f t="shared" si="4"/>
        <v/>
      </c>
      <c r="AB41" s="126"/>
      <c r="AC41" s="46" t="str">
        <f t="shared" si="5"/>
        <v/>
      </c>
      <c r="AD41" s="126"/>
      <c r="AE41" s="46" t="str">
        <f t="shared" si="6"/>
        <v/>
      </c>
      <c r="AF41" s="125" t="str">
        <f t="shared" si="7"/>
        <v/>
      </c>
      <c r="AG41" s="125" t="str">
        <f t="shared" si="8"/>
        <v/>
      </c>
      <c r="AH41" s="87"/>
      <c r="AI41" s="30" t="str">
        <f t="shared" si="9"/>
        <v>Débil</v>
      </c>
      <c r="AJ41" s="34" t="str">
        <f>IFERROR(VLOOKUP((CONCATENATE(AG41,AI41)),Listados!$U$3:$V$11,2,FALSE),"")</f>
        <v/>
      </c>
      <c r="AK41" s="125">
        <f t="shared" si="10"/>
        <v>100</v>
      </c>
      <c r="AL41" s="188"/>
      <c r="AM41" s="190"/>
      <c r="AN41" s="80">
        <f t="shared" ref="AN41" si="60">+IF(AND(Q41="Preventivo",AM37="Fuerte"),2,IF(AND(Q41="Preventivo",AM37="Moderado"),1,0))</f>
        <v>0</v>
      </c>
      <c r="AO41" s="80">
        <f t="shared" si="48"/>
        <v>0</v>
      </c>
      <c r="AP41" s="80" t="e">
        <f t="shared" ref="AP41" si="61">+K37-AN41</f>
        <v>#N/A</v>
      </c>
      <c r="AQ41" s="80" t="e">
        <f t="shared" ref="AQ41" si="62">+M37-AO41</f>
        <v>#N/A</v>
      </c>
      <c r="AR41" s="175"/>
      <c r="AS41" s="175"/>
      <c r="AT41" s="175"/>
      <c r="AU41" s="175"/>
    </row>
    <row r="42" spans="1:47" ht="29" thickBot="1">
      <c r="A42" s="179"/>
      <c r="B42" s="200"/>
      <c r="C42" s="183"/>
      <c r="D42" s="186"/>
      <c r="E42" s="123"/>
      <c r="F42" s="123"/>
      <c r="G42" s="51"/>
      <c r="H42" s="52"/>
      <c r="I42" s="29"/>
      <c r="J42" s="192"/>
      <c r="K42" s="195"/>
      <c r="L42" s="197"/>
      <c r="M42" s="195"/>
      <c r="N42" s="198"/>
      <c r="O42" s="83" t="s">
        <v>169</v>
      </c>
      <c r="P42" s="86"/>
      <c r="Q42" s="86"/>
      <c r="R42" s="86"/>
      <c r="S42" s="46" t="str">
        <f t="shared" si="0"/>
        <v/>
      </c>
      <c r="T42" s="86"/>
      <c r="U42" s="46" t="str">
        <f t="shared" si="1"/>
        <v/>
      </c>
      <c r="V42" s="126"/>
      <c r="W42" s="46" t="str">
        <f t="shared" si="2"/>
        <v/>
      </c>
      <c r="X42" s="126"/>
      <c r="Y42" s="46" t="str">
        <f t="shared" si="3"/>
        <v/>
      </c>
      <c r="Z42" s="126"/>
      <c r="AA42" s="46" t="str">
        <f t="shared" si="4"/>
        <v/>
      </c>
      <c r="AB42" s="126"/>
      <c r="AC42" s="46" t="str">
        <f t="shared" si="5"/>
        <v/>
      </c>
      <c r="AD42" s="126"/>
      <c r="AE42" s="46" t="str">
        <f t="shared" si="6"/>
        <v/>
      </c>
      <c r="AF42" s="125" t="str">
        <f t="shared" si="7"/>
        <v/>
      </c>
      <c r="AG42" s="125" t="str">
        <f t="shared" si="8"/>
        <v/>
      </c>
      <c r="AH42" s="87"/>
      <c r="AI42" s="30" t="str">
        <f t="shared" si="9"/>
        <v>Débil</v>
      </c>
      <c r="AJ42" s="34" t="str">
        <f>IFERROR(VLOOKUP((CONCATENATE(AG42,AI42)),Listados!$U$3:$V$11,2,FALSE),"")</f>
        <v/>
      </c>
      <c r="AK42" s="125">
        <f t="shared" si="10"/>
        <v>100</v>
      </c>
      <c r="AL42" s="189"/>
      <c r="AM42" s="190"/>
      <c r="AN42" s="80">
        <f t="shared" ref="AN42" si="63">+IF(AND(Q42="Preventivo",AM37="Fuerte"),2,IF(AND(Q42="Preventivo",AM37="Moderado"),1,0))</f>
        <v>0</v>
      </c>
      <c r="AO42" s="80">
        <f t="shared" si="48"/>
        <v>0</v>
      </c>
      <c r="AP42" s="80" t="e">
        <f t="shared" ref="AP42" si="64">+K37-AN42</f>
        <v>#N/A</v>
      </c>
      <c r="AQ42" s="80" t="e">
        <f t="shared" ref="AQ42" si="65">+M37-AO42</f>
        <v>#N/A</v>
      </c>
      <c r="AR42" s="176"/>
      <c r="AS42" s="176"/>
      <c r="AT42" s="176"/>
      <c r="AU42" s="176"/>
    </row>
    <row r="43" spans="1:47" ht="28">
      <c r="A43" s="177">
        <v>7</v>
      </c>
      <c r="B43" s="199"/>
      <c r="C43" s="181" t="str">
        <f>IFERROR(VLOOKUP(B43,Listados!B$3:C$20,2,FALSE),"")</f>
        <v/>
      </c>
      <c r="D43" s="184"/>
      <c r="E43" s="121"/>
      <c r="F43" s="121"/>
      <c r="G43" s="37"/>
      <c r="H43" s="42"/>
      <c r="I43" s="28"/>
      <c r="J43" s="191"/>
      <c r="K43" s="193" t="e">
        <f>+VLOOKUP(J43,Listados!$K$8:$L$12,2,0)</f>
        <v>#N/A</v>
      </c>
      <c r="L43" s="196"/>
      <c r="M43" s="193" t="e">
        <f>+VLOOKUP(L43,Listados!$K$13:$L$17,2,0)</f>
        <v>#N/A</v>
      </c>
      <c r="N43" s="176" t="str">
        <f>IF(AND(J43&lt;&gt;"",L43&lt;&gt;""),VLOOKUP(J43&amp;L43,Listados!$M$3:$N$27,2,FALSE),"")</f>
        <v/>
      </c>
      <c r="O43" s="83" t="s">
        <v>169</v>
      </c>
      <c r="P43" s="86"/>
      <c r="Q43" s="86"/>
      <c r="R43" s="86"/>
      <c r="S43" s="46" t="str">
        <f t="shared" si="0"/>
        <v/>
      </c>
      <c r="T43" s="86"/>
      <c r="U43" s="46" t="str">
        <f t="shared" si="1"/>
        <v/>
      </c>
      <c r="V43" s="126"/>
      <c r="W43" s="46" t="str">
        <f t="shared" si="2"/>
        <v/>
      </c>
      <c r="X43" s="126"/>
      <c r="Y43" s="46" t="str">
        <f t="shared" si="3"/>
        <v/>
      </c>
      <c r="Z43" s="126"/>
      <c r="AA43" s="46" t="str">
        <f t="shared" si="4"/>
        <v/>
      </c>
      <c r="AB43" s="126"/>
      <c r="AC43" s="46" t="str">
        <f t="shared" si="5"/>
        <v/>
      </c>
      <c r="AD43" s="126"/>
      <c r="AE43" s="46" t="str">
        <f t="shared" si="6"/>
        <v/>
      </c>
      <c r="AF43" s="125" t="str">
        <f t="shared" si="7"/>
        <v/>
      </c>
      <c r="AG43" s="125" t="str">
        <f t="shared" si="8"/>
        <v/>
      </c>
      <c r="AH43" s="87"/>
      <c r="AI43" s="30" t="str">
        <f t="shared" si="9"/>
        <v>Débil</v>
      </c>
      <c r="AJ43" s="34" t="str">
        <f>IFERROR(VLOOKUP((CONCATENATE(AG43,AI43)),Listados!$U$3:$V$11,2,FALSE),"")</f>
        <v/>
      </c>
      <c r="AK43" s="125">
        <f t="shared" si="10"/>
        <v>100</v>
      </c>
      <c r="AL43" s="187">
        <f>AVERAGE(AK43:AK48)</f>
        <v>100</v>
      </c>
      <c r="AM43" s="189" t="str">
        <f>IF(AL43&lt;=50, "Débil", IF(AL43&lt;=99,"Moderado","Fuerte"))</f>
        <v>Fuerte</v>
      </c>
      <c r="AN43" s="80">
        <f t="shared" ref="AN43" si="66">+IF(AND(Q43="Preventivo",AM43="Fuerte"),2,IF(AND(Q43="Preventivo",AM43="Moderado"),1,0))</f>
        <v>0</v>
      </c>
      <c r="AO43" s="80">
        <f t="shared" si="48"/>
        <v>0</v>
      </c>
      <c r="AP43" s="80" t="e">
        <f t="shared" ref="AP43" si="67">+K43-AN43</f>
        <v>#N/A</v>
      </c>
      <c r="AQ43" s="80" t="e">
        <f t="shared" ref="AQ43" si="68">+M43-AO43</f>
        <v>#N/A</v>
      </c>
      <c r="AR43" s="174" t="e">
        <f>+VLOOKUP(MIN(AP43,AP44,AP45,AP46,AP47,AP48),Listados!$J$18:$K$24,2,TRUE)</f>
        <v>#N/A</v>
      </c>
      <c r="AS43" s="174" t="e">
        <f>+VLOOKUP(MIN(AQ43,AQ44,AQ45,AQ46,AQ47,AQ48),Listados!$J$26:$K$32,2,TRUE)</f>
        <v>#N/A</v>
      </c>
      <c r="AT43" s="174" t="e">
        <f>IF(AND(AR43&lt;&gt;"",AS43&lt;&gt;""),VLOOKUP(AR43&amp;AS43,Listados!$M$3:$N$27,2,FALSE),"")</f>
        <v>#N/A</v>
      </c>
      <c r="AU43" s="174" t="e">
        <f>+VLOOKUP(AT43,Listados!$P$3:$Q$6,2,FALSE)</f>
        <v>#N/A</v>
      </c>
    </row>
    <row r="44" spans="1:47" ht="28">
      <c r="A44" s="178"/>
      <c r="B44" s="200"/>
      <c r="C44" s="182"/>
      <c r="D44" s="185"/>
      <c r="E44" s="122"/>
      <c r="F44" s="122"/>
      <c r="G44" s="35"/>
      <c r="H44" s="43"/>
      <c r="I44" s="29"/>
      <c r="J44" s="192"/>
      <c r="K44" s="194"/>
      <c r="L44" s="197"/>
      <c r="M44" s="194"/>
      <c r="N44" s="198"/>
      <c r="O44" s="83" t="s">
        <v>169</v>
      </c>
      <c r="P44" s="86"/>
      <c r="Q44" s="86"/>
      <c r="R44" s="86"/>
      <c r="S44" s="46" t="str">
        <f t="shared" si="0"/>
        <v/>
      </c>
      <c r="T44" s="86"/>
      <c r="U44" s="46" t="str">
        <f t="shared" si="1"/>
        <v/>
      </c>
      <c r="V44" s="126"/>
      <c r="W44" s="46" t="str">
        <f t="shared" si="2"/>
        <v/>
      </c>
      <c r="X44" s="126"/>
      <c r="Y44" s="46" t="str">
        <f t="shared" si="3"/>
        <v/>
      </c>
      <c r="Z44" s="126"/>
      <c r="AA44" s="46" t="str">
        <f t="shared" si="4"/>
        <v/>
      </c>
      <c r="AB44" s="126"/>
      <c r="AC44" s="46" t="str">
        <f t="shared" si="5"/>
        <v/>
      </c>
      <c r="AD44" s="126"/>
      <c r="AE44" s="46" t="str">
        <f t="shared" si="6"/>
        <v/>
      </c>
      <c r="AF44" s="125" t="str">
        <f t="shared" si="7"/>
        <v/>
      </c>
      <c r="AG44" s="125" t="str">
        <f t="shared" si="8"/>
        <v/>
      </c>
      <c r="AH44" s="87"/>
      <c r="AI44" s="30" t="str">
        <f t="shared" si="9"/>
        <v>Débil</v>
      </c>
      <c r="AJ44" s="34" t="str">
        <f>IFERROR(VLOOKUP((CONCATENATE(AG44,AI44)),Listados!$U$3:$V$11,2,FALSE),"")</f>
        <v/>
      </c>
      <c r="AK44" s="125">
        <f t="shared" si="10"/>
        <v>100</v>
      </c>
      <c r="AL44" s="188"/>
      <c r="AM44" s="190"/>
      <c r="AN44" s="80">
        <f t="shared" ref="AN44" si="69">+IF(AND(Q44="Preventivo",AM43="Fuerte"),2,IF(AND(Q44="Preventivo",AM43="Moderado"),1,0))</f>
        <v>0</v>
      </c>
      <c r="AO44" s="80">
        <f t="shared" si="48"/>
        <v>0</v>
      </c>
      <c r="AP44" s="80" t="e">
        <f t="shared" ref="AP44" si="70">+K43-AN44</f>
        <v>#N/A</v>
      </c>
      <c r="AQ44" s="80" t="e">
        <f t="shared" ref="AQ44" si="71">+M43-AO44</f>
        <v>#N/A</v>
      </c>
      <c r="AR44" s="175"/>
      <c r="AS44" s="175"/>
      <c r="AT44" s="175"/>
      <c r="AU44" s="175"/>
    </row>
    <row r="45" spans="1:47" ht="28">
      <c r="A45" s="178"/>
      <c r="B45" s="200"/>
      <c r="C45" s="182"/>
      <c r="D45" s="185"/>
      <c r="E45" s="122"/>
      <c r="F45" s="122"/>
      <c r="G45" s="35"/>
      <c r="H45" s="43"/>
      <c r="I45" s="29"/>
      <c r="J45" s="192"/>
      <c r="K45" s="194"/>
      <c r="L45" s="197"/>
      <c r="M45" s="194"/>
      <c r="N45" s="198"/>
      <c r="O45" s="83" t="s">
        <v>169</v>
      </c>
      <c r="P45" s="86"/>
      <c r="Q45" s="86"/>
      <c r="R45" s="86"/>
      <c r="S45" s="46" t="str">
        <f t="shared" si="0"/>
        <v/>
      </c>
      <c r="T45" s="86"/>
      <c r="U45" s="46" t="str">
        <f t="shared" si="1"/>
        <v/>
      </c>
      <c r="V45" s="126"/>
      <c r="W45" s="46" t="str">
        <f t="shared" si="2"/>
        <v/>
      </c>
      <c r="X45" s="126"/>
      <c r="Y45" s="46" t="str">
        <f t="shared" si="3"/>
        <v/>
      </c>
      <c r="Z45" s="126"/>
      <c r="AA45" s="46" t="str">
        <f t="shared" si="4"/>
        <v/>
      </c>
      <c r="AB45" s="126"/>
      <c r="AC45" s="46" t="str">
        <f t="shared" si="5"/>
        <v/>
      </c>
      <c r="AD45" s="126"/>
      <c r="AE45" s="46" t="str">
        <f t="shared" si="6"/>
        <v/>
      </c>
      <c r="AF45" s="125" t="str">
        <f t="shared" si="7"/>
        <v/>
      </c>
      <c r="AG45" s="125" t="str">
        <f t="shared" si="8"/>
        <v/>
      </c>
      <c r="AH45" s="87"/>
      <c r="AI45" s="30" t="str">
        <f t="shared" si="9"/>
        <v>Débil</v>
      </c>
      <c r="AJ45" s="34" t="str">
        <f>IFERROR(VLOOKUP((CONCATENATE(AG45,AI45)),Listados!$U$3:$V$11,2,FALSE),"")</f>
        <v/>
      </c>
      <c r="AK45" s="125">
        <f t="shared" si="10"/>
        <v>100</v>
      </c>
      <c r="AL45" s="188"/>
      <c r="AM45" s="190"/>
      <c r="AN45" s="80">
        <f t="shared" ref="AN45" si="72">+IF(AND(Q45="Preventivo",AM43="Fuerte"),2,IF(AND(Q45="Preventivo",AM43="Moderado"),1,0))</f>
        <v>0</v>
      </c>
      <c r="AO45" s="80">
        <f t="shared" si="48"/>
        <v>0</v>
      </c>
      <c r="AP45" s="80" t="e">
        <f t="shared" ref="AP45" si="73">+K43-AN45</f>
        <v>#N/A</v>
      </c>
      <c r="AQ45" s="80" t="e">
        <f t="shared" ref="AQ45" si="74">+M43-AO45</f>
        <v>#N/A</v>
      </c>
      <c r="AR45" s="175"/>
      <c r="AS45" s="175"/>
      <c r="AT45" s="175"/>
      <c r="AU45" s="175"/>
    </row>
    <row r="46" spans="1:47" ht="28">
      <c r="A46" s="178"/>
      <c r="B46" s="200"/>
      <c r="C46" s="182"/>
      <c r="D46" s="185"/>
      <c r="E46" s="122"/>
      <c r="F46" s="122"/>
      <c r="G46" s="49"/>
      <c r="H46" s="43"/>
      <c r="I46" s="29"/>
      <c r="J46" s="192"/>
      <c r="K46" s="194"/>
      <c r="L46" s="197"/>
      <c r="M46" s="194"/>
      <c r="N46" s="198"/>
      <c r="O46" s="83" t="s">
        <v>169</v>
      </c>
      <c r="P46" s="86"/>
      <c r="Q46" s="86"/>
      <c r="R46" s="86"/>
      <c r="S46" s="46" t="str">
        <f t="shared" si="0"/>
        <v/>
      </c>
      <c r="T46" s="86"/>
      <c r="U46" s="46" t="str">
        <f t="shared" si="1"/>
        <v/>
      </c>
      <c r="V46" s="126"/>
      <c r="W46" s="46" t="str">
        <f t="shared" si="2"/>
        <v/>
      </c>
      <c r="X46" s="126"/>
      <c r="Y46" s="46" t="str">
        <f t="shared" si="3"/>
        <v/>
      </c>
      <c r="Z46" s="126"/>
      <c r="AA46" s="46" t="str">
        <f t="shared" si="4"/>
        <v/>
      </c>
      <c r="AB46" s="126"/>
      <c r="AC46" s="46" t="str">
        <f t="shared" si="5"/>
        <v/>
      </c>
      <c r="AD46" s="126"/>
      <c r="AE46" s="46" t="str">
        <f t="shared" si="6"/>
        <v/>
      </c>
      <c r="AF46" s="125" t="str">
        <f t="shared" si="7"/>
        <v/>
      </c>
      <c r="AG46" s="125" t="str">
        <f t="shared" si="8"/>
        <v/>
      </c>
      <c r="AH46" s="87"/>
      <c r="AI46" s="30" t="str">
        <f t="shared" si="9"/>
        <v>Débil</v>
      </c>
      <c r="AJ46" s="34" t="str">
        <f>IFERROR(VLOOKUP((CONCATENATE(AG46,AI46)),Listados!$U$3:$V$11,2,FALSE),"")</f>
        <v/>
      </c>
      <c r="AK46" s="125">
        <f t="shared" si="10"/>
        <v>100</v>
      </c>
      <c r="AL46" s="188"/>
      <c r="AM46" s="190"/>
      <c r="AN46" s="80">
        <f t="shared" ref="AN46" si="75">+IF(AND(Q46="Preventivo",AM43="Fuerte"),2,IF(AND(Q46="Preventivo",AM43="Moderado"),1,0))</f>
        <v>0</v>
      </c>
      <c r="AO46" s="80">
        <f t="shared" si="48"/>
        <v>0</v>
      </c>
      <c r="AP46" s="80" t="e">
        <f t="shared" ref="AP46" si="76">+K43-AN46</f>
        <v>#N/A</v>
      </c>
      <c r="AQ46" s="80" t="e">
        <f t="shared" ref="AQ46" si="77">+M43-AO46</f>
        <v>#N/A</v>
      </c>
      <c r="AR46" s="175"/>
      <c r="AS46" s="175"/>
      <c r="AT46" s="175"/>
      <c r="AU46" s="175"/>
    </row>
    <row r="47" spans="1:47" ht="28">
      <c r="A47" s="178"/>
      <c r="B47" s="200"/>
      <c r="C47" s="182"/>
      <c r="D47" s="185"/>
      <c r="E47" s="47"/>
      <c r="F47" s="47"/>
      <c r="G47" s="48"/>
      <c r="H47" s="50"/>
      <c r="I47" s="29"/>
      <c r="J47" s="192"/>
      <c r="K47" s="194"/>
      <c r="L47" s="197"/>
      <c r="M47" s="194"/>
      <c r="N47" s="198"/>
      <c r="O47" s="83" t="s">
        <v>169</v>
      </c>
      <c r="P47" s="86"/>
      <c r="Q47" s="86"/>
      <c r="R47" s="86"/>
      <c r="S47" s="46" t="str">
        <f t="shared" si="0"/>
        <v/>
      </c>
      <c r="T47" s="86"/>
      <c r="U47" s="46" t="str">
        <f t="shared" si="1"/>
        <v/>
      </c>
      <c r="V47" s="126"/>
      <c r="W47" s="46" t="str">
        <f t="shared" si="2"/>
        <v/>
      </c>
      <c r="X47" s="126"/>
      <c r="Y47" s="46" t="str">
        <f t="shared" si="3"/>
        <v/>
      </c>
      <c r="Z47" s="126"/>
      <c r="AA47" s="46" t="str">
        <f t="shared" si="4"/>
        <v/>
      </c>
      <c r="AB47" s="126"/>
      <c r="AC47" s="46" t="str">
        <f t="shared" si="5"/>
        <v/>
      </c>
      <c r="AD47" s="126"/>
      <c r="AE47" s="46" t="str">
        <f t="shared" si="6"/>
        <v/>
      </c>
      <c r="AF47" s="125" t="str">
        <f t="shared" si="7"/>
        <v/>
      </c>
      <c r="AG47" s="125" t="str">
        <f t="shared" si="8"/>
        <v/>
      </c>
      <c r="AH47" s="87"/>
      <c r="AI47" s="30" t="str">
        <f t="shared" si="9"/>
        <v>Débil</v>
      </c>
      <c r="AJ47" s="34" t="str">
        <f>IFERROR(VLOOKUP((CONCATENATE(AG47,AI47)),Listados!$U$3:$V$11,2,FALSE),"")</f>
        <v/>
      </c>
      <c r="AK47" s="125">
        <f t="shared" si="10"/>
        <v>100</v>
      </c>
      <c r="AL47" s="188"/>
      <c r="AM47" s="190"/>
      <c r="AN47" s="80">
        <f t="shared" ref="AN47" si="78">+IF(AND(Q47="Preventivo",AM43="Fuerte"),2,IF(AND(Q47="Preventivo",AM43="Moderado"),1,0))</f>
        <v>0</v>
      </c>
      <c r="AO47" s="80">
        <f t="shared" si="48"/>
        <v>0</v>
      </c>
      <c r="AP47" s="80" t="e">
        <f t="shared" ref="AP47" si="79">+K43-AN47</f>
        <v>#N/A</v>
      </c>
      <c r="AQ47" s="80" t="e">
        <f t="shared" ref="AQ47" si="80">+M43-AO47</f>
        <v>#N/A</v>
      </c>
      <c r="AR47" s="175"/>
      <c r="AS47" s="175"/>
      <c r="AT47" s="175"/>
      <c r="AU47" s="175"/>
    </row>
    <row r="48" spans="1:47" ht="29" thickBot="1">
      <c r="A48" s="179"/>
      <c r="B48" s="200"/>
      <c r="C48" s="183"/>
      <c r="D48" s="186"/>
      <c r="E48" s="123"/>
      <c r="F48" s="123"/>
      <c r="G48" s="51"/>
      <c r="H48" s="52"/>
      <c r="I48" s="29"/>
      <c r="J48" s="192"/>
      <c r="K48" s="195"/>
      <c r="L48" s="197"/>
      <c r="M48" s="195"/>
      <c r="N48" s="198"/>
      <c r="O48" s="83" t="s">
        <v>169</v>
      </c>
      <c r="P48" s="86"/>
      <c r="Q48" s="86"/>
      <c r="R48" s="86"/>
      <c r="S48" s="46" t="str">
        <f t="shared" si="0"/>
        <v/>
      </c>
      <c r="T48" s="86"/>
      <c r="U48" s="46" t="str">
        <f t="shared" si="1"/>
        <v/>
      </c>
      <c r="V48" s="126"/>
      <c r="W48" s="46" t="str">
        <f t="shared" si="2"/>
        <v/>
      </c>
      <c r="X48" s="126"/>
      <c r="Y48" s="46" t="str">
        <f t="shared" si="3"/>
        <v/>
      </c>
      <c r="Z48" s="126"/>
      <c r="AA48" s="46" t="str">
        <f t="shared" si="4"/>
        <v/>
      </c>
      <c r="AB48" s="126"/>
      <c r="AC48" s="46" t="str">
        <f t="shared" si="5"/>
        <v/>
      </c>
      <c r="AD48" s="126"/>
      <c r="AE48" s="46" t="str">
        <f t="shared" si="6"/>
        <v/>
      </c>
      <c r="AF48" s="125" t="str">
        <f t="shared" si="7"/>
        <v/>
      </c>
      <c r="AG48" s="125" t="str">
        <f t="shared" si="8"/>
        <v/>
      </c>
      <c r="AH48" s="87"/>
      <c r="AI48" s="30" t="str">
        <f t="shared" si="9"/>
        <v>Débil</v>
      </c>
      <c r="AJ48" s="34" t="str">
        <f>IFERROR(VLOOKUP((CONCATENATE(AG48,AI48)),Listados!$U$3:$V$11,2,FALSE),"")</f>
        <v/>
      </c>
      <c r="AK48" s="125">
        <f t="shared" si="10"/>
        <v>100</v>
      </c>
      <c r="AL48" s="189"/>
      <c r="AM48" s="190"/>
      <c r="AN48" s="80">
        <f t="shared" ref="AN48" si="81">+IF(AND(Q48="Preventivo",AM43="Fuerte"),2,IF(AND(Q48="Preventivo",AM43="Moderado"),1,0))</f>
        <v>0</v>
      </c>
      <c r="AO48" s="80">
        <f t="shared" si="48"/>
        <v>0</v>
      </c>
      <c r="AP48" s="80" t="e">
        <f t="shared" ref="AP48" si="82">+K43-AN48</f>
        <v>#N/A</v>
      </c>
      <c r="AQ48" s="80" t="e">
        <f t="shared" ref="AQ48" si="83">+M43-AO48</f>
        <v>#N/A</v>
      </c>
      <c r="AR48" s="176"/>
      <c r="AS48" s="176"/>
      <c r="AT48" s="176"/>
      <c r="AU48" s="176"/>
    </row>
    <row r="49" spans="1:47" ht="28">
      <c r="A49" s="177">
        <v>8</v>
      </c>
      <c r="B49" s="199"/>
      <c r="C49" s="181" t="str">
        <f>IFERROR(VLOOKUP(B49,Listados!B$3:C$20,2,FALSE),"")</f>
        <v/>
      </c>
      <c r="D49" s="184"/>
      <c r="E49" s="121"/>
      <c r="F49" s="121"/>
      <c r="G49" s="37"/>
      <c r="H49" s="42"/>
      <c r="I49" s="28"/>
      <c r="J49" s="191"/>
      <c r="K49" s="193" t="e">
        <f>+VLOOKUP(J49,Listados!$K$8:$L$12,2,0)</f>
        <v>#N/A</v>
      </c>
      <c r="L49" s="196"/>
      <c r="M49" s="193" t="e">
        <f>+VLOOKUP(L49,Listados!$K$13:$L$17,2,0)</f>
        <v>#N/A</v>
      </c>
      <c r="N49" s="176" t="str">
        <f>IF(AND(J49&lt;&gt;"",L49&lt;&gt;""),VLOOKUP(J49&amp;L49,Listados!$M$3:$N$27,2,FALSE),"")</f>
        <v/>
      </c>
      <c r="O49" s="83" t="s">
        <v>169</v>
      </c>
      <c r="P49" s="86"/>
      <c r="Q49" s="86"/>
      <c r="R49" s="86"/>
      <c r="S49" s="46" t="str">
        <f t="shared" si="0"/>
        <v/>
      </c>
      <c r="T49" s="86"/>
      <c r="U49" s="46" t="str">
        <f t="shared" si="1"/>
        <v/>
      </c>
      <c r="V49" s="126"/>
      <c r="W49" s="46" t="str">
        <f t="shared" si="2"/>
        <v/>
      </c>
      <c r="X49" s="126"/>
      <c r="Y49" s="46" t="str">
        <f t="shared" si="3"/>
        <v/>
      </c>
      <c r="Z49" s="126"/>
      <c r="AA49" s="46" t="str">
        <f t="shared" si="4"/>
        <v/>
      </c>
      <c r="AB49" s="126"/>
      <c r="AC49" s="46" t="str">
        <f t="shared" si="5"/>
        <v/>
      </c>
      <c r="AD49" s="126"/>
      <c r="AE49" s="46" t="str">
        <f t="shared" si="6"/>
        <v/>
      </c>
      <c r="AF49" s="125" t="str">
        <f t="shared" si="7"/>
        <v/>
      </c>
      <c r="AG49" s="125" t="str">
        <f t="shared" si="8"/>
        <v/>
      </c>
      <c r="AH49" s="87"/>
      <c r="AI49" s="30" t="str">
        <f t="shared" si="9"/>
        <v>Débil</v>
      </c>
      <c r="AJ49" s="34" t="str">
        <f>IFERROR(VLOOKUP((CONCATENATE(AG49,AI49)),Listados!$U$3:$V$11,2,FALSE),"")</f>
        <v/>
      </c>
      <c r="AK49" s="125">
        <f t="shared" si="10"/>
        <v>100</v>
      </c>
      <c r="AL49" s="187">
        <f>AVERAGE(AK49:AK54)</f>
        <v>100</v>
      </c>
      <c r="AM49" s="189" t="str">
        <f>IF(AL49&lt;=50, "Débil", IF(AL49&lt;=99,"Moderado","Fuerte"))</f>
        <v>Fuerte</v>
      </c>
      <c r="AN49" s="80">
        <f t="shared" ref="AN49" si="84">+IF(AND(Q49="Preventivo",AM49="Fuerte"),2,IF(AND(Q49="Preventivo",AM49="Moderado"),1,0))</f>
        <v>0</v>
      </c>
      <c r="AO49" s="80">
        <f t="shared" si="48"/>
        <v>0</v>
      </c>
      <c r="AP49" s="80" t="e">
        <f t="shared" ref="AP49" si="85">+K49-AN49</f>
        <v>#N/A</v>
      </c>
      <c r="AQ49" s="80" t="e">
        <f t="shared" ref="AQ49" si="86">+M49-AO49</f>
        <v>#N/A</v>
      </c>
      <c r="AR49" s="174" t="e">
        <f>+VLOOKUP(MIN(AP49,AP50,AP51,AP52,AP53,AP54),Listados!$J$18:$K$24,2,TRUE)</f>
        <v>#N/A</v>
      </c>
      <c r="AS49" s="174" t="e">
        <f>+VLOOKUP(MIN(AQ49,AQ50,AQ51,AQ52,AQ53,AQ54),Listados!$J$27:$K$32,2,TRUE)</f>
        <v>#N/A</v>
      </c>
      <c r="AT49" s="174" t="e">
        <f>IF(AND(AR49&lt;&gt;"",AS49&lt;&gt;""),VLOOKUP(AR49&amp;AS49,Listados!$M$3:$N$27,2,FALSE),"")</f>
        <v>#N/A</v>
      </c>
      <c r="AU49" s="174" t="e">
        <f>+VLOOKUP(AT49,Listados!$P$3:$Q$6,2,FALSE)</f>
        <v>#N/A</v>
      </c>
    </row>
    <row r="50" spans="1:47" ht="28">
      <c r="A50" s="178"/>
      <c r="B50" s="200"/>
      <c r="C50" s="182"/>
      <c r="D50" s="185"/>
      <c r="E50" s="122"/>
      <c r="F50" s="122"/>
      <c r="G50" s="35"/>
      <c r="H50" s="43"/>
      <c r="I50" s="29"/>
      <c r="J50" s="192"/>
      <c r="K50" s="194"/>
      <c r="L50" s="197"/>
      <c r="M50" s="194"/>
      <c r="N50" s="198"/>
      <c r="O50" s="83" t="s">
        <v>169</v>
      </c>
      <c r="P50" s="86"/>
      <c r="Q50" s="86"/>
      <c r="R50" s="86"/>
      <c r="S50" s="46" t="str">
        <f t="shared" si="0"/>
        <v/>
      </c>
      <c r="T50" s="86"/>
      <c r="U50" s="46" t="str">
        <f t="shared" si="1"/>
        <v/>
      </c>
      <c r="V50" s="126"/>
      <c r="W50" s="46" t="str">
        <f t="shared" si="2"/>
        <v/>
      </c>
      <c r="X50" s="126"/>
      <c r="Y50" s="46" t="str">
        <f t="shared" si="3"/>
        <v/>
      </c>
      <c r="Z50" s="126"/>
      <c r="AA50" s="46" t="str">
        <f t="shared" si="4"/>
        <v/>
      </c>
      <c r="AB50" s="126"/>
      <c r="AC50" s="46" t="str">
        <f t="shared" si="5"/>
        <v/>
      </c>
      <c r="AD50" s="126"/>
      <c r="AE50" s="46" t="str">
        <f t="shared" si="6"/>
        <v/>
      </c>
      <c r="AF50" s="125" t="str">
        <f t="shared" si="7"/>
        <v/>
      </c>
      <c r="AG50" s="125" t="str">
        <f t="shared" si="8"/>
        <v/>
      </c>
      <c r="AH50" s="87"/>
      <c r="AI50" s="30" t="str">
        <f t="shared" si="9"/>
        <v>Débil</v>
      </c>
      <c r="AJ50" s="34" t="str">
        <f>IFERROR(VLOOKUP((CONCATENATE(AG50,AI50)),Listados!$U$3:$V$11,2,FALSE),"")</f>
        <v/>
      </c>
      <c r="AK50" s="125">
        <f t="shared" si="10"/>
        <v>100</v>
      </c>
      <c r="AL50" s="188"/>
      <c r="AM50" s="190"/>
      <c r="AN50" s="80">
        <f t="shared" ref="AN50" si="87">+IF(AND(Q50="Preventivo",AM49="Fuerte"),2,IF(AND(Q50="Preventivo",AM49="Moderado"),1,0))</f>
        <v>0</v>
      </c>
      <c r="AO50" s="80">
        <f t="shared" si="48"/>
        <v>0</v>
      </c>
      <c r="AP50" s="80" t="e">
        <f t="shared" ref="AP50" si="88">+K49-AN50</f>
        <v>#N/A</v>
      </c>
      <c r="AQ50" s="80" t="e">
        <f t="shared" ref="AQ50" si="89">+M49-AO50</f>
        <v>#N/A</v>
      </c>
      <c r="AR50" s="175"/>
      <c r="AS50" s="175"/>
      <c r="AT50" s="175"/>
      <c r="AU50" s="175"/>
    </row>
    <row r="51" spans="1:47" ht="28">
      <c r="A51" s="178"/>
      <c r="B51" s="200"/>
      <c r="C51" s="182"/>
      <c r="D51" s="185"/>
      <c r="E51" s="122"/>
      <c r="F51" s="122"/>
      <c r="G51" s="35"/>
      <c r="H51" s="43"/>
      <c r="I51" s="29"/>
      <c r="J51" s="192"/>
      <c r="K51" s="194"/>
      <c r="L51" s="197"/>
      <c r="M51" s="194"/>
      <c r="N51" s="198"/>
      <c r="O51" s="83" t="s">
        <v>169</v>
      </c>
      <c r="P51" s="86"/>
      <c r="Q51" s="86"/>
      <c r="R51" s="86"/>
      <c r="S51" s="46" t="str">
        <f t="shared" si="0"/>
        <v/>
      </c>
      <c r="T51" s="86"/>
      <c r="U51" s="46" t="str">
        <f t="shared" si="1"/>
        <v/>
      </c>
      <c r="V51" s="126"/>
      <c r="W51" s="46" t="str">
        <f t="shared" si="2"/>
        <v/>
      </c>
      <c r="X51" s="126"/>
      <c r="Y51" s="46" t="str">
        <f t="shared" si="3"/>
        <v/>
      </c>
      <c r="Z51" s="126"/>
      <c r="AA51" s="46" t="str">
        <f t="shared" si="4"/>
        <v/>
      </c>
      <c r="AB51" s="126"/>
      <c r="AC51" s="46" t="str">
        <f t="shared" si="5"/>
        <v/>
      </c>
      <c r="AD51" s="126"/>
      <c r="AE51" s="46" t="str">
        <f t="shared" si="6"/>
        <v/>
      </c>
      <c r="AF51" s="125" t="str">
        <f t="shared" si="7"/>
        <v/>
      </c>
      <c r="AG51" s="125" t="str">
        <f t="shared" si="8"/>
        <v/>
      </c>
      <c r="AH51" s="87"/>
      <c r="AI51" s="30" t="str">
        <f t="shared" si="9"/>
        <v>Débil</v>
      </c>
      <c r="AJ51" s="34" t="str">
        <f>IFERROR(VLOOKUP((CONCATENATE(AG51,AI51)),Listados!$U$3:$V$11,2,FALSE),"")</f>
        <v/>
      </c>
      <c r="AK51" s="125">
        <f t="shared" si="10"/>
        <v>100</v>
      </c>
      <c r="AL51" s="188"/>
      <c r="AM51" s="190"/>
      <c r="AN51" s="80">
        <f t="shared" ref="AN51" si="90">+IF(AND(Q51="Preventivo",AM49="Fuerte"),2,IF(AND(Q51="Preventivo",AM49="Moderado"),1,0))</f>
        <v>0</v>
      </c>
      <c r="AO51" s="80">
        <f t="shared" si="48"/>
        <v>0</v>
      </c>
      <c r="AP51" s="80" t="e">
        <f t="shared" ref="AP51" si="91">+K49-AN51</f>
        <v>#N/A</v>
      </c>
      <c r="AQ51" s="80" t="e">
        <f t="shared" ref="AQ51" si="92">+M49-AO51</f>
        <v>#N/A</v>
      </c>
      <c r="AR51" s="175"/>
      <c r="AS51" s="175"/>
      <c r="AT51" s="175"/>
      <c r="AU51" s="175"/>
    </row>
    <row r="52" spans="1:47" ht="28">
      <c r="A52" s="178"/>
      <c r="B52" s="200"/>
      <c r="C52" s="182"/>
      <c r="D52" s="185"/>
      <c r="E52" s="122"/>
      <c r="F52" s="122"/>
      <c r="G52" s="49"/>
      <c r="H52" s="43"/>
      <c r="I52" s="29"/>
      <c r="J52" s="192"/>
      <c r="K52" s="194"/>
      <c r="L52" s="197"/>
      <c r="M52" s="194"/>
      <c r="N52" s="198"/>
      <c r="O52" s="83" t="s">
        <v>169</v>
      </c>
      <c r="P52" s="86"/>
      <c r="Q52" s="86"/>
      <c r="R52" s="86"/>
      <c r="S52" s="46" t="str">
        <f t="shared" si="0"/>
        <v/>
      </c>
      <c r="T52" s="86"/>
      <c r="U52" s="46" t="str">
        <f t="shared" si="1"/>
        <v/>
      </c>
      <c r="V52" s="126"/>
      <c r="W52" s="46" t="str">
        <f t="shared" si="2"/>
        <v/>
      </c>
      <c r="X52" s="126"/>
      <c r="Y52" s="46" t="str">
        <f t="shared" si="3"/>
        <v/>
      </c>
      <c r="Z52" s="126"/>
      <c r="AA52" s="46" t="str">
        <f t="shared" si="4"/>
        <v/>
      </c>
      <c r="AB52" s="126"/>
      <c r="AC52" s="46" t="str">
        <f t="shared" si="5"/>
        <v/>
      </c>
      <c r="AD52" s="126"/>
      <c r="AE52" s="46" t="str">
        <f t="shared" si="6"/>
        <v/>
      </c>
      <c r="AF52" s="125" t="str">
        <f t="shared" si="7"/>
        <v/>
      </c>
      <c r="AG52" s="125" t="str">
        <f t="shared" si="8"/>
        <v/>
      </c>
      <c r="AH52" s="87"/>
      <c r="AI52" s="30" t="str">
        <f t="shared" si="9"/>
        <v>Débil</v>
      </c>
      <c r="AJ52" s="34" t="str">
        <f>IFERROR(VLOOKUP((CONCATENATE(AG52,AI52)),Listados!$U$3:$V$11,2,FALSE),"")</f>
        <v/>
      </c>
      <c r="AK52" s="125">
        <f t="shared" si="10"/>
        <v>100</v>
      </c>
      <c r="AL52" s="188"/>
      <c r="AM52" s="190"/>
      <c r="AN52" s="80">
        <f t="shared" ref="AN52" si="93">+IF(AND(Q52="Preventivo",AM49="Fuerte"),2,IF(AND(Q52="Preventivo",AM49="Moderado"),1,0))</f>
        <v>0</v>
      </c>
      <c r="AO52" s="80">
        <f t="shared" si="48"/>
        <v>0</v>
      </c>
      <c r="AP52" s="80" t="e">
        <f t="shared" ref="AP52" si="94">+K49-AN52</f>
        <v>#N/A</v>
      </c>
      <c r="AQ52" s="80" t="e">
        <f t="shared" ref="AQ52" si="95">+M49-AO52</f>
        <v>#N/A</v>
      </c>
      <c r="AR52" s="175"/>
      <c r="AS52" s="175"/>
      <c r="AT52" s="175"/>
      <c r="AU52" s="175"/>
    </row>
    <row r="53" spans="1:47" ht="28">
      <c r="A53" s="178"/>
      <c r="B53" s="200"/>
      <c r="C53" s="182"/>
      <c r="D53" s="185"/>
      <c r="E53" s="47"/>
      <c r="F53" s="47"/>
      <c r="G53" s="48"/>
      <c r="H53" s="50"/>
      <c r="I53" s="29"/>
      <c r="J53" s="192"/>
      <c r="K53" s="194"/>
      <c r="L53" s="197"/>
      <c r="M53" s="194"/>
      <c r="N53" s="198"/>
      <c r="O53" s="83" t="s">
        <v>169</v>
      </c>
      <c r="P53" s="86"/>
      <c r="Q53" s="86"/>
      <c r="R53" s="86"/>
      <c r="S53" s="46" t="str">
        <f t="shared" si="0"/>
        <v/>
      </c>
      <c r="T53" s="86"/>
      <c r="U53" s="46" t="str">
        <f t="shared" si="1"/>
        <v/>
      </c>
      <c r="V53" s="126"/>
      <c r="W53" s="46" t="str">
        <f t="shared" si="2"/>
        <v/>
      </c>
      <c r="X53" s="126"/>
      <c r="Y53" s="46" t="str">
        <f t="shared" si="3"/>
        <v/>
      </c>
      <c r="Z53" s="126"/>
      <c r="AA53" s="46" t="str">
        <f t="shared" si="4"/>
        <v/>
      </c>
      <c r="AB53" s="126"/>
      <c r="AC53" s="46" t="str">
        <f t="shared" si="5"/>
        <v/>
      </c>
      <c r="AD53" s="126"/>
      <c r="AE53" s="46" t="str">
        <f t="shared" si="6"/>
        <v/>
      </c>
      <c r="AF53" s="125" t="str">
        <f t="shared" si="7"/>
        <v/>
      </c>
      <c r="AG53" s="125" t="str">
        <f t="shared" si="8"/>
        <v/>
      </c>
      <c r="AH53" s="87"/>
      <c r="AI53" s="30" t="str">
        <f t="shared" si="9"/>
        <v>Débil</v>
      </c>
      <c r="AJ53" s="34" t="str">
        <f>IFERROR(VLOOKUP((CONCATENATE(AG53,AI53)),Listados!$U$3:$V$11,2,FALSE),"")</f>
        <v/>
      </c>
      <c r="AK53" s="125">
        <f t="shared" si="10"/>
        <v>100</v>
      </c>
      <c r="AL53" s="188"/>
      <c r="AM53" s="190"/>
      <c r="AN53" s="80">
        <f t="shared" ref="AN53" si="96">+IF(AND(Q53="Preventivo",AM49="Fuerte"),2,IF(AND(Q53="Preventivo",AM49="Moderado"),1,0))</f>
        <v>0</v>
      </c>
      <c r="AO53" s="80">
        <f t="shared" si="48"/>
        <v>0</v>
      </c>
      <c r="AP53" s="80" t="e">
        <f t="shared" ref="AP53" si="97">+K49-AN53</f>
        <v>#N/A</v>
      </c>
      <c r="AQ53" s="80" t="e">
        <f t="shared" ref="AQ53" si="98">+M49-AO53</f>
        <v>#N/A</v>
      </c>
      <c r="AR53" s="175"/>
      <c r="AS53" s="175"/>
      <c r="AT53" s="175"/>
      <c r="AU53" s="175"/>
    </row>
    <row r="54" spans="1:47" ht="29" thickBot="1">
      <c r="A54" s="179"/>
      <c r="B54" s="200"/>
      <c r="C54" s="183"/>
      <c r="D54" s="186"/>
      <c r="E54" s="123"/>
      <c r="F54" s="123"/>
      <c r="G54" s="51"/>
      <c r="H54" s="52"/>
      <c r="I54" s="29"/>
      <c r="J54" s="192"/>
      <c r="K54" s="195"/>
      <c r="L54" s="197"/>
      <c r="M54" s="195"/>
      <c r="N54" s="198"/>
      <c r="O54" s="83" t="s">
        <v>169</v>
      </c>
      <c r="P54" s="86"/>
      <c r="Q54" s="86"/>
      <c r="R54" s="86"/>
      <c r="S54" s="46" t="str">
        <f t="shared" si="0"/>
        <v/>
      </c>
      <c r="T54" s="86"/>
      <c r="U54" s="46" t="str">
        <f t="shared" si="1"/>
        <v/>
      </c>
      <c r="V54" s="126"/>
      <c r="W54" s="46" t="str">
        <f t="shared" si="2"/>
        <v/>
      </c>
      <c r="X54" s="126"/>
      <c r="Y54" s="46" t="str">
        <f t="shared" si="3"/>
        <v/>
      </c>
      <c r="Z54" s="126"/>
      <c r="AA54" s="46" t="str">
        <f t="shared" si="4"/>
        <v/>
      </c>
      <c r="AB54" s="126"/>
      <c r="AC54" s="46" t="str">
        <f t="shared" si="5"/>
        <v/>
      </c>
      <c r="AD54" s="126"/>
      <c r="AE54" s="46" t="str">
        <f t="shared" si="6"/>
        <v/>
      </c>
      <c r="AF54" s="125" t="str">
        <f t="shared" si="7"/>
        <v/>
      </c>
      <c r="AG54" s="125" t="str">
        <f t="shared" si="8"/>
        <v/>
      </c>
      <c r="AH54" s="87"/>
      <c r="AI54" s="30" t="str">
        <f t="shared" si="9"/>
        <v>Débil</v>
      </c>
      <c r="AJ54" s="34" t="str">
        <f>IFERROR(VLOOKUP((CONCATENATE(AG54,AI54)),Listados!$U$3:$V$11,2,FALSE),"")</f>
        <v/>
      </c>
      <c r="AK54" s="125">
        <f t="shared" si="10"/>
        <v>100</v>
      </c>
      <c r="AL54" s="189"/>
      <c r="AM54" s="190"/>
      <c r="AN54" s="80">
        <f t="shared" ref="AN54" si="99">+IF(AND(Q54="Preventivo",AM49="Fuerte"),2,IF(AND(Q54="Preventivo",AM49="Moderado"),1,0))</f>
        <v>0</v>
      </c>
      <c r="AO54" s="80">
        <f t="shared" si="48"/>
        <v>0</v>
      </c>
      <c r="AP54" s="80" t="e">
        <f t="shared" ref="AP54" si="100">+K49-AN54</f>
        <v>#N/A</v>
      </c>
      <c r="AQ54" s="80" t="e">
        <f t="shared" ref="AQ54" si="101">+M49-AO54</f>
        <v>#N/A</v>
      </c>
      <c r="AR54" s="176"/>
      <c r="AS54" s="176"/>
      <c r="AT54" s="176"/>
      <c r="AU54" s="176"/>
    </row>
    <row r="55" spans="1:47" ht="28">
      <c r="A55" s="177">
        <v>9</v>
      </c>
      <c r="B55" s="199"/>
      <c r="C55" s="181" t="str">
        <f>IFERROR(VLOOKUP(B55,Listados!B$3:C$20,2,FALSE),"")</f>
        <v/>
      </c>
      <c r="D55" s="184"/>
      <c r="E55" s="121"/>
      <c r="F55" s="121"/>
      <c r="G55" s="37"/>
      <c r="H55" s="42"/>
      <c r="I55" s="28"/>
      <c r="J55" s="191"/>
      <c r="K55" s="193" t="e">
        <f>+VLOOKUP(J55,Listados!$K$8:$L$12,2,0)</f>
        <v>#N/A</v>
      </c>
      <c r="L55" s="196"/>
      <c r="M55" s="193" t="e">
        <f>+VLOOKUP(L55,Listados!$K$13:$L$17,2,0)</f>
        <v>#N/A</v>
      </c>
      <c r="N55" s="176" t="str">
        <f>IF(AND(J55&lt;&gt;"",L55&lt;&gt;""),VLOOKUP(J55&amp;L55,Listados!$M$3:$N$27,2,FALSE),"")</f>
        <v/>
      </c>
      <c r="O55" s="83" t="s">
        <v>169</v>
      </c>
      <c r="P55" s="86"/>
      <c r="Q55" s="86"/>
      <c r="R55" s="86"/>
      <c r="S55" s="46" t="str">
        <f t="shared" si="0"/>
        <v/>
      </c>
      <c r="T55" s="86"/>
      <c r="U55" s="46" t="str">
        <f t="shared" si="1"/>
        <v/>
      </c>
      <c r="V55" s="126"/>
      <c r="W55" s="46" t="str">
        <f t="shared" si="2"/>
        <v/>
      </c>
      <c r="X55" s="126"/>
      <c r="Y55" s="46" t="str">
        <f t="shared" si="3"/>
        <v/>
      </c>
      <c r="Z55" s="126"/>
      <c r="AA55" s="46" t="str">
        <f t="shared" si="4"/>
        <v/>
      </c>
      <c r="AB55" s="126"/>
      <c r="AC55" s="46" t="str">
        <f t="shared" si="5"/>
        <v/>
      </c>
      <c r="AD55" s="126"/>
      <c r="AE55" s="46" t="str">
        <f t="shared" si="6"/>
        <v/>
      </c>
      <c r="AF55" s="125" t="str">
        <f t="shared" si="7"/>
        <v/>
      </c>
      <c r="AG55" s="125" t="str">
        <f t="shared" si="8"/>
        <v/>
      </c>
      <c r="AH55" s="87"/>
      <c r="AI55" s="30" t="str">
        <f t="shared" si="9"/>
        <v>Débil</v>
      </c>
      <c r="AJ55" s="34" t="str">
        <f>IFERROR(VLOOKUP((CONCATENATE(AG55,AI55)),Listados!$U$3:$V$11,2,FALSE),"")</f>
        <v/>
      </c>
      <c r="AK55" s="125">
        <f t="shared" si="10"/>
        <v>100</v>
      </c>
      <c r="AL55" s="187">
        <f>AVERAGE(AK55:AK60)</f>
        <v>100</v>
      </c>
      <c r="AM55" s="189" t="str">
        <f>IF(AL55&lt;=50, "Débil", IF(AL55&lt;=99,"Moderado","Fuerte"))</f>
        <v>Fuerte</v>
      </c>
      <c r="AN55" s="80">
        <f t="shared" ref="AN55" si="102">+IF(AND(Q55="Preventivo",AM55="Fuerte"),2,IF(AND(Q55="Preventivo",AM55="Moderado"),1,0))</f>
        <v>0</v>
      </c>
      <c r="AO55" s="80">
        <f t="shared" si="48"/>
        <v>0</v>
      </c>
      <c r="AP55" s="80" t="e">
        <f t="shared" ref="AP55" si="103">+K55-AN55</f>
        <v>#N/A</v>
      </c>
      <c r="AQ55" s="80" t="e">
        <f t="shared" ref="AQ55" si="104">+M55-AO55</f>
        <v>#N/A</v>
      </c>
      <c r="AR55" s="174" t="e">
        <f>+VLOOKUP(MIN(AP55,AP56,AP57,AP58,AP59,AP60),Listados!$J$18:$K$24,2,TRUE)</f>
        <v>#N/A</v>
      </c>
      <c r="AS55" s="174" t="e">
        <f>+VLOOKUP(MIN(AQ55,AQ56,AQ57,AQ58,AQ59,AQ60),Listados!$J$27:$K$32,2,TRUE)</f>
        <v>#N/A</v>
      </c>
      <c r="AT55" s="174" t="e">
        <f>IF(AND(AR55&lt;&gt;"",AS55&lt;&gt;""),VLOOKUP(AR55&amp;AS55,Listados!$M$3:$N$27,2,FALSE),"")</f>
        <v>#N/A</v>
      </c>
      <c r="AU55" s="174" t="e">
        <f>+VLOOKUP(AT55,Listados!$P$3:$Q$6,2,FALSE)</f>
        <v>#N/A</v>
      </c>
    </row>
    <row r="56" spans="1:47" ht="28">
      <c r="A56" s="178"/>
      <c r="B56" s="200"/>
      <c r="C56" s="182"/>
      <c r="D56" s="185"/>
      <c r="E56" s="122"/>
      <c r="F56" s="122"/>
      <c r="G56" s="35"/>
      <c r="H56" s="43"/>
      <c r="I56" s="29"/>
      <c r="J56" s="192"/>
      <c r="K56" s="194"/>
      <c r="L56" s="197"/>
      <c r="M56" s="194"/>
      <c r="N56" s="198"/>
      <c r="O56" s="83" t="s">
        <v>169</v>
      </c>
      <c r="P56" s="86"/>
      <c r="Q56" s="86"/>
      <c r="R56" s="86"/>
      <c r="S56" s="46" t="str">
        <f t="shared" si="0"/>
        <v/>
      </c>
      <c r="T56" s="86"/>
      <c r="U56" s="46" t="str">
        <f t="shared" si="1"/>
        <v/>
      </c>
      <c r="V56" s="126"/>
      <c r="W56" s="46" t="str">
        <f t="shared" si="2"/>
        <v/>
      </c>
      <c r="X56" s="126"/>
      <c r="Y56" s="46" t="str">
        <f t="shared" si="3"/>
        <v/>
      </c>
      <c r="Z56" s="126"/>
      <c r="AA56" s="46" t="str">
        <f t="shared" si="4"/>
        <v/>
      </c>
      <c r="AB56" s="126"/>
      <c r="AC56" s="46" t="str">
        <f t="shared" si="5"/>
        <v/>
      </c>
      <c r="AD56" s="126"/>
      <c r="AE56" s="46" t="str">
        <f t="shared" si="6"/>
        <v/>
      </c>
      <c r="AF56" s="125" t="str">
        <f t="shared" si="7"/>
        <v/>
      </c>
      <c r="AG56" s="125" t="str">
        <f t="shared" si="8"/>
        <v/>
      </c>
      <c r="AH56" s="87"/>
      <c r="AI56" s="30" t="str">
        <f t="shared" si="9"/>
        <v>Débil</v>
      </c>
      <c r="AJ56" s="34" t="str">
        <f>IFERROR(VLOOKUP((CONCATENATE(AG56,AI56)),Listados!$U$3:$V$11,2,FALSE),"")</f>
        <v/>
      </c>
      <c r="AK56" s="125">
        <f t="shared" si="10"/>
        <v>100</v>
      </c>
      <c r="AL56" s="188"/>
      <c r="AM56" s="190"/>
      <c r="AN56" s="80">
        <f t="shared" ref="AN56" si="105">+IF(AND(Q56="Preventivo",AM55="Fuerte"),2,IF(AND(Q56="Preventivo",AM55="Moderado"),1,0))</f>
        <v>0</v>
      </c>
      <c r="AO56" s="80">
        <f t="shared" si="48"/>
        <v>0</v>
      </c>
      <c r="AP56" s="80" t="e">
        <f t="shared" ref="AP56" si="106">+K55-AN56</f>
        <v>#N/A</v>
      </c>
      <c r="AQ56" s="80" t="e">
        <f t="shared" ref="AQ56" si="107">+M55-AO56</f>
        <v>#N/A</v>
      </c>
      <c r="AR56" s="175"/>
      <c r="AS56" s="175"/>
      <c r="AT56" s="175"/>
      <c r="AU56" s="175"/>
    </row>
    <row r="57" spans="1:47" ht="28">
      <c r="A57" s="178"/>
      <c r="B57" s="200"/>
      <c r="C57" s="182"/>
      <c r="D57" s="185"/>
      <c r="E57" s="122"/>
      <c r="F57" s="122"/>
      <c r="G57" s="35"/>
      <c r="H57" s="43"/>
      <c r="I57" s="29"/>
      <c r="J57" s="192"/>
      <c r="K57" s="194"/>
      <c r="L57" s="197"/>
      <c r="M57" s="194"/>
      <c r="N57" s="198"/>
      <c r="O57" s="83" t="s">
        <v>169</v>
      </c>
      <c r="P57" s="86"/>
      <c r="Q57" s="86"/>
      <c r="R57" s="86"/>
      <c r="S57" s="46" t="str">
        <f t="shared" si="0"/>
        <v/>
      </c>
      <c r="T57" s="86"/>
      <c r="U57" s="46" t="str">
        <f t="shared" si="1"/>
        <v/>
      </c>
      <c r="V57" s="126"/>
      <c r="W57" s="46" t="str">
        <f t="shared" si="2"/>
        <v/>
      </c>
      <c r="X57" s="126"/>
      <c r="Y57" s="46" t="str">
        <f t="shared" si="3"/>
        <v/>
      </c>
      <c r="Z57" s="126"/>
      <c r="AA57" s="46" t="str">
        <f t="shared" si="4"/>
        <v/>
      </c>
      <c r="AB57" s="126"/>
      <c r="AC57" s="46" t="str">
        <f t="shared" si="5"/>
        <v/>
      </c>
      <c r="AD57" s="126"/>
      <c r="AE57" s="46" t="str">
        <f t="shared" si="6"/>
        <v/>
      </c>
      <c r="AF57" s="125" t="str">
        <f t="shared" si="7"/>
        <v/>
      </c>
      <c r="AG57" s="125" t="str">
        <f t="shared" si="8"/>
        <v/>
      </c>
      <c r="AH57" s="87"/>
      <c r="AI57" s="30" t="str">
        <f t="shared" si="9"/>
        <v>Débil</v>
      </c>
      <c r="AJ57" s="34" t="str">
        <f>IFERROR(VLOOKUP((CONCATENATE(AG57,AI57)),Listados!$U$3:$V$11,2,FALSE),"")</f>
        <v/>
      </c>
      <c r="AK57" s="125">
        <f t="shared" si="10"/>
        <v>100</v>
      </c>
      <c r="AL57" s="188"/>
      <c r="AM57" s="190"/>
      <c r="AN57" s="80">
        <f t="shared" ref="AN57" si="108">+IF(AND(Q57="Preventivo",AM55="Fuerte"),2,IF(AND(Q57="Preventivo",AM55="Moderado"),1,0))</f>
        <v>0</v>
      </c>
      <c r="AO57" s="80">
        <f t="shared" si="48"/>
        <v>0</v>
      </c>
      <c r="AP57" s="80" t="e">
        <f t="shared" ref="AP57" si="109">+K55-AN57</f>
        <v>#N/A</v>
      </c>
      <c r="AQ57" s="80" t="e">
        <f t="shared" ref="AQ57" si="110">+M55-AO57</f>
        <v>#N/A</v>
      </c>
      <c r="AR57" s="175"/>
      <c r="AS57" s="175"/>
      <c r="AT57" s="175"/>
      <c r="AU57" s="175"/>
    </row>
    <row r="58" spans="1:47" ht="28">
      <c r="A58" s="178"/>
      <c r="B58" s="200"/>
      <c r="C58" s="182"/>
      <c r="D58" s="185"/>
      <c r="E58" s="122"/>
      <c r="F58" s="122"/>
      <c r="G58" s="49"/>
      <c r="H58" s="43"/>
      <c r="I58" s="29"/>
      <c r="J58" s="192"/>
      <c r="K58" s="194"/>
      <c r="L58" s="197"/>
      <c r="M58" s="194"/>
      <c r="N58" s="198"/>
      <c r="O58" s="83" t="s">
        <v>169</v>
      </c>
      <c r="P58" s="86"/>
      <c r="Q58" s="86"/>
      <c r="R58" s="86"/>
      <c r="S58" s="46" t="str">
        <f t="shared" si="0"/>
        <v/>
      </c>
      <c r="T58" s="86"/>
      <c r="U58" s="46" t="str">
        <f t="shared" si="1"/>
        <v/>
      </c>
      <c r="V58" s="126"/>
      <c r="W58" s="46" t="str">
        <f t="shared" si="2"/>
        <v/>
      </c>
      <c r="X58" s="126"/>
      <c r="Y58" s="46" t="str">
        <f t="shared" si="3"/>
        <v/>
      </c>
      <c r="Z58" s="126"/>
      <c r="AA58" s="46" t="str">
        <f t="shared" si="4"/>
        <v/>
      </c>
      <c r="AB58" s="126"/>
      <c r="AC58" s="46" t="str">
        <f t="shared" si="5"/>
        <v/>
      </c>
      <c r="AD58" s="126"/>
      <c r="AE58" s="46" t="str">
        <f t="shared" si="6"/>
        <v/>
      </c>
      <c r="AF58" s="125" t="str">
        <f t="shared" si="7"/>
        <v/>
      </c>
      <c r="AG58" s="125" t="str">
        <f t="shared" si="8"/>
        <v/>
      </c>
      <c r="AH58" s="87"/>
      <c r="AI58" s="30" t="str">
        <f t="shared" si="9"/>
        <v>Débil</v>
      </c>
      <c r="AJ58" s="34" t="str">
        <f>IFERROR(VLOOKUP((CONCATENATE(AG58,AI58)),Listados!$U$3:$V$11,2,FALSE),"")</f>
        <v/>
      </c>
      <c r="AK58" s="125">
        <f t="shared" si="10"/>
        <v>100</v>
      </c>
      <c r="AL58" s="188"/>
      <c r="AM58" s="190"/>
      <c r="AN58" s="80">
        <f t="shared" ref="AN58" si="111">+IF(AND(Q58="Preventivo",AM55="Fuerte"),2,IF(AND(Q58="Preventivo",AM55="Moderado"),1,0))</f>
        <v>0</v>
      </c>
      <c r="AO58" s="80">
        <f t="shared" si="48"/>
        <v>0</v>
      </c>
      <c r="AP58" s="80" t="e">
        <f t="shared" ref="AP58" si="112">+K55-AN58</f>
        <v>#N/A</v>
      </c>
      <c r="AQ58" s="80" t="e">
        <f t="shared" ref="AQ58" si="113">+M55-AO58</f>
        <v>#N/A</v>
      </c>
      <c r="AR58" s="175"/>
      <c r="AS58" s="175"/>
      <c r="AT58" s="175"/>
      <c r="AU58" s="175"/>
    </row>
    <row r="59" spans="1:47" ht="28">
      <c r="A59" s="178"/>
      <c r="B59" s="200"/>
      <c r="C59" s="182"/>
      <c r="D59" s="185"/>
      <c r="E59" s="47"/>
      <c r="F59" s="47"/>
      <c r="G59" s="48"/>
      <c r="H59" s="50"/>
      <c r="I59" s="29"/>
      <c r="J59" s="192"/>
      <c r="K59" s="194"/>
      <c r="L59" s="197"/>
      <c r="M59" s="194"/>
      <c r="N59" s="198"/>
      <c r="O59" s="83" t="s">
        <v>169</v>
      </c>
      <c r="P59" s="86"/>
      <c r="Q59" s="86"/>
      <c r="R59" s="86"/>
      <c r="S59" s="46" t="str">
        <f t="shared" si="0"/>
        <v/>
      </c>
      <c r="T59" s="86"/>
      <c r="U59" s="46" t="str">
        <f t="shared" si="1"/>
        <v/>
      </c>
      <c r="V59" s="126"/>
      <c r="W59" s="46" t="str">
        <f t="shared" si="2"/>
        <v/>
      </c>
      <c r="X59" s="126"/>
      <c r="Y59" s="46" t="str">
        <f t="shared" si="3"/>
        <v/>
      </c>
      <c r="Z59" s="126"/>
      <c r="AA59" s="46" t="str">
        <f t="shared" si="4"/>
        <v/>
      </c>
      <c r="AB59" s="126"/>
      <c r="AC59" s="46" t="str">
        <f t="shared" si="5"/>
        <v/>
      </c>
      <c r="AD59" s="126"/>
      <c r="AE59" s="46" t="str">
        <f t="shared" si="6"/>
        <v/>
      </c>
      <c r="AF59" s="125" t="str">
        <f t="shared" si="7"/>
        <v/>
      </c>
      <c r="AG59" s="125" t="str">
        <f t="shared" si="8"/>
        <v/>
      </c>
      <c r="AH59" s="87"/>
      <c r="AI59" s="30" t="str">
        <f t="shared" si="9"/>
        <v>Débil</v>
      </c>
      <c r="AJ59" s="34" t="str">
        <f>IFERROR(VLOOKUP((CONCATENATE(AG59,AI59)),Listados!$U$3:$V$11,2,FALSE),"")</f>
        <v/>
      </c>
      <c r="AK59" s="125">
        <f t="shared" si="10"/>
        <v>100</v>
      </c>
      <c r="AL59" s="188"/>
      <c r="AM59" s="190"/>
      <c r="AN59" s="80">
        <f t="shared" ref="AN59" si="114">+IF(AND(Q59="Preventivo",AM55="Fuerte"),2,IF(AND(Q59="Preventivo",AM55="Moderado"),1,0))</f>
        <v>0</v>
      </c>
      <c r="AO59" s="80">
        <f t="shared" si="48"/>
        <v>0</v>
      </c>
      <c r="AP59" s="80" t="e">
        <f t="shared" ref="AP59" si="115">+K55-AN59</f>
        <v>#N/A</v>
      </c>
      <c r="AQ59" s="80" t="e">
        <f t="shared" ref="AQ59" si="116">+M55-AO59</f>
        <v>#N/A</v>
      </c>
      <c r="AR59" s="175"/>
      <c r="AS59" s="175"/>
      <c r="AT59" s="175"/>
      <c r="AU59" s="175"/>
    </row>
    <row r="60" spans="1:47" ht="29" thickBot="1">
      <c r="A60" s="179"/>
      <c r="B60" s="200"/>
      <c r="C60" s="183"/>
      <c r="D60" s="186"/>
      <c r="E60" s="123"/>
      <c r="F60" s="123"/>
      <c r="G60" s="51"/>
      <c r="H60" s="52"/>
      <c r="I60" s="29"/>
      <c r="J60" s="192"/>
      <c r="K60" s="195"/>
      <c r="L60" s="197"/>
      <c r="M60" s="195"/>
      <c r="N60" s="198"/>
      <c r="O60" s="83" t="s">
        <v>169</v>
      </c>
      <c r="P60" s="86"/>
      <c r="Q60" s="86"/>
      <c r="R60" s="86"/>
      <c r="S60" s="46" t="str">
        <f t="shared" si="0"/>
        <v/>
      </c>
      <c r="T60" s="86"/>
      <c r="U60" s="46" t="str">
        <f t="shared" si="1"/>
        <v/>
      </c>
      <c r="V60" s="126"/>
      <c r="W60" s="46" t="str">
        <f t="shared" si="2"/>
        <v/>
      </c>
      <c r="X60" s="126"/>
      <c r="Y60" s="46" t="str">
        <f t="shared" si="3"/>
        <v/>
      </c>
      <c r="Z60" s="126"/>
      <c r="AA60" s="46" t="str">
        <f t="shared" si="4"/>
        <v/>
      </c>
      <c r="AB60" s="126"/>
      <c r="AC60" s="46" t="str">
        <f t="shared" si="5"/>
        <v/>
      </c>
      <c r="AD60" s="126"/>
      <c r="AE60" s="46" t="str">
        <f t="shared" si="6"/>
        <v/>
      </c>
      <c r="AF60" s="125" t="str">
        <f t="shared" si="7"/>
        <v/>
      </c>
      <c r="AG60" s="125" t="str">
        <f t="shared" si="8"/>
        <v/>
      </c>
      <c r="AH60" s="87"/>
      <c r="AI60" s="30" t="str">
        <f t="shared" si="9"/>
        <v>Débil</v>
      </c>
      <c r="AJ60" s="34" t="str">
        <f>IFERROR(VLOOKUP((CONCATENATE(AG60,AI60)),Listados!$U$3:$V$11,2,FALSE),"")</f>
        <v/>
      </c>
      <c r="AK60" s="125">
        <f t="shared" si="10"/>
        <v>100</v>
      </c>
      <c r="AL60" s="189"/>
      <c r="AM60" s="190"/>
      <c r="AN60" s="80">
        <f t="shared" ref="AN60" si="117">+IF(AND(Q60="Preventivo",AM55="Fuerte"),2,IF(AND(Q60="Preventivo",AM55="Moderado"),1,0))</f>
        <v>0</v>
      </c>
      <c r="AO60" s="80">
        <f t="shared" si="48"/>
        <v>0</v>
      </c>
      <c r="AP60" s="80" t="e">
        <f t="shared" ref="AP60" si="118">+K55-AN60</f>
        <v>#N/A</v>
      </c>
      <c r="AQ60" s="80" t="e">
        <f t="shared" ref="AQ60" si="119">+M55-AO60</f>
        <v>#N/A</v>
      </c>
      <c r="AR60" s="176"/>
      <c r="AS60" s="176"/>
      <c r="AT60" s="176"/>
      <c r="AU60" s="176"/>
    </row>
    <row r="61" spans="1:47" ht="28">
      <c r="A61" s="177">
        <v>10</v>
      </c>
      <c r="B61" s="199"/>
      <c r="C61" s="181" t="str">
        <f>IFERROR(VLOOKUP(B61,Listados!B$3:C$20,2,FALSE),"")</f>
        <v/>
      </c>
      <c r="D61" s="184"/>
      <c r="E61" s="121"/>
      <c r="F61" s="121"/>
      <c r="G61" s="37"/>
      <c r="H61" s="42"/>
      <c r="I61" s="28"/>
      <c r="J61" s="191"/>
      <c r="K61" s="193" t="e">
        <f>+VLOOKUP(J61,Listados!$K$8:$L$12,2,0)</f>
        <v>#N/A</v>
      </c>
      <c r="L61" s="196"/>
      <c r="M61" s="193" t="e">
        <f>+VLOOKUP(L61,Listados!$K$13:$L$17,2,0)</f>
        <v>#N/A</v>
      </c>
      <c r="N61" s="176" t="str">
        <f>IF(AND(J61&lt;&gt;"",L61&lt;&gt;""),VLOOKUP(J61&amp;L61,Listados!$M$3:$N$27,2,FALSE),"")</f>
        <v/>
      </c>
      <c r="O61" s="83" t="s">
        <v>169</v>
      </c>
      <c r="P61" s="86"/>
      <c r="Q61" s="86"/>
      <c r="R61" s="86"/>
      <c r="S61" s="46" t="str">
        <f t="shared" si="0"/>
        <v/>
      </c>
      <c r="T61" s="86"/>
      <c r="U61" s="46" t="str">
        <f t="shared" si="1"/>
        <v/>
      </c>
      <c r="V61" s="126"/>
      <c r="W61" s="46" t="str">
        <f t="shared" si="2"/>
        <v/>
      </c>
      <c r="X61" s="126"/>
      <c r="Y61" s="46" t="str">
        <f t="shared" si="3"/>
        <v/>
      </c>
      <c r="Z61" s="126"/>
      <c r="AA61" s="46" t="str">
        <f t="shared" si="4"/>
        <v/>
      </c>
      <c r="AB61" s="126"/>
      <c r="AC61" s="46" t="str">
        <f t="shared" si="5"/>
        <v/>
      </c>
      <c r="AD61" s="126"/>
      <c r="AE61" s="46" t="str">
        <f t="shared" si="6"/>
        <v/>
      </c>
      <c r="AF61" s="125" t="str">
        <f t="shared" si="7"/>
        <v/>
      </c>
      <c r="AG61" s="125" t="str">
        <f t="shared" si="8"/>
        <v/>
      </c>
      <c r="AH61" s="87"/>
      <c r="AI61" s="30" t="str">
        <f t="shared" si="9"/>
        <v>Débil</v>
      </c>
      <c r="AJ61" s="34" t="str">
        <f>IFERROR(VLOOKUP((CONCATENATE(AG61,AI61)),Listados!$U$3:$V$11,2,FALSE),"")</f>
        <v/>
      </c>
      <c r="AK61" s="125">
        <f t="shared" si="10"/>
        <v>100</v>
      </c>
      <c r="AL61" s="187">
        <f>AVERAGE(AK61:AK66)</f>
        <v>100</v>
      </c>
      <c r="AM61" s="189" t="str">
        <f>IF(AL61&lt;=50, "Débil", IF(AL61&lt;=99,"Moderado","Fuerte"))</f>
        <v>Fuerte</v>
      </c>
      <c r="AN61" s="80">
        <f t="shared" ref="AN61" si="120">+IF(AND(Q61="Preventivo",AM61="Fuerte"),2,IF(AND(Q61="Preventivo",AM61="Moderado"),1,0))</f>
        <v>0</v>
      </c>
      <c r="AO61" s="80">
        <f t="shared" si="48"/>
        <v>0</v>
      </c>
      <c r="AP61" s="80" t="e">
        <f t="shared" ref="AP61" si="121">+K61-AN61</f>
        <v>#N/A</v>
      </c>
      <c r="AQ61" s="80" t="e">
        <f t="shared" ref="AQ61" si="122">+M61-AO61</f>
        <v>#N/A</v>
      </c>
      <c r="AR61" s="174" t="e">
        <f>+VLOOKUP(MIN(AP61,AP62,AP63,AP64,AP65,AP66),Listados!$J$18:$K$24,2,TRUE)</f>
        <v>#N/A</v>
      </c>
      <c r="AS61" s="174" t="e">
        <f>+VLOOKUP(MIN(AQ61,AQ62,AQ63,AQ64,AQ65,AQ66),Listados!$J$27:$K$32,2,TRUE)</f>
        <v>#N/A</v>
      </c>
      <c r="AT61" s="174" t="e">
        <f>IF(AND(AR61&lt;&gt;"",AS61&lt;&gt;""),VLOOKUP(AR61&amp;AS61,Listados!$M$3:$N$27,2,FALSE),"")</f>
        <v>#N/A</v>
      </c>
      <c r="AU61" s="174" t="e">
        <f>+VLOOKUP(AT61,Listados!$P$3:$Q$6,2,FALSE)</f>
        <v>#N/A</v>
      </c>
    </row>
    <row r="62" spans="1:47" ht="28">
      <c r="A62" s="178"/>
      <c r="B62" s="200"/>
      <c r="C62" s="182"/>
      <c r="D62" s="185"/>
      <c r="E62" s="122"/>
      <c r="F62" s="122"/>
      <c r="G62" s="35"/>
      <c r="H62" s="43"/>
      <c r="I62" s="29"/>
      <c r="J62" s="192"/>
      <c r="K62" s="194"/>
      <c r="L62" s="197"/>
      <c r="M62" s="194"/>
      <c r="N62" s="198"/>
      <c r="O62" s="83" t="s">
        <v>169</v>
      </c>
      <c r="P62" s="86"/>
      <c r="Q62" s="86"/>
      <c r="R62" s="86"/>
      <c r="S62" s="46" t="str">
        <f t="shared" si="0"/>
        <v/>
      </c>
      <c r="T62" s="86"/>
      <c r="U62" s="46" t="str">
        <f t="shared" si="1"/>
        <v/>
      </c>
      <c r="V62" s="126"/>
      <c r="W62" s="46" t="str">
        <f t="shared" si="2"/>
        <v/>
      </c>
      <c r="X62" s="126"/>
      <c r="Y62" s="46" t="str">
        <f t="shared" si="3"/>
        <v/>
      </c>
      <c r="Z62" s="126"/>
      <c r="AA62" s="46" t="str">
        <f t="shared" si="4"/>
        <v/>
      </c>
      <c r="AB62" s="126"/>
      <c r="AC62" s="46" t="str">
        <f t="shared" si="5"/>
        <v/>
      </c>
      <c r="AD62" s="126"/>
      <c r="AE62" s="46" t="str">
        <f t="shared" si="6"/>
        <v/>
      </c>
      <c r="AF62" s="125" t="str">
        <f t="shared" si="7"/>
        <v/>
      </c>
      <c r="AG62" s="125" t="str">
        <f t="shared" si="8"/>
        <v/>
      </c>
      <c r="AH62" s="87"/>
      <c r="AI62" s="30" t="str">
        <f t="shared" si="9"/>
        <v>Débil</v>
      </c>
      <c r="AJ62" s="34" t="str">
        <f>IFERROR(VLOOKUP((CONCATENATE(AG62,AI62)),Listados!$U$3:$V$11,2,FALSE),"")</f>
        <v/>
      </c>
      <c r="AK62" s="125">
        <f t="shared" si="10"/>
        <v>100</v>
      </c>
      <c r="AL62" s="188"/>
      <c r="AM62" s="190"/>
      <c r="AN62" s="80">
        <f t="shared" ref="AN62" si="123">+IF(AND(Q62="Preventivo",AM61="Fuerte"),2,IF(AND(Q62="Preventivo",AM61="Moderado"),1,0))</f>
        <v>0</v>
      </c>
      <c r="AO62" s="80">
        <f t="shared" si="48"/>
        <v>0</v>
      </c>
      <c r="AP62" s="80" t="e">
        <f t="shared" ref="AP62" si="124">+K61-AN62</f>
        <v>#N/A</v>
      </c>
      <c r="AQ62" s="80" t="e">
        <f t="shared" ref="AQ62" si="125">+M61-AO62</f>
        <v>#N/A</v>
      </c>
      <c r="AR62" s="175"/>
      <c r="AS62" s="175"/>
      <c r="AT62" s="175"/>
      <c r="AU62" s="175"/>
    </row>
    <row r="63" spans="1:47" ht="28">
      <c r="A63" s="178"/>
      <c r="B63" s="200"/>
      <c r="C63" s="182"/>
      <c r="D63" s="185"/>
      <c r="E63" s="122"/>
      <c r="F63" s="122"/>
      <c r="G63" s="35"/>
      <c r="H63" s="43"/>
      <c r="I63" s="29"/>
      <c r="J63" s="192"/>
      <c r="K63" s="194"/>
      <c r="L63" s="197"/>
      <c r="M63" s="194"/>
      <c r="N63" s="198"/>
      <c r="O63" s="83" t="s">
        <v>169</v>
      </c>
      <c r="P63" s="86"/>
      <c r="Q63" s="86"/>
      <c r="R63" s="86"/>
      <c r="S63" s="46" t="str">
        <f t="shared" si="0"/>
        <v/>
      </c>
      <c r="T63" s="86"/>
      <c r="U63" s="46" t="str">
        <f t="shared" si="1"/>
        <v/>
      </c>
      <c r="V63" s="126"/>
      <c r="W63" s="46" t="str">
        <f t="shared" si="2"/>
        <v/>
      </c>
      <c r="X63" s="126"/>
      <c r="Y63" s="46" t="str">
        <f t="shared" si="3"/>
        <v/>
      </c>
      <c r="Z63" s="126"/>
      <c r="AA63" s="46" t="str">
        <f t="shared" si="4"/>
        <v/>
      </c>
      <c r="AB63" s="126"/>
      <c r="AC63" s="46" t="str">
        <f t="shared" si="5"/>
        <v/>
      </c>
      <c r="AD63" s="126"/>
      <c r="AE63" s="46" t="str">
        <f t="shared" si="6"/>
        <v/>
      </c>
      <c r="AF63" s="125" t="str">
        <f t="shared" si="7"/>
        <v/>
      </c>
      <c r="AG63" s="125" t="str">
        <f t="shared" si="8"/>
        <v/>
      </c>
      <c r="AH63" s="87"/>
      <c r="AI63" s="30" t="str">
        <f t="shared" si="9"/>
        <v>Débil</v>
      </c>
      <c r="AJ63" s="34" t="str">
        <f>IFERROR(VLOOKUP((CONCATENATE(AG63,AI63)),Listados!$U$3:$V$11,2,FALSE),"")</f>
        <v/>
      </c>
      <c r="AK63" s="125">
        <f t="shared" si="10"/>
        <v>100</v>
      </c>
      <c r="AL63" s="188"/>
      <c r="AM63" s="190"/>
      <c r="AN63" s="80">
        <f t="shared" ref="AN63" si="126">+IF(AND(Q63="Preventivo",AM61="Fuerte"),2,IF(AND(Q63="Preventivo",AM61="Moderado"),1,0))</f>
        <v>0</v>
      </c>
      <c r="AO63" s="80">
        <f t="shared" si="48"/>
        <v>0</v>
      </c>
      <c r="AP63" s="80" t="e">
        <f t="shared" ref="AP63" si="127">+K61-AN63</f>
        <v>#N/A</v>
      </c>
      <c r="AQ63" s="80" t="e">
        <f t="shared" ref="AQ63" si="128">+M61-AO63</f>
        <v>#N/A</v>
      </c>
      <c r="AR63" s="175"/>
      <c r="AS63" s="175"/>
      <c r="AT63" s="175"/>
      <c r="AU63" s="175"/>
    </row>
    <row r="64" spans="1:47" ht="28">
      <c r="A64" s="178"/>
      <c r="B64" s="200"/>
      <c r="C64" s="182"/>
      <c r="D64" s="185"/>
      <c r="E64" s="122"/>
      <c r="F64" s="122"/>
      <c r="G64" s="49"/>
      <c r="H64" s="43"/>
      <c r="I64" s="29"/>
      <c r="J64" s="192"/>
      <c r="K64" s="194"/>
      <c r="L64" s="197"/>
      <c r="M64" s="194"/>
      <c r="N64" s="198"/>
      <c r="O64" s="83" t="s">
        <v>169</v>
      </c>
      <c r="P64" s="86"/>
      <c r="Q64" s="86"/>
      <c r="R64" s="86"/>
      <c r="S64" s="46" t="str">
        <f t="shared" si="0"/>
        <v/>
      </c>
      <c r="T64" s="86"/>
      <c r="U64" s="46" t="str">
        <f t="shared" si="1"/>
        <v/>
      </c>
      <c r="V64" s="126"/>
      <c r="W64" s="46" t="str">
        <f t="shared" si="2"/>
        <v/>
      </c>
      <c r="X64" s="126"/>
      <c r="Y64" s="46" t="str">
        <f t="shared" si="3"/>
        <v/>
      </c>
      <c r="Z64" s="126"/>
      <c r="AA64" s="46" t="str">
        <f t="shared" si="4"/>
        <v/>
      </c>
      <c r="AB64" s="126"/>
      <c r="AC64" s="46" t="str">
        <f t="shared" si="5"/>
        <v/>
      </c>
      <c r="AD64" s="126"/>
      <c r="AE64" s="46" t="str">
        <f t="shared" si="6"/>
        <v/>
      </c>
      <c r="AF64" s="125" t="str">
        <f t="shared" si="7"/>
        <v/>
      </c>
      <c r="AG64" s="125" t="str">
        <f t="shared" si="8"/>
        <v/>
      </c>
      <c r="AH64" s="87"/>
      <c r="AI64" s="30" t="str">
        <f t="shared" si="9"/>
        <v>Débil</v>
      </c>
      <c r="AJ64" s="34" t="str">
        <f>IFERROR(VLOOKUP((CONCATENATE(AG64,AI64)),Listados!$U$3:$V$11,2,FALSE),"")</f>
        <v/>
      </c>
      <c r="AK64" s="125">
        <f t="shared" si="10"/>
        <v>100</v>
      </c>
      <c r="AL64" s="188"/>
      <c r="AM64" s="190"/>
      <c r="AN64" s="80">
        <f t="shared" ref="AN64" si="129">+IF(AND(Q64="Preventivo",AM61="Fuerte"),2,IF(AND(Q64="Preventivo",AM61="Moderado"),1,0))</f>
        <v>0</v>
      </c>
      <c r="AO64" s="80">
        <f t="shared" si="48"/>
        <v>0</v>
      </c>
      <c r="AP64" s="80" t="e">
        <f t="shared" ref="AP64" si="130">+K61-AN64</f>
        <v>#N/A</v>
      </c>
      <c r="AQ64" s="80" t="e">
        <f t="shared" ref="AQ64" si="131">+M61-AO64</f>
        <v>#N/A</v>
      </c>
      <c r="AR64" s="175"/>
      <c r="AS64" s="175"/>
      <c r="AT64" s="175"/>
      <c r="AU64" s="175"/>
    </row>
    <row r="65" spans="1:47" ht="28">
      <c r="A65" s="178"/>
      <c r="B65" s="200"/>
      <c r="C65" s="182"/>
      <c r="D65" s="185"/>
      <c r="E65" s="47"/>
      <c r="F65" s="47"/>
      <c r="G65" s="48"/>
      <c r="H65" s="50"/>
      <c r="I65" s="29"/>
      <c r="J65" s="192"/>
      <c r="K65" s="194"/>
      <c r="L65" s="197"/>
      <c r="M65" s="194"/>
      <c r="N65" s="198"/>
      <c r="O65" s="83" t="s">
        <v>169</v>
      </c>
      <c r="P65" s="86"/>
      <c r="Q65" s="86"/>
      <c r="R65" s="86"/>
      <c r="S65" s="46" t="str">
        <f t="shared" si="0"/>
        <v/>
      </c>
      <c r="T65" s="86"/>
      <c r="U65" s="46" t="str">
        <f t="shared" si="1"/>
        <v/>
      </c>
      <c r="V65" s="126"/>
      <c r="W65" s="46" t="str">
        <f t="shared" si="2"/>
        <v/>
      </c>
      <c r="X65" s="126"/>
      <c r="Y65" s="46" t="str">
        <f t="shared" si="3"/>
        <v/>
      </c>
      <c r="Z65" s="126"/>
      <c r="AA65" s="46" t="str">
        <f t="shared" si="4"/>
        <v/>
      </c>
      <c r="AB65" s="126"/>
      <c r="AC65" s="46" t="str">
        <f t="shared" si="5"/>
        <v/>
      </c>
      <c r="AD65" s="126"/>
      <c r="AE65" s="46" t="str">
        <f t="shared" si="6"/>
        <v/>
      </c>
      <c r="AF65" s="125" t="str">
        <f t="shared" si="7"/>
        <v/>
      </c>
      <c r="AG65" s="125" t="str">
        <f t="shared" si="8"/>
        <v/>
      </c>
      <c r="AH65" s="87"/>
      <c r="AI65" s="30" t="str">
        <f t="shared" si="9"/>
        <v>Débil</v>
      </c>
      <c r="AJ65" s="34" t="str">
        <f>IFERROR(VLOOKUP((CONCATENATE(AG65,AI65)),Listados!$U$3:$V$11,2,FALSE),"")</f>
        <v/>
      </c>
      <c r="AK65" s="125">
        <f t="shared" si="10"/>
        <v>100</v>
      </c>
      <c r="AL65" s="188"/>
      <c r="AM65" s="190"/>
      <c r="AN65" s="80">
        <f t="shared" ref="AN65" si="132">+IF(AND(Q65="Preventivo",AM61="Fuerte"),2,IF(AND(Q65="Preventivo",AM61="Moderado"),1,0))</f>
        <v>0</v>
      </c>
      <c r="AO65" s="80">
        <f t="shared" si="48"/>
        <v>0</v>
      </c>
      <c r="AP65" s="80" t="e">
        <f t="shared" ref="AP65" si="133">+K61-AN65</f>
        <v>#N/A</v>
      </c>
      <c r="AQ65" s="80" t="e">
        <f t="shared" ref="AQ65" si="134">+M61-AO65</f>
        <v>#N/A</v>
      </c>
      <c r="AR65" s="175"/>
      <c r="AS65" s="175"/>
      <c r="AT65" s="175"/>
      <c r="AU65" s="175"/>
    </row>
    <row r="66" spans="1:47" ht="29" thickBot="1">
      <c r="A66" s="179"/>
      <c r="B66" s="200"/>
      <c r="C66" s="183"/>
      <c r="D66" s="186"/>
      <c r="E66" s="123"/>
      <c r="F66" s="123"/>
      <c r="G66" s="51"/>
      <c r="H66" s="52"/>
      <c r="I66" s="29"/>
      <c r="J66" s="192"/>
      <c r="K66" s="195"/>
      <c r="L66" s="197"/>
      <c r="M66" s="195"/>
      <c r="N66" s="198"/>
      <c r="O66" s="83" t="s">
        <v>169</v>
      </c>
      <c r="P66" s="86"/>
      <c r="Q66" s="86"/>
      <c r="R66" s="86"/>
      <c r="S66" s="46" t="str">
        <f t="shared" si="0"/>
        <v/>
      </c>
      <c r="T66" s="86"/>
      <c r="U66" s="46" t="str">
        <f t="shared" si="1"/>
        <v/>
      </c>
      <c r="V66" s="126"/>
      <c r="W66" s="46" t="str">
        <f t="shared" si="2"/>
        <v/>
      </c>
      <c r="X66" s="126"/>
      <c r="Y66" s="46" t="str">
        <f t="shared" si="3"/>
        <v/>
      </c>
      <c r="Z66" s="126"/>
      <c r="AA66" s="46" t="str">
        <f t="shared" si="4"/>
        <v/>
      </c>
      <c r="AB66" s="126"/>
      <c r="AC66" s="46" t="str">
        <f t="shared" si="5"/>
        <v/>
      </c>
      <c r="AD66" s="126"/>
      <c r="AE66" s="46" t="str">
        <f t="shared" si="6"/>
        <v/>
      </c>
      <c r="AF66" s="125" t="str">
        <f t="shared" si="7"/>
        <v/>
      </c>
      <c r="AG66" s="125" t="str">
        <f t="shared" si="8"/>
        <v/>
      </c>
      <c r="AH66" s="87"/>
      <c r="AI66" s="30" t="str">
        <f t="shared" si="9"/>
        <v>Débil</v>
      </c>
      <c r="AJ66" s="34" t="str">
        <f>IFERROR(VLOOKUP((CONCATENATE(AG66,AI66)),Listados!$U$3:$V$11,2,FALSE),"")</f>
        <v/>
      </c>
      <c r="AK66" s="125">
        <f t="shared" si="10"/>
        <v>100</v>
      </c>
      <c r="AL66" s="189"/>
      <c r="AM66" s="190"/>
      <c r="AN66" s="80">
        <f t="shared" ref="AN66" si="135">+IF(AND(Q66="Preventivo",AM61="Fuerte"),2,IF(AND(Q66="Preventivo",AM61="Moderado"),1,0))</f>
        <v>0</v>
      </c>
      <c r="AO66" s="80">
        <f t="shared" si="48"/>
        <v>0</v>
      </c>
      <c r="AP66" s="80" t="e">
        <f t="shared" ref="AP66" si="136">+K61-AN66</f>
        <v>#N/A</v>
      </c>
      <c r="AQ66" s="80" t="e">
        <f t="shared" ref="AQ66" si="137">+M61-AO66</f>
        <v>#N/A</v>
      </c>
      <c r="AR66" s="176"/>
      <c r="AS66" s="176"/>
      <c r="AT66" s="176"/>
      <c r="AU66" s="176"/>
    </row>
    <row r="67" spans="1:47" ht="28">
      <c r="A67" s="177">
        <v>11</v>
      </c>
      <c r="B67" s="199"/>
      <c r="C67" s="181" t="str">
        <f>IFERROR(VLOOKUP(B67,Listados!B$3:C$20,2,FALSE),"")</f>
        <v/>
      </c>
      <c r="D67" s="184"/>
      <c r="E67" s="121"/>
      <c r="F67" s="121"/>
      <c r="G67" s="37"/>
      <c r="H67" s="42"/>
      <c r="I67" s="28"/>
      <c r="J67" s="191"/>
      <c r="K67" s="193" t="e">
        <f>+VLOOKUP(J67,Listados!$K$8:$L$12,2,0)</f>
        <v>#N/A</v>
      </c>
      <c r="L67" s="196"/>
      <c r="M67" s="193" t="e">
        <f>+VLOOKUP(L67,Listados!$K$13:$L$17,2,0)</f>
        <v>#N/A</v>
      </c>
      <c r="N67" s="176" t="str">
        <f>IF(AND(J67&lt;&gt;"",L67&lt;&gt;""),VLOOKUP(J67&amp;L67,Listados!$M$3:$N$27,2,FALSE),"")</f>
        <v/>
      </c>
      <c r="O67" s="83" t="s">
        <v>169</v>
      </c>
      <c r="P67" s="86"/>
      <c r="Q67" s="86"/>
      <c r="R67" s="86"/>
      <c r="S67" s="46" t="str">
        <f t="shared" si="0"/>
        <v/>
      </c>
      <c r="T67" s="86"/>
      <c r="U67" s="46" t="str">
        <f t="shared" si="1"/>
        <v/>
      </c>
      <c r="V67" s="126"/>
      <c r="W67" s="46" t="str">
        <f t="shared" si="2"/>
        <v/>
      </c>
      <c r="X67" s="126"/>
      <c r="Y67" s="46" t="str">
        <f t="shared" si="3"/>
        <v/>
      </c>
      <c r="Z67" s="126"/>
      <c r="AA67" s="46" t="str">
        <f t="shared" si="4"/>
        <v/>
      </c>
      <c r="AB67" s="126"/>
      <c r="AC67" s="46" t="str">
        <f t="shared" si="5"/>
        <v/>
      </c>
      <c r="AD67" s="126"/>
      <c r="AE67" s="46" t="str">
        <f t="shared" si="6"/>
        <v/>
      </c>
      <c r="AF67" s="125" t="str">
        <f t="shared" si="7"/>
        <v/>
      </c>
      <c r="AG67" s="125" t="str">
        <f t="shared" si="8"/>
        <v/>
      </c>
      <c r="AH67" s="87"/>
      <c r="AI67" s="30" t="str">
        <f t="shared" si="9"/>
        <v>Débil</v>
      </c>
      <c r="AJ67" s="34" t="str">
        <f>IFERROR(VLOOKUP((CONCATENATE(AG67,AI67)),Listados!$U$3:$V$11,2,FALSE),"")</f>
        <v/>
      </c>
      <c r="AK67" s="125">
        <f t="shared" si="10"/>
        <v>100</v>
      </c>
      <c r="AL67" s="187">
        <f>AVERAGE(AK67:AK72)</f>
        <v>100</v>
      </c>
      <c r="AM67" s="189" t="str">
        <f>IF(AL67&lt;=50, "Débil", IF(AL67&lt;=99,"Moderado","Fuerte"))</f>
        <v>Fuerte</v>
      </c>
      <c r="AN67" s="80">
        <f t="shared" ref="AN67" si="138">+IF(AND(Q67="Preventivo",AM67="Fuerte"),2,IF(AND(Q67="Preventivo",AM67="Moderado"),1,0))</f>
        <v>0</v>
      </c>
      <c r="AO67" s="80">
        <f t="shared" si="48"/>
        <v>0</v>
      </c>
      <c r="AP67" s="80" t="e">
        <f t="shared" ref="AP67" si="139">+K67-AN67</f>
        <v>#N/A</v>
      </c>
      <c r="AQ67" s="80" t="e">
        <f t="shared" ref="AQ67" si="140">+M67-AO67</f>
        <v>#N/A</v>
      </c>
      <c r="AR67" s="174" t="e">
        <f>+VLOOKUP(MIN(AP67,AP68,AP69,AP70,AP71,AP72),Listados!$J$18:$K$24,2,TRUE)</f>
        <v>#N/A</v>
      </c>
      <c r="AS67" s="174" t="e">
        <f>+VLOOKUP(MIN(AQ67,AQ68,AQ69,AQ70,AQ71,AQ72),Listados!$J$27:$K$32,2,TRUE)</f>
        <v>#N/A</v>
      </c>
      <c r="AT67" s="174" t="e">
        <f>IF(AND(AR67&lt;&gt;"",AS67&lt;&gt;""),VLOOKUP(AR67&amp;AS67,Listados!$M$3:$N$27,2,FALSE),"")</f>
        <v>#N/A</v>
      </c>
      <c r="AU67" s="174" t="e">
        <f>+VLOOKUP(AT67,Listados!$P$3:$Q$6,2,FALSE)</f>
        <v>#N/A</v>
      </c>
    </row>
    <row r="68" spans="1:47" ht="28">
      <c r="A68" s="178"/>
      <c r="B68" s="200"/>
      <c r="C68" s="182"/>
      <c r="D68" s="185"/>
      <c r="E68" s="122"/>
      <c r="F68" s="122"/>
      <c r="G68" s="35"/>
      <c r="H68" s="43"/>
      <c r="I68" s="29"/>
      <c r="J68" s="192"/>
      <c r="K68" s="194"/>
      <c r="L68" s="197"/>
      <c r="M68" s="194"/>
      <c r="N68" s="198"/>
      <c r="O68" s="83" t="s">
        <v>169</v>
      </c>
      <c r="P68" s="86"/>
      <c r="Q68" s="86"/>
      <c r="R68" s="86"/>
      <c r="S68" s="46" t="str">
        <f t="shared" si="0"/>
        <v/>
      </c>
      <c r="T68" s="86"/>
      <c r="U68" s="46" t="str">
        <f t="shared" si="1"/>
        <v/>
      </c>
      <c r="V68" s="126"/>
      <c r="W68" s="46" t="str">
        <f t="shared" si="2"/>
        <v/>
      </c>
      <c r="X68" s="126"/>
      <c r="Y68" s="46" t="str">
        <f t="shared" si="3"/>
        <v/>
      </c>
      <c r="Z68" s="126"/>
      <c r="AA68" s="46" t="str">
        <f t="shared" si="4"/>
        <v/>
      </c>
      <c r="AB68" s="126"/>
      <c r="AC68" s="46" t="str">
        <f t="shared" si="5"/>
        <v/>
      </c>
      <c r="AD68" s="126"/>
      <c r="AE68" s="46" t="str">
        <f t="shared" si="6"/>
        <v/>
      </c>
      <c r="AF68" s="125" t="str">
        <f t="shared" si="7"/>
        <v/>
      </c>
      <c r="AG68" s="125" t="str">
        <f t="shared" si="8"/>
        <v/>
      </c>
      <c r="AH68" s="87"/>
      <c r="AI68" s="30" t="str">
        <f t="shared" si="9"/>
        <v>Débil</v>
      </c>
      <c r="AJ68" s="34" t="str">
        <f>IFERROR(VLOOKUP((CONCATENATE(AG68,AI68)),Listados!$U$3:$V$11,2,FALSE),"")</f>
        <v/>
      </c>
      <c r="AK68" s="125">
        <f t="shared" si="10"/>
        <v>100</v>
      </c>
      <c r="AL68" s="188"/>
      <c r="AM68" s="190"/>
      <c r="AN68" s="80">
        <f t="shared" ref="AN68" si="141">+IF(AND(Q68="Preventivo",AM67="Fuerte"),2,IF(AND(Q68="Preventivo",AM67="Moderado"),1,0))</f>
        <v>0</v>
      </c>
      <c r="AO68" s="80">
        <f t="shared" si="48"/>
        <v>0</v>
      </c>
      <c r="AP68" s="80" t="e">
        <f t="shared" ref="AP68" si="142">+K67-AN68</f>
        <v>#N/A</v>
      </c>
      <c r="AQ68" s="80" t="e">
        <f t="shared" ref="AQ68" si="143">+M67-AO68</f>
        <v>#N/A</v>
      </c>
      <c r="AR68" s="175"/>
      <c r="AS68" s="175"/>
      <c r="AT68" s="175"/>
      <c r="AU68" s="175"/>
    </row>
    <row r="69" spans="1:47" ht="28">
      <c r="A69" s="178"/>
      <c r="B69" s="200"/>
      <c r="C69" s="182"/>
      <c r="D69" s="185"/>
      <c r="E69" s="122"/>
      <c r="F69" s="122"/>
      <c r="G69" s="35"/>
      <c r="H69" s="43"/>
      <c r="I69" s="29"/>
      <c r="J69" s="192"/>
      <c r="K69" s="194"/>
      <c r="L69" s="197"/>
      <c r="M69" s="194"/>
      <c r="N69" s="198"/>
      <c r="O69" s="83" t="s">
        <v>169</v>
      </c>
      <c r="P69" s="86"/>
      <c r="Q69" s="86"/>
      <c r="R69" s="86"/>
      <c r="S69" s="46" t="str">
        <f t="shared" si="0"/>
        <v/>
      </c>
      <c r="T69" s="86"/>
      <c r="U69" s="46" t="str">
        <f t="shared" si="1"/>
        <v/>
      </c>
      <c r="V69" s="126"/>
      <c r="W69" s="46" t="str">
        <f t="shared" si="2"/>
        <v/>
      </c>
      <c r="X69" s="126"/>
      <c r="Y69" s="46" t="str">
        <f t="shared" si="3"/>
        <v/>
      </c>
      <c r="Z69" s="126"/>
      <c r="AA69" s="46" t="str">
        <f t="shared" si="4"/>
        <v/>
      </c>
      <c r="AB69" s="126"/>
      <c r="AC69" s="46" t="str">
        <f t="shared" si="5"/>
        <v/>
      </c>
      <c r="AD69" s="126"/>
      <c r="AE69" s="46" t="str">
        <f t="shared" si="6"/>
        <v/>
      </c>
      <c r="AF69" s="125" t="str">
        <f t="shared" si="7"/>
        <v/>
      </c>
      <c r="AG69" s="125" t="str">
        <f t="shared" si="8"/>
        <v/>
      </c>
      <c r="AH69" s="87"/>
      <c r="AI69" s="30" t="str">
        <f t="shared" si="9"/>
        <v>Débil</v>
      </c>
      <c r="AJ69" s="34" t="str">
        <f>IFERROR(VLOOKUP((CONCATENATE(AG69,AI69)),Listados!$U$3:$V$11,2,FALSE),"")</f>
        <v/>
      </c>
      <c r="AK69" s="125">
        <f t="shared" si="10"/>
        <v>100</v>
      </c>
      <c r="AL69" s="188"/>
      <c r="AM69" s="190"/>
      <c r="AN69" s="80">
        <f t="shared" ref="AN69" si="144">+IF(AND(Q69="Preventivo",AM67="Fuerte"),2,IF(AND(Q69="Preventivo",AM67="Moderado"),1,0))</f>
        <v>0</v>
      </c>
      <c r="AO69" s="80">
        <f t="shared" si="48"/>
        <v>0</v>
      </c>
      <c r="AP69" s="80" t="e">
        <f t="shared" ref="AP69" si="145">+K67-AN69</f>
        <v>#N/A</v>
      </c>
      <c r="AQ69" s="80" t="e">
        <f t="shared" ref="AQ69" si="146">+M67-AO69</f>
        <v>#N/A</v>
      </c>
      <c r="AR69" s="175"/>
      <c r="AS69" s="175"/>
      <c r="AT69" s="175"/>
      <c r="AU69" s="175"/>
    </row>
    <row r="70" spans="1:47" ht="28">
      <c r="A70" s="178"/>
      <c r="B70" s="200"/>
      <c r="C70" s="182"/>
      <c r="D70" s="185"/>
      <c r="E70" s="122"/>
      <c r="F70" s="122"/>
      <c r="G70" s="49"/>
      <c r="H70" s="43"/>
      <c r="I70" s="29"/>
      <c r="J70" s="192"/>
      <c r="K70" s="194"/>
      <c r="L70" s="197"/>
      <c r="M70" s="194"/>
      <c r="N70" s="198"/>
      <c r="O70" s="83" t="s">
        <v>169</v>
      </c>
      <c r="P70" s="86"/>
      <c r="Q70" s="86"/>
      <c r="R70" s="86"/>
      <c r="S70" s="46" t="str">
        <f t="shared" si="0"/>
        <v/>
      </c>
      <c r="T70" s="86"/>
      <c r="U70" s="46" t="str">
        <f t="shared" si="1"/>
        <v/>
      </c>
      <c r="V70" s="126"/>
      <c r="W70" s="46" t="str">
        <f t="shared" si="2"/>
        <v/>
      </c>
      <c r="X70" s="126"/>
      <c r="Y70" s="46" t="str">
        <f t="shared" si="3"/>
        <v/>
      </c>
      <c r="Z70" s="126"/>
      <c r="AA70" s="46" t="str">
        <f t="shared" si="4"/>
        <v/>
      </c>
      <c r="AB70" s="126"/>
      <c r="AC70" s="46" t="str">
        <f t="shared" si="5"/>
        <v/>
      </c>
      <c r="AD70" s="126"/>
      <c r="AE70" s="46" t="str">
        <f t="shared" si="6"/>
        <v/>
      </c>
      <c r="AF70" s="125" t="str">
        <f t="shared" si="7"/>
        <v/>
      </c>
      <c r="AG70" s="125" t="str">
        <f t="shared" si="8"/>
        <v/>
      </c>
      <c r="AH70" s="87"/>
      <c r="AI70" s="30" t="str">
        <f t="shared" si="9"/>
        <v>Débil</v>
      </c>
      <c r="AJ70" s="34" t="str">
        <f>IFERROR(VLOOKUP((CONCATENATE(AG70,AI70)),Listados!$U$3:$V$11,2,FALSE),"")</f>
        <v/>
      </c>
      <c r="AK70" s="125">
        <f t="shared" si="10"/>
        <v>100</v>
      </c>
      <c r="AL70" s="188"/>
      <c r="AM70" s="190"/>
      <c r="AN70" s="80">
        <f t="shared" ref="AN70" si="147">+IF(AND(Q70="Preventivo",AM67="Fuerte"),2,IF(AND(Q70="Preventivo",AM67="Moderado"),1,0))</f>
        <v>0</v>
      </c>
      <c r="AO70" s="80">
        <f t="shared" si="48"/>
        <v>0</v>
      </c>
      <c r="AP70" s="80" t="e">
        <f t="shared" ref="AP70" si="148">+K67-AN70</f>
        <v>#N/A</v>
      </c>
      <c r="AQ70" s="80" t="e">
        <f t="shared" ref="AQ70" si="149">+M67-AO70</f>
        <v>#N/A</v>
      </c>
      <c r="AR70" s="175"/>
      <c r="AS70" s="175"/>
      <c r="AT70" s="175"/>
      <c r="AU70" s="175"/>
    </row>
    <row r="71" spans="1:47" ht="28">
      <c r="A71" s="178"/>
      <c r="B71" s="200"/>
      <c r="C71" s="182"/>
      <c r="D71" s="185"/>
      <c r="E71" s="47"/>
      <c r="F71" s="47"/>
      <c r="G71" s="48"/>
      <c r="H71" s="50"/>
      <c r="I71" s="29"/>
      <c r="J71" s="192"/>
      <c r="K71" s="194"/>
      <c r="L71" s="197"/>
      <c r="M71" s="194"/>
      <c r="N71" s="198"/>
      <c r="O71" s="83" t="s">
        <v>169</v>
      </c>
      <c r="P71" s="86"/>
      <c r="Q71" s="86"/>
      <c r="R71" s="86"/>
      <c r="S71" s="46" t="str">
        <f t="shared" si="0"/>
        <v/>
      </c>
      <c r="T71" s="86"/>
      <c r="U71" s="46" t="str">
        <f t="shared" si="1"/>
        <v/>
      </c>
      <c r="V71" s="126"/>
      <c r="W71" s="46" t="str">
        <f t="shared" si="2"/>
        <v/>
      </c>
      <c r="X71" s="126"/>
      <c r="Y71" s="46" t="str">
        <f t="shared" si="3"/>
        <v/>
      </c>
      <c r="Z71" s="126"/>
      <c r="AA71" s="46" t="str">
        <f t="shared" si="4"/>
        <v/>
      </c>
      <c r="AB71" s="126"/>
      <c r="AC71" s="46" t="str">
        <f t="shared" si="5"/>
        <v/>
      </c>
      <c r="AD71" s="126"/>
      <c r="AE71" s="46" t="str">
        <f t="shared" si="6"/>
        <v/>
      </c>
      <c r="AF71" s="125" t="str">
        <f t="shared" si="7"/>
        <v/>
      </c>
      <c r="AG71" s="125" t="str">
        <f t="shared" si="8"/>
        <v/>
      </c>
      <c r="AH71" s="87"/>
      <c r="AI71" s="30" t="str">
        <f t="shared" si="9"/>
        <v>Débil</v>
      </c>
      <c r="AJ71" s="34" t="str">
        <f>IFERROR(VLOOKUP((CONCATENATE(AG71,AI71)),Listados!$U$3:$V$11,2,FALSE),"")</f>
        <v/>
      </c>
      <c r="AK71" s="125">
        <f t="shared" si="10"/>
        <v>100</v>
      </c>
      <c r="AL71" s="188"/>
      <c r="AM71" s="190"/>
      <c r="AN71" s="80">
        <f t="shared" ref="AN71" si="150">+IF(AND(Q71="Preventivo",AM67="Fuerte"),2,IF(AND(Q71="Preventivo",AM67="Moderado"),1,0))</f>
        <v>0</v>
      </c>
      <c r="AO71" s="80">
        <f t="shared" si="48"/>
        <v>0</v>
      </c>
      <c r="AP71" s="80" t="e">
        <f t="shared" ref="AP71" si="151">+K67-AN71</f>
        <v>#N/A</v>
      </c>
      <c r="AQ71" s="80" t="e">
        <f t="shared" ref="AQ71" si="152">+M67-AO71</f>
        <v>#N/A</v>
      </c>
      <c r="AR71" s="175"/>
      <c r="AS71" s="175"/>
      <c r="AT71" s="175"/>
      <c r="AU71" s="175"/>
    </row>
    <row r="72" spans="1:47" ht="29" thickBot="1">
      <c r="A72" s="179"/>
      <c r="B72" s="200"/>
      <c r="C72" s="183"/>
      <c r="D72" s="186"/>
      <c r="E72" s="123"/>
      <c r="F72" s="123"/>
      <c r="G72" s="51"/>
      <c r="H72" s="52"/>
      <c r="I72" s="29"/>
      <c r="J72" s="192"/>
      <c r="K72" s="195"/>
      <c r="L72" s="197"/>
      <c r="M72" s="195"/>
      <c r="N72" s="198"/>
      <c r="O72" s="83" t="s">
        <v>169</v>
      </c>
      <c r="P72" s="86"/>
      <c r="Q72" s="86"/>
      <c r="R72" s="86"/>
      <c r="S72" s="46" t="str">
        <f t="shared" ref="S72:S135" si="153">+IF(R72="si",15,"")</f>
        <v/>
      </c>
      <c r="T72" s="86"/>
      <c r="U72" s="46" t="str">
        <f t="shared" ref="U72:U135" si="154">+IF(T72="si",15,"")</f>
        <v/>
      </c>
      <c r="V72" s="126"/>
      <c r="W72" s="46" t="str">
        <f t="shared" ref="W72:W135" si="155">+IF(V72="si",15,"")</f>
        <v/>
      </c>
      <c r="X72" s="126"/>
      <c r="Y72" s="46" t="str">
        <f t="shared" ref="Y72:Y135" si="156">+IF(X72="si",15,"")</f>
        <v/>
      </c>
      <c r="Z72" s="126"/>
      <c r="AA72" s="46" t="str">
        <f t="shared" ref="AA72:AA135" si="157">+IF(Z72="si",15,"")</f>
        <v/>
      </c>
      <c r="AB72" s="126"/>
      <c r="AC72" s="46" t="str">
        <f t="shared" ref="AC72:AC135" si="158">+IF(AB72="si",15,"")</f>
        <v/>
      </c>
      <c r="AD72" s="126"/>
      <c r="AE72" s="46" t="str">
        <f t="shared" ref="AE72:AE135" si="159">+IF(AD72="Completa",10,IF(AD72="Incompleta",5,""))</f>
        <v/>
      </c>
      <c r="AF72" s="125" t="str">
        <f t="shared" ref="AF72:AF135" si="160">IF((SUM(S72,U72,W72,Y72,AA72,AC72,AE72)=0),"",(SUM(S72,U72,W72,Y72,AA72,AC72,AE72)))</f>
        <v/>
      </c>
      <c r="AG72" s="125" t="str">
        <f t="shared" ref="AG72:AG135" si="161">IF(AF72&lt;=85,"Débil",IF(AF72&lt;=95,"Moderado",IF(AF72=100,"Fuerte","")))</f>
        <v/>
      </c>
      <c r="AH72" s="87"/>
      <c r="AI72" s="30" t="str">
        <f t="shared" si="9"/>
        <v>Débil</v>
      </c>
      <c r="AJ72" s="34" t="str">
        <f>IFERROR(VLOOKUP((CONCATENATE(AG72,AI72)),Listados!$U$3:$V$11,2,FALSE),"")</f>
        <v/>
      </c>
      <c r="AK72" s="125">
        <f t="shared" si="10"/>
        <v>100</v>
      </c>
      <c r="AL72" s="189"/>
      <c r="AM72" s="190"/>
      <c r="AN72" s="80">
        <f t="shared" ref="AN72" si="162">+IF(AND(Q72="Preventivo",AM67="Fuerte"),2,IF(AND(Q72="Preventivo",AM67="Moderado"),1,0))</f>
        <v>0</v>
      </c>
      <c r="AO72" s="80">
        <f t="shared" si="48"/>
        <v>0</v>
      </c>
      <c r="AP72" s="80" t="e">
        <f t="shared" ref="AP72" si="163">+K67-AN72</f>
        <v>#N/A</v>
      </c>
      <c r="AQ72" s="80" t="e">
        <f t="shared" ref="AQ72" si="164">+M67-AO72</f>
        <v>#N/A</v>
      </c>
      <c r="AR72" s="176"/>
      <c r="AS72" s="176"/>
      <c r="AT72" s="176"/>
      <c r="AU72" s="176"/>
    </row>
    <row r="73" spans="1:47" ht="28">
      <c r="A73" s="177">
        <v>12</v>
      </c>
      <c r="B73" s="199"/>
      <c r="C73" s="181" t="str">
        <f>IFERROR(VLOOKUP(B73,Listados!B$3:C$20,2,FALSE),"")</f>
        <v/>
      </c>
      <c r="D73" s="184"/>
      <c r="E73" s="121"/>
      <c r="F73" s="121"/>
      <c r="G73" s="37"/>
      <c r="H73" s="42"/>
      <c r="I73" s="28"/>
      <c r="J73" s="191"/>
      <c r="K73" s="193" t="e">
        <f>+VLOOKUP(J73,Listados!$K$8:$L$12,2,0)</f>
        <v>#N/A</v>
      </c>
      <c r="L73" s="196"/>
      <c r="M73" s="193" t="e">
        <f>+VLOOKUP(L73,Listados!$K$13:$L$17,2,0)</f>
        <v>#N/A</v>
      </c>
      <c r="N73" s="176" t="str">
        <f>IF(AND(J73&lt;&gt;"",L73&lt;&gt;""),VLOOKUP(J73&amp;L73,Listados!$M$3:$N$27,2,FALSE),"")</f>
        <v/>
      </c>
      <c r="O73" s="83" t="s">
        <v>169</v>
      </c>
      <c r="P73" s="86"/>
      <c r="Q73" s="86"/>
      <c r="R73" s="86"/>
      <c r="S73" s="46" t="str">
        <f t="shared" si="153"/>
        <v/>
      </c>
      <c r="T73" s="86"/>
      <c r="U73" s="46" t="str">
        <f t="shared" si="154"/>
        <v/>
      </c>
      <c r="V73" s="126"/>
      <c r="W73" s="46" t="str">
        <f t="shared" si="155"/>
        <v/>
      </c>
      <c r="X73" s="126"/>
      <c r="Y73" s="46" t="str">
        <f t="shared" si="156"/>
        <v/>
      </c>
      <c r="Z73" s="126"/>
      <c r="AA73" s="46" t="str">
        <f t="shared" si="157"/>
        <v/>
      </c>
      <c r="AB73" s="126"/>
      <c r="AC73" s="46" t="str">
        <f t="shared" si="158"/>
        <v/>
      </c>
      <c r="AD73" s="126"/>
      <c r="AE73" s="46" t="str">
        <f t="shared" si="159"/>
        <v/>
      </c>
      <c r="AF73" s="125" t="str">
        <f t="shared" si="160"/>
        <v/>
      </c>
      <c r="AG73" s="125" t="str">
        <f t="shared" si="161"/>
        <v/>
      </c>
      <c r="AH73" s="87"/>
      <c r="AI73" s="30" t="str">
        <f t="shared" ref="AI73:AI136" si="165">+IF(AH73="siempre","Fuerte",IF(AH73="Algunas veces","Moderado","Débil"))</f>
        <v>Débil</v>
      </c>
      <c r="AJ73" s="34" t="str">
        <f>IFERROR(VLOOKUP((CONCATENATE(AG73,AI73)),Listados!$U$3:$V$11,2,FALSE),"")</f>
        <v/>
      </c>
      <c r="AK73" s="125">
        <f t="shared" ref="AK73:AK136" si="166">IF(ISBLANK(AJ73),"",IF(AJ73="Débil", 0, IF(AJ73="Moderado",50,100)))</f>
        <v>100</v>
      </c>
      <c r="AL73" s="187">
        <f>AVERAGE(AK73:AK78)</f>
        <v>100</v>
      </c>
      <c r="AM73" s="189" t="str">
        <f>IF(AL73&lt;=50, "Débil", IF(AL73&lt;=99,"Moderado","Fuerte"))</f>
        <v>Fuerte</v>
      </c>
      <c r="AN73" s="80">
        <f t="shared" ref="AN73" si="167">+IF(AND(Q73="Preventivo",AM73="Fuerte"),2,IF(AND(Q73="Preventivo",AM73="Moderado"),1,0))</f>
        <v>0</v>
      </c>
      <c r="AO73" s="80">
        <f t="shared" si="48"/>
        <v>0</v>
      </c>
      <c r="AP73" s="80" t="e">
        <f t="shared" ref="AP73" si="168">+K73-AN73</f>
        <v>#N/A</v>
      </c>
      <c r="AQ73" s="80" t="e">
        <f t="shared" ref="AQ73" si="169">+M73-AO73</f>
        <v>#N/A</v>
      </c>
      <c r="AR73" s="174" t="e">
        <f>+VLOOKUP(MIN(AP73,AP74,AP75,AP76,AP77,AP78),Listados!$J$18:$K$24,2,TRUE)</f>
        <v>#N/A</v>
      </c>
      <c r="AS73" s="174" t="e">
        <f>+VLOOKUP(MIN(AQ73,AQ74,AQ75,AQ76,AQ77,AQ78),Listados!$J$27:$K$32,2,TRUE)</f>
        <v>#N/A</v>
      </c>
      <c r="AT73" s="174" t="e">
        <f>IF(AND(AR73&lt;&gt;"",AS73&lt;&gt;""),VLOOKUP(AR73&amp;AS73,Listados!$M$3:$N$27,2,FALSE),"")</f>
        <v>#N/A</v>
      </c>
      <c r="AU73" s="174" t="e">
        <f>+VLOOKUP(AT73,Listados!$P$3:$Q$6,2,FALSE)</f>
        <v>#N/A</v>
      </c>
    </row>
    <row r="74" spans="1:47" ht="28">
      <c r="A74" s="178"/>
      <c r="B74" s="200"/>
      <c r="C74" s="182"/>
      <c r="D74" s="185"/>
      <c r="E74" s="122"/>
      <c r="F74" s="122"/>
      <c r="G74" s="35"/>
      <c r="H74" s="43"/>
      <c r="I74" s="29"/>
      <c r="J74" s="192"/>
      <c r="K74" s="194"/>
      <c r="L74" s="197"/>
      <c r="M74" s="194"/>
      <c r="N74" s="198"/>
      <c r="O74" s="83" t="s">
        <v>169</v>
      </c>
      <c r="P74" s="86"/>
      <c r="Q74" s="86"/>
      <c r="R74" s="86"/>
      <c r="S74" s="46" t="str">
        <f t="shared" si="153"/>
        <v/>
      </c>
      <c r="T74" s="86"/>
      <c r="U74" s="46" t="str">
        <f t="shared" si="154"/>
        <v/>
      </c>
      <c r="V74" s="126"/>
      <c r="W74" s="46" t="str">
        <f t="shared" si="155"/>
        <v/>
      </c>
      <c r="X74" s="126"/>
      <c r="Y74" s="46" t="str">
        <f t="shared" si="156"/>
        <v/>
      </c>
      <c r="Z74" s="126"/>
      <c r="AA74" s="46" t="str">
        <f t="shared" si="157"/>
        <v/>
      </c>
      <c r="AB74" s="126"/>
      <c r="AC74" s="46" t="str">
        <f t="shared" si="158"/>
        <v/>
      </c>
      <c r="AD74" s="126"/>
      <c r="AE74" s="46" t="str">
        <f t="shared" si="159"/>
        <v/>
      </c>
      <c r="AF74" s="125" t="str">
        <f t="shared" si="160"/>
        <v/>
      </c>
      <c r="AG74" s="125" t="str">
        <f t="shared" si="161"/>
        <v/>
      </c>
      <c r="AH74" s="87"/>
      <c r="AI74" s="30" t="str">
        <f t="shared" si="165"/>
        <v>Débil</v>
      </c>
      <c r="AJ74" s="34" t="str">
        <f>IFERROR(VLOOKUP((CONCATENATE(AG74,AI74)),Listados!$U$3:$V$11,2,FALSE),"")</f>
        <v/>
      </c>
      <c r="AK74" s="125">
        <f t="shared" si="166"/>
        <v>100</v>
      </c>
      <c r="AL74" s="188"/>
      <c r="AM74" s="190"/>
      <c r="AN74" s="80">
        <f t="shared" ref="AN74" si="170">+IF(AND(Q74="Preventivo",AM73="Fuerte"),2,IF(AND(Q74="Preventivo",AM73="Moderado"),1,0))</f>
        <v>0</v>
      </c>
      <c r="AO74" s="80">
        <f t="shared" si="48"/>
        <v>0</v>
      </c>
      <c r="AP74" s="80" t="e">
        <f t="shared" ref="AP74" si="171">+K73-AN74</f>
        <v>#N/A</v>
      </c>
      <c r="AQ74" s="80" t="e">
        <f t="shared" ref="AQ74" si="172">+M73-AO74</f>
        <v>#N/A</v>
      </c>
      <c r="AR74" s="175"/>
      <c r="AS74" s="175"/>
      <c r="AT74" s="175"/>
      <c r="AU74" s="175"/>
    </row>
    <row r="75" spans="1:47" ht="28">
      <c r="A75" s="178"/>
      <c r="B75" s="200"/>
      <c r="C75" s="182"/>
      <c r="D75" s="185"/>
      <c r="E75" s="122"/>
      <c r="F75" s="122"/>
      <c r="G75" s="35"/>
      <c r="H75" s="43"/>
      <c r="I75" s="29"/>
      <c r="J75" s="192"/>
      <c r="K75" s="194"/>
      <c r="L75" s="197"/>
      <c r="M75" s="194"/>
      <c r="N75" s="198"/>
      <c r="O75" s="83" t="s">
        <v>169</v>
      </c>
      <c r="P75" s="86"/>
      <c r="Q75" s="86"/>
      <c r="R75" s="86"/>
      <c r="S75" s="46" t="str">
        <f t="shared" si="153"/>
        <v/>
      </c>
      <c r="T75" s="86"/>
      <c r="U75" s="46" t="str">
        <f t="shared" si="154"/>
        <v/>
      </c>
      <c r="V75" s="126"/>
      <c r="W75" s="46" t="str">
        <f t="shared" si="155"/>
        <v/>
      </c>
      <c r="X75" s="126"/>
      <c r="Y75" s="46" t="str">
        <f t="shared" si="156"/>
        <v/>
      </c>
      <c r="Z75" s="126"/>
      <c r="AA75" s="46" t="str">
        <f t="shared" si="157"/>
        <v/>
      </c>
      <c r="AB75" s="126"/>
      <c r="AC75" s="46" t="str">
        <f t="shared" si="158"/>
        <v/>
      </c>
      <c r="AD75" s="126"/>
      <c r="AE75" s="46" t="str">
        <f t="shared" si="159"/>
        <v/>
      </c>
      <c r="AF75" s="125" t="str">
        <f t="shared" si="160"/>
        <v/>
      </c>
      <c r="AG75" s="125" t="str">
        <f t="shared" si="161"/>
        <v/>
      </c>
      <c r="AH75" s="87"/>
      <c r="AI75" s="30" t="str">
        <f t="shared" si="165"/>
        <v>Débil</v>
      </c>
      <c r="AJ75" s="34" t="str">
        <f>IFERROR(VLOOKUP((CONCATENATE(AG75,AI75)),Listados!$U$3:$V$11,2,FALSE),"")</f>
        <v/>
      </c>
      <c r="AK75" s="125">
        <f t="shared" si="166"/>
        <v>100</v>
      </c>
      <c r="AL75" s="188"/>
      <c r="AM75" s="190"/>
      <c r="AN75" s="80">
        <f t="shared" ref="AN75" si="173">+IF(AND(Q75="Preventivo",AM73="Fuerte"),2,IF(AND(Q75="Preventivo",AM73="Moderado"),1,0))</f>
        <v>0</v>
      </c>
      <c r="AO75" s="80">
        <f t="shared" si="48"/>
        <v>0</v>
      </c>
      <c r="AP75" s="80" t="e">
        <f t="shared" ref="AP75" si="174">+K73-AN75</f>
        <v>#N/A</v>
      </c>
      <c r="AQ75" s="80" t="e">
        <f t="shared" ref="AQ75" si="175">+M73-AO75</f>
        <v>#N/A</v>
      </c>
      <c r="AR75" s="175"/>
      <c r="AS75" s="175"/>
      <c r="AT75" s="175"/>
      <c r="AU75" s="175"/>
    </row>
    <row r="76" spans="1:47" ht="28">
      <c r="A76" s="178"/>
      <c r="B76" s="200"/>
      <c r="C76" s="182"/>
      <c r="D76" s="185"/>
      <c r="E76" s="122"/>
      <c r="F76" s="122"/>
      <c r="G76" s="49"/>
      <c r="H76" s="43"/>
      <c r="I76" s="29"/>
      <c r="J76" s="192"/>
      <c r="K76" s="194"/>
      <c r="L76" s="197"/>
      <c r="M76" s="194"/>
      <c r="N76" s="198"/>
      <c r="O76" s="83" t="s">
        <v>169</v>
      </c>
      <c r="P76" s="86"/>
      <c r="Q76" s="86"/>
      <c r="R76" s="86"/>
      <c r="S76" s="46" t="str">
        <f t="shared" si="153"/>
        <v/>
      </c>
      <c r="T76" s="86"/>
      <c r="U76" s="46" t="str">
        <f t="shared" si="154"/>
        <v/>
      </c>
      <c r="V76" s="126"/>
      <c r="W76" s="46" t="str">
        <f t="shared" si="155"/>
        <v/>
      </c>
      <c r="X76" s="126"/>
      <c r="Y76" s="46" t="str">
        <f t="shared" si="156"/>
        <v/>
      </c>
      <c r="Z76" s="126"/>
      <c r="AA76" s="46" t="str">
        <f t="shared" si="157"/>
        <v/>
      </c>
      <c r="AB76" s="126"/>
      <c r="AC76" s="46" t="str">
        <f t="shared" si="158"/>
        <v/>
      </c>
      <c r="AD76" s="126"/>
      <c r="AE76" s="46" t="str">
        <f t="shared" si="159"/>
        <v/>
      </c>
      <c r="AF76" s="125" t="str">
        <f t="shared" si="160"/>
        <v/>
      </c>
      <c r="AG76" s="125" t="str">
        <f t="shared" si="161"/>
        <v/>
      </c>
      <c r="AH76" s="87"/>
      <c r="AI76" s="30" t="str">
        <f t="shared" si="165"/>
        <v>Débil</v>
      </c>
      <c r="AJ76" s="34" t="str">
        <f>IFERROR(VLOOKUP((CONCATENATE(AG76,AI76)),Listados!$U$3:$V$11,2,FALSE),"")</f>
        <v/>
      </c>
      <c r="AK76" s="125">
        <f t="shared" si="166"/>
        <v>100</v>
      </c>
      <c r="AL76" s="188"/>
      <c r="AM76" s="190"/>
      <c r="AN76" s="80">
        <f t="shared" ref="AN76" si="176">+IF(AND(Q76="Preventivo",AM73="Fuerte"),2,IF(AND(Q76="Preventivo",AM73="Moderado"),1,0))</f>
        <v>0</v>
      </c>
      <c r="AO76" s="80">
        <f t="shared" si="48"/>
        <v>0</v>
      </c>
      <c r="AP76" s="80" t="e">
        <f t="shared" ref="AP76" si="177">+K73-AN76</f>
        <v>#N/A</v>
      </c>
      <c r="AQ76" s="80" t="e">
        <f t="shared" ref="AQ76" si="178">+M73-AO76</f>
        <v>#N/A</v>
      </c>
      <c r="AR76" s="175"/>
      <c r="AS76" s="175"/>
      <c r="AT76" s="175"/>
      <c r="AU76" s="175"/>
    </row>
    <row r="77" spans="1:47" ht="28">
      <c r="A77" s="178"/>
      <c r="B77" s="200"/>
      <c r="C77" s="182"/>
      <c r="D77" s="185"/>
      <c r="E77" s="47"/>
      <c r="F77" s="47"/>
      <c r="G77" s="48"/>
      <c r="H77" s="50"/>
      <c r="I77" s="29"/>
      <c r="J77" s="192"/>
      <c r="K77" s="194"/>
      <c r="L77" s="197"/>
      <c r="M77" s="194"/>
      <c r="N77" s="198"/>
      <c r="O77" s="83" t="s">
        <v>169</v>
      </c>
      <c r="P77" s="86"/>
      <c r="Q77" s="86"/>
      <c r="R77" s="86"/>
      <c r="S77" s="46" t="str">
        <f t="shared" si="153"/>
        <v/>
      </c>
      <c r="T77" s="86"/>
      <c r="U77" s="46" t="str">
        <f t="shared" si="154"/>
        <v/>
      </c>
      <c r="V77" s="126"/>
      <c r="W77" s="46" t="str">
        <f t="shared" si="155"/>
        <v/>
      </c>
      <c r="X77" s="126"/>
      <c r="Y77" s="46" t="str">
        <f t="shared" si="156"/>
        <v/>
      </c>
      <c r="Z77" s="126"/>
      <c r="AA77" s="46" t="str">
        <f t="shared" si="157"/>
        <v/>
      </c>
      <c r="AB77" s="126"/>
      <c r="AC77" s="46" t="str">
        <f t="shared" si="158"/>
        <v/>
      </c>
      <c r="AD77" s="126"/>
      <c r="AE77" s="46" t="str">
        <f t="shared" si="159"/>
        <v/>
      </c>
      <c r="AF77" s="125" t="str">
        <f t="shared" si="160"/>
        <v/>
      </c>
      <c r="AG77" s="125" t="str">
        <f t="shared" si="161"/>
        <v/>
      </c>
      <c r="AH77" s="87"/>
      <c r="AI77" s="30" t="str">
        <f t="shared" si="165"/>
        <v>Débil</v>
      </c>
      <c r="AJ77" s="34" t="str">
        <f>IFERROR(VLOOKUP((CONCATENATE(AG77,AI77)),Listados!$U$3:$V$11,2,FALSE),"")</f>
        <v/>
      </c>
      <c r="AK77" s="125">
        <f t="shared" si="166"/>
        <v>100</v>
      </c>
      <c r="AL77" s="188"/>
      <c r="AM77" s="190"/>
      <c r="AN77" s="80">
        <f t="shared" ref="AN77" si="179">+IF(AND(Q77="Preventivo",AM73="Fuerte"),2,IF(AND(Q77="Preventivo",AM73="Moderado"),1,0))</f>
        <v>0</v>
      </c>
      <c r="AO77" s="80">
        <f t="shared" si="48"/>
        <v>0</v>
      </c>
      <c r="AP77" s="80" t="e">
        <f t="shared" ref="AP77" si="180">+K73-AN77</f>
        <v>#N/A</v>
      </c>
      <c r="AQ77" s="80" t="e">
        <f t="shared" ref="AQ77" si="181">+M73-AO77</f>
        <v>#N/A</v>
      </c>
      <c r="AR77" s="175"/>
      <c r="AS77" s="175"/>
      <c r="AT77" s="175"/>
      <c r="AU77" s="175"/>
    </row>
    <row r="78" spans="1:47" ht="29" thickBot="1">
      <c r="A78" s="179"/>
      <c r="B78" s="200"/>
      <c r="C78" s="183"/>
      <c r="D78" s="186"/>
      <c r="E78" s="123"/>
      <c r="F78" s="123"/>
      <c r="G78" s="51"/>
      <c r="H78" s="52"/>
      <c r="I78" s="29"/>
      <c r="J78" s="192"/>
      <c r="K78" s="195"/>
      <c r="L78" s="197"/>
      <c r="M78" s="195"/>
      <c r="N78" s="198"/>
      <c r="O78" s="83" t="s">
        <v>169</v>
      </c>
      <c r="P78" s="86"/>
      <c r="Q78" s="86"/>
      <c r="R78" s="86"/>
      <c r="S78" s="46" t="str">
        <f t="shared" si="153"/>
        <v/>
      </c>
      <c r="T78" s="86"/>
      <c r="U78" s="46" t="str">
        <f t="shared" si="154"/>
        <v/>
      </c>
      <c r="V78" s="126"/>
      <c r="W78" s="46" t="str">
        <f t="shared" si="155"/>
        <v/>
      </c>
      <c r="X78" s="126"/>
      <c r="Y78" s="46" t="str">
        <f t="shared" si="156"/>
        <v/>
      </c>
      <c r="Z78" s="126"/>
      <c r="AA78" s="46" t="str">
        <f t="shared" si="157"/>
        <v/>
      </c>
      <c r="AB78" s="126"/>
      <c r="AC78" s="46" t="str">
        <f t="shared" si="158"/>
        <v/>
      </c>
      <c r="AD78" s="126"/>
      <c r="AE78" s="46" t="str">
        <f t="shared" si="159"/>
        <v/>
      </c>
      <c r="AF78" s="125" t="str">
        <f t="shared" si="160"/>
        <v/>
      </c>
      <c r="AG78" s="125" t="str">
        <f t="shared" si="161"/>
        <v/>
      </c>
      <c r="AH78" s="87"/>
      <c r="AI78" s="30" t="str">
        <f t="shared" si="165"/>
        <v>Débil</v>
      </c>
      <c r="AJ78" s="34" t="str">
        <f>IFERROR(VLOOKUP((CONCATENATE(AG78,AI78)),Listados!$U$3:$V$11,2,FALSE),"")</f>
        <v/>
      </c>
      <c r="AK78" s="125">
        <f t="shared" si="166"/>
        <v>100</v>
      </c>
      <c r="AL78" s="189"/>
      <c r="AM78" s="190"/>
      <c r="AN78" s="80">
        <f t="shared" ref="AN78" si="182">+IF(AND(Q78="Preventivo",AM73="Fuerte"),2,IF(AND(Q78="Preventivo",AM73="Moderado"),1,0))</f>
        <v>0</v>
      </c>
      <c r="AO78" s="80">
        <f t="shared" ref="AO78:AO141" si="183">+IF(AND(Q78="Detectivo",$AM$7="Fuerte"),2,IF(AND(Q78="Detectivo",$AM$7="Moderado"),1,IF(AND(Q78="Preventivo",$AM$7="Fuerte"),1,0)))</f>
        <v>0</v>
      </c>
      <c r="AP78" s="80" t="e">
        <f t="shared" ref="AP78" si="184">+K73-AN78</f>
        <v>#N/A</v>
      </c>
      <c r="AQ78" s="80" t="e">
        <f t="shared" ref="AQ78" si="185">+M73-AO78</f>
        <v>#N/A</v>
      </c>
      <c r="AR78" s="176"/>
      <c r="AS78" s="176"/>
      <c r="AT78" s="176"/>
      <c r="AU78" s="176"/>
    </row>
    <row r="79" spans="1:47" ht="28">
      <c r="A79" s="177">
        <v>13</v>
      </c>
      <c r="B79" s="199"/>
      <c r="C79" s="181" t="str">
        <f>IFERROR(VLOOKUP(B79,Listados!B$3:C$20,2,FALSE),"")</f>
        <v/>
      </c>
      <c r="D79" s="184"/>
      <c r="E79" s="121"/>
      <c r="F79" s="121"/>
      <c r="G79" s="37"/>
      <c r="H79" s="42"/>
      <c r="I79" s="28"/>
      <c r="J79" s="191"/>
      <c r="K79" s="193" t="e">
        <f>+VLOOKUP(J79,Listados!$K$8:$L$12,2,0)</f>
        <v>#N/A</v>
      </c>
      <c r="L79" s="196"/>
      <c r="M79" s="193" t="e">
        <f>+VLOOKUP(L79,Listados!$K$13:$L$17,2,0)</f>
        <v>#N/A</v>
      </c>
      <c r="N79" s="176" t="str">
        <f>IF(AND(J79&lt;&gt;"",L79&lt;&gt;""),VLOOKUP(J79&amp;L79,Listados!$M$3:$N$27,2,FALSE),"")</f>
        <v/>
      </c>
      <c r="O79" s="83" t="s">
        <v>169</v>
      </c>
      <c r="P79" s="86"/>
      <c r="Q79" s="86"/>
      <c r="R79" s="86"/>
      <c r="S79" s="46" t="str">
        <f t="shared" si="153"/>
        <v/>
      </c>
      <c r="T79" s="86"/>
      <c r="U79" s="46" t="str">
        <f t="shared" si="154"/>
        <v/>
      </c>
      <c r="V79" s="126"/>
      <c r="W79" s="46" t="str">
        <f t="shared" si="155"/>
        <v/>
      </c>
      <c r="X79" s="126"/>
      <c r="Y79" s="46" t="str">
        <f t="shared" si="156"/>
        <v/>
      </c>
      <c r="Z79" s="126"/>
      <c r="AA79" s="46" t="str">
        <f t="shared" si="157"/>
        <v/>
      </c>
      <c r="AB79" s="126"/>
      <c r="AC79" s="46" t="str">
        <f t="shared" si="158"/>
        <v/>
      </c>
      <c r="AD79" s="126"/>
      <c r="AE79" s="46" t="str">
        <f t="shared" si="159"/>
        <v/>
      </c>
      <c r="AF79" s="125" t="str">
        <f t="shared" si="160"/>
        <v/>
      </c>
      <c r="AG79" s="125" t="str">
        <f t="shared" si="161"/>
        <v/>
      </c>
      <c r="AH79" s="87"/>
      <c r="AI79" s="30" t="str">
        <f t="shared" si="165"/>
        <v>Débil</v>
      </c>
      <c r="AJ79" s="34" t="str">
        <f>IFERROR(VLOOKUP((CONCATENATE(AG79,AI79)),Listados!$U$3:$V$11,2,FALSE),"")</f>
        <v/>
      </c>
      <c r="AK79" s="125">
        <f t="shared" si="166"/>
        <v>100</v>
      </c>
      <c r="AL79" s="187">
        <f>AVERAGE(AK79:AK84)</f>
        <v>100</v>
      </c>
      <c r="AM79" s="189" t="str">
        <f>IF(AL79&lt;=50, "Débil", IF(AL79&lt;=99,"Moderado","Fuerte"))</f>
        <v>Fuerte</v>
      </c>
      <c r="AN79" s="80">
        <f t="shared" ref="AN79" si="186">+IF(AND(Q79="Preventivo",AM79="Fuerte"),2,IF(AND(Q79="Preventivo",AM79="Moderado"),1,0))</f>
        <v>0</v>
      </c>
      <c r="AO79" s="80">
        <f t="shared" si="183"/>
        <v>0</v>
      </c>
      <c r="AP79" s="80" t="e">
        <f t="shared" ref="AP79" si="187">+K79-AN79</f>
        <v>#N/A</v>
      </c>
      <c r="AQ79" s="80" t="e">
        <f t="shared" ref="AQ79" si="188">+M79-AO79</f>
        <v>#N/A</v>
      </c>
      <c r="AR79" s="174" t="e">
        <f>+VLOOKUP(MIN(AP79,AP80,AP81,AP82,AP83,AP84),Listados!$J$18:$K$24,2,TRUE)</f>
        <v>#N/A</v>
      </c>
      <c r="AS79" s="174" t="e">
        <f>+VLOOKUP(MIN(AQ79,AQ80,AQ81,AQ82,AQ83,AQ84),Listados!$J$27:$K$32,2,TRUE)</f>
        <v>#N/A</v>
      </c>
      <c r="AT79" s="174" t="e">
        <f>IF(AND(AR79&lt;&gt;"",AS79&lt;&gt;""),VLOOKUP(AR79&amp;AS79,Listados!$M$3:$N$27,2,FALSE),"")</f>
        <v>#N/A</v>
      </c>
      <c r="AU79" s="174" t="e">
        <f>+VLOOKUP(AT79,Listados!$P$3:$Q$6,2,FALSE)</f>
        <v>#N/A</v>
      </c>
    </row>
    <row r="80" spans="1:47" ht="28">
      <c r="A80" s="178"/>
      <c r="B80" s="200"/>
      <c r="C80" s="182"/>
      <c r="D80" s="185"/>
      <c r="E80" s="122"/>
      <c r="F80" s="122"/>
      <c r="G80" s="35"/>
      <c r="H80" s="43"/>
      <c r="I80" s="29"/>
      <c r="J80" s="192"/>
      <c r="K80" s="194"/>
      <c r="L80" s="197"/>
      <c r="M80" s="194"/>
      <c r="N80" s="198"/>
      <c r="O80" s="83" t="s">
        <v>169</v>
      </c>
      <c r="P80" s="86"/>
      <c r="Q80" s="86"/>
      <c r="R80" s="86"/>
      <c r="S80" s="46" t="str">
        <f t="shared" si="153"/>
        <v/>
      </c>
      <c r="T80" s="86"/>
      <c r="U80" s="46" t="str">
        <f t="shared" si="154"/>
        <v/>
      </c>
      <c r="V80" s="126"/>
      <c r="W80" s="46" t="str">
        <f t="shared" si="155"/>
        <v/>
      </c>
      <c r="X80" s="126"/>
      <c r="Y80" s="46" t="str">
        <f t="shared" si="156"/>
        <v/>
      </c>
      <c r="Z80" s="126"/>
      <c r="AA80" s="46" t="str">
        <f t="shared" si="157"/>
        <v/>
      </c>
      <c r="AB80" s="126"/>
      <c r="AC80" s="46" t="str">
        <f t="shared" si="158"/>
        <v/>
      </c>
      <c r="AD80" s="126"/>
      <c r="AE80" s="46" t="str">
        <f t="shared" si="159"/>
        <v/>
      </c>
      <c r="AF80" s="125" t="str">
        <f t="shared" si="160"/>
        <v/>
      </c>
      <c r="AG80" s="125" t="str">
        <f t="shared" si="161"/>
        <v/>
      </c>
      <c r="AH80" s="87"/>
      <c r="AI80" s="30" t="str">
        <f t="shared" si="165"/>
        <v>Débil</v>
      </c>
      <c r="AJ80" s="34" t="str">
        <f>IFERROR(VLOOKUP((CONCATENATE(AG80,AI80)),Listados!$U$3:$V$11,2,FALSE),"")</f>
        <v/>
      </c>
      <c r="AK80" s="125">
        <f t="shared" si="166"/>
        <v>100</v>
      </c>
      <c r="AL80" s="188"/>
      <c r="AM80" s="190"/>
      <c r="AN80" s="80">
        <f t="shared" ref="AN80" si="189">+IF(AND(Q80="Preventivo",AM79="Fuerte"),2,IF(AND(Q80="Preventivo",AM79="Moderado"),1,0))</f>
        <v>0</v>
      </c>
      <c r="AO80" s="80">
        <f t="shared" si="183"/>
        <v>0</v>
      </c>
      <c r="AP80" s="80" t="e">
        <f t="shared" ref="AP80" si="190">+K79-AN80</f>
        <v>#N/A</v>
      </c>
      <c r="AQ80" s="80" t="e">
        <f t="shared" ref="AQ80" si="191">+M79-AO80</f>
        <v>#N/A</v>
      </c>
      <c r="AR80" s="175"/>
      <c r="AS80" s="175"/>
      <c r="AT80" s="175"/>
      <c r="AU80" s="175"/>
    </row>
    <row r="81" spans="1:47" ht="28">
      <c r="A81" s="178"/>
      <c r="B81" s="200"/>
      <c r="C81" s="182"/>
      <c r="D81" s="185"/>
      <c r="E81" s="122"/>
      <c r="F81" s="122"/>
      <c r="G81" s="35"/>
      <c r="H81" s="43"/>
      <c r="I81" s="29"/>
      <c r="J81" s="192"/>
      <c r="K81" s="194"/>
      <c r="L81" s="197"/>
      <c r="M81" s="194"/>
      <c r="N81" s="198"/>
      <c r="O81" s="83" t="s">
        <v>169</v>
      </c>
      <c r="P81" s="86"/>
      <c r="Q81" s="86"/>
      <c r="R81" s="86"/>
      <c r="S81" s="46" t="str">
        <f t="shared" si="153"/>
        <v/>
      </c>
      <c r="T81" s="86"/>
      <c r="U81" s="46" t="str">
        <f t="shared" si="154"/>
        <v/>
      </c>
      <c r="V81" s="126"/>
      <c r="W81" s="46" t="str">
        <f t="shared" si="155"/>
        <v/>
      </c>
      <c r="X81" s="126"/>
      <c r="Y81" s="46" t="str">
        <f t="shared" si="156"/>
        <v/>
      </c>
      <c r="Z81" s="126"/>
      <c r="AA81" s="46" t="str">
        <f t="shared" si="157"/>
        <v/>
      </c>
      <c r="AB81" s="126"/>
      <c r="AC81" s="46" t="str">
        <f t="shared" si="158"/>
        <v/>
      </c>
      <c r="AD81" s="126"/>
      <c r="AE81" s="46" t="str">
        <f t="shared" si="159"/>
        <v/>
      </c>
      <c r="AF81" s="125" t="str">
        <f t="shared" si="160"/>
        <v/>
      </c>
      <c r="AG81" s="125" t="str">
        <f t="shared" si="161"/>
        <v/>
      </c>
      <c r="AH81" s="87"/>
      <c r="AI81" s="30" t="str">
        <f t="shared" si="165"/>
        <v>Débil</v>
      </c>
      <c r="AJ81" s="34" t="str">
        <f>IFERROR(VLOOKUP((CONCATENATE(AG81,AI81)),Listados!$U$3:$V$11,2,FALSE),"")</f>
        <v/>
      </c>
      <c r="AK81" s="125">
        <f t="shared" si="166"/>
        <v>100</v>
      </c>
      <c r="AL81" s="188"/>
      <c r="AM81" s="190"/>
      <c r="AN81" s="80">
        <f t="shared" ref="AN81" si="192">+IF(AND(Q81="Preventivo",AM79="Fuerte"),2,IF(AND(Q81="Preventivo",AM79="Moderado"),1,0))</f>
        <v>0</v>
      </c>
      <c r="AO81" s="80">
        <f t="shared" si="183"/>
        <v>0</v>
      </c>
      <c r="AP81" s="80" t="e">
        <f t="shared" ref="AP81" si="193">+K79-AN81</f>
        <v>#N/A</v>
      </c>
      <c r="AQ81" s="80" t="e">
        <f t="shared" ref="AQ81" si="194">+M79-AO81</f>
        <v>#N/A</v>
      </c>
      <c r="AR81" s="175"/>
      <c r="AS81" s="175"/>
      <c r="AT81" s="175"/>
      <c r="AU81" s="175"/>
    </row>
    <row r="82" spans="1:47" ht="28">
      <c r="A82" s="178"/>
      <c r="B82" s="200"/>
      <c r="C82" s="182"/>
      <c r="D82" s="185"/>
      <c r="E82" s="122"/>
      <c r="F82" s="122"/>
      <c r="G82" s="49"/>
      <c r="H82" s="43"/>
      <c r="I82" s="29"/>
      <c r="J82" s="192"/>
      <c r="K82" s="194"/>
      <c r="L82" s="197"/>
      <c r="M82" s="194"/>
      <c r="N82" s="198"/>
      <c r="O82" s="83" t="s">
        <v>169</v>
      </c>
      <c r="P82" s="86"/>
      <c r="Q82" s="86"/>
      <c r="R82" s="86"/>
      <c r="S82" s="46" t="str">
        <f t="shared" si="153"/>
        <v/>
      </c>
      <c r="T82" s="86"/>
      <c r="U82" s="46" t="str">
        <f t="shared" si="154"/>
        <v/>
      </c>
      <c r="V82" s="126"/>
      <c r="W82" s="46" t="str">
        <f t="shared" si="155"/>
        <v/>
      </c>
      <c r="X82" s="126"/>
      <c r="Y82" s="46" t="str">
        <f t="shared" si="156"/>
        <v/>
      </c>
      <c r="Z82" s="126"/>
      <c r="AA82" s="46" t="str">
        <f t="shared" si="157"/>
        <v/>
      </c>
      <c r="AB82" s="126"/>
      <c r="AC82" s="46" t="str">
        <f t="shared" si="158"/>
        <v/>
      </c>
      <c r="AD82" s="126"/>
      <c r="AE82" s="46" t="str">
        <f t="shared" si="159"/>
        <v/>
      </c>
      <c r="AF82" s="125" t="str">
        <f t="shared" si="160"/>
        <v/>
      </c>
      <c r="AG82" s="125" t="str">
        <f t="shared" si="161"/>
        <v/>
      </c>
      <c r="AH82" s="87"/>
      <c r="AI82" s="30" t="str">
        <f t="shared" si="165"/>
        <v>Débil</v>
      </c>
      <c r="AJ82" s="34" t="str">
        <f>IFERROR(VLOOKUP((CONCATENATE(AG82,AI82)),Listados!$U$3:$V$11,2,FALSE),"")</f>
        <v/>
      </c>
      <c r="AK82" s="125">
        <f t="shared" si="166"/>
        <v>100</v>
      </c>
      <c r="AL82" s="188"/>
      <c r="AM82" s="190"/>
      <c r="AN82" s="80">
        <f t="shared" ref="AN82" si="195">+IF(AND(Q82="Preventivo",AM79="Fuerte"),2,IF(AND(Q82="Preventivo",AM79="Moderado"),1,0))</f>
        <v>0</v>
      </c>
      <c r="AO82" s="80">
        <f t="shared" si="183"/>
        <v>0</v>
      </c>
      <c r="AP82" s="80" t="e">
        <f t="shared" ref="AP82" si="196">+K79-AN82</f>
        <v>#N/A</v>
      </c>
      <c r="AQ82" s="80" t="e">
        <f t="shared" ref="AQ82" si="197">+M79-AO82</f>
        <v>#N/A</v>
      </c>
      <c r="AR82" s="175"/>
      <c r="AS82" s="175"/>
      <c r="AT82" s="175"/>
      <c r="AU82" s="175"/>
    </row>
    <row r="83" spans="1:47" ht="28">
      <c r="A83" s="178"/>
      <c r="B83" s="200"/>
      <c r="C83" s="182"/>
      <c r="D83" s="185"/>
      <c r="E83" s="47"/>
      <c r="F83" s="47"/>
      <c r="G83" s="48"/>
      <c r="H83" s="50"/>
      <c r="I83" s="29"/>
      <c r="J83" s="192"/>
      <c r="K83" s="194"/>
      <c r="L83" s="197"/>
      <c r="M83" s="194"/>
      <c r="N83" s="198"/>
      <c r="O83" s="83" t="s">
        <v>169</v>
      </c>
      <c r="P83" s="86"/>
      <c r="Q83" s="86"/>
      <c r="R83" s="86"/>
      <c r="S83" s="46" t="str">
        <f t="shared" si="153"/>
        <v/>
      </c>
      <c r="T83" s="86"/>
      <c r="U83" s="46" t="str">
        <f t="shared" si="154"/>
        <v/>
      </c>
      <c r="V83" s="126"/>
      <c r="W83" s="46" t="str">
        <f t="shared" si="155"/>
        <v/>
      </c>
      <c r="X83" s="126"/>
      <c r="Y83" s="46" t="str">
        <f t="shared" si="156"/>
        <v/>
      </c>
      <c r="Z83" s="126"/>
      <c r="AA83" s="46" t="str">
        <f t="shared" si="157"/>
        <v/>
      </c>
      <c r="AB83" s="126"/>
      <c r="AC83" s="46" t="str">
        <f t="shared" si="158"/>
        <v/>
      </c>
      <c r="AD83" s="126"/>
      <c r="AE83" s="46" t="str">
        <f t="shared" si="159"/>
        <v/>
      </c>
      <c r="AF83" s="125" t="str">
        <f t="shared" si="160"/>
        <v/>
      </c>
      <c r="AG83" s="125" t="str">
        <f t="shared" si="161"/>
        <v/>
      </c>
      <c r="AH83" s="87"/>
      <c r="AI83" s="30" t="str">
        <f t="shared" si="165"/>
        <v>Débil</v>
      </c>
      <c r="AJ83" s="34" t="str">
        <f>IFERROR(VLOOKUP((CONCATENATE(AG83,AI83)),Listados!$U$3:$V$11,2,FALSE),"")</f>
        <v/>
      </c>
      <c r="AK83" s="125">
        <f t="shared" si="166"/>
        <v>100</v>
      </c>
      <c r="AL83" s="188"/>
      <c r="AM83" s="190"/>
      <c r="AN83" s="80">
        <f t="shared" ref="AN83" si="198">+IF(AND(Q83="Preventivo",AM79="Fuerte"),2,IF(AND(Q83="Preventivo",AM79="Moderado"),1,0))</f>
        <v>0</v>
      </c>
      <c r="AO83" s="80">
        <f t="shared" si="183"/>
        <v>0</v>
      </c>
      <c r="AP83" s="80" t="e">
        <f t="shared" ref="AP83" si="199">+K79-AN83</f>
        <v>#N/A</v>
      </c>
      <c r="AQ83" s="80" t="e">
        <f t="shared" ref="AQ83" si="200">+M79-AO83</f>
        <v>#N/A</v>
      </c>
      <c r="AR83" s="175"/>
      <c r="AS83" s="175"/>
      <c r="AT83" s="175"/>
      <c r="AU83" s="175"/>
    </row>
    <row r="84" spans="1:47" ht="29" thickBot="1">
      <c r="A84" s="179"/>
      <c r="B84" s="200"/>
      <c r="C84" s="183"/>
      <c r="D84" s="186"/>
      <c r="E84" s="123"/>
      <c r="F84" s="123"/>
      <c r="G84" s="51"/>
      <c r="H84" s="52"/>
      <c r="I84" s="29"/>
      <c r="J84" s="192"/>
      <c r="K84" s="195"/>
      <c r="L84" s="197"/>
      <c r="M84" s="195"/>
      <c r="N84" s="198"/>
      <c r="O84" s="83" t="s">
        <v>169</v>
      </c>
      <c r="P84" s="86"/>
      <c r="Q84" s="86"/>
      <c r="R84" s="86"/>
      <c r="S84" s="46" t="str">
        <f t="shared" si="153"/>
        <v/>
      </c>
      <c r="T84" s="86"/>
      <c r="U84" s="46" t="str">
        <f t="shared" si="154"/>
        <v/>
      </c>
      <c r="V84" s="126"/>
      <c r="W84" s="46" t="str">
        <f t="shared" si="155"/>
        <v/>
      </c>
      <c r="X84" s="126"/>
      <c r="Y84" s="46" t="str">
        <f t="shared" si="156"/>
        <v/>
      </c>
      <c r="Z84" s="126"/>
      <c r="AA84" s="46" t="str">
        <f t="shared" si="157"/>
        <v/>
      </c>
      <c r="AB84" s="126"/>
      <c r="AC84" s="46" t="str">
        <f t="shared" si="158"/>
        <v/>
      </c>
      <c r="AD84" s="126"/>
      <c r="AE84" s="46" t="str">
        <f t="shared" si="159"/>
        <v/>
      </c>
      <c r="AF84" s="125" t="str">
        <f t="shared" si="160"/>
        <v/>
      </c>
      <c r="AG84" s="125" t="str">
        <f t="shared" si="161"/>
        <v/>
      </c>
      <c r="AH84" s="87"/>
      <c r="AI84" s="30" t="str">
        <f t="shared" si="165"/>
        <v>Débil</v>
      </c>
      <c r="AJ84" s="34" t="str">
        <f>IFERROR(VLOOKUP((CONCATENATE(AG84,AI84)),Listados!$U$3:$V$11,2,FALSE),"")</f>
        <v/>
      </c>
      <c r="AK84" s="125">
        <f t="shared" si="166"/>
        <v>100</v>
      </c>
      <c r="AL84" s="189"/>
      <c r="AM84" s="190"/>
      <c r="AN84" s="80">
        <f t="shared" ref="AN84" si="201">+IF(AND(Q84="Preventivo",AM79="Fuerte"),2,IF(AND(Q84="Preventivo",AM79="Moderado"),1,0))</f>
        <v>0</v>
      </c>
      <c r="AO84" s="80">
        <f t="shared" si="183"/>
        <v>0</v>
      </c>
      <c r="AP84" s="80" t="e">
        <f t="shared" ref="AP84" si="202">+K79-AN84</f>
        <v>#N/A</v>
      </c>
      <c r="AQ84" s="80" t="e">
        <f t="shared" ref="AQ84" si="203">+M79-AO84</f>
        <v>#N/A</v>
      </c>
      <c r="AR84" s="176"/>
      <c r="AS84" s="176"/>
      <c r="AT84" s="176"/>
      <c r="AU84" s="176"/>
    </row>
    <row r="85" spans="1:47" ht="28">
      <c r="A85" s="177">
        <v>14</v>
      </c>
      <c r="B85" s="199"/>
      <c r="C85" s="181" t="str">
        <f>IFERROR(VLOOKUP(B85,Listados!B$3:C$20,2,FALSE),"")</f>
        <v/>
      </c>
      <c r="D85" s="184"/>
      <c r="E85" s="121"/>
      <c r="F85" s="121"/>
      <c r="G85" s="37"/>
      <c r="H85" s="42"/>
      <c r="I85" s="28"/>
      <c r="J85" s="191"/>
      <c r="K85" s="193" t="e">
        <f>+VLOOKUP(J85,Listados!$K$8:$L$12,2,0)</f>
        <v>#N/A</v>
      </c>
      <c r="L85" s="196"/>
      <c r="M85" s="193" t="e">
        <f>+VLOOKUP(L85,Listados!$K$13:$L$17,2,0)</f>
        <v>#N/A</v>
      </c>
      <c r="N85" s="176" t="str">
        <f>IF(AND(J85&lt;&gt;"",L85&lt;&gt;""),VLOOKUP(J85&amp;L85,Listados!$M$3:$N$27,2,FALSE),"")</f>
        <v/>
      </c>
      <c r="O85" s="83" t="s">
        <v>169</v>
      </c>
      <c r="P85" s="86"/>
      <c r="Q85" s="86"/>
      <c r="R85" s="86"/>
      <c r="S85" s="46" t="str">
        <f t="shared" si="153"/>
        <v/>
      </c>
      <c r="T85" s="86"/>
      <c r="U85" s="46" t="str">
        <f t="shared" si="154"/>
        <v/>
      </c>
      <c r="V85" s="126"/>
      <c r="W85" s="46" t="str">
        <f t="shared" si="155"/>
        <v/>
      </c>
      <c r="X85" s="126"/>
      <c r="Y85" s="46" t="str">
        <f t="shared" si="156"/>
        <v/>
      </c>
      <c r="Z85" s="126"/>
      <c r="AA85" s="46" t="str">
        <f t="shared" si="157"/>
        <v/>
      </c>
      <c r="AB85" s="126"/>
      <c r="AC85" s="46" t="str">
        <f t="shared" si="158"/>
        <v/>
      </c>
      <c r="AD85" s="126"/>
      <c r="AE85" s="46" t="str">
        <f t="shared" si="159"/>
        <v/>
      </c>
      <c r="AF85" s="125" t="str">
        <f t="shared" si="160"/>
        <v/>
      </c>
      <c r="AG85" s="125" t="str">
        <f t="shared" si="161"/>
        <v/>
      </c>
      <c r="AH85" s="87"/>
      <c r="AI85" s="30" t="str">
        <f t="shared" si="165"/>
        <v>Débil</v>
      </c>
      <c r="AJ85" s="34" t="str">
        <f>IFERROR(VLOOKUP((CONCATENATE(AG85,AI85)),Listados!$U$3:$V$11,2,FALSE),"")</f>
        <v/>
      </c>
      <c r="AK85" s="125">
        <f t="shared" si="166"/>
        <v>100</v>
      </c>
      <c r="AL85" s="187">
        <f>AVERAGE(AK85:AK90)</f>
        <v>100</v>
      </c>
      <c r="AM85" s="189" t="str">
        <f>IF(AL85&lt;=50, "Débil", IF(AL85&lt;=99,"Moderado","Fuerte"))</f>
        <v>Fuerte</v>
      </c>
      <c r="AN85" s="80">
        <f t="shared" ref="AN85" si="204">+IF(AND(Q85="Preventivo",AM85="Fuerte"),2,IF(AND(Q85="Preventivo",AM85="Moderado"),1,0))</f>
        <v>0</v>
      </c>
      <c r="AO85" s="80">
        <f t="shared" si="183"/>
        <v>0</v>
      </c>
      <c r="AP85" s="80" t="e">
        <f t="shared" ref="AP85" si="205">+K85-AN85</f>
        <v>#N/A</v>
      </c>
      <c r="AQ85" s="80" t="e">
        <f t="shared" ref="AQ85" si="206">+M85-AO85</f>
        <v>#N/A</v>
      </c>
      <c r="AR85" s="174" t="e">
        <f>+VLOOKUP(MIN(AP85,AP86,AP87,AP88,AP89,AP90),Listados!$J$18:$K$24,2,TRUE)</f>
        <v>#N/A</v>
      </c>
      <c r="AS85" s="174" t="e">
        <f>+VLOOKUP(MIN(AQ85,AQ86,AQ87,AQ88,AQ89,AQ90),Listados!$J$27:$K$32,2,TRUE)</f>
        <v>#N/A</v>
      </c>
      <c r="AT85" s="174" t="e">
        <f>IF(AND(AR85&lt;&gt;"",AS85&lt;&gt;""),VLOOKUP(AR85&amp;AS85,Listados!$M$3:$N$27,2,FALSE),"")</f>
        <v>#N/A</v>
      </c>
      <c r="AU85" s="174" t="e">
        <f>+VLOOKUP(AT85,Listados!$P$3:$Q$6,2,FALSE)</f>
        <v>#N/A</v>
      </c>
    </row>
    <row r="86" spans="1:47" ht="28">
      <c r="A86" s="178"/>
      <c r="B86" s="200"/>
      <c r="C86" s="182"/>
      <c r="D86" s="185"/>
      <c r="E86" s="122"/>
      <c r="F86" s="122"/>
      <c r="G86" s="35"/>
      <c r="H86" s="43"/>
      <c r="I86" s="29"/>
      <c r="J86" s="192"/>
      <c r="K86" s="194"/>
      <c r="L86" s="197"/>
      <c r="M86" s="194"/>
      <c r="N86" s="198"/>
      <c r="O86" s="83" t="s">
        <v>169</v>
      </c>
      <c r="P86" s="86"/>
      <c r="Q86" s="86"/>
      <c r="R86" s="86"/>
      <c r="S86" s="46" t="str">
        <f t="shared" si="153"/>
        <v/>
      </c>
      <c r="T86" s="86"/>
      <c r="U86" s="46" t="str">
        <f t="shared" si="154"/>
        <v/>
      </c>
      <c r="V86" s="126"/>
      <c r="W86" s="46" t="str">
        <f t="shared" si="155"/>
        <v/>
      </c>
      <c r="X86" s="126"/>
      <c r="Y86" s="46" t="str">
        <f t="shared" si="156"/>
        <v/>
      </c>
      <c r="Z86" s="126"/>
      <c r="AA86" s="46" t="str">
        <f t="shared" si="157"/>
        <v/>
      </c>
      <c r="AB86" s="126"/>
      <c r="AC86" s="46" t="str">
        <f t="shared" si="158"/>
        <v/>
      </c>
      <c r="AD86" s="126"/>
      <c r="AE86" s="46" t="str">
        <f t="shared" si="159"/>
        <v/>
      </c>
      <c r="AF86" s="125" t="str">
        <f t="shared" si="160"/>
        <v/>
      </c>
      <c r="AG86" s="125" t="str">
        <f t="shared" si="161"/>
        <v/>
      </c>
      <c r="AH86" s="87"/>
      <c r="AI86" s="30" t="str">
        <f t="shared" si="165"/>
        <v>Débil</v>
      </c>
      <c r="AJ86" s="34" t="str">
        <f>IFERROR(VLOOKUP((CONCATENATE(AG86,AI86)),Listados!$U$3:$V$11,2,FALSE),"")</f>
        <v/>
      </c>
      <c r="AK86" s="125">
        <f t="shared" si="166"/>
        <v>100</v>
      </c>
      <c r="AL86" s="188"/>
      <c r="AM86" s="190"/>
      <c r="AN86" s="80">
        <f t="shared" ref="AN86" si="207">+IF(AND(Q86="Preventivo",AM85="Fuerte"),2,IF(AND(Q86="Preventivo",AM85="Moderado"),1,0))</f>
        <v>0</v>
      </c>
      <c r="AO86" s="80">
        <f t="shared" si="183"/>
        <v>0</v>
      </c>
      <c r="AP86" s="80" t="e">
        <f t="shared" ref="AP86" si="208">+K85-AN86</f>
        <v>#N/A</v>
      </c>
      <c r="AQ86" s="80" t="e">
        <f t="shared" ref="AQ86" si="209">+M85-AO86</f>
        <v>#N/A</v>
      </c>
      <c r="AR86" s="175"/>
      <c r="AS86" s="175"/>
      <c r="AT86" s="175"/>
      <c r="AU86" s="175"/>
    </row>
    <row r="87" spans="1:47" ht="28">
      <c r="A87" s="178"/>
      <c r="B87" s="200"/>
      <c r="C87" s="182"/>
      <c r="D87" s="185"/>
      <c r="E87" s="122"/>
      <c r="F87" s="122"/>
      <c r="G87" s="35"/>
      <c r="H87" s="43"/>
      <c r="I87" s="29"/>
      <c r="J87" s="192"/>
      <c r="K87" s="194"/>
      <c r="L87" s="197"/>
      <c r="M87" s="194"/>
      <c r="N87" s="198"/>
      <c r="O87" s="83" t="s">
        <v>169</v>
      </c>
      <c r="P87" s="86"/>
      <c r="Q87" s="86"/>
      <c r="R87" s="86"/>
      <c r="S87" s="46" t="str">
        <f t="shared" si="153"/>
        <v/>
      </c>
      <c r="T87" s="86"/>
      <c r="U87" s="46" t="str">
        <f t="shared" si="154"/>
        <v/>
      </c>
      <c r="V87" s="126"/>
      <c r="W87" s="46" t="str">
        <f t="shared" si="155"/>
        <v/>
      </c>
      <c r="X87" s="126"/>
      <c r="Y87" s="46" t="str">
        <f t="shared" si="156"/>
        <v/>
      </c>
      <c r="Z87" s="126"/>
      <c r="AA87" s="46" t="str">
        <f t="shared" si="157"/>
        <v/>
      </c>
      <c r="AB87" s="126"/>
      <c r="AC87" s="46" t="str">
        <f t="shared" si="158"/>
        <v/>
      </c>
      <c r="AD87" s="126"/>
      <c r="AE87" s="46" t="str">
        <f t="shared" si="159"/>
        <v/>
      </c>
      <c r="AF87" s="125" t="str">
        <f t="shared" si="160"/>
        <v/>
      </c>
      <c r="AG87" s="125" t="str">
        <f t="shared" si="161"/>
        <v/>
      </c>
      <c r="AH87" s="87"/>
      <c r="AI87" s="30" t="str">
        <f t="shared" si="165"/>
        <v>Débil</v>
      </c>
      <c r="AJ87" s="34" t="str">
        <f>IFERROR(VLOOKUP((CONCATENATE(AG87,AI87)),Listados!$U$3:$V$11,2,FALSE),"")</f>
        <v/>
      </c>
      <c r="AK87" s="125">
        <f t="shared" si="166"/>
        <v>100</v>
      </c>
      <c r="AL87" s="188"/>
      <c r="AM87" s="190"/>
      <c r="AN87" s="80">
        <f t="shared" ref="AN87" si="210">+IF(AND(Q87="Preventivo",AM85="Fuerte"),2,IF(AND(Q87="Preventivo",AM85="Moderado"),1,0))</f>
        <v>0</v>
      </c>
      <c r="AO87" s="80">
        <f t="shared" si="183"/>
        <v>0</v>
      </c>
      <c r="AP87" s="80" t="e">
        <f t="shared" ref="AP87" si="211">+K85-AN87</f>
        <v>#N/A</v>
      </c>
      <c r="AQ87" s="80" t="e">
        <f t="shared" ref="AQ87" si="212">+M85-AO87</f>
        <v>#N/A</v>
      </c>
      <c r="AR87" s="175"/>
      <c r="AS87" s="175"/>
      <c r="AT87" s="175"/>
      <c r="AU87" s="175"/>
    </row>
    <row r="88" spans="1:47" ht="28">
      <c r="A88" s="178"/>
      <c r="B88" s="200"/>
      <c r="C88" s="182"/>
      <c r="D88" s="185"/>
      <c r="E88" s="122"/>
      <c r="F88" s="122"/>
      <c r="G88" s="49"/>
      <c r="H88" s="43"/>
      <c r="I88" s="29"/>
      <c r="J88" s="192"/>
      <c r="K88" s="194"/>
      <c r="L88" s="197"/>
      <c r="M88" s="194"/>
      <c r="N88" s="198"/>
      <c r="O88" s="83" t="s">
        <v>169</v>
      </c>
      <c r="P88" s="86"/>
      <c r="Q88" s="86"/>
      <c r="R88" s="86"/>
      <c r="S88" s="46" t="str">
        <f t="shared" si="153"/>
        <v/>
      </c>
      <c r="T88" s="86"/>
      <c r="U88" s="46" t="str">
        <f t="shared" si="154"/>
        <v/>
      </c>
      <c r="V88" s="126"/>
      <c r="W88" s="46" t="str">
        <f t="shared" si="155"/>
        <v/>
      </c>
      <c r="X88" s="126"/>
      <c r="Y88" s="46" t="str">
        <f t="shared" si="156"/>
        <v/>
      </c>
      <c r="Z88" s="126"/>
      <c r="AA88" s="46" t="str">
        <f t="shared" si="157"/>
        <v/>
      </c>
      <c r="AB88" s="126"/>
      <c r="AC88" s="46" t="str">
        <f t="shared" si="158"/>
        <v/>
      </c>
      <c r="AD88" s="126"/>
      <c r="AE88" s="46" t="str">
        <f t="shared" si="159"/>
        <v/>
      </c>
      <c r="AF88" s="125" t="str">
        <f t="shared" si="160"/>
        <v/>
      </c>
      <c r="AG88" s="125" t="str">
        <f t="shared" si="161"/>
        <v/>
      </c>
      <c r="AH88" s="87"/>
      <c r="AI88" s="30" t="str">
        <f t="shared" si="165"/>
        <v>Débil</v>
      </c>
      <c r="AJ88" s="34" t="str">
        <f>IFERROR(VLOOKUP((CONCATENATE(AG88,AI88)),Listados!$U$3:$V$11,2,FALSE),"")</f>
        <v/>
      </c>
      <c r="AK88" s="125">
        <f t="shared" si="166"/>
        <v>100</v>
      </c>
      <c r="AL88" s="188"/>
      <c r="AM88" s="190"/>
      <c r="AN88" s="80">
        <f t="shared" ref="AN88" si="213">+IF(AND(Q88="Preventivo",AM85="Fuerte"),2,IF(AND(Q88="Preventivo",AM85="Moderado"),1,0))</f>
        <v>0</v>
      </c>
      <c r="AO88" s="80">
        <f t="shared" si="183"/>
        <v>0</v>
      </c>
      <c r="AP88" s="80" t="e">
        <f t="shared" ref="AP88" si="214">+K85-AN88</f>
        <v>#N/A</v>
      </c>
      <c r="AQ88" s="80" t="e">
        <f t="shared" ref="AQ88" si="215">+M85-AO88</f>
        <v>#N/A</v>
      </c>
      <c r="AR88" s="175"/>
      <c r="AS88" s="175"/>
      <c r="AT88" s="175"/>
      <c r="AU88" s="175"/>
    </row>
    <row r="89" spans="1:47" ht="28">
      <c r="A89" s="178"/>
      <c r="B89" s="200"/>
      <c r="C89" s="182"/>
      <c r="D89" s="185"/>
      <c r="E89" s="47"/>
      <c r="F89" s="47"/>
      <c r="G89" s="48"/>
      <c r="H89" s="50"/>
      <c r="I89" s="29"/>
      <c r="J89" s="192"/>
      <c r="K89" s="194"/>
      <c r="L89" s="197"/>
      <c r="M89" s="194"/>
      <c r="N89" s="198"/>
      <c r="O89" s="83" t="s">
        <v>169</v>
      </c>
      <c r="P89" s="86"/>
      <c r="Q89" s="86"/>
      <c r="R89" s="86"/>
      <c r="S89" s="46" t="str">
        <f t="shared" si="153"/>
        <v/>
      </c>
      <c r="T89" s="86"/>
      <c r="U89" s="46" t="str">
        <f t="shared" si="154"/>
        <v/>
      </c>
      <c r="V89" s="126"/>
      <c r="W89" s="46" t="str">
        <f t="shared" si="155"/>
        <v/>
      </c>
      <c r="X89" s="126"/>
      <c r="Y89" s="46" t="str">
        <f t="shared" si="156"/>
        <v/>
      </c>
      <c r="Z89" s="126"/>
      <c r="AA89" s="46" t="str">
        <f t="shared" si="157"/>
        <v/>
      </c>
      <c r="AB89" s="126"/>
      <c r="AC89" s="46" t="str">
        <f t="shared" si="158"/>
        <v/>
      </c>
      <c r="AD89" s="126"/>
      <c r="AE89" s="46" t="str">
        <f t="shared" si="159"/>
        <v/>
      </c>
      <c r="AF89" s="125" t="str">
        <f t="shared" si="160"/>
        <v/>
      </c>
      <c r="AG89" s="125" t="str">
        <f t="shared" si="161"/>
        <v/>
      </c>
      <c r="AH89" s="87"/>
      <c r="AI89" s="30" t="str">
        <f t="shared" si="165"/>
        <v>Débil</v>
      </c>
      <c r="AJ89" s="34" t="str">
        <f>IFERROR(VLOOKUP((CONCATENATE(AG89,AI89)),Listados!$U$3:$V$11,2,FALSE),"")</f>
        <v/>
      </c>
      <c r="AK89" s="125">
        <f t="shared" si="166"/>
        <v>100</v>
      </c>
      <c r="AL89" s="188"/>
      <c r="AM89" s="190"/>
      <c r="AN89" s="80">
        <f t="shared" ref="AN89" si="216">+IF(AND(Q89="Preventivo",AM85="Fuerte"),2,IF(AND(Q89="Preventivo",AM85="Moderado"),1,0))</f>
        <v>0</v>
      </c>
      <c r="AO89" s="80">
        <f t="shared" si="183"/>
        <v>0</v>
      </c>
      <c r="AP89" s="80" t="e">
        <f t="shared" ref="AP89" si="217">+K85-AN89</f>
        <v>#N/A</v>
      </c>
      <c r="AQ89" s="80" t="e">
        <f t="shared" ref="AQ89" si="218">+M85-AO89</f>
        <v>#N/A</v>
      </c>
      <c r="AR89" s="175"/>
      <c r="AS89" s="175"/>
      <c r="AT89" s="175"/>
      <c r="AU89" s="175"/>
    </row>
    <row r="90" spans="1:47" ht="29" thickBot="1">
      <c r="A90" s="179"/>
      <c r="B90" s="200"/>
      <c r="C90" s="183"/>
      <c r="D90" s="186"/>
      <c r="E90" s="123"/>
      <c r="F90" s="123"/>
      <c r="G90" s="51"/>
      <c r="H90" s="52"/>
      <c r="I90" s="29"/>
      <c r="J90" s="192"/>
      <c r="K90" s="195"/>
      <c r="L90" s="197"/>
      <c r="M90" s="195"/>
      <c r="N90" s="198"/>
      <c r="O90" s="83" t="s">
        <v>169</v>
      </c>
      <c r="P90" s="86"/>
      <c r="Q90" s="86"/>
      <c r="R90" s="86"/>
      <c r="S90" s="46" t="str">
        <f t="shared" si="153"/>
        <v/>
      </c>
      <c r="T90" s="86"/>
      <c r="U90" s="46" t="str">
        <f t="shared" si="154"/>
        <v/>
      </c>
      <c r="V90" s="126"/>
      <c r="W90" s="46" t="str">
        <f t="shared" si="155"/>
        <v/>
      </c>
      <c r="X90" s="126"/>
      <c r="Y90" s="46" t="str">
        <f t="shared" si="156"/>
        <v/>
      </c>
      <c r="Z90" s="126"/>
      <c r="AA90" s="46" t="str">
        <f t="shared" si="157"/>
        <v/>
      </c>
      <c r="AB90" s="126"/>
      <c r="AC90" s="46" t="str">
        <f t="shared" si="158"/>
        <v/>
      </c>
      <c r="AD90" s="126"/>
      <c r="AE90" s="46" t="str">
        <f t="shared" si="159"/>
        <v/>
      </c>
      <c r="AF90" s="125" t="str">
        <f t="shared" si="160"/>
        <v/>
      </c>
      <c r="AG90" s="125" t="str">
        <f t="shared" si="161"/>
        <v/>
      </c>
      <c r="AH90" s="87"/>
      <c r="AI90" s="30" t="str">
        <f t="shared" si="165"/>
        <v>Débil</v>
      </c>
      <c r="AJ90" s="34" t="str">
        <f>IFERROR(VLOOKUP((CONCATENATE(AG90,AI90)),Listados!$U$3:$V$11,2,FALSE),"")</f>
        <v/>
      </c>
      <c r="AK90" s="125">
        <f t="shared" si="166"/>
        <v>100</v>
      </c>
      <c r="AL90" s="189"/>
      <c r="AM90" s="190"/>
      <c r="AN90" s="80">
        <f t="shared" ref="AN90" si="219">+IF(AND(Q90="Preventivo",AM85="Fuerte"),2,IF(AND(Q90="Preventivo",AM85="Moderado"),1,0))</f>
        <v>0</v>
      </c>
      <c r="AO90" s="80">
        <f t="shared" si="183"/>
        <v>0</v>
      </c>
      <c r="AP90" s="80" t="e">
        <f t="shared" ref="AP90" si="220">+K85-AN90</f>
        <v>#N/A</v>
      </c>
      <c r="AQ90" s="80" t="e">
        <f t="shared" ref="AQ90" si="221">+M85-AO90</f>
        <v>#N/A</v>
      </c>
      <c r="AR90" s="176"/>
      <c r="AS90" s="176"/>
      <c r="AT90" s="176"/>
      <c r="AU90" s="176"/>
    </row>
    <row r="91" spans="1:47" ht="28">
      <c r="A91" s="177">
        <v>15</v>
      </c>
      <c r="B91" s="199"/>
      <c r="C91" s="181" t="str">
        <f>IFERROR(VLOOKUP(B91,Listados!B$3:C$20,2,FALSE),"")</f>
        <v/>
      </c>
      <c r="D91" s="184"/>
      <c r="E91" s="121"/>
      <c r="F91" s="121"/>
      <c r="G91" s="37"/>
      <c r="H91" s="42"/>
      <c r="I91" s="28"/>
      <c r="J91" s="191"/>
      <c r="K91" s="193" t="e">
        <f>+VLOOKUP(J91,Listados!$K$8:$L$12,2,0)</f>
        <v>#N/A</v>
      </c>
      <c r="L91" s="196"/>
      <c r="M91" s="193" t="e">
        <f>+VLOOKUP(L91,Listados!$K$13:$L$17,2,0)</f>
        <v>#N/A</v>
      </c>
      <c r="N91" s="176" t="str">
        <f>IF(AND(J91&lt;&gt;"",L91&lt;&gt;""),VLOOKUP(J91&amp;L91,Listados!$M$3:$N$27,2,FALSE),"")</f>
        <v/>
      </c>
      <c r="O91" s="83" t="s">
        <v>169</v>
      </c>
      <c r="P91" s="86"/>
      <c r="Q91" s="86"/>
      <c r="R91" s="86"/>
      <c r="S91" s="46" t="str">
        <f t="shared" si="153"/>
        <v/>
      </c>
      <c r="T91" s="86"/>
      <c r="U91" s="46" t="str">
        <f t="shared" si="154"/>
        <v/>
      </c>
      <c r="V91" s="126"/>
      <c r="W91" s="46" t="str">
        <f t="shared" si="155"/>
        <v/>
      </c>
      <c r="X91" s="126"/>
      <c r="Y91" s="46" t="str">
        <f t="shared" si="156"/>
        <v/>
      </c>
      <c r="Z91" s="126"/>
      <c r="AA91" s="46" t="str">
        <f t="shared" si="157"/>
        <v/>
      </c>
      <c r="AB91" s="126"/>
      <c r="AC91" s="46" t="str">
        <f t="shared" si="158"/>
        <v/>
      </c>
      <c r="AD91" s="126"/>
      <c r="AE91" s="46" t="str">
        <f t="shared" si="159"/>
        <v/>
      </c>
      <c r="AF91" s="125" t="str">
        <f t="shared" si="160"/>
        <v/>
      </c>
      <c r="AG91" s="125" t="str">
        <f t="shared" si="161"/>
        <v/>
      </c>
      <c r="AH91" s="87"/>
      <c r="AI91" s="30" t="str">
        <f t="shared" si="165"/>
        <v>Débil</v>
      </c>
      <c r="AJ91" s="34" t="str">
        <f>IFERROR(VLOOKUP((CONCATENATE(AG91,AI91)),Listados!$U$3:$V$11,2,FALSE),"")</f>
        <v/>
      </c>
      <c r="AK91" s="125">
        <f t="shared" si="166"/>
        <v>100</v>
      </c>
      <c r="AL91" s="187">
        <f>AVERAGE(AK91:AK96)</f>
        <v>100</v>
      </c>
      <c r="AM91" s="189" t="str">
        <f>IF(AL91&lt;=50, "Débil", IF(AL91&lt;=99,"Moderado","Fuerte"))</f>
        <v>Fuerte</v>
      </c>
      <c r="AN91" s="80">
        <f t="shared" ref="AN91" si="222">+IF(AND(Q91="Preventivo",AM91="Fuerte"),2,IF(AND(Q91="Preventivo",AM91="Moderado"),1,0))</f>
        <v>0</v>
      </c>
      <c r="AO91" s="80">
        <f t="shared" si="183"/>
        <v>0</v>
      </c>
      <c r="AP91" s="80" t="e">
        <f t="shared" ref="AP91" si="223">+K91-AN91</f>
        <v>#N/A</v>
      </c>
      <c r="AQ91" s="80" t="e">
        <f t="shared" ref="AQ91" si="224">+M91-AO91</f>
        <v>#N/A</v>
      </c>
      <c r="AR91" s="174" t="e">
        <f>+VLOOKUP(MIN(AP91,AP92,AP93,AP94,AP95,AP96),Listados!$J$18:$K$24,2,TRUE)</f>
        <v>#N/A</v>
      </c>
      <c r="AS91" s="174" t="e">
        <f>+VLOOKUP(MIN(AQ91,AQ92,AQ93,AQ94,AQ95,AQ96),Listados!$J$27:$K$32,2,TRUE)</f>
        <v>#N/A</v>
      </c>
      <c r="AT91" s="174" t="e">
        <f>IF(AND(AR91&lt;&gt;"",AS91&lt;&gt;""),VLOOKUP(AR91&amp;AS91,Listados!$M$3:$N$27,2,FALSE),"")</f>
        <v>#N/A</v>
      </c>
      <c r="AU91" s="174" t="e">
        <f>+VLOOKUP(AT91,Listados!$P$3:$Q$6,2,FALSE)</f>
        <v>#N/A</v>
      </c>
    </row>
    <row r="92" spans="1:47" ht="28">
      <c r="A92" s="178"/>
      <c r="B92" s="200"/>
      <c r="C92" s="182"/>
      <c r="D92" s="185"/>
      <c r="E92" s="122"/>
      <c r="F92" s="122"/>
      <c r="G92" s="35"/>
      <c r="H92" s="43"/>
      <c r="I92" s="29"/>
      <c r="J92" s="192"/>
      <c r="K92" s="194"/>
      <c r="L92" s="197"/>
      <c r="M92" s="194"/>
      <c r="N92" s="198"/>
      <c r="O92" s="83" t="s">
        <v>169</v>
      </c>
      <c r="P92" s="86"/>
      <c r="Q92" s="86"/>
      <c r="R92" s="86"/>
      <c r="S92" s="46" t="str">
        <f t="shared" si="153"/>
        <v/>
      </c>
      <c r="T92" s="86"/>
      <c r="U92" s="46" t="str">
        <f t="shared" si="154"/>
        <v/>
      </c>
      <c r="V92" s="126"/>
      <c r="W92" s="46" t="str">
        <f t="shared" si="155"/>
        <v/>
      </c>
      <c r="X92" s="126"/>
      <c r="Y92" s="46" t="str">
        <f t="shared" si="156"/>
        <v/>
      </c>
      <c r="Z92" s="126"/>
      <c r="AA92" s="46" t="str">
        <f t="shared" si="157"/>
        <v/>
      </c>
      <c r="AB92" s="126"/>
      <c r="AC92" s="46" t="str">
        <f t="shared" si="158"/>
        <v/>
      </c>
      <c r="AD92" s="126"/>
      <c r="AE92" s="46" t="str">
        <f t="shared" si="159"/>
        <v/>
      </c>
      <c r="AF92" s="125" t="str">
        <f t="shared" si="160"/>
        <v/>
      </c>
      <c r="AG92" s="125" t="str">
        <f t="shared" si="161"/>
        <v/>
      </c>
      <c r="AH92" s="87"/>
      <c r="AI92" s="30" t="str">
        <f t="shared" si="165"/>
        <v>Débil</v>
      </c>
      <c r="AJ92" s="34" t="str">
        <f>IFERROR(VLOOKUP((CONCATENATE(AG92,AI92)),Listados!$U$3:$V$11,2,FALSE),"")</f>
        <v/>
      </c>
      <c r="AK92" s="125">
        <f t="shared" si="166"/>
        <v>100</v>
      </c>
      <c r="AL92" s="188"/>
      <c r="AM92" s="190"/>
      <c r="AN92" s="80">
        <f t="shared" ref="AN92" si="225">+IF(AND(Q92="Preventivo",AM91="Fuerte"),2,IF(AND(Q92="Preventivo",AM91="Moderado"),1,0))</f>
        <v>0</v>
      </c>
      <c r="AO92" s="80">
        <f t="shared" si="183"/>
        <v>0</v>
      </c>
      <c r="AP92" s="80" t="e">
        <f t="shared" ref="AP92" si="226">+K91-AN92</f>
        <v>#N/A</v>
      </c>
      <c r="AQ92" s="80" t="e">
        <f t="shared" ref="AQ92" si="227">+M91-AO92</f>
        <v>#N/A</v>
      </c>
      <c r="AR92" s="175"/>
      <c r="AS92" s="175"/>
      <c r="AT92" s="175"/>
      <c r="AU92" s="175"/>
    </row>
    <row r="93" spans="1:47" ht="28">
      <c r="A93" s="178"/>
      <c r="B93" s="200"/>
      <c r="C93" s="182"/>
      <c r="D93" s="185"/>
      <c r="E93" s="122"/>
      <c r="F93" s="122"/>
      <c r="G93" s="35"/>
      <c r="H93" s="43"/>
      <c r="I93" s="29"/>
      <c r="J93" s="192"/>
      <c r="K93" s="194"/>
      <c r="L93" s="197"/>
      <c r="M93" s="194"/>
      <c r="N93" s="198"/>
      <c r="O93" s="83" t="s">
        <v>169</v>
      </c>
      <c r="P93" s="86"/>
      <c r="Q93" s="86"/>
      <c r="R93" s="86"/>
      <c r="S93" s="46" t="str">
        <f t="shared" si="153"/>
        <v/>
      </c>
      <c r="T93" s="86"/>
      <c r="U93" s="46" t="str">
        <f t="shared" si="154"/>
        <v/>
      </c>
      <c r="V93" s="126"/>
      <c r="W93" s="46" t="str">
        <f t="shared" si="155"/>
        <v/>
      </c>
      <c r="X93" s="126"/>
      <c r="Y93" s="46" t="str">
        <f t="shared" si="156"/>
        <v/>
      </c>
      <c r="Z93" s="126"/>
      <c r="AA93" s="46" t="str">
        <f t="shared" si="157"/>
        <v/>
      </c>
      <c r="AB93" s="126"/>
      <c r="AC93" s="46" t="str">
        <f t="shared" si="158"/>
        <v/>
      </c>
      <c r="AD93" s="126"/>
      <c r="AE93" s="46" t="str">
        <f t="shared" si="159"/>
        <v/>
      </c>
      <c r="AF93" s="125" t="str">
        <f t="shared" si="160"/>
        <v/>
      </c>
      <c r="AG93" s="125" t="str">
        <f t="shared" si="161"/>
        <v/>
      </c>
      <c r="AH93" s="87"/>
      <c r="AI93" s="30" t="str">
        <f t="shared" si="165"/>
        <v>Débil</v>
      </c>
      <c r="AJ93" s="34" t="str">
        <f>IFERROR(VLOOKUP((CONCATENATE(AG93,AI93)),Listados!$U$3:$V$11,2,FALSE),"")</f>
        <v/>
      </c>
      <c r="AK93" s="125">
        <f t="shared" si="166"/>
        <v>100</v>
      </c>
      <c r="AL93" s="188"/>
      <c r="AM93" s="190"/>
      <c r="AN93" s="80">
        <f t="shared" ref="AN93" si="228">+IF(AND(Q93="Preventivo",AM91="Fuerte"),2,IF(AND(Q93="Preventivo",AM91="Moderado"),1,0))</f>
        <v>0</v>
      </c>
      <c r="AO93" s="80">
        <f t="shared" si="183"/>
        <v>0</v>
      </c>
      <c r="AP93" s="80" t="e">
        <f t="shared" ref="AP93" si="229">+K91-AN93</f>
        <v>#N/A</v>
      </c>
      <c r="AQ93" s="80" t="e">
        <f t="shared" ref="AQ93" si="230">+M91-AO93</f>
        <v>#N/A</v>
      </c>
      <c r="AR93" s="175"/>
      <c r="AS93" s="175"/>
      <c r="AT93" s="175"/>
      <c r="AU93" s="175"/>
    </row>
    <row r="94" spans="1:47" ht="28">
      <c r="A94" s="178"/>
      <c r="B94" s="200"/>
      <c r="C94" s="182"/>
      <c r="D94" s="185"/>
      <c r="E94" s="122"/>
      <c r="F94" s="122"/>
      <c r="G94" s="49"/>
      <c r="H94" s="43"/>
      <c r="I94" s="29"/>
      <c r="J94" s="192"/>
      <c r="K94" s="194"/>
      <c r="L94" s="197"/>
      <c r="M94" s="194"/>
      <c r="N94" s="198"/>
      <c r="O94" s="83" t="s">
        <v>169</v>
      </c>
      <c r="P94" s="86"/>
      <c r="Q94" s="86"/>
      <c r="R94" s="86"/>
      <c r="S94" s="46" t="str">
        <f t="shared" si="153"/>
        <v/>
      </c>
      <c r="T94" s="86"/>
      <c r="U94" s="46" t="str">
        <f t="shared" si="154"/>
        <v/>
      </c>
      <c r="V94" s="126"/>
      <c r="W94" s="46" t="str">
        <f t="shared" si="155"/>
        <v/>
      </c>
      <c r="X94" s="126"/>
      <c r="Y94" s="46" t="str">
        <f t="shared" si="156"/>
        <v/>
      </c>
      <c r="Z94" s="126"/>
      <c r="AA94" s="46" t="str">
        <f t="shared" si="157"/>
        <v/>
      </c>
      <c r="AB94" s="126"/>
      <c r="AC94" s="46" t="str">
        <f t="shared" si="158"/>
        <v/>
      </c>
      <c r="AD94" s="126"/>
      <c r="AE94" s="46" t="str">
        <f t="shared" si="159"/>
        <v/>
      </c>
      <c r="AF94" s="125" t="str">
        <f t="shared" si="160"/>
        <v/>
      </c>
      <c r="AG94" s="125" t="str">
        <f t="shared" si="161"/>
        <v/>
      </c>
      <c r="AH94" s="87"/>
      <c r="AI94" s="30" t="str">
        <f t="shared" si="165"/>
        <v>Débil</v>
      </c>
      <c r="AJ94" s="34" t="str">
        <f>IFERROR(VLOOKUP((CONCATENATE(AG94,AI94)),Listados!$U$3:$V$11,2,FALSE),"")</f>
        <v/>
      </c>
      <c r="AK94" s="125">
        <f t="shared" si="166"/>
        <v>100</v>
      </c>
      <c r="AL94" s="188"/>
      <c r="AM94" s="190"/>
      <c r="AN94" s="80">
        <f t="shared" ref="AN94" si="231">+IF(AND(Q94="Preventivo",AM91="Fuerte"),2,IF(AND(Q94="Preventivo",AM91="Moderado"),1,0))</f>
        <v>0</v>
      </c>
      <c r="AO94" s="80">
        <f t="shared" si="183"/>
        <v>0</v>
      </c>
      <c r="AP94" s="80" t="e">
        <f t="shared" ref="AP94" si="232">+K91-AN94</f>
        <v>#N/A</v>
      </c>
      <c r="AQ94" s="80" t="e">
        <f t="shared" ref="AQ94" si="233">+M91-AO94</f>
        <v>#N/A</v>
      </c>
      <c r="AR94" s="175"/>
      <c r="AS94" s="175"/>
      <c r="AT94" s="175"/>
      <c r="AU94" s="175"/>
    </row>
    <row r="95" spans="1:47" ht="28">
      <c r="A95" s="178"/>
      <c r="B95" s="200"/>
      <c r="C95" s="182"/>
      <c r="D95" s="185"/>
      <c r="E95" s="47"/>
      <c r="F95" s="47"/>
      <c r="G95" s="48"/>
      <c r="H95" s="50"/>
      <c r="I95" s="29"/>
      <c r="J95" s="192"/>
      <c r="K95" s="194"/>
      <c r="L95" s="197"/>
      <c r="M95" s="194"/>
      <c r="N95" s="198"/>
      <c r="O95" s="83" t="s">
        <v>169</v>
      </c>
      <c r="P95" s="86"/>
      <c r="Q95" s="86"/>
      <c r="R95" s="86"/>
      <c r="S95" s="46" t="str">
        <f t="shared" si="153"/>
        <v/>
      </c>
      <c r="T95" s="86"/>
      <c r="U95" s="46" t="str">
        <f t="shared" si="154"/>
        <v/>
      </c>
      <c r="V95" s="126"/>
      <c r="W95" s="46" t="str">
        <f t="shared" si="155"/>
        <v/>
      </c>
      <c r="X95" s="126"/>
      <c r="Y95" s="46" t="str">
        <f t="shared" si="156"/>
        <v/>
      </c>
      <c r="Z95" s="126"/>
      <c r="AA95" s="46" t="str">
        <f t="shared" si="157"/>
        <v/>
      </c>
      <c r="AB95" s="126"/>
      <c r="AC95" s="46" t="str">
        <f t="shared" si="158"/>
        <v/>
      </c>
      <c r="AD95" s="126"/>
      <c r="AE95" s="46" t="str">
        <f t="shared" si="159"/>
        <v/>
      </c>
      <c r="AF95" s="125" t="str">
        <f t="shared" si="160"/>
        <v/>
      </c>
      <c r="AG95" s="125" t="str">
        <f t="shared" si="161"/>
        <v/>
      </c>
      <c r="AH95" s="87"/>
      <c r="AI95" s="30" t="str">
        <f t="shared" si="165"/>
        <v>Débil</v>
      </c>
      <c r="AJ95" s="34" t="str">
        <f>IFERROR(VLOOKUP((CONCATENATE(AG95,AI95)),Listados!$U$3:$V$11,2,FALSE),"")</f>
        <v/>
      </c>
      <c r="AK95" s="125">
        <f t="shared" si="166"/>
        <v>100</v>
      </c>
      <c r="AL95" s="188"/>
      <c r="AM95" s="190"/>
      <c r="AN95" s="80">
        <f t="shared" ref="AN95" si="234">+IF(AND(Q95="Preventivo",AM91="Fuerte"),2,IF(AND(Q95="Preventivo",AM91="Moderado"),1,0))</f>
        <v>0</v>
      </c>
      <c r="AO95" s="80">
        <f t="shared" si="183"/>
        <v>0</v>
      </c>
      <c r="AP95" s="80" t="e">
        <f t="shared" ref="AP95" si="235">+K91-AN95</f>
        <v>#N/A</v>
      </c>
      <c r="AQ95" s="80" t="e">
        <f t="shared" ref="AQ95" si="236">+M91-AO95</f>
        <v>#N/A</v>
      </c>
      <c r="AR95" s="175"/>
      <c r="AS95" s="175"/>
      <c r="AT95" s="175"/>
      <c r="AU95" s="175"/>
    </row>
    <row r="96" spans="1:47" ht="29" thickBot="1">
      <c r="A96" s="179"/>
      <c r="B96" s="200"/>
      <c r="C96" s="183"/>
      <c r="D96" s="186"/>
      <c r="E96" s="123"/>
      <c r="F96" s="123"/>
      <c r="G96" s="51"/>
      <c r="H96" s="52"/>
      <c r="I96" s="29"/>
      <c r="J96" s="192"/>
      <c r="K96" s="195"/>
      <c r="L96" s="197"/>
      <c r="M96" s="195"/>
      <c r="N96" s="198"/>
      <c r="O96" s="83" t="s">
        <v>169</v>
      </c>
      <c r="P96" s="86"/>
      <c r="Q96" s="86"/>
      <c r="R96" s="86"/>
      <c r="S96" s="46" t="str">
        <f t="shared" si="153"/>
        <v/>
      </c>
      <c r="T96" s="86"/>
      <c r="U96" s="46" t="str">
        <f t="shared" si="154"/>
        <v/>
      </c>
      <c r="V96" s="126"/>
      <c r="W96" s="46" t="str">
        <f t="shared" si="155"/>
        <v/>
      </c>
      <c r="X96" s="126"/>
      <c r="Y96" s="46" t="str">
        <f t="shared" si="156"/>
        <v/>
      </c>
      <c r="Z96" s="126"/>
      <c r="AA96" s="46" t="str">
        <f t="shared" si="157"/>
        <v/>
      </c>
      <c r="AB96" s="126"/>
      <c r="AC96" s="46" t="str">
        <f t="shared" si="158"/>
        <v/>
      </c>
      <c r="AD96" s="126"/>
      <c r="AE96" s="46" t="str">
        <f t="shared" si="159"/>
        <v/>
      </c>
      <c r="AF96" s="125" t="str">
        <f t="shared" si="160"/>
        <v/>
      </c>
      <c r="AG96" s="125" t="str">
        <f t="shared" si="161"/>
        <v/>
      </c>
      <c r="AH96" s="87"/>
      <c r="AI96" s="30" t="str">
        <f t="shared" si="165"/>
        <v>Débil</v>
      </c>
      <c r="AJ96" s="34" t="str">
        <f>IFERROR(VLOOKUP((CONCATENATE(AG96,AI96)),Listados!$U$3:$V$11,2,FALSE),"")</f>
        <v/>
      </c>
      <c r="AK96" s="125">
        <f t="shared" si="166"/>
        <v>100</v>
      </c>
      <c r="AL96" s="189"/>
      <c r="AM96" s="190"/>
      <c r="AN96" s="80">
        <f t="shared" ref="AN96" si="237">+IF(AND(Q96="Preventivo",AM91="Fuerte"),2,IF(AND(Q96="Preventivo",AM91="Moderado"),1,0))</f>
        <v>0</v>
      </c>
      <c r="AO96" s="80">
        <f t="shared" si="183"/>
        <v>0</v>
      </c>
      <c r="AP96" s="80" t="e">
        <f t="shared" ref="AP96" si="238">+K91-AN96</f>
        <v>#N/A</v>
      </c>
      <c r="AQ96" s="80" t="e">
        <f t="shared" ref="AQ96" si="239">+M91-AO96</f>
        <v>#N/A</v>
      </c>
      <c r="AR96" s="176"/>
      <c r="AS96" s="176"/>
      <c r="AT96" s="176"/>
      <c r="AU96" s="176"/>
    </row>
    <row r="97" spans="1:47" ht="28">
      <c r="A97" s="177">
        <v>16</v>
      </c>
      <c r="B97" s="199"/>
      <c r="C97" s="181" t="str">
        <f>IFERROR(VLOOKUP(B97,Listados!B$3:C$20,2,FALSE),"")</f>
        <v/>
      </c>
      <c r="D97" s="184"/>
      <c r="E97" s="121"/>
      <c r="F97" s="121"/>
      <c r="G97" s="37"/>
      <c r="H97" s="42"/>
      <c r="I97" s="28"/>
      <c r="J97" s="191"/>
      <c r="K97" s="193" t="e">
        <f>+VLOOKUP(J97,Listados!$K$8:$L$12,2,0)</f>
        <v>#N/A</v>
      </c>
      <c r="L97" s="196"/>
      <c r="M97" s="193" t="e">
        <f>+VLOOKUP(L97,Listados!$K$13:$L$17,2,0)</f>
        <v>#N/A</v>
      </c>
      <c r="N97" s="176" t="str">
        <f>IF(AND(J97&lt;&gt;"",L97&lt;&gt;""),VLOOKUP(J97&amp;L97,Listados!$M$3:$N$27,2,FALSE),"")</f>
        <v/>
      </c>
      <c r="O97" s="83" t="s">
        <v>169</v>
      </c>
      <c r="P97" s="86"/>
      <c r="Q97" s="86"/>
      <c r="R97" s="86"/>
      <c r="S97" s="46" t="str">
        <f t="shared" si="153"/>
        <v/>
      </c>
      <c r="T97" s="86"/>
      <c r="U97" s="46" t="str">
        <f t="shared" si="154"/>
        <v/>
      </c>
      <c r="V97" s="126"/>
      <c r="W97" s="46" t="str">
        <f t="shared" si="155"/>
        <v/>
      </c>
      <c r="X97" s="126"/>
      <c r="Y97" s="46" t="str">
        <f t="shared" si="156"/>
        <v/>
      </c>
      <c r="Z97" s="126"/>
      <c r="AA97" s="46" t="str">
        <f t="shared" si="157"/>
        <v/>
      </c>
      <c r="AB97" s="126"/>
      <c r="AC97" s="46" t="str">
        <f t="shared" si="158"/>
        <v/>
      </c>
      <c r="AD97" s="126"/>
      <c r="AE97" s="46" t="str">
        <f t="shared" si="159"/>
        <v/>
      </c>
      <c r="AF97" s="125" t="str">
        <f t="shared" si="160"/>
        <v/>
      </c>
      <c r="AG97" s="125" t="str">
        <f t="shared" si="161"/>
        <v/>
      </c>
      <c r="AH97" s="87"/>
      <c r="AI97" s="30" t="str">
        <f t="shared" si="165"/>
        <v>Débil</v>
      </c>
      <c r="AJ97" s="34" t="str">
        <f>IFERROR(VLOOKUP((CONCATENATE(AG97,AI97)),Listados!$U$3:$V$11,2,FALSE),"")</f>
        <v/>
      </c>
      <c r="AK97" s="125">
        <f t="shared" si="166"/>
        <v>100</v>
      </c>
      <c r="AL97" s="187">
        <f>AVERAGE(AK97:AK102)</f>
        <v>100</v>
      </c>
      <c r="AM97" s="189" t="str">
        <f>IF(AL97&lt;=50, "Débil", IF(AL97&lt;=99,"Moderado","Fuerte"))</f>
        <v>Fuerte</v>
      </c>
      <c r="AN97" s="80">
        <f t="shared" ref="AN97" si="240">+IF(AND(Q97="Preventivo",AM97="Fuerte"),2,IF(AND(Q97="Preventivo",AM97="Moderado"),1,0))</f>
        <v>0</v>
      </c>
      <c r="AO97" s="80">
        <f t="shared" si="183"/>
        <v>0</v>
      </c>
      <c r="AP97" s="80" t="e">
        <f t="shared" ref="AP97" si="241">+K97-AN97</f>
        <v>#N/A</v>
      </c>
      <c r="AQ97" s="80" t="e">
        <f t="shared" ref="AQ97" si="242">+M97-AO97</f>
        <v>#N/A</v>
      </c>
      <c r="AR97" s="174" t="e">
        <f>+VLOOKUP(MIN(AP97,AP98,AP99,AP100,AP101,AP102),Listados!$J$18:$K$24,2,TRUE)</f>
        <v>#N/A</v>
      </c>
      <c r="AS97" s="174" t="e">
        <f>+VLOOKUP(MIN(AQ97,AQ98,AQ99,AQ100,AQ101,AQ102),Listados!$J$27:$K$32,2,TRUE)</f>
        <v>#N/A</v>
      </c>
      <c r="AT97" s="174" t="e">
        <f>IF(AND(AR97&lt;&gt;"",AS97&lt;&gt;""),VLOOKUP(AR97&amp;AS97,Listados!$M$3:$N$27,2,FALSE),"")</f>
        <v>#N/A</v>
      </c>
      <c r="AU97" s="174" t="e">
        <f>+VLOOKUP(AT97,Listados!$P$3:$Q$6,2,FALSE)</f>
        <v>#N/A</v>
      </c>
    </row>
    <row r="98" spans="1:47" ht="28">
      <c r="A98" s="178"/>
      <c r="B98" s="200"/>
      <c r="C98" s="182"/>
      <c r="D98" s="185"/>
      <c r="E98" s="122"/>
      <c r="F98" s="122"/>
      <c r="G98" s="35"/>
      <c r="H98" s="43"/>
      <c r="I98" s="29"/>
      <c r="J98" s="192"/>
      <c r="K98" s="194"/>
      <c r="L98" s="197"/>
      <c r="M98" s="194"/>
      <c r="N98" s="198"/>
      <c r="O98" s="83" t="s">
        <v>169</v>
      </c>
      <c r="P98" s="86"/>
      <c r="Q98" s="86"/>
      <c r="R98" s="86"/>
      <c r="S98" s="46" t="str">
        <f t="shared" si="153"/>
        <v/>
      </c>
      <c r="T98" s="86"/>
      <c r="U98" s="46" t="str">
        <f t="shared" si="154"/>
        <v/>
      </c>
      <c r="V98" s="126"/>
      <c r="W98" s="46" t="str">
        <f t="shared" si="155"/>
        <v/>
      </c>
      <c r="X98" s="126"/>
      <c r="Y98" s="46" t="str">
        <f t="shared" si="156"/>
        <v/>
      </c>
      <c r="Z98" s="126"/>
      <c r="AA98" s="46" t="str">
        <f t="shared" si="157"/>
        <v/>
      </c>
      <c r="AB98" s="126"/>
      <c r="AC98" s="46" t="str">
        <f t="shared" si="158"/>
        <v/>
      </c>
      <c r="AD98" s="126"/>
      <c r="AE98" s="46" t="str">
        <f t="shared" si="159"/>
        <v/>
      </c>
      <c r="AF98" s="125" t="str">
        <f t="shared" si="160"/>
        <v/>
      </c>
      <c r="AG98" s="125" t="str">
        <f t="shared" si="161"/>
        <v/>
      </c>
      <c r="AH98" s="87"/>
      <c r="AI98" s="30" t="str">
        <f t="shared" si="165"/>
        <v>Débil</v>
      </c>
      <c r="AJ98" s="34" t="str">
        <f>IFERROR(VLOOKUP((CONCATENATE(AG98,AI98)),Listados!$U$3:$V$11,2,FALSE),"")</f>
        <v/>
      </c>
      <c r="AK98" s="125">
        <f t="shared" si="166"/>
        <v>100</v>
      </c>
      <c r="AL98" s="188"/>
      <c r="AM98" s="190"/>
      <c r="AN98" s="80">
        <f t="shared" ref="AN98" si="243">+IF(AND(Q98="Preventivo",AM97="Fuerte"),2,IF(AND(Q98="Preventivo",AM97="Moderado"),1,0))</f>
        <v>0</v>
      </c>
      <c r="AO98" s="80">
        <f t="shared" si="183"/>
        <v>0</v>
      </c>
      <c r="AP98" s="80" t="e">
        <f t="shared" ref="AP98" si="244">+K97-AN98</f>
        <v>#N/A</v>
      </c>
      <c r="AQ98" s="80" t="e">
        <f t="shared" ref="AQ98" si="245">+M97-AO98</f>
        <v>#N/A</v>
      </c>
      <c r="AR98" s="175"/>
      <c r="AS98" s="175"/>
      <c r="AT98" s="175"/>
      <c r="AU98" s="175"/>
    </row>
    <row r="99" spans="1:47" ht="28">
      <c r="A99" s="178"/>
      <c r="B99" s="200"/>
      <c r="C99" s="182"/>
      <c r="D99" s="185"/>
      <c r="E99" s="122"/>
      <c r="F99" s="122"/>
      <c r="G99" s="35"/>
      <c r="H99" s="43"/>
      <c r="I99" s="29"/>
      <c r="J99" s="192"/>
      <c r="K99" s="194"/>
      <c r="L99" s="197"/>
      <c r="M99" s="194"/>
      <c r="N99" s="198"/>
      <c r="O99" s="83" t="s">
        <v>169</v>
      </c>
      <c r="P99" s="86"/>
      <c r="Q99" s="86"/>
      <c r="R99" s="86"/>
      <c r="S99" s="46" t="str">
        <f t="shared" si="153"/>
        <v/>
      </c>
      <c r="T99" s="86"/>
      <c r="U99" s="46" t="str">
        <f t="shared" si="154"/>
        <v/>
      </c>
      <c r="V99" s="126"/>
      <c r="W99" s="46" t="str">
        <f t="shared" si="155"/>
        <v/>
      </c>
      <c r="X99" s="126"/>
      <c r="Y99" s="46" t="str">
        <f t="shared" si="156"/>
        <v/>
      </c>
      <c r="Z99" s="126"/>
      <c r="AA99" s="46" t="str">
        <f t="shared" si="157"/>
        <v/>
      </c>
      <c r="AB99" s="126"/>
      <c r="AC99" s="46" t="str">
        <f t="shared" si="158"/>
        <v/>
      </c>
      <c r="AD99" s="126"/>
      <c r="AE99" s="46" t="str">
        <f t="shared" si="159"/>
        <v/>
      </c>
      <c r="AF99" s="125" t="str">
        <f t="shared" si="160"/>
        <v/>
      </c>
      <c r="AG99" s="125" t="str">
        <f t="shared" si="161"/>
        <v/>
      </c>
      <c r="AH99" s="87"/>
      <c r="AI99" s="30" t="str">
        <f t="shared" si="165"/>
        <v>Débil</v>
      </c>
      <c r="AJ99" s="34" t="str">
        <f>IFERROR(VLOOKUP((CONCATENATE(AG99,AI99)),Listados!$U$3:$V$11,2,FALSE),"")</f>
        <v/>
      </c>
      <c r="AK99" s="125">
        <f t="shared" si="166"/>
        <v>100</v>
      </c>
      <c r="AL99" s="188"/>
      <c r="AM99" s="190"/>
      <c r="AN99" s="80">
        <f t="shared" ref="AN99" si="246">+IF(AND(Q99="Preventivo",AM97="Fuerte"),2,IF(AND(Q99="Preventivo",AM97="Moderado"),1,0))</f>
        <v>0</v>
      </c>
      <c r="AO99" s="80">
        <f t="shared" si="183"/>
        <v>0</v>
      </c>
      <c r="AP99" s="80" t="e">
        <f t="shared" ref="AP99" si="247">+K97-AN99</f>
        <v>#N/A</v>
      </c>
      <c r="AQ99" s="80" t="e">
        <f t="shared" ref="AQ99" si="248">+M97-AO99</f>
        <v>#N/A</v>
      </c>
      <c r="AR99" s="175"/>
      <c r="AS99" s="175"/>
      <c r="AT99" s="175"/>
      <c r="AU99" s="175"/>
    </row>
    <row r="100" spans="1:47" ht="28">
      <c r="A100" s="178"/>
      <c r="B100" s="200"/>
      <c r="C100" s="182"/>
      <c r="D100" s="185"/>
      <c r="E100" s="122"/>
      <c r="F100" s="122"/>
      <c r="G100" s="49"/>
      <c r="H100" s="43"/>
      <c r="I100" s="29"/>
      <c r="J100" s="192"/>
      <c r="K100" s="194"/>
      <c r="L100" s="197"/>
      <c r="M100" s="194"/>
      <c r="N100" s="198"/>
      <c r="O100" s="83" t="s">
        <v>169</v>
      </c>
      <c r="P100" s="86"/>
      <c r="Q100" s="86"/>
      <c r="R100" s="86"/>
      <c r="S100" s="46" t="str">
        <f t="shared" si="153"/>
        <v/>
      </c>
      <c r="T100" s="86"/>
      <c r="U100" s="46" t="str">
        <f t="shared" si="154"/>
        <v/>
      </c>
      <c r="V100" s="126"/>
      <c r="W100" s="46" t="str">
        <f t="shared" si="155"/>
        <v/>
      </c>
      <c r="X100" s="126"/>
      <c r="Y100" s="46" t="str">
        <f t="shared" si="156"/>
        <v/>
      </c>
      <c r="Z100" s="126"/>
      <c r="AA100" s="46" t="str">
        <f t="shared" si="157"/>
        <v/>
      </c>
      <c r="AB100" s="126"/>
      <c r="AC100" s="46" t="str">
        <f t="shared" si="158"/>
        <v/>
      </c>
      <c r="AD100" s="126"/>
      <c r="AE100" s="46" t="str">
        <f t="shared" si="159"/>
        <v/>
      </c>
      <c r="AF100" s="125" t="str">
        <f t="shared" si="160"/>
        <v/>
      </c>
      <c r="AG100" s="125" t="str">
        <f t="shared" si="161"/>
        <v/>
      </c>
      <c r="AH100" s="87"/>
      <c r="AI100" s="30" t="str">
        <f t="shared" si="165"/>
        <v>Débil</v>
      </c>
      <c r="AJ100" s="34" t="str">
        <f>IFERROR(VLOOKUP((CONCATENATE(AG100,AI100)),Listados!$U$3:$V$11,2,FALSE),"")</f>
        <v/>
      </c>
      <c r="AK100" s="125">
        <f t="shared" si="166"/>
        <v>100</v>
      </c>
      <c r="AL100" s="188"/>
      <c r="AM100" s="190"/>
      <c r="AN100" s="80">
        <f t="shared" ref="AN100" si="249">+IF(AND(Q100="Preventivo",AM97="Fuerte"),2,IF(AND(Q100="Preventivo",AM97="Moderado"),1,0))</f>
        <v>0</v>
      </c>
      <c r="AO100" s="80">
        <f t="shared" si="183"/>
        <v>0</v>
      </c>
      <c r="AP100" s="80" t="e">
        <f t="shared" ref="AP100" si="250">+K97-AN100</f>
        <v>#N/A</v>
      </c>
      <c r="AQ100" s="80" t="e">
        <f t="shared" ref="AQ100" si="251">+M97-AO100</f>
        <v>#N/A</v>
      </c>
      <c r="AR100" s="175"/>
      <c r="AS100" s="175"/>
      <c r="AT100" s="175"/>
      <c r="AU100" s="175"/>
    </row>
    <row r="101" spans="1:47" ht="28">
      <c r="A101" s="178"/>
      <c r="B101" s="200"/>
      <c r="C101" s="182"/>
      <c r="D101" s="185"/>
      <c r="E101" s="47"/>
      <c r="F101" s="47"/>
      <c r="G101" s="48"/>
      <c r="H101" s="50"/>
      <c r="I101" s="29"/>
      <c r="J101" s="192"/>
      <c r="K101" s="194"/>
      <c r="L101" s="197"/>
      <c r="M101" s="194"/>
      <c r="N101" s="198"/>
      <c r="O101" s="83" t="s">
        <v>169</v>
      </c>
      <c r="P101" s="86"/>
      <c r="Q101" s="86"/>
      <c r="R101" s="86"/>
      <c r="S101" s="46" t="str">
        <f t="shared" si="153"/>
        <v/>
      </c>
      <c r="T101" s="86"/>
      <c r="U101" s="46" t="str">
        <f t="shared" si="154"/>
        <v/>
      </c>
      <c r="V101" s="126"/>
      <c r="W101" s="46" t="str">
        <f t="shared" si="155"/>
        <v/>
      </c>
      <c r="X101" s="126"/>
      <c r="Y101" s="46" t="str">
        <f t="shared" si="156"/>
        <v/>
      </c>
      <c r="Z101" s="126"/>
      <c r="AA101" s="46" t="str">
        <f t="shared" si="157"/>
        <v/>
      </c>
      <c r="AB101" s="126"/>
      <c r="AC101" s="46" t="str">
        <f t="shared" si="158"/>
        <v/>
      </c>
      <c r="AD101" s="126"/>
      <c r="AE101" s="46" t="str">
        <f t="shared" si="159"/>
        <v/>
      </c>
      <c r="AF101" s="125" t="str">
        <f t="shared" si="160"/>
        <v/>
      </c>
      <c r="AG101" s="125" t="str">
        <f t="shared" si="161"/>
        <v/>
      </c>
      <c r="AH101" s="87"/>
      <c r="AI101" s="30" t="str">
        <f t="shared" si="165"/>
        <v>Débil</v>
      </c>
      <c r="AJ101" s="34" t="str">
        <f>IFERROR(VLOOKUP((CONCATENATE(AG101,AI101)),Listados!$U$3:$V$11,2,FALSE),"")</f>
        <v/>
      </c>
      <c r="AK101" s="125">
        <f t="shared" si="166"/>
        <v>100</v>
      </c>
      <c r="AL101" s="188"/>
      <c r="AM101" s="190"/>
      <c r="AN101" s="80">
        <f t="shared" ref="AN101" si="252">+IF(AND(Q101="Preventivo",AM97="Fuerte"),2,IF(AND(Q101="Preventivo",AM97="Moderado"),1,0))</f>
        <v>0</v>
      </c>
      <c r="AO101" s="80">
        <f t="shared" si="183"/>
        <v>0</v>
      </c>
      <c r="AP101" s="80" t="e">
        <f t="shared" ref="AP101" si="253">+K97-AN101</f>
        <v>#N/A</v>
      </c>
      <c r="AQ101" s="80" t="e">
        <f t="shared" ref="AQ101" si="254">+M97-AO101</f>
        <v>#N/A</v>
      </c>
      <c r="AR101" s="175"/>
      <c r="AS101" s="175"/>
      <c r="AT101" s="175"/>
      <c r="AU101" s="175"/>
    </row>
    <row r="102" spans="1:47" ht="29" thickBot="1">
      <c r="A102" s="179"/>
      <c r="B102" s="200"/>
      <c r="C102" s="183"/>
      <c r="D102" s="186"/>
      <c r="E102" s="123"/>
      <c r="F102" s="123"/>
      <c r="G102" s="51"/>
      <c r="H102" s="52"/>
      <c r="I102" s="29"/>
      <c r="J102" s="192"/>
      <c r="K102" s="195"/>
      <c r="L102" s="197"/>
      <c r="M102" s="195"/>
      <c r="N102" s="198"/>
      <c r="O102" s="83" t="s">
        <v>169</v>
      </c>
      <c r="P102" s="86"/>
      <c r="Q102" s="86"/>
      <c r="R102" s="86"/>
      <c r="S102" s="46" t="str">
        <f t="shared" si="153"/>
        <v/>
      </c>
      <c r="T102" s="86"/>
      <c r="U102" s="46" t="str">
        <f t="shared" si="154"/>
        <v/>
      </c>
      <c r="V102" s="126"/>
      <c r="W102" s="46" t="str">
        <f t="shared" si="155"/>
        <v/>
      </c>
      <c r="X102" s="126"/>
      <c r="Y102" s="46" t="str">
        <f t="shared" si="156"/>
        <v/>
      </c>
      <c r="Z102" s="126"/>
      <c r="AA102" s="46" t="str">
        <f t="shared" si="157"/>
        <v/>
      </c>
      <c r="AB102" s="126"/>
      <c r="AC102" s="46" t="str">
        <f t="shared" si="158"/>
        <v/>
      </c>
      <c r="AD102" s="126"/>
      <c r="AE102" s="46" t="str">
        <f t="shared" si="159"/>
        <v/>
      </c>
      <c r="AF102" s="125" t="str">
        <f t="shared" si="160"/>
        <v/>
      </c>
      <c r="AG102" s="125" t="str">
        <f t="shared" si="161"/>
        <v/>
      </c>
      <c r="AH102" s="87"/>
      <c r="AI102" s="30" t="str">
        <f t="shared" si="165"/>
        <v>Débil</v>
      </c>
      <c r="AJ102" s="34" t="str">
        <f>IFERROR(VLOOKUP((CONCATENATE(AG102,AI102)),Listados!$U$3:$V$11,2,FALSE),"")</f>
        <v/>
      </c>
      <c r="AK102" s="125">
        <f t="shared" si="166"/>
        <v>100</v>
      </c>
      <c r="AL102" s="189"/>
      <c r="AM102" s="190"/>
      <c r="AN102" s="80">
        <f t="shared" ref="AN102" si="255">+IF(AND(Q102="Preventivo",AM97="Fuerte"),2,IF(AND(Q102="Preventivo",AM97="Moderado"),1,0))</f>
        <v>0</v>
      </c>
      <c r="AO102" s="80">
        <f t="shared" si="183"/>
        <v>0</v>
      </c>
      <c r="AP102" s="80" t="e">
        <f t="shared" ref="AP102" si="256">+K97-AN102</f>
        <v>#N/A</v>
      </c>
      <c r="AQ102" s="80" t="e">
        <f t="shared" ref="AQ102" si="257">+M97-AO102</f>
        <v>#N/A</v>
      </c>
      <c r="AR102" s="176"/>
      <c r="AS102" s="176"/>
      <c r="AT102" s="176"/>
      <c r="AU102" s="176"/>
    </row>
    <row r="103" spans="1:47" ht="28">
      <c r="A103" s="177">
        <v>17</v>
      </c>
      <c r="B103" s="199"/>
      <c r="C103" s="181" t="str">
        <f>IFERROR(VLOOKUP(B103,Listados!B$3:C$20,2,FALSE),"")</f>
        <v/>
      </c>
      <c r="D103" s="184"/>
      <c r="E103" s="121"/>
      <c r="F103" s="121"/>
      <c r="G103" s="37"/>
      <c r="H103" s="42"/>
      <c r="I103" s="28"/>
      <c r="J103" s="191"/>
      <c r="K103" s="193" t="e">
        <f>+VLOOKUP(J103,Listados!$K$8:$L$12,2,0)</f>
        <v>#N/A</v>
      </c>
      <c r="L103" s="196"/>
      <c r="M103" s="193" t="e">
        <f>+VLOOKUP(L103,Listados!$K$13:$L$17,2,0)</f>
        <v>#N/A</v>
      </c>
      <c r="N103" s="176" t="str">
        <f>IF(AND(J103&lt;&gt;"",L103&lt;&gt;""),VLOOKUP(J103&amp;L103,Listados!$M$3:$N$27,2,FALSE),"")</f>
        <v/>
      </c>
      <c r="O103" s="83" t="s">
        <v>169</v>
      </c>
      <c r="P103" s="86"/>
      <c r="Q103" s="86"/>
      <c r="R103" s="86"/>
      <c r="S103" s="46" t="str">
        <f t="shared" si="153"/>
        <v/>
      </c>
      <c r="T103" s="86"/>
      <c r="U103" s="46" t="str">
        <f t="shared" si="154"/>
        <v/>
      </c>
      <c r="V103" s="126"/>
      <c r="W103" s="46" t="str">
        <f t="shared" si="155"/>
        <v/>
      </c>
      <c r="X103" s="126"/>
      <c r="Y103" s="46" t="str">
        <f t="shared" si="156"/>
        <v/>
      </c>
      <c r="Z103" s="126"/>
      <c r="AA103" s="46" t="str">
        <f t="shared" si="157"/>
        <v/>
      </c>
      <c r="AB103" s="126"/>
      <c r="AC103" s="46" t="str">
        <f t="shared" si="158"/>
        <v/>
      </c>
      <c r="AD103" s="126"/>
      <c r="AE103" s="46" t="str">
        <f t="shared" si="159"/>
        <v/>
      </c>
      <c r="AF103" s="125" t="str">
        <f t="shared" si="160"/>
        <v/>
      </c>
      <c r="AG103" s="125" t="str">
        <f t="shared" si="161"/>
        <v/>
      </c>
      <c r="AH103" s="87"/>
      <c r="AI103" s="30" t="str">
        <f t="shared" si="165"/>
        <v>Débil</v>
      </c>
      <c r="AJ103" s="34" t="str">
        <f>IFERROR(VLOOKUP((CONCATENATE(AG103,AI103)),Listados!$U$3:$V$11,2,FALSE),"")</f>
        <v/>
      </c>
      <c r="AK103" s="125">
        <f t="shared" si="166"/>
        <v>100</v>
      </c>
      <c r="AL103" s="187">
        <f>AVERAGE(AK103:AK108)</f>
        <v>100</v>
      </c>
      <c r="AM103" s="189" t="str">
        <f>IF(AL103&lt;=50, "Débil", IF(AL103&lt;=99,"Moderado","Fuerte"))</f>
        <v>Fuerte</v>
      </c>
      <c r="AN103" s="80">
        <f t="shared" ref="AN103" si="258">+IF(AND(Q103="Preventivo",AM103="Fuerte"),2,IF(AND(Q103="Preventivo",AM103="Moderado"),1,0))</f>
        <v>0</v>
      </c>
      <c r="AO103" s="80">
        <f t="shared" si="183"/>
        <v>0</v>
      </c>
      <c r="AP103" s="80" t="e">
        <f t="shared" ref="AP103" si="259">+K103-AN103</f>
        <v>#N/A</v>
      </c>
      <c r="AQ103" s="80" t="e">
        <f t="shared" ref="AQ103" si="260">+M103-AO103</f>
        <v>#N/A</v>
      </c>
      <c r="AR103" s="174" t="e">
        <f>+VLOOKUP(MIN(AP103,AP104,AP105,AP106,AP107,AP108),Listados!$J$18:$K$24,2,TRUE)</f>
        <v>#N/A</v>
      </c>
      <c r="AS103" s="174" t="e">
        <f>+VLOOKUP(MIN(AQ103,AQ104,AQ105,AQ106,AQ107,AQ108),Listados!$J$27:$K$32,2,TRUE)</f>
        <v>#N/A</v>
      </c>
      <c r="AT103" s="174" t="e">
        <f>IF(AND(AR103&lt;&gt;"",AS103&lt;&gt;""),VLOOKUP(AR103&amp;AS103,Listados!$M$3:$N$27,2,FALSE),"")</f>
        <v>#N/A</v>
      </c>
      <c r="AU103" s="174" t="e">
        <f>+VLOOKUP(AT103,Listados!$P$3:$Q$6,2,FALSE)</f>
        <v>#N/A</v>
      </c>
    </row>
    <row r="104" spans="1:47" ht="28">
      <c r="A104" s="178"/>
      <c r="B104" s="200"/>
      <c r="C104" s="182"/>
      <c r="D104" s="185"/>
      <c r="E104" s="122"/>
      <c r="F104" s="122"/>
      <c r="G104" s="35"/>
      <c r="H104" s="43"/>
      <c r="I104" s="29"/>
      <c r="J104" s="192"/>
      <c r="K104" s="194"/>
      <c r="L104" s="197"/>
      <c r="M104" s="194"/>
      <c r="N104" s="198"/>
      <c r="O104" s="83" t="s">
        <v>169</v>
      </c>
      <c r="P104" s="86"/>
      <c r="Q104" s="86"/>
      <c r="R104" s="86"/>
      <c r="S104" s="46" t="str">
        <f t="shared" si="153"/>
        <v/>
      </c>
      <c r="T104" s="86"/>
      <c r="U104" s="46" t="str">
        <f t="shared" si="154"/>
        <v/>
      </c>
      <c r="V104" s="126"/>
      <c r="W104" s="46" t="str">
        <f t="shared" si="155"/>
        <v/>
      </c>
      <c r="X104" s="126"/>
      <c r="Y104" s="46" t="str">
        <f t="shared" si="156"/>
        <v/>
      </c>
      <c r="Z104" s="126"/>
      <c r="AA104" s="46" t="str">
        <f t="shared" si="157"/>
        <v/>
      </c>
      <c r="AB104" s="126"/>
      <c r="AC104" s="46" t="str">
        <f t="shared" si="158"/>
        <v/>
      </c>
      <c r="AD104" s="126"/>
      <c r="AE104" s="46" t="str">
        <f t="shared" si="159"/>
        <v/>
      </c>
      <c r="AF104" s="125" t="str">
        <f t="shared" si="160"/>
        <v/>
      </c>
      <c r="AG104" s="125" t="str">
        <f t="shared" si="161"/>
        <v/>
      </c>
      <c r="AH104" s="87"/>
      <c r="AI104" s="30" t="str">
        <f t="shared" si="165"/>
        <v>Débil</v>
      </c>
      <c r="AJ104" s="34" t="str">
        <f>IFERROR(VLOOKUP((CONCATENATE(AG104,AI104)),Listados!$U$3:$V$11,2,FALSE),"")</f>
        <v/>
      </c>
      <c r="AK104" s="125">
        <f t="shared" si="166"/>
        <v>100</v>
      </c>
      <c r="AL104" s="188"/>
      <c r="AM104" s="190"/>
      <c r="AN104" s="80">
        <f t="shared" ref="AN104" si="261">+IF(AND(Q104="Preventivo",AM103="Fuerte"),2,IF(AND(Q104="Preventivo",AM103="Moderado"),1,0))</f>
        <v>0</v>
      </c>
      <c r="AO104" s="80">
        <f t="shared" si="183"/>
        <v>0</v>
      </c>
      <c r="AP104" s="80" t="e">
        <f t="shared" ref="AP104" si="262">+K103-AN104</f>
        <v>#N/A</v>
      </c>
      <c r="AQ104" s="80" t="e">
        <f t="shared" ref="AQ104" si="263">+M103-AO104</f>
        <v>#N/A</v>
      </c>
      <c r="AR104" s="175"/>
      <c r="AS104" s="175"/>
      <c r="AT104" s="175"/>
      <c r="AU104" s="175"/>
    </row>
    <row r="105" spans="1:47" ht="28">
      <c r="A105" s="178"/>
      <c r="B105" s="200"/>
      <c r="C105" s="182"/>
      <c r="D105" s="185"/>
      <c r="E105" s="122"/>
      <c r="F105" s="122"/>
      <c r="G105" s="35"/>
      <c r="H105" s="43"/>
      <c r="I105" s="29"/>
      <c r="J105" s="192"/>
      <c r="K105" s="194"/>
      <c r="L105" s="197"/>
      <c r="M105" s="194"/>
      <c r="N105" s="198"/>
      <c r="O105" s="83" t="s">
        <v>169</v>
      </c>
      <c r="P105" s="86"/>
      <c r="Q105" s="86"/>
      <c r="R105" s="86"/>
      <c r="S105" s="46" t="str">
        <f t="shared" si="153"/>
        <v/>
      </c>
      <c r="T105" s="86"/>
      <c r="U105" s="46" t="str">
        <f t="shared" si="154"/>
        <v/>
      </c>
      <c r="V105" s="126"/>
      <c r="W105" s="46" t="str">
        <f t="shared" si="155"/>
        <v/>
      </c>
      <c r="X105" s="126"/>
      <c r="Y105" s="46" t="str">
        <f t="shared" si="156"/>
        <v/>
      </c>
      <c r="Z105" s="126"/>
      <c r="AA105" s="46" t="str">
        <f t="shared" si="157"/>
        <v/>
      </c>
      <c r="AB105" s="126"/>
      <c r="AC105" s="46" t="str">
        <f t="shared" si="158"/>
        <v/>
      </c>
      <c r="AD105" s="126"/>
      <c r="AE105" s="46" t="str">
        <f t="shared" si="159"/>
        <v/>
      </c>
      <c r="AF105" s="125" t="str">
        <f t="shared" si="160"/>
        <v/>
      </c>
      <c r="AG105" s="125" t="str">
        <f t="shared" si="161"/>
        <v/>
      </c>
      <c r="AH105" s="87"/>
      <c r="AI105" s="30" t="str">
        <f t="shared" si="165"/>
        <v>Débil</v>
      </c>
      <c r="AJ105" s="34" t="str">
        <f>IFERROR(VLOOKUP((CONCATENATE(AG105,AI105)),Listados!$U$3:$V$11,2,FALSE),"")</f>
        <v/>
      </c>
      <c r="AK105" s="125">
        <f t="shared" si="166"/>
        <v>100</v>
      </c>
      <c r="AL105" s="188"/>
      <c r="AM105" s="190"/>
      <c r="AN105" s="80">
        <f t="shared" ref="AN105" si="264">+IF(AND(Q105="Preventivo",AM103="Fuerte"),2,IF(AND(Q105="Preventivo",AM103="Moderado"),1,0))</f>
        <v>0</v>
      </c>
      <c r="AO105" s="80">
        <f t="shared" si="183"/>
        <v>0</v>
      </c>
      <c r="AP105" s="80" t="e">
        <f t="shared" ref="AP105" si="265">+K103-AN105</f>
        <v>#N/A</v>
      </c>
      <c r="AQ105" s="80" t="e">
        <f t="shared" ref="AQ105" si="266">+M103-AO105</f>
        <v>#N/A</v>
      </c>
      <c r="AR105" s="175"/>
      <c r="AS105" s="175"/>
      <c r="AT105" s="175"/>
      <c r="AU105" s="175"/>
    </row>
    <row r="106" spans="1:47" ht="28">
      <c r="A106" s="178"/>
      <c r="B106" s="200"/>
      <c r="C106" s="182"/>
      <c r="D106" s="185"/>
      <c r="E106" s="122"/>
      <c r="F106" s="122"/>
      <c r="G106" s="49"/>
      <c r="H106" s="43"/>
      <c r="I106" s="29"/>
      <c r="J106" s="192"/>
      <c r="K106" s="194"/>
      <c r="L106" s="197"/>
      <c r="M106" s="194"/>
      <c r="N106" s="198"/>
      <c r="O106" s="83" t="s">
        <v>169</v>
      </c>
      <c r="P106" s="86"/>
      <c r="Q106" s="86"/>
      <c r="R106" s="86"/>
      <c r="S106" s="46" t="str">
        <f t="shared" si="153"/>
        <v/>
      </c>
      <c r="T106" s="86"/>
      <c r="U106" s="46" t="str">
        <f t="shared" si="154"/>
        <v/>
      </c>
      <c r="V106" s="126"/>
      <c r="W106" s="46" t="str">
        <f t="shared" si="155"/>
        <v/>
      </c>
      <c r="X106" s="126"/>
      <c r="Y106" s="46" t="str">
        <f t="shared" si="156"/>
        <v/>
      </c>
      <c r="Z106" s="126"/>
      <c r="AA106" s="46" t="str">
        <f t="shared" si="157"/>
        <v/>
      </c>
      <c r="AB106" s="126"/>
      <c r="AC106" s="46" t="str">
        <f t="shared" si="158"/>
        <v/>
      </c>
      <c r="AD106" s="126"/>
      <c r="AE106" s="46" t="str">
        <f t="shared" si="159"/>
        <v/>
      </c>
      <c r="AF106" s="125" t="str">
        <f t="shared" si="160"/>
        <v/>
      </c>
      <c r="AG106" s="125" t="str">
        <f t="shared" si="161"/>
        <v/>
      </c>
      <c r="AH106" s="87"/>
      <c r="AI106" s="30" t="str">
        <f t="shared" si="165"/>
        <v>Débil</v>
      </c>
      <c r="AJ106" s="34" t="str">
        <f>IFERROR(VLOOKUP((CONCATENATE(AG106,AI106)),Listados!$U$3:$V$11,2,FALSE),"")</f>
        <v/>
      </c>
      <c r="AK106" s="125">
        <f t="shared" si="166"/>
        <v>100</v>
      </c>
      <c r="AL106" s="188"/>
      <c r="AM106" s="190"/>
      <c r="AN106" s="80">
        <f t="shared" ref="AN106" si="267">+IF(AND(Q106="Preventivo",AM103="Fuerte"),2,IF(AND(Q106="Preventivo",AM103="Moderado"),1,0))</f>
        <v>0</v>
      </c>
      <c r="AO106" s="80">
        <f t="shared" si="183"/>
        <v>0</v>
      </c>
      <c r="AP106" s="80" t="e">
        <f t="shared" ref="AP106" si="268">+K103-AN106</f>
        <v>#N/A</v>
      </c>
      <c r="AQ106" s="80" t="e">
        <f t="shared" ref="AQ106" si="269">+M103-AO106</f>
        <v>#N/A</v>
      </c>
      <c r="AR106" s="175"/>
      <c r="AS106" s="175"/>
      <c r="AT106" s="175"/>
      <c r="AU106" s="175"/>
    </row>
    <row r="107" spans="1:47" ht="28">
      <c r="A107" s="178"/>
      <c r="B107" s="200"/>
      <c r="C107" s="182"/>
      <c r="D107" s="185"/>
      <c r="E107" s="47"/>
      <c r="F107" s="47"/>
      <c r="G107" s="48"/>
      <c r="H107" s="50"/>
      <c r="I107" s="29"/>
      <c r="J107" s="192"/>
      <c r="K107" s="194"/>
      <c r="L107" s="197"/>
      <c r="M107" s="194"/>
      <c r="N107" s="198"/>
      <c r="O107" s="83" t="s">
        <v>169</v>
      </c>
      <c r="P107" s="86"/>
      <c r="Q107" s="86"/>
      <c r="R107" s="86"/>
      <c r="S107" s="46" t="str">
        <f t="shared" si="153"/>
        <v/>
      </c>
      <c r="T107" s="86"/>
      <c r="U107" s="46" t="str">
        <f t="shared" si="154"/>
        <v/>
      </c>
      <c r="V107" s="126"/>
      <c r="W107" s="46" t="str">
        <f t="shared" si="155"/>
        <v/>
      </c>
      <c r="X107" s="126"/>
      <c r="Y107" s="46" t="str">
        <f t="shared" si="156"/>
        <v/>
      </c>
      <c r="Z107" s="126"/>
      <c r="AA107" s="46" t="str">
        <f t="shared" si="157"/>
        <v/>
      </c>
      <c r="AB107" s="126"/>
      <c r="AC107" s="46" t="str">
        <f t="shared" si="158"/>
        <v/>
      </c>
      <c r="AD107" s="126"/>
      <c r="AE107" s="46" t="str">
        <f t="shared" si="159"/>
        <v/>
      </c>
      <c r="AF107" s="125" t="str">
        <f t="shared" si="160"/>
        <v/>
      </c>
      <c r="AG107" s="125" t="str">
        <f t="shared" si="161"/>
        <v/>
      </c>
      <c r="AH107" s="87"/>
      <c r="AI107" s="30" t="str">
        <f t="shared" si="165"/>
        <v>Débil</v>
      </c>
      <c r="AJ107" s="34" t="str">
        <f>IFERROR(VLOOKUP((CONCATENATE(AG107,AI107)),Listados!$U$3:$V$11,2,FALSE),"")</f>
        <v/>
      </c>
      <c r="AK107" s="125">
        <f t="shared" si="166"/>
        <v>100</v>
      </c>
      <c r="AL107" s="188"/>
      <c r="AM107" s="190"/>
      <c r="AN107" s="80">
        <f t="shared" ref="AN107" si="270">+IF(AND(Q107="Preventivo",AM103="Fuerte"),2,IF(AND(Q107="Preventivo",AM103="Moderado"),1,0))</f>
        <v>0</v>
      </c>
      <c r="AO107" s="80">
        <f t="shared" si="183"/>
        <v>0</v>
      </c>
      <c r="AP107" s="80" t="e">
        <f t="shared" ref="AP107" si="271">+K103-AN107</f>
        <v>#N/A</v>
      </c>
      <c r="AQ107" s="80" t="e">
        <f t="shared" ref="AQ107" si="272">+M103-AO107</f>
        <v>#N/A</v>
      </c>
      <c r="AR107" s="175"/>
      <c r="AS107" s="175"/>
      <c r="AT107" s="175"/>
      <c r="AU107" s="175"/>
    </row>
    <row r="108" spans="1:47" ht="29" thickBot="1">
      <c r="A108" s="179"/>
      <c r="B108" s="200"/>
      <c r="C108" s="183"/>
      <c r="D108" s="186"/>
      <c r="E108" s="123"/>
      <c r="F108" s="123"/>
      <c r="G108" s="51"/>
      <c r="H108" s="52"/>
      <c r="I108" s="29"/>
      <c r="J108" s="192"/>
      <c r="K108" s="195"/>
      <c r="L108" s="197"/>
      <c r="M108" s="195"/>
      <c r="N108" s="198"/>
      <c r="O108" s="83" t="s">
        <v>169</v>
      </c>
      <c r="P108" s="86"/>
      <c r="Q108" s="86"/>
      <c r="R108" s="86"/>
      <c r="S108" s="46" t="str">
        <f t="shared" si="153"/>
        <v/>
      </c>
      <c r="T108" s="86"/>
      <c r="U108" s="46" t="str">
        <f t="shared" si="154"/>
        <v/>
      </c>
      <c r="V108" s="126"/>
      <c r="W108" s="46" t="str">
        <f t="shared" si="155"/>
        <v/>
      </c>
      <c r="X108" s="126"/>
      <c r="Y108" s="46" t="str">
        <f t="shared" si="156"/>
        <v/>
      </c>
      <c r="Z108" s="126"/>
      <c r="AA108" s="46" t="str">
        <f t="shared" si="157"/>
        <v/>
      </c>
      <c r="AB108" s="126"/>
      <c r="AC108" s="46" t="str">
        <f t="shared" si="158"/>
        <v/>
      </c>
      <c r="AD108" s="126"/>
      <c r="AE108" s="46" t="str">
        <f t="shared" si="159"/>
        <v/>
      </c>
      <c r="AF108" s="125" t="str">
        <f t="shared" si="160"/>
        <v/>
      </c>
      <c r="AG108" s="125" t="str">
        <f t="shared" si="161"/>
        <v/>
      </c>
      <c r="AH108" s="87"/>
      <c r="AI108" s="30" t="str">
        <f t="shared" si="165"/>
        <v>Débil</v>
      </c>
      <c r="AJ108" s="34" t="str">
        <f>IFERROR(VLOOKUP((CONCATENATE(AG108,AI108)),Listados!$U$3:$V$11,2,FALSE),"")</f>
        <v/>
      </c>
      <c r="AK108" s="125">
        <f t="shared" si="166"/>
        <v>100</v>
      </c>
      <c r="AL108" s="189"/>
      <c r="AM108" s="190"/>
      <c r="AN108" s="80">
        <f t="shared" ref="AN108" si="273">+IF(AND(Q108="Preventivo",AM103="Fuerte"),2,IF(AND(Q108="Preventivo",AM103="Moderado"),1,0))</f>
        <v>0</v>
      </c>
      <c r="AO108" s="80">
        <f t="shared" si="183"/>
        <v>0</v>
      </c>
      <c r="AP108" s="80" t="e">
        <f t="shared" ref="AP108" si="274">+K103-AN108</f>
        <v>#N/A</v>
      </c>
      <c r="AQ108" s="80" t="e">
        <f t="shared" ref="AQ108" si="275">+M103-AO108</f>
        <v>#N/A</v>
      </c>
      <c r="AR108" s="176"/>
      <c r="AS108" s="176"/>
      <c r="AT108" s="176"/>
      <c r="AU108" s="176"/>
    </row>
    <row r="109" spans="1:47" ht="28">
      <c r="A109" s="177">
        <v>18</v>
      </c>
      <c r="B109" s="199"/>
      <c r="C109" s="181" t="str">
        <f>IFERROR(VLOOKUP(B109,Listados!B$3:C$20,2,FALSE),"")</f>
        <v/>
      </c>
      <c r="D109" s="184"/>
      <c r="E109" s="121"/>
      <c r="F109" s="121"/>
      <c r="G109" s="37"/>
      <c r="H109" s="42"/>
      <c r="I109" s="28"/>
      <c r="J109" s="191"/>
      <c r="K109" s="193" t="e">
        <f>+VLOOKUP(J109,Listados!$K$8:$L$12,2,0)</f>
        <v>#N/A</v>
      </c>
      <c r="L109" s="196"/>
      <c r="M109" s="193" t="e">
        <f>+VLOOKUP(L109,Listados!$K$13:$L$17,2,0)</f>
        <v>#N/A</v>
      </c>
      <c r="N109" s="176" t="str">
        <f>IF(AND(J109&lt;&gt;"",L109&lt;&gt;""),VLOOKUP(J109&amp;L109,Listados!$M$3:$N$27,2,FALSE),"")</f>
        <v/>
      </c>
      <c r="O109" s="83" t="s">
        <v>169</v>
      </c>
      <c r="P109" s="86"/>
      <c r="Q109" s="86"/>
      <c r="R109" s="86"/>
      <c r="S109" s="46" t="str">
        <f t="shared" si="153"/>
        <v/>
      </c>
      <c r="T109" s="86"/>
      <c r="U109" s="46" t="str">
        <f t="shared" si="154"/>
        <v/>
      </c>
      <c r="V109" s="126"/>
      <c r="W109" s="46" t="str">
        <f t="shared" si="155"/>
        <v/>
      </c>
      <c r="X109" s="126"/>
      <c r="Y109" s="46" t="str">
        <f t="shared" si="156"/>
        <v/>
      </c>
      <c r="Z109" s="126"/>
      <c r="AA109" s="46" t="str">
        <f t="shared" si="157"/>
        <v/>
      </c>
      <c r="AB109" s="126"/>
      <c r="AC109" s="46" t="str">
        <f t="shared" si="158"/>
        <v/>
      </c>
      <c r="AD109" s="126"/>
      <c r="AE109" s="46" t="str">
        <f t="shared" si="159"/>
        <v/>
      </c>
      <c r="AF109" s="125" t="str">
        <f t="shared" si="160"/>
        <v/>
      </c>
      <c r="AG109" s="125" t="str">
        <f t="shared" si="161"/>
        <v/>
      </c>
      <c r="AH109" s="87"/>
      <c r="AI109" s="30" t="str">
        <f t="shared" si="165"/>
        <v>Débil</v>
      </c>
      <c r="AJ109" s="34" t="str">
        <f>IFERROR(VLOOKUP((CONCATENATE(AG109,AI109)),Listados!$U$3:$V$11,2,FALSE),"")</f>
        <v/>
      </c>
      <c r="AK109" s="125">
        <f t="shared" si="166"/>
        <v>100</v>
      </c>
      <c r="AL109" s="187">
        <f>AVERAGE(AK109:AK114)</f>
        <v>100</v>
      </c>
      <c r="AM109" s="189" t="str">
        <f>IF(AL109&lt;=50, "Débil", IF(AL109&lt;=99,"Moderado","Fuerte"))</f>
        <v>Fuerte</v>
      </c>
      <c r="AN109" s="80">
        <f t="shared" ref="AN109" si="276">+IF(AND(Q109="Preventivo",AM109="Fuerte"),2,IF(AND(Q109="Preventivo",AM109="Moderado"),1,0))</f>
        <v>0</v>
      </c>
      <c r="AO109" s="80">
        <f t="shared" si="183"/>
        <v>0</v>
      </c>
      <c r="AP109" s="80" t="e">
        <f t="shared" ref="AP109" si="277">+K109-AN109</f>
        <v>#N/A</v>
      </c>
      <c r="AQ109" s="80" t="e">
        <f t="shared" ref="AQ109" si="278">+M109-AO109</f>
        <v>#N/A</v>
      </c>
      <c r="AR109" s="174" t="e">
        <f>+VLOOKUP(MIN(AP109,AP110,AP111,AP112,AP113,AP114),Listados!$J$18:$K$24,2,TRUE)</f>
        <v>#N/A</v>
      </c>
      <c r="AS109" s="174" t="e">
        <f>+VLOOKUP(MIN(AQ109,AQ110,AQ111,AQ112,AQ113,AQ114),Listados!$J$27:$K$32,2,TRUE)</f>
        <v>#N/A</v>
      </c>
      <c r="AT109" s="174" t="e">
        <f>IF(AND(AR109&lt;&gt;"",AS109&lt;&gt;""),VLOOKUP(AR109&amp;AS109,Listados!$M$3:$N$27,2,FALSE),"")</f>
        <v>#N/A</v>
      </c>
      <c r="AU109" s="174" t="e">
        <f>+VLOOKUP(AT109,Listados!$P$3:$Q$6,2,FALSE)</f>
        <v>#N/A</v>
      </c>
    </row>
    <row r="110" spans="1:47" ht="28">
      <c r="A110" s="178"/>
      <c r="B110" s="200"/>
      <c r="C110" s="182"/>
      <c r="D110" s="185"/>
      <c r="E110" s="122"/>
      <c r="F110" s="122"/>
      <c r="G110" s="35"/>
      <c r="H110" s="43"/>
      <c r="I110" s="29"/>
      <c r="J110" s="192"/>
      <c r="K110" s="194"/>
      <c r="L110" s="197"/>
      <c r="M110" s="194"/>
      <c r="N110" s="198"/>
      <c r="O110" s="83" t="s">
        <v>169</v>
      </c>
      <c r="P110" s="86"/>
      <c r="Q110" s="86"/>
      <c r="R110" s="86"/>
      <c r="S110" s="46" t="str">
        <f t="shared" si="153"/>
        <v/>
      </c>
      <c r="T110" s="86"/>
      <c r="U110" s="46" t="str">
        <f t="shared" si="154"/>
        <v/>
      </c>
      <c r="V110" s="126"/>
      <c r="W110" s="46" t="str">
        <f t="shared" si="155"/>
        <v/>
      </c>
      <c r="X110" s="126"/>
      <c r="Y110" s="46" t="str">
        <f t="shared" si="156"/>
        <v/>
      </c>
      <c r="Z110" s="126"/>
      <c r="AA110" s="46" t="str">
        <f t="shared" si="157"/>
        <v/>
      </c>
      <c r="AB110" s="126"/>
      <c r="AC110" s="46" t="str">
        <f t="shared" si="158"/>
        <v/>
      </c>
      <c r="AD110" s="126"/>
      <c r="AE110" s="46" t="str">
        <f t="shared" si="159"/>
        <v/>
      </c>
      <c r="AF110" s="125" t="str">
        <f t="shared" si="160"/>
        <v/>
      </c>
      <c r="AG110" s="125" t="str">
        <f t="shared" si="161"/>
        <v/>
      </c>
      <c r="AH110" s="87"/>
      <c r="AI110" s="30" t="str">
        <f t="shared" si="165"/>
        <v>Débil</v>
      </c>
      <c r="AJ110" s="34" t="str">
        <f>IFERROR(VLOOKUP((CONCATENATE(AG110,AI110)),Listados!$U$3:$V$11,2,FALSE),"")</f>
        <v/>
      </c>
      <c r="AK110" s="125">
        <f t="shared" si="166"/>
        <v>100</v>
      </c>
      <c r="AL110" s="188"/>
      <c r="AM110" s="190"/>
      <c r="AN110" s="80">
        <f t="shared" ref="AN110" si="279">+IF(AND(Q110="Preventivo",AM109="Fuerte"),2,IF(AND(Q110="Preventivo",AM109="Moderado"),1,0))</f>
        <v>0</v>
      </c>
      <c r="AO110" s="80">
        <f t="shared" si="183"/>
        <v>0</v>
      </c>
      <c r="AP110" s="80" t="e">
        <f t="shared" ref="AP110" si="280">+K109-AN110</f>
        <v>#N/A</v>
      </c>
      <c r="AQ110" s="80" t="e">
        <f t="shared" ref="AQ110" si="281">+M109-AO110</f>
        <v>#N/A</v>
      </c>
      <c r="AR110" s="175"/>
      <c r="AS110" s="175"/>
      <c r="AT110" s="175"/>
      <c r="AU110" s="175"/>
    </row>
    <row r="111" spans="1:47" ht="28">
      <c r="A111" s="178"/>
      <c r="B111" s="200"/>
      <c r="C111" s="182"/>
      <c r="D111" s="185"/>
      <c r="E111" s="122"/>
      <c r="F111" s="122"/>
      <c r="G111" s="35"/>
      <c r="H111" s="43"/>
      <c r="I111" s="29"/>
      <c r="J111" s="192"/>
      <c r="K111" s="194"/>
      <c r="L111" s="197"/>
      <c r="M111" s="194"/>
      <c r="N111" s="198"/>
      <c r="O111" s="83" t="s">
        <v>169</v>
      </c>
      <c r="P111" s="86"/>
      <c r="Q111" s="86"/>
      <c r="R111" s="86"/>
      <c r="S111" s="46" t="str">
        <f t="shared" si="153"/>
        <v/>
      </c>
      <c r="T111" s="86"/>
      <c r="U111" s="46" t="str">
        <f t="shared" si="154"/>
        <v/>
      </c>
      <c r="V111" s="126"/>
      <c r="W111" s="46" t="str">
        <f t="shared" si="155"/>
        <v/>
      </c>
      <c r="X111" s="126"/>
      <c r="Y111" s="46" t="str">
        <f t="shared" si="156"/>
        <v/>
      </c>
      <c r="Z111" s="126"/>
      <c r="AA111" s="46" t="str">
        <f t="shared" si="157"/>
        <v/>
      </c>
      <c r="AB111" s="126"/>
      <c r="AC111" s="46" t="str">
        <f t="shared" si="158"/>
        <v/>
      </c>
      <c r="AD111" s="126"/>
      <c r="AE111" s="46" t="str">
        <f t="shared" si="159"/>
        <v/>
      </c>
      <c r="AF111" s="125" t="str">
        <f t="shared" si="160"/>
        <v/>
      </c>
      <c r="AG111" s="125" t="str">
        <f t="shared" si="161"/>
        <v/>
      </c>
      <c r="AH111" s="87"/>
      <c r="AI111" s="30" t="str">
        <f t="shared" si="165"/>
        <v>Débil</v>
      </c>
      <c r="AJ111" s="34" t="str">
        <f>IFERROR(VLOOKUP((CONCATENATE(AG111,AI111)),Listados!$U$3:$V$11,2,FALSE),"")</f>
        <v/>
      </c>
      <c r="AK111" s="125">
        <f t="shared" si="166"/>
        <v>100</v>
      </c>
      <c r="AL111" s="188"/>
      <c r="AM111" s="190"/>
      <c r="AN111" s="80">
        <f t="shared" ref="AN111" si="282">+IF(AND(Q111="Preventivo",AM109="Fuerte"),2,IF(AND(Q111="Preventivo",AM109="Moderado"),1,0))</f>
        <v>0</v>
      </c>
      <c r="AO111" s="80">
        <f t="shared" si="183"/>
        <v>0</v>
      </c>
      <c r="AP111" s="80" t="e">
        <f t="shared" ref="AP111" si="283">+K109-AN111</f>
        <v>#N/A</v>
      </c>
      <c r="AQ111" s="80" t="e">
        <f t="shared" ref="AQ111" si="284">+M109-AO111</f>
        <v>#N/A</v>
      </c>
      <c r="AR111" s="175"/>
      <c r="AS111" s="175"/>
      <c r="AT111" s="175"/>
      <c r="AU111" s="175"/>
    </row>
    <row r="112" spans="1:47" ht="28">
      <c r="A112" s="178"/>
      <c r="B112" s="200"/>
      <c r="C112" s="182"/>
      <c r="D112" s="185"/>
      <c r="E112" s="122"/>
      <c r="F112" s="122"/>
      <c r="G112" s="49"/>
      <c r="H112" s="43"/>
      <c r="I112" s="29"/>
      <c r="J112" s="192"/>
      <c r="K112" s="194"/>
      <c r="L112" s="197"/>
      <c r="M112" s="194"/>
      <c r="N112" s="198"/>
      <c r="O112" s="83" t="s">
        <v>169</v>
      </c>
      <c r="P112" s="86"/>
      <c r="Q112" s="86"/>
      <c r="R112" s="86"/>
      <c r="S112" s="46" t="str">
        <f t="shared" si="153"/>
        <v/>
      </c>
      <c r="T112" s="86"/>
      <c r="U112" s="46" t="str">
        <f t="shared" si="154"/>
        <v/>
      </c>
      <c r="V112" s="126"/>
      <c r="W112" s="46" t="str">
        <f t="shared" si="155"/>
        <v/>
      </c>
      <c r="X112" s="126"/>
      <c r="Y112" s="46" t="str">
        <f t="shared" si="156"/>
        <v/>
      </c>
      <c r="Z112" s="126"/>
      <c r="AA112" s="46" t="str">
        <f t="shared" si="157"/>
        <v/>
      </c>
      <c r="AB112" s="126"/>
      <c r="AC112" s="46" t="str">
        <f t="shared" si="158"/>
        <v/>
      </c>
      <c r="AD112" s="126"/>
      <c r="AE112" s="46" t="str">
        <f t="shared" si="159"/>
        <v/>
      </c>
      <c r="AF112" s="125" t="str">
        <f t="shared" si="160"/>
        <v/>
      </c>
      <c r="AG112" s="125" t="str">
        <f t="shared" si="161"/>
        <v/>
      </c>
      <c r="AH112" s="87"/>
      <c r="AI112" s="30" t="str">
        <f t="shared" si="165"/>
        <v>Débil</v>
      </c>
      <c r="AJ112" s="34" t="str">
        <f>IFERROR(VLOOKUP((CONCATENATE(AG112,AI112)),Listados!$U$3:$V$11,2,FALSE),"")</f>
        <v/>
      </c>
      <c r="AK112" s="125">
        <f t="shared" si="166"/>
        <v>100</v>
      </c>
      <c r="AL112" s="188"/>
      <c r="AM112" s="190"/>
      <c r="AN112" s="80">
        <f t="shared" ref="AN112" si="285">+IF(AND(Q112="Preventivo",AM109="Fuerte"),2,IF(AND(Q112="Preventivo",AM109="Moderado"),1,0))</f>
        <v>0</v>
      </c>
      <c r="AO112" s="80">
        <f t="shared" si="183"/>
        <v>0</v>
      </c>
      <c r="AP112" s="80" t="e">
        <f t="shared" ref="AP112" si="286">+K109-AN112</f>
        <v>#N/A</v>
      </c>
      <c r="AQ112" s="80" t="e">
        <f t="shared" ref="AQ112" si="287">+M109-AO112</f>
        <v>#N/A</v>
      </c>
      <c r="AR112" s="175"/>
      <c r="AS112" s="175"/>
      <c r="AT112" s="175"/>
      <c r="AU112" s="175"/>
    </row>
    <row r="113" spans="1:47" ht="28">
      <c r="A113" s="178"/>
      <c r="B113" s="200"/>
      <c r="C113" s="182"/>
      <c r="D113" s="185"/>
      <c r="E113" s="47"/>
      <c r="F113" s="47"/>
      <c r="G113" s="48"/>
      <c r="H113" s="50"/>
      <c r="I113" s="29"/>
      <c r="J113" s="192"/>
      <c r="K113" s="194"/>
      <c r="L113" s="197"/>
      <c r="M113" s="194"/>
      <c r="N113" s="198"/>
      <c r="O113" s="83" t="s">
        <v>169</v>
      </c>
      <c r="P113" s="86"/>
      <c r="Q113" s="86"/>
      <c r="R113" s="86"/>
      <c r="S113" s="46" t="str">
        <f t="shared" si="153"/>
        <v/>
      </c>
      <c r="T113" s="86"/>
      <c r="U113" s="46" t="str">
        <f t="shared" si="154"/>
        <v/>
      </c>
      <c r="V113" s="126"/>
      <c r="W113" s="46" t="str">
        <f t="shared" si="155"/>
        <v/>
      </c>
      <c r="X113" s="126"/>
      <c r="Y113" s="46" t="str">
        <f t="shared" si="156"/>
        <v/>
      </c>
      <c r="Z113" s="126"/>
      <c r="AA113" s="46" t="str">
        <f t="shared" si="157"/>
        <v/>
      </c>
      <c r="AB113" s="126"/>
      <c r="AC113" s="46" t="str">
        <f t="shared" si="158"/>
        <v/>
      </c>
      <c r="AD113" s="126"/>
      <c r="AE113" s="46" t="str">
        <f t="shared" si="159"/>
        <v/>
      </c>
      <c r="AF113" s="125" t="str">
        <f t="shared" si="160"/>
        <v/>
      </c>
      <c r="AG113" s="125" t="str">
        <f t="shared" si="161"/>
        <v/>
      </c>
      <c r="AH113" s="87"/>
      <c r="AI113" s="30" t="str">
        <f t="shared" si="165"/>
        <v>Débil</v>
      </c>
      <c r="AJ113" s="34" t="str">
        <f>IFERROR(VLOOKUP((CONCATENATE(AG113,AI113)),Listados!$U$3:$V$11,2,FALSE),"")</f>
        <v/>
      </c>
      <c r="AK113" s="125">
        <f t="shared" si="166"/>
        <v>100</v>
      </c>
      <c r="AL113" s="188"/>
      <c r="AM113" s="190"/>
      <c r="AN113" s="80">
        <f t="shared" ref="AN113" si="288">+IF(AND(Q113="Preventivo",AM109="Fuerte"),2,IF(AND(Q113="Preventivo",AM109="Moderado"),1,0))</f>
        <v>0</v>
      </c>
      <c r="AO113" s="80">
        <f t="shared" si="183"/>
        <v>0</v>
      </c>
      <c r="AP113" s="80" t="e">
        <f t="shared" ref="AP113" si="289">+K109-AN113</f>
        <v>#N/A</v>
      </c>
      <c r="AQ113" s="80" t="e">
        <f t="shared" ref="AQ113" si="290">+M109-AO113</f>
        <v>#N/A</v>
      </c>
      <c r="AR113" s="175"/>
      <c r="AS113" s="175"/>
      <c r="AT113" s="175"/>
      <c r="AU113" s="175"/>
    </row>
    <row r="114" spans="1:47" ht="29" thickBot="1">
      <c r="A114" s="179"/>
      <c r="B114" s="200"/>
      <c r="C114" s="183"/>
      <c r="D114" s="186"/>
      <c r="E114" s="123"/>
      <c r="F114" s="123"/>
      <c r="G114" s="51"/>
      <c r="H114" s="52"/>
      <c r="I114" s="29"/>
      <c r="J114" s="192"/>
      <c r="K114" s="195"/>
      <c r="L114" s="197"/>
      <c r="M114" s="195"/>
      <c r="N114" s="198"/>
      <c r="O114" s="83" t="s">
        <v>169</v>
      </c>
      <c r="P114" s="86"/>
      <c r="Q114" s="86"/>
      <c r="R114" s="86"/>
      <c r="S114" s="46" t="str">
        <f t="shared" si="153"/>
        <v/>
      </c>
      <c r="T114" s="86"/>
      <c r="U114" s="46" t="str">
        <f t="shared" si="154"/>
        <v/>
      </c>
      <c r="V114" s="126"/>
      <c r="W114" s="46" t="str">
        <f t="shared" si="155"/>
        <v/>
      </c>
      <c r="X114" s="126"/>
      <c r="Y114" s="46" t="str">
        <f t="shared" si="156"/>
        <v/>
      </c>
      <c r="Z114" s="126"/>
      <c r="AA114" s="46" t="str">
        <f t="shared" si="157"/>
        <v/>
      </c>
      <c r="AB114" s="126"/>
      <c r="AC114" s="46" t="str">
        <f t="shared" si="158"/>
        <v/>
      </c>
      <c r="AD114" s="126"/>
      <c r="AE114" s="46" t="str">
        <f t="shared" si="159"/>
        <v/>
      </c>
      <c r="AF114" s="125" t="str">
        <f t="shared" si="160"/>
        <v/>
      </c>
      <c r="AG114" s="125" t="str">
        <f t="shared" si="161"/>
        <v/>
      </c>
      <c r="AH114" s="87"/>
      <c r="AI114" s="30" t="str">
        <f t="shared" si="165"/>
        <v>Débil</v>
      </c>
      <c r="AJ114" s="34" t="str">
        <f>IFERROR(VLOOKUP((CONCATENATE(AG114,AI114)),Listados!$U$3:$V$11,2,FALSE),"")</f>
        <v/>
      </c>
      <c r="AK114" s="125">
        <f t="shared" si="166"/>
        <v>100</v>
      </c>
      <c r="AL114" s="189"/>
      <c r="AM114" s="190"/>
      <c r="AN114" s="80">
        <f t="shared" ref="AN114" si="291">+IF(AND(Q114="Preventivo",AM109="Fuerte"),2,IF(AND(Q114="Preventivo",AM109="Moderado"),1,0))</f>
        <v>0</v>
      </c>
      <c r="AO114" s="80">
        <f t="shared" si="183"/>
        <v>0</v>
      </c>
      <c r="AP114" s="80" t="e">
        <f t="shared" ref="AP114" si="292">+K109-AN114</f>
        <v>#N/A</v>
      </c>
      <c r="AQ114" s="80" t="e">
        <f t="shared" ref="AQ114" si="293">+M109-AO114</f>
        <v>#N/A</v>
      </c>
      <c r="AR114" s="176"/>
      <c r="AS114" s="176"/>
      <c r="AT114" s="176"/>
      <c r="AU114" s="176"/>
    </row>
    <row r="115" spans="1:47" ht="28">
      <c r="A115" s="177">
        <v>19</v>
      </c>
      <c r="B115" s="199"/>
      <c r="C115" s="181" t="str">
        <f>IFERROR(VLOOKUP(B115,Listados!B$3:C$20,2,FALSE),"")</f>
        <v/>
      </c>
      <c r="D115" s="184"/>
      <c r="E115" s="121"/>
      <c r="F115" s="121"/>
      <c r="G115" s="37"/>
      <c r="H115" s="42"/>
      <c r="I115" s="28"/>
      <c r="J115" s="191"/>
      <c r="K115" s="193" t="e">
        <f>+VLOOKUP(J115,Listados!$K$8:$L$12,2,0)</f>
        <v>#N/A</v>
      </c>
      <c r="L115" s="196"/>
      <c r="M115" s="193" t="e">
        <f>+VLOOKUP(L115,Listados!$K$13:$L$17,2,0)</f>
        <v>#N/A</v>
      </c>
      <c r="N115" s="176" t="str">
        <f>IF(AND(J115&lt;&gt;"",L115&lt;&gt;""),VLOOKUP(J115&amp;L115,Listados!$M$3:$N$27,2,FALSE),"")</f>
        <v/>
      </c>
      <c r="O115" s="83" t="s">
        <v>169</v>
      </c>
      <c r="P115" s="86"/>
      <c r="Q115" s="86"/>
      <c r="R115" s="86"/>
      <c r="S115" s="46" t="str">
        <f t="shared" si="153"/>
        <v/>
      </c>
      <c r="T115" s="86"/>
      <c r="U115" s="46" t="str">
        <f t="shared" si="154"/>
        <v/>
      </c>
      <c r="V115" s="126"/>
      <c r="W115" s="46" t="str">
        <f t="shared" si="155"/>
        <v/>
      </c>
      <c r="X115" s="126"/>
      <c r="Y115" s="46" t="str">
        <f t="shared" si="156"/>
        <v/>
      </c>
      <c r="Z115" s="126"/>
      <c r="AA115" s="46" t="str">
        <f t="shared" si="157"/>
        <v/>
      </c>
      <c r="AB115" s="126"/>
      <c r="AC115" s="46" t="str">
        <f t="shared" si="158"/>
        <v/>
      </c>
      <c r="AD115" s="126"/>
      <c r="AE115" s="46" t="str">
        <f t="shared" si="159"/>
        <v/>
      </c>
      <c r="AF115" s="125" t="str">
        <f t="shared" si="160"/>
        <v/>
      </c>
      <c r="AG115" s="125" t="str">
        <f t="shared" si="161"/>
        <v/>
      </c>
      <c r="AH115" s="87"/>
      <c r="AI115" s="30" t="str">
        <f t="shared" si="165"/>
        <v>Débil</v>
      </c>
      <c r="AJ115" s="34" t="str">
        <f>IFERROR(VLOOKUP((CONCATENATE(AG115,AI115)),Listados!$U$3:$V$11,2,FALSE),"")</f>
        <v/>
      </c>
      <c r="AK115" s="125">
        <f t="shared" si="166"/>
        <v>100</v>
      </c>
      <c r="AL115" s="187">
        <f>AVERAGE(AK115:AK120)</f>
        <v>100</v>
      </c>
      <c r="AM115" s="189" t="str">
        <f>IF(AL115&lt;=50, "Débil", IF(AL115&lt;=99,"Moderado","Fuerte"))</f>
        <v>Fuerte</v>
      </c>
      <c r="AN115" s="80">
        <f t="shared" ref="AN115" si="294">+IF(AND(Q115="Preventivo",AM115="Fuerte"),2,IF(AND(Q115="Preventivo",AM115="Moderado"),1,0))</f>
        <v>0</v>
      </c>
      <c r="AO115" s="80">
        <f t="shared" si="183"/>
        <v>0</v>
      </c>
      <c r="AP115" s="80" t="e">
        <f t="shared" ref="AP115" si="295">+K115-AN115</f>
        <v>#N/A</v>
      </c>
      <c r="AQ115" s="80" t="e">
        <f t="shared" ref="AQ115" si="296">+M115-AO115</f>
        <v>#N/A</v>
      </c>
      <c r="AR115" s="174" t="e">
        <f>+VLOOKUP(MIN(AP115,AP116,AP117,AP118,AP119,AP120),Listados!$J$18:$K$24,2,TRUE)</f>
        <v>#N/A</v>
      </c>
      <c r="AS115" s="174" t="e">
        <f>+VLOOKUP(MIN(AQ115,AQ116,AQ117,AQ118,AQ119,AQ120),Listados!$J$27:$K$32,2,TRUE)</f>
        <v>#N/A</v>
      </c>
      <c r="AT115" s="174" t="e">
        <f>IF(AND(AR115&lt;&gt;"",AS115&lt;&gt;""),VLOOKUP(AR115&amp;AS115,Listados!$M$3:$N$27,2,FALSE),"")</f>
        <v>#N/A</v>
      </c>
      <c r="AU115" s="174" t="e">
        <f>+VLOOKUP(AT115,Listados!$P$3:$Q$6,2,FALSE)</f>
        <v>#N/A</v>
      </c>
    </row>
    <row r="116" spans="1:47" ht="28">
      <c r="A116" s="178"/>
      <c r="B116" s="200"/>
      <c r="C116" s="182"/>
      <c r="D116" s="185"/>
      <c r="E116" s="122"/>
      <c r="F116" s="122"/>
      <c r="G116" s="35"/>
      <c r="H116" s="43"/>
      <c r="I116" s="29"/>
      <c r="J116" s="192"/>
      <c r="K116" s="194"/>
      <c r="L116" s="197"/>
      <c r="M116" s="194"/>
      <c r="N116" s="198"/>
      <c r="O116" s="83" t="s">
        <v>169</v>
      </c>
      <c r="P116" s="86"/>
      <c r="Q116" s="86"/>
      <c r="R116" s="86"/>
      <c r="S116" s="46" t="str">
        <f t="shared" si="153"/>
        <v/>
      </c>
      <c r="T116" s="86"/>
      <c r="U116" s="46" t="str">
        <f t="shared" si="154"/>
        <v/>
      </c>
      <c r="V116" s="126"/>
      <c r="W116" s="46" t="str">
        <f t="shared" si="155"/>
        <v/>
      </c>
      <c r="X116" s="126"/>
      <c r="Y116" s="46" t="str">
        <f t="shared" si="156"/>
        <v/>
      </c>
      <c r="Z116" s="126"/>
      <c r="AA116" s="46" t="str">
        <f t="shared" si="157"/>
        <v/>
      </c>
      <c r="AB116" s="126"/>
      <c r="AC116" s="46" t="str">
        <f t="shared" si="158"/>
        <v/>
      </c>
      <c r="AD116" s="126"/>
      <c r="AE116" s="46" t="str">
        <f t="shared" si="159"/>
        <v/>
      </c>
      <c r="AF116" s="125" t="str">
        <f t="shared" si="160"/>
        <v/>
      </c>
      <c r="AG116" s="125" t="str">
        <f t="shared" si="161"/>
        <v/>
      </c>
      <c r="AH116" s="87"/>
      <c r="AI116" s="30" t="str">
        <f t="shared" si="165"/>
        <v>Débil</v>
      </c>
      <c r="AJ116" s="34" t="str">
        <f>IFERROR(VLOOKUP((CONCATENATE(AG116,AI116)),Listados!$U$3:$V$11,2,FALSE),"")</f>
        <v/>
      </c>
      <c r="AK116" s="125">
        <f t="shared" si="166"/>
        <v>100</v>
      </c>
      <c r="AL116" s="188"/>
      <c r="AM116" s="190"/>
      <c r="AN116" s="80">
        <f t="shared" ref="AN116" si="297">+IF(AND(Q116="Preventivo",AM115="Fuerte"),2,IF(AND(Q116="Preventivo",AM115="Moderado"),1,0))</f>
        <v>0</v>
      </c>
      <c r="AO116" s="80">
        <f t="shared" si="183"/>
        <v>0</v>
      </c>
      <c r="AP116" s="80" t="e">
        <f t="shared" ref="AP116" si="298">+K115-AN116</f>
        <v>#N/A</v>
      </c>
      <c r="AQ116" s="80" t="e">
        <f t="shared" ref="AQ116" si="299">+M115-AO116</f>
        <v>#N/A</v>
      </c>
      <c r="AR116" s="175"/>
      <c r="AS116" s="175"/>
      <c r="AT116" s="175"/>
      <c r="AU116" s="175"/>
    </row>
    <row r="117" spans="1:47" ht="28">
      <c r="A117" s="178"/>
      <c r="B117" s="200"/>
      <c r="C117" s="182"/>
      <c r="D117" s="185"/>
      <c r="E117" s="122"/>
      <c r="F117" s="122"/>
      <c r="G117" s="35"/>
      <c r="H117" s="43"/>
      <c r="I117" s="29"/>
      <c r="J117" s="192"/>
      <c r="K117" s="194"/>
      <c r="L117" s="197"/>
      <c r="M117" s="194"/>
      <c r="N117" s="198"/>
      <c r="O117" s="83" t="s">
        <v>169</v>
      </c>
      <c r="P117" s="86"/>
      <c r="Q117" s="86"/>
      <c r="R117" s="86"/>
      <c r="S117" s="46" t="str">
        <f t="shared" si="153"/>
        <v/>
      </c>
      <c r="T117" s="86"/>
      <c r="U117" s="46" t="str">
        <f t="shared" si="154"/>
        <v/>
      </c>
      <c r="V117" s="126"/>
      <c r="W117" s="46" t="str">
        <f t="shared" si="155"/>
        <v/>
      </c>
      <c r="X117" s="126"/>
      <c r="Y117" s="46" t="str">
        <f t="shared" si="156"/>
        <v/>
      </c>
      <c r="Z117" s="126"/>
      <c r="AA117" s="46" t="str">
        <f t="shared" si="157"/>
        <v/>
      </c>
      <c r="AB117" s="126"/>
      <c r="AC117" s="46" t="str">
        <f t="shared" si="158"/>
        <v/>
      </c>
      <c r="AD117" s="126"/>
      <c r="AE117" s="46" t="str">
        <f t="shared" si="159"/>
        <v/>
      </c>
      <c r="AF117" s="125" t="str">
        <f t="shared" si="160"/>
        <v/>
      </c>
      <c r="AG117" s="125" t="str">
        <f t="shared" si="161"/>
        <v/>
      </c>
      <c r="AH117" s="87"/>
      <c r="AI117" s="30" t="str">
        <f t="shared" si="165"/>
        <v>Débil</v>
      </c>
      <c r="AJ117" s="34" t="str">
        <f>IFERROR(VLOOKUP((CONCATENATE(AG117,AI117)),Listados!$U$3:$V$11,2,FALSE),"")</f>
        <v/>
      </c>
      <c r="AK117" s="125">
        <f t="shared" si="166"/>
        <v>100</v>
      </c>
      <c r="AL117" s="188"/>
      <c r="AM117" s="190"/>
      <c r="AN117" s="80">
        <f t="shared" ref="AN117" si="300">+IF(AND(Q117="Preventivo",AM115="Fuerte"),2,IF(AND(Q117="Preventivo",AM115="Moderado"),1,0))</f>
        <v>0</v>
      </c>
      <c r="AO117" s="80">
        <f t="shared" si="183"/>
        <v>0</v>
      </c>
      <c r="AP117" s="80" t="e">
        <f t="shared" ref="AP117" si="301">+K115-AN117</f>
        <v>#N/A</v>
      </c>
      <c r="AQ117" s="80" t="e">
        <f t="shared" ref="AQ117" si="302">+M115-AO117</f>
        <v>#N/A</v>
      </c>
      <c r="AR117" s="175"/>
      <c r="AS117" s="175"/>
      <c r="AT117" s="175"/>
      <c r="AU117" s="175"/>
    </row>
    <row r="118" spans="1:47" ht="28">
      <c r="A118" s="178"/>
      <c r="B118" s="200"/>
      <c r="C118" s="182"/>
      <c r="D118" s="185"/>
      <c r="E118" s="122"/>
      <c r="F118" s="122"/>
      <c r="G118" s="49"/>
      <c r="H118" s="43"/>
      <c r="I118" s="29"/>
      <c r="J118" s="192"/>
      <c r="K118" s="194"/>
      <c r="L118" s="197"/>
      <c r="M118" s="194"/>
      <c r="N118" s="198"/>
      <c r="O118" s="83" t="s">
        <v>169</v>
      </c>
      <c r="P118" s="86"/>
      <c r="Q118" s="86"/>
      <c r="R118" s="86"/>
      <c r="S118" s="46" t="str">
        <f t="shared" si="153"/>
        <v/>
      </c>
      <c r="T118" s="86"/>
      <c r="U118" s="46" t="str">
        <f t="shared" si="154"/>
        <v/>
      </c>
      <c r="V118" s="126"/>
      <c r="W118" s="46" t="str">
        <f t="shared" si="155"/>
        <v/>
      </c>
      <c r="X118" s="126"/>
      <c r="Y118" s="46" t="str">
        <f t="shared" si="156"/>
        <v/>
      </c>
      <c r="Z118" s="126"/>
      <c r="AA118" s="46" t="str">
        <f t="shared" si="157"/>
        <v/>
      </c>
      <c r="AB118" s="126"/>
      <c r="AC118" s="46" t="str">
        <f t="shared" si="158"/>
        <v/>
      </c>
      <c r="AD118" s="126"/>
      <c r="AE118" s="46" t="str">
        <f t="shared" si="159"/>
        <v/>
      </c>
      <c r="AF118" s="125" t="str">
        <f t="shared" si="160"/>
        <v/>
      </c>
      <c r="AG118" s="125" t="str">
        <f t="shared" si="161"/>
        <v/>
      </c>
      <c r="AH118" s="87"/>
      <c r="AI118" s="30" t="str">
        <f t="shared" si="165"/>
        <v>Débil</v>
      </c>
      <c r="AJ118" s="34" t="str">
        <f>IFERROR(VLOOKUP((CONCATENATE(AG118,AI118)),Listados!$U$3:$V$11,2,FALSE),"")</f>
        <v/>
      </c>
      <c r="AK118" s="125">
        <f t="shared" si="166"/>
        <v>100</v>
      </c>
      <c r="AL118" s="188"/>
      <c r="AM118" s="190"/>
      <c r="AN118" s="80">
        <f t="shared" ref="AN118" si="303">+IF(AND(Q118="Preventivo",AM115="Fuerte"),2,IF(AND(Q118="Preventivo",AM115="Moderado"),1,0))</f>
        <v>0</v>
      </c>
      <c r="AO118" s="80">
        <f t="shared" si="183"/>
        <v>0</v>
      </c>
      <c r="AP118" s="80" t="e">
        <f t="shared" ref="AP118" si="304">+K115-AN118</f>
        <v>#N/A</v>
      </c>
      <c r="AQ118" s="80" t="e">
        <f t="shared" ref="AQ118" si="305">+M115-AO118</f>
        <v>#N/A</v>
      </c>
      <c r="AR118" s="175"/>
      <c r="AS118" s="175"/>
      <c r="AT118" s="175"/>
      <c r="AU118" s="175"/>
    </row>
    <row r="119" spans="1:47" ht="28">
      <c r="A119" s="178"/>
      <c r="B119" s="200"/>
      <c r="C119" s="182"/>
      <c r="D119" s="185"/>
      <c r="E119" s="47"/>
      <c r="F119" s="47"/>
      <c r="G119" s="48"/>
      <c r="H119" s="50"/>
      <c r="I119" s="29"/>
      <c r="J119" s="192"/>
      <c r="K119" s="194"/>
      <c r="L119" s="197"/>
      <c r="M119" s="194"/>
      <c r="N119" s="198"/>
      <c r="O119" s="83" t="s">
        <v>169</v>
      </c>
      <c r="P119" s="86"/>
      <c r="Q119" s="86"/>
      <c r="R119" s="86"/>
      <c r="S119" s="46" t="str">
        <f t="shared" si="153"/>
        <v/>
      </c>
      <c r="T119" s="86"/>
      <c r="U119" s="46" t="str">
        <f t="shared" si="154"/>
        <v/>
      </c>
      <c r="V119" s="126"/>
      <c r="W119" s="46" t="str">
        <f t="shared" si="155"/>
        <v/>
      </c>
      <c r="X119" s="126"/>
      <c r="Y119" s="46" t="str">
        <f t="shared" si="156"/>
        <v/>
      </c>
      <c r="Z119" s="126"/>
      <c r="AA119" s="46" t="str">
        <f t="shared" si="157"/>
        <v/>
      </c>
      <c r="AB119" s="126"/>
      <c r="AC119" s="46" t="str">
        <f t="shared" si="158"/>
        <v/>
      </c>
      <c r="AD119" s="126"/>
      <c r="AE119" s="46" t="str">
        <f t="shared" si="159"/>
        <v/>
      </c>
      <c r="AF119" s="125" t="str">
        <f t="shared" si="160"/>
        <v/>
      </c>
      <c r="AG119" s="125" t="str">
        <f t="shared" si="161"/>
        <v/>
      </c>
      <c r="AH119" s="87"/>
      <c r="AI119" s="30" t="str">
        <f t="shared" si="165"/>
        <v>Débil</v>
      </c>
      <c r="AJ119" s="34" t="str">
        <f>IFERROR(VLOOKUP((CONCATENATE(AG119,AI119)),Listados!$U$3:$V$11,2,FALSE),"")</f>
        <v/>
      </c>
      <c r="AK119" s="125">
        <f t="shared" si="166"/>
        <v>100</v>
      </c>
      <c r="AL119" s="188"/>
      <c r="AM119" s="190"/>
      <c r="AN119" s="80">
        <f t="shared" ref="AN119" si="306">+IF(AND(Q119="Preventivo",AM115="Fuerte"),2,IF(AND(Q119="Preventivo",AM115="Moderado"),1,0))</f>
        <v>0</v>
      </c>
      <c r="AO119" s="80">
        <f t="shared" si="183"/>
        <v>0</v>
      </c>
      <c r="AP119" s="80" t="e">
        <f t="shared" ref="AP119" si="307">+K115-AN119</f>
        <v>#N/A</v>
      </c>
      <c r="AQ119" s="80" t="e">
        <f t="shared" ref="AQ119" si="308">+M115-AO119</f>
        <v>#N/A</v>
      </c>
      <c r="AR119" s="175"/>
      <c r="AS119" s="175"/>
      <c r="AT119" s="175"/>
      <c r="AU119" s="175"/>
    </row>
    <row r="120" spans="1:47" ht="29" thickBot="1">
      <c r="A120" s="179"/>
      <c r="B120" s="200"/>
      <c r="C120" s="183"/>
      <c r="D120" s="186"/>
      <c r="E120" s="123"/>
      <c r="F120" s="123"/>
      <c r="G120" s="51"/>
      <c r="H120" s="52"/>
      <c r="I120" s="29"/>
      <c r="J120" s="192"/>
      <c r="K120" s="195"/>
      <c r="L120" s="197"/>
      <c r="M120" s="195"/>
      <c r="N120" s="198"/>
      <c r="O120" s="83" t="s">
        <v>169</v>
      </c>
      <c r="P120" s="86"/>
      <c r="Q120" s="86"/>
      <c r="R120" s="86"/>
      <c r="S120" s="46" t="str">
        <f t="shared" si="153"/>
        <v/>
      </c>
      <c r="T120" s="86"/>
      <c r="U120" s="46" t="str">
        <f t="shared" si="154"/>
        <v/>
      </c>
      <c r="V120" s="126"/>
      <c r="W120" s="46" t="str">
        <f t="shared" si="155"/>
        <v/>
      </c>
      <c r="X120" s="126"/>
      <c r="Y120" s="46" t="str">
        <f t="shared" si="156"/>
        <v/>
      </c>
      <c r="Z120" s="126"/>
      <c r="AA120" s="46" t="str">
        <f t="shared" si="157"/>
        <v/>
      </c>
      <c r="AB120" s="126"/>
      <c r="AC120" s="46" t="str">
        <f t="shared" si="158"/>
        <v/>
      </c>
      <c r="AD120" s="126"/>
      <c r="AE120" s="46" t="str">
        <f t="shared" si="159"/>
        <v/>
      </c>
      <c r="AF120" s="125" t="str">
        <f t="shared" si="160"/>
        <v/>
      </c>
      <c r="AG120" s="125" t="str">
        <f t="shared" si="161"/>
        <v/>
      </c>
      <c r="AH120" s="87"/>
      <c r="AI120" s="30" t="str">
        <f t="shared" si="165"/>
        <v>Débil</v>
      </c>
      <c r="AJ120" s="34" t="str">
        <f>IFERROR(VLOOKUP((CONCATENATE(AG120,AI120)),Listados!$U$3:$V$11,2,FALSE),"")</f>
        <v/>
      </c>
      <c r="AK120" s="125">
        <f t="shared" si="166"/>
        <v>100</v>
      </c>
      <c r="AL120" s="189"/>
      <c r="AM120" s="190"/>
      <c r="AN120" s="80">
        <f t="shared" ref="AN120" si="309">+IF(AND(Q120="Preventivo",AM115="Fuerte"),2,IF(AND(Q120="Preventivo",AM115="Moderado"),1,0))</f>
        <v>0</v>
      </c>
      <c r="AO120" s="80">
        <f t="shared" si="183"/>
        <v>0</v>
      </c>
      <c r="AP120" s="80" t="e">
        <f t="shared" ref="AP120" si="310">+K115-AN120</f>
        <v>#N/A</v>
      </c>
      <c r="AQ120" s="80" t="e">
        <f t="shared" ref="AQ120" si="311">+M115-AO120</f>
        <v>#N/A</v>
      </c>
      <c r="AR120" s="176"/>
      <c r="AS120" s="176"/>
      <c r="AT120" s="176"/>
      <c r="AU120" s="176"/>
    </row>
    <row r="121" spans="1:47" ht="28">
      <c r="A121" s="177">
        <v>20</v>
      </c>
      <c r="B121" s="199"/>
      <c r="C121" s="181" t="str">
        <f>IFERROR(VLOOKUP(B121,Listados!B$3:C$20,2,FALSE),"")</f>
        <v/>
      </c>
      <c r="D121" s="184"/>
      <c r="E121" s="121"/>
      <c r="F121" s="121"/>
      <c r="G121" s="37"/>
      <c r="H121" s="42"/>
      <c r="I121" s="28"/>
      <c r="J121" s="191"/>
      <c r="K121" s="193" t="e">
        <f>+VLOOKUP(J121,Listados!$K$8:$L$12,2,0)</f>
        <v>#N/A</v>
      </c>
      <c r="L121" s="196"/>
      <c r="M121" s="193" t="e">
        <f>+VLOOKUP(L121,Listados!$K$13:$L$17,2,0)</f>
        <v>#N/A</v>
      </c>
      <c r="N121" s="176" t="str">
        <f>IF(AND(J121&lt;&gt;"",L121&lt;&gt;""),VLOOKUP(J121&amp;L121,Listados!$M$3:$N$27,2,FALSE),"")</f>
        <v/>
      </c>
      <c r="O121" s="83" t="s">
        <v>169</v>
      </c>
      <c r="P121" s="86"/>
      <c r="Q121" s="86"/>
      <c r="R121" s="86"/>
      <c r="S121" s="46" t="str">
        <f t="shared" si="153"/>
        <v/>
      </c>
      <c r="T121" s="86"/>
      <c r="U121" s="46" t="str">
        <f t="shared" si="154"/>
        <v/>
      </c>
      <c r="V121" s="126"/>
      <c r="W121" s="46" t="str">
        <f t="shared" si="155"/>
        <v/>
      </c>
      <c r="X121" s="126"/>
      <c r="Y121" s="46" t="str">
        <f t="shared" si="156"/>
        <v/>
      </c>
      <c r="Z121" s="126"/>
      <c r="AA121" s="46" t="str">
        <f t="shared" si="157"/>
        <v/>
      </c>
      <c r="AB121" s="126"/>
      <c r="AC121" s="46" t="str">
        <f t="shared" si="158"/>
        <v/>
      </c>
      <c r="AD121" s="126"/>
      <c r="AE121" s="46" t="str">
        <f t="shared" si="159"/>
        <v/>
      </c>
      <c r="AF121" s="125" t="str">
        <f t="shared" si="160"/>
        <v/>
      </c>
      <c r="AG121" s="125" t="str">
        <f t="shared" si="161"/>
        <v/>
      </c>
      <c r="AH121" s="87"/>
      <c r="AI121" s="30" t="str">
        <f t="shared" si="165"/>
        <v>Débil</v>
      </c>
      <c r="AJ121" s="34" t="str">
        <f>IFERROR(VLOOKUP((CONCATENATE(AG121,AI121)),Listados!$U$3:$V$11,2,FALSE),"")</f>
        <v/>
      </c>
      <c r="AK121" s="125">
        <f t="shared" si="166"/>
        <v>100</v>
      </c>
      <c r="AL121" s="187">
        <f>AVERAGE(AK121:AK126)</f>
        <v>100</v>
      </c>
      <c r="AM121" s="189" t="str">
        <f>IF(AL121&lt;=50, "Débil", IF(AL121&lt;=99,"Moderado","Fuerte"))</f>
        <v>Fuerte</v>
      </c>
      <c r="AN121" s="80">
        <f t="shared" ref="AN121" si="312">+IF(AND(Q121="Preventivo",AM121="Fuerte"),2,IF(AND(Q121="Preventivo",AM121="Moderado"),1,0))</f>
        <v>0</v>
      </c>
      <c r="AO121" s="80">
        <f t="shared" si="183"/>
        <v>0</v>
      </c>
      <c r="AP121" s="80" t="e">
        <f t="shared" ref="AP121" si="313">+K121-AN121</f>
        <v>#N/A</v>
      </c>
      <c r="AQ121" s="80" t="e">
        <f t="shared" ref="AQ121" si="314">+M121-AO121</f>
        <v>#N/A</v>
      </c>
      <c r="AR121" s="174" t="e">
        <f>+VLOOKUP(MIN(AP121,AP122,AP123,AP124,AP125,AP126),Listados!$J$18:$K$24,2,TRUE)</f>
        <v>#N/A</v>
      </c>
      <c r="AS121" s="174" t="e">
        <f>+VLOOKUP(MIN(AQ121,AQ122,AQ123,AQ124,AQ125,AQ126),Listados!$J$27:$K$32,2,TRUE)</f>
        <v>#N/A</v>
      </c>
      <c r="AT121" s="174" t="e">
        <f>IF(AND(AR121&lt;&gt;"",AS121&lt;&gt;""),VLOOKUP(AR121&amp;AS121,Listados!$M$3:$N$27,2,FALSE),"")</f>
        <v>#N/A</v>
      </c>
      <c r="AU121" s="174" t="e">
        <f>+VLOOKUP(AT121,Listados!$P$3:$Q$6,2,FALSE)</f>
        <v>#N/A</v>
      </c>
    </row>
    <row r="122" spans="1:47" ht="28">
      <c r="A122" s="178"/>
      <c r="B122" s="200"/>
      <c r="C122" s="182"/>
      <c r="D122" s="185"/>
      <c r="E122" s="122"/>
      <c r="F122" s="122"/>
      <c r="G122" s="35"/>
      <c r="H122" s="43"/>
      <c r="I122" s="29"/>
      <c r="J122" s="192"/>
      <c r="K122" s="194"/>
      <c r="L122" s="197"/>
      <c r="M122" s="194"/>
      <c r="N122" s="198"/>
      <c r="O122" s="83" t="s">
        <v>169</v>
      </c>
      <c r="P122" s="86"/>
      <c r="Q122" s="86"/>
      <c r="R122" s="86"/>
      <c r="S122" s="46" t="str">
        <f t="shared" si="153"/>
        <v/>
      </c>
      <c r="T122" s="86"/>
      <c r="U122" s="46" t="str">
        <f t="shared" si="154"/>
        <v/>
      </c>
      <c r="V122" s="126"/>
      <c r="W122" s="46" t="str">
        <f t="shared" si="155"/>
        <v/>
      </c>
      <c r="X122" s="126"/>
      <c r="Y122" s="46" t="str">
        <f t="shared" si="156"/>
        <v/>
      </c>
      <c r="Z122" s="126"/>
      <c r="AA122" s="46" t="str">
        <f t="shared" si="157"/>
        <v/>
      </c>
      <c r="AB122" s="126"/>
      <c r="AC122" s="46" t="str">
        <f t="shared" si="158"/>
        <v/>
      </c>
      <c r="AD122" s="126"/>
      <c r="AE122" s="46" t="str">
        <f t="shared" si="159"/>
        <v/>
      </c>
      <c r="AF122" s="125" t="str">
        <f t="shared" si="160"/>
        <v/>
      </c>
      <c r="AG122" s="125" t="str">
        <f t="shared" si="161"/>
        <v/>
      </c>
      <c r="AH122" s="87"/>
      <c r="AI122" s="30" t="str">
        <f t="shared" si="165"/>
        <v>Débil</v>
      </c>
      <c r="AJ122" s="34" t="str">
        <f>IFERROR(VLOOKUP((CONCATENATE(AG122,AI122)),Listados!$U$3:$V$11,2,FALSE),"")</f>
        <v/>
      </c>
      <c r="AK122" s="125">
        <f t="shared" si="166"/>
        <v>100</v>
      </c>
      <c r="AL122" s="188"/>
      <c r="AM122" s="190"/>
      <c r="AN122" s="80">
        <f t="shared" ref="AN122" si="315">+IF(AND(Q122="Preventivo",AM121="Fuerte"),2,IF(AND(Q122="Preventivo",AM121="Moderado"),1,0))</f>
        <v>0</v>
      </c>
      <c r="AO122" s="80">
        <f t="shared" si="183"/>
        <v>0</v>
      </c>
      <c r="AP122" s="80" t="e">
        <f t="shared" ref="AP122" si="316">+K121-AN122</f>
        <v>#N/A</v>
      </c>
      <c r="AQ122" s="80" t="e">
        <f t="shared" ref="AQ122" si="317">+M121-AO122</f>
        <v>#N/A</v>
      </c>
      <c r="AR122" s="175"/>
      <c r="AS122" s="175"/>
      <c r="AT122" s="175"/>
      <c r="AU122" s="175"/>
    </row>
    <row r="123" spans="1:47" ht="28">
      <c r="A123" s="178"/>
      <c r="B123" s="200"/>
      <c r="C123" s="182"/>
      <c r="D123" s="185"/>
      <c r="E123" s="122"/>
      <c r="F123" s="122"/>
      <c r="G123" s="35"/>
      <c r="H123" s="43"/>
      <c r="I123" s="29"/>
      <c r="J123" s="192"/>
      <c r="K123" s="194"/>
      <c r="L123" s="197"/>
      <c r="M123" s="194"/>
      <c r="N123" s="198"/>
      <c r="O123" s="83" t="s">
        <v>169</v>
      </c>
      <c r="P123" s="86"/>
      <c r="Q123" s="86"/>
      <c r="R123" s="86"/>
      <c r="S123" s="46" t="str">
        <f t="shared" si="153"/>
        <v/>
      </c>
      <c r="T123" s="86"/>
      <c r="U123" s="46" t="str">
        <f t="shared" si="154"/>
        <v/>
      </c>
      <c r="V123" s="126"/>
      <c r="W123" s="46" t="str">
        <f t="shared" si="155"/>
        <v/>
      </c>
      <c r="X123" s="126"/>
      <c r="Y123" s="46" t="str">
        <f t="shared" si="156"/>
        <v/>
      </c>
      <c r="Z123" s="126"/>
      <c r="AA123" s="46" t="str">
        <f t="shared" si="157"/>
        <v/>
      </c>
      <c r="AB123" s="126"/>
      <c r="AC123" s="46" t="str">
        <f t="shared" si="158"/>
        <v/>
      </c>
      <c r="AD123" s="126"/>
      <c r="AE123" s="46" t="str">
        <f t="shared" si="159"/>
        <v/>
      </c>
      <c r="AF123" s="125" t="str">
        <f t="shared" si="160"/>
        <v/>
      </c>
      <c r="AG123" s="125" t="str">
        <f t="shared" si="161"/>
        <v/>
      </c>
      <c r="AH123" s="87"/>
      <c r="AI123" s="30" t="str">
        <f t="shared" si="165"/>
        <v>Débil</v>
      </c>
      <c r="AJ123" s="34" t="str">
        <f>IFERROR(VLOOKUP((CONCATENATE(AG123,AI123)),Listados!$U$3:$V$11,2,FALSE),"")</f>
        <v/>
      </c>
      <c r="AK123" s="125">
        <f t="shared" si="166"/>
        <v>100</v>
      </c>
      <c r="AL123" s="188"/>
      <c r="AM123" s="190"/>
      <c r="AN123" s="80">
        <f t="shared" ref="AN123" si="318">+IF(AND(Q123="Preventivo",AM121="Fuerte"),2,IF(AND(Q123="Preventivo",AM121="Moderado"),1,0))</f>
        <v>0</v>
      </c>
      <c r="AO123" s="80">
        <f t="shared" si="183"/>
        <v>0</v>
      </c>
      <c r="AP123" s="80" t="e">
        <f t="shared" ref="AP123" si="319">+K121-AN123</f>
        <v>#N/A</v>
      </c>
      <c r="AQ123" s="80" t="e">
        <f t="shared" ref="AQ123" si="320">+M121-AO123</f>
        <v>#N/A</v>
      </c>
      <c r="AR123" s="175"/>
      <c r="AS123" s="175"/>
      <c r="AT123" s="175"/>
      <c r="AU123" s="175"/>
    </row>
    <row r="124" spans="1:47" ht="28">
      <c r="A124" s="178"/>
      <c r="B124" s="200"/>
      <c r="C124" s="182"/>
      <c r="D124" s="185"/>
      <c r="E124" s="122"/>
      <c r="F124" s="122"/>
      <c r="G124" s="49"/>
      <c r="H124" s="43"/>
      <c r="I124" s="29"/>
      <c r="J124" s="192"/>
      <c r="K124" s="194"/>
      <c r="L124" s="197"/>
      <c r="M124" s="194"/>
      <c r="N124" s="198"/>
      <c r="O124" s="83" t="s">
        <v>169</v>
      </c>
      <c r="P124" s="86"/>
      <c r="Q124" s="86"/>
      <c r="R124" s="86"/>
      <c r="S124" s="46" t="str">
        <f t="shared" si="153"/>
        <v/>
      </c>
      <c r="T124" s="86"/>
      <c r="U124" s="46" t="str">
        <f t="shared" si="154"/>
        <v/>
      </c>
      <c r="V124" s="126"/>
      <c r="W124" s="46" t="str">
        <f t="shared" si="155"/>
        <v/>
      </c>
      <c r="X124" s="126"/>
      <c r="Y124" s="46" t="str">
        <f t="shared" si="156"/>
        <v/>
      </c>
      <c r="Z124" s="126"/>
      <c r="AA124" s="46" t="str">
        <f t="shared" si="157"/>
        <v/>
      </c>
      <c r="AB124" s="126"/>
      <c r="AC124" s="46" t="str">
        <f t="shared" si="158"/>
        <v/>
      </c>
      <c r="AD124" s="126"/>
      <c r="AE124" s="46" t="str">
        <f t="shared" si="159"/>
        <v/>
      </c>
      <c r="AF124" s="125" t="str">
        <f t="shared" si="160"/>
        <v/>
      </c>
      <c r="AG124" s="125" t="str">
        <f t="shared" si="161"/>
        <v/>
      </c>
      <c r="AH124" s="87"/>
      <c r="AI124" s="30" t="str">
        <f t="shared" si="165"/>
        <v>Débil</v>
      </c>
      <c r="AJ124" s="34" t="str">
        <f>IFERROR(VLOOKUP((CONCATENATE(AG124,AI124)),Listados!$U$3:$V$11,2,FALSE),"")</f>
        <v/>
      </c>
      <c r="AK124" s="125">
        <f t="shared" si="166"/>
        <v>100</v>
      </c>
      <c r="AL124" s="188"/>
      <c r="AM124" s="190"/>
      <c r="AN124" s="80">
        <f t="shared" ref="AN124" si="321">+IF(AND(Q124="Preventivo",AM121="Fuerte"),2,IF(AND(Q124="Preventivo",AM121="Moderado"),1,0))</f>
        <v>0</v>
      </c>
      <c r="AO124" s="80">
        <f t="shared" si="183"/>
        <v>0</v>
      </c>
      <c r="AP124" s="80" t="e">
        <f t="shared" ref="AP124" si="322">+K121-AN124</f>
        <v>#N/A</v>
      </c>
      <c r="AQ124" s="80" t="e">
        <f t="shared" ref="AQ124" si="323">+M121-AO124</f>
        <v>#N/A</v>
      </c>
      <c r="AR124" s="175"/>
      <c r="AS124" s="175"/>
      <c r="AT124" s="175"/>
      <c r="AU124" s="175"/>
    </row>
    <row r="125" spans="1:47" ht="28">
      <c r="A125" s="178"/>
      <c r="B125" s="200"/>
      <c r="C125" s="182"/>
      <c r="D125" s="185"/>
      <c r="E125" s="47"/>
      <c r="F125" s="47"/>
      <c r="G125" s="48"/>
      <c r="H125" s="50"/>
      <c r="I125" s="29"/>
      <c r="J125" s="192"/>
      <c r="K125" s="194"/>
      <c r="L125" s="197"/>
      <c r="M125" s="194"/>
      <c r="N125" s="198"/>
      <c r="O125" s="83" t="s">
        <v>169</v>
      </c>
      <c r="P125" s="86"/>
      <c r="Q125" s="86"/>
      <c r="R125" s="86"/>
      <c r="S125" s="46" t="str">
        <f t="shared" si="153"/>
        <v/>
      </c>
      <c r="T125" s="86"/>
      <c r="U125" s="46" t="str">
        <f t="shared" si="154"/>
        <v/>
      </c>
      <c r="V125" s="126"/>
      <c r="W125" s="46" t="str">
        <f t="shared" si="155"/>
        <v/>
      </c>
      <c r="X125" s="126"/>
      <c r="Y125" s="46" t="str">
        <f t="shared" si="156"/>
        <v/>
      </c>
      <c r="Z125" s="126"/>
      <c r="AA125" s="46" t="str">
        <f t="shared" si="157"/>
        <v/>
      </c>
      <c r="AB125" s="126"/>
      <c r="AC125" s="46" t="str">
        <f t="shared" si="158"/>
        <v/>
      </c>
      <c r="AD125" s="126"/>
      <c r="AE125" s="46" t="str">
        <f t="shared" si="159"/>
        <v/>
      </c>
      <c r="AF125" s="125" t="str">
        <f t="shared" si="160"/>
        <v/>
      </c>
      <c r="AG125" s="125" t="str">
        <f t="shared" si="161"/>
        <v/>
      </c>
      <c r="AH125" s="87"/>
      <c r="AI125" s="30" t="str">
        <f t="shared" si="165"/>
        <v>Débil</v>
      </c>
      <c r="AJ125" s="34" t="str">
        <f>IFERROR(VLOOKUP((CONCATENATE(AG125,AI125)),Listados!$U$3:$V$11,2,FALSE),"")</f>
        <v/>
      </c>
      <c r="AK125" s="125">
        <f t="shared" si="166"/>
        <v>100</v>
      </c>
      <c r="AL125" s="188"/>
      <c r="AM125" s="190"/>
      <c r="AN125" s="80">
        <f t="shared" ref="AN125" si="324">+IF(AND(Q125="Preventivo",AM121="Fuerte"),2,IF(AND(Q125="Preventivo",AM121="Moderado"),1,0))</f>
        <v>0</v>
      </c>
      <c r="AO125" s="80">
        <f t="shared" si="183"/>
        <v>0</v>
      </c>
      <c r="AP125" s="80" t="e">
        <f t="shared" ref="AP125" si="325">+K121-AN125</f>
        <v>#N/A</v>
      </c>
      <c r="AQ125" s="80" t="e">
        <f t="shared" ref="AQ125" si="326">+M121-AO125</f>
        <v>#N/A</v>
      </c>
      <c r="AR125" s="175"/>
      <c r="AS125" s="175"/>
      <c r="AT125" s="175"/>
      <c r="AU125" s="175"/>
    </row>
    <row r="126" spans="1:47" ht="29" thickBot="1">
      <c r="A126" s="179"/>
      <c r="B126" s="200"/>
      <c r="C126" s="183"/>
      <c r="D126" s="186"/>
      <c r="E126" s="123"/>
      <c r="F126" s="123"/>
      <c r="G126" s="51"/>
      <c r="H126" s="52"/>
      <c r="I126" s="29"/>
      <c r="J126" s="192"/>
      <c r="K126" s="195"/>
      <c r="L126" s="197"/>
      <c r="M126" s="195"/>
      <c r="N126" s="198"/>
      <c r="O126" s="83" t="s">
        <v>169</v>
      </c>
      <c r="P126" s="86"/>
      <c r="Q126" s="86"/>
      <c r="R126" s="86"/>
      <c r="S126" s="46" t="str">
        <f t="shared" si="153"/>
        <v/>
      </c>
      <c r="T126" s="86"/>
      <c r="U126" s="46" t="str">
        <f t="shared" si="154"/>
        <v/>
      </c>
      <c r="V126" s="126"/>
      <c r="W126" s="46" t="str">
        <f t="shared" si="155"/>
        <v/>
      </c>
      <c r="X126" s="126"/>
      <c r="Y126" s="46" t="str">
        <f t="shared" si="156"/>
        <v/>
      </c>
      <c r="Z126" s="126"/>
      <c r="AA126" s="46" t="str">
        <f t="shared" si="157"/>
        <v/>
      </c>
      <c r="AB126" s="126"/>
      <c r="AC126" s="46" t="str">
        <f t="shared" si="158"/>
        <v/>
      </c>
      <c r="AD126" s="126"/>
      <c r="AE126" s="46" t="str">
        <f t="shared" si="159"/>
        <v/>
      </c>
      <c r="AF126" s="125" t="str">
        <f t="shared" si="160"/>
        <v/>
      </c>
      <c r="AG126" s="125" t="str">
        <f t="shared" si="161"/>
        <v/>
      </c>
      <c r="AH126" s="87"/>
      <c r="AI126" s="30" t="str">
        <f t="shared" si="165"/>
        <v>Débil</v>
      </c>
      <c r="AJ126" s="34" t="str">
        <f>IFERROR(VLOOKUP((CONCATENATE(AG126,AI126)),Listados!$U$3:$V$11,2,FALSE),"")</f>
        <v/>
      </c>
      <c r="AK126" s="125">
        <f t="shared" si="166"/>
        <v>100</v>
      </c>
      <c r="AL126" s="189"/>
      <c r="AM126" s="190"/>
      <c r="AN126" s="80">
        <f t="shared" ref="AN126" si="327">+IF(AND(Q126="Preventivo",AM121="Fuerte"),2,IF(AND(Q126="Preventivo",AM121="Moderado"),1,0))</f>
        <v>0</v>
      </c>
      <c r="AO126" s="80">
        <f t="shared" si="183"/>
        <v>0</v>
      </c>
      <c r="AP126" s="80" t="e">
        <f t="shared" ref="AP126" si="328">+K121-AN126</f>
        <v>#N/A</v>
      </c>
      <c r="AQ126" s="80" t="e">
        <f t="shared" ref="AQ126" si="329">+M121-AO126</f>
        <v>#N/A</v>
      </c>
      <c r="AR126" s="176"/>
      <c r="AS126" s="176"/>
      <c r="AT126" s="176"/>
      <c r="AU126" s="176"/>
    </row>
    <row r="127" spans="1:47" ht="28">
      <c r="A127" s="177">
        <v>21</v>
      </c>
      <c r="B127" s="199"/>
      <c r="C127" s="181" t="str">
        <f>IFERROR(VLOOKUP(B127,Listados!B$3:C$20,2,FALSE),"")</f>
        <v/>
      </c>
      <c r="D127" s="184"/>
      <c r="E127" s="121"/>
      <c r="F127" s="121"/>
      <c r="G127" s="37"/>
      <c r="H127" s="42"/>
      <c r="I127" s="28"/>
      <c r="J127" s="191"/>
      <c r="K127" s="193" t="e">
        <f>+VLOOKUP(J127,Listados!$K$8:$L$12,2,0)</f>
        <v>#N/A</v>
      </c>
      <c r="L127" s="196"/>
      <c r="M127" s="193" t="e">
        <f>+VLOOKUP(L127,Listados!$K$13:$L$17,2,0)</f>
        <v>#N/A</v>
      </c>
      <c r="N127" s="176" t="str">
        <f>IF(AND(J127&lt;&gt;"",L127&lt;&gt;""),VLOOKUP(J127&amp;L127,Listados!$M$3:$N$27,2,FALSE),"")</f>
        <v/>
      </c>
      <c r="O127" s="83" t="s">
        <v>169</v>
      </c>
      <c r="P127" s="86"/>
      <c r="Q127" s="86"/>
      <c r="R127" s="86"/>
      <c r="S127" s="46" t="str">
        <f t="shared" si="153"/>
        <v/>
      </c>
      <c r="T127" s="86"/>
      <c r="U127" s="46" t="str">
        <f t="shared" si="154"/>
        <v/>
      </c>
      <c r="V127" s="126"/>
      <c r="W127" s="46" t="str">
        <f t="shared" si="155"/>
        <v/>
      </c>
      <c r="X127" s="126"/>
      <c r="Y127" s="46" t="str">
        <f t="shared" si="156"/>
        <v/>
      </c>
      <c r="Z127" s="126"/>
      <c r="AA127" s="46" t="str">
        <f t="shared" si="157"/>
        <v/>
      </c>
      <c r="AB127" s="126"/>
      <c r="AC127" s="46" t="str">
        <f t="shared" si="158"/>
        <v/>
      </c>
      <c r="AD127" s="126"/>
      <c r="AE127" s="46" t="str">
        <f t="shared" si="159"/>
        <v/>
      </c>
      <c r="AF127" s="125" t="str">
        <f t="shared" si="160"/>
        <v/>
      </c>
      <c r="AG127" s="125" t="str">
        <f t="shared" si="161"/>
        <v/>
      </c>
      <c r="AH127" s="87"/>
      <c r="AI127" s="30" t="str">
        <f t="shared" si="165"/>
        <v>Débil</v>
      </c>
      <c r="AJ127" s="34" t="str">
        <f>IFERROR(VLOOKUP((CONCATENATE(AG127,AI127)),Listados!$U$3:$V$11,2,FALSE),"")</f>
        <v/>
      </c>
      <c r="AK127" s="125">
        <f t="shared" si="166"/>
        <v>100</v>
      </c>
      <c r="AL127" s="187">
        <f>AVERAGE(AK127:AK132)</f>
        <v>100</v>
      </c>
      <c r="AM127" s="189" t="str">
        <f>IF(AL127&lt;=50, "Débil", IF(AL127&lt;=99,"Moderado","Fuerte"))</f>
        <v>Fuerte</v>
      </c>
      <c r="AN127" s="80">
        <f t="shared" ref="AN127" si="330">+IF(AND(Q127="Preventivo",AM127="Fuerte"),2,IF(AND(Q127="Preventivo",AM127="Moderado"),1,0))</f>
        <v>0</v>
      </c>
      <c r="AO127" s="80">
        <f t="shared" si="183"/>
        <v>0</v>
      </c>
      <c r="AP127" s="80" t="e">
        <f t="shared" ref="AP127" si="331">+K127-AN127</f>
        <v>#N/A</v>
      </c>
      <c r="AQ127" s="80" t="e">
        <f t="shared" ref="AQ127" si="332">+M127-AO127</f>
        <v>#N/A</v>
      </c>
      <c r="AR127" s="174" t="e">
        <f>+VLOOKUP(MIN(AP127,AP128,AP129,AP130,AP131,AP132),Listados!$J$18:$K$24,2,TRUE)</f>
        <v>#N/A</v>
      </c>
      <c r="AS127" s="174" t="e">
        <f>+VLOOKUP(MIN(AQ127,AQ128,AQ129,AQ130,AQ131,AQ132),Listados!$J$27:$K$32,2,TRUE)</f>
        <v>#N/A</v>
      </c>
      <c r="AT127" s="174" t="e">
        <f>IF(AND(AR127&lt;&gt;"",AS127&lt;&gt;""),VLOOKUP(AR127&amp;AS127,Listados!$M$3:$N$27,2,FALSE),"")</f>
        <v>#N/A</v>
      </c>
      <c r="AU127" s="174" t="e">
        <f>+VLOOKUP(AT127,Listados!$P$3:$Q$6,2,FALSE)</f>
        <v>#N/A</v>
      </c>
    </row>
    <row r="128" spans="1:47" ht="28">
      <c r="A128" s="178"/>
      <c r="B128" s="200"/>
      <c r="C128" s="182"/>
      <c r="D128" s="185"/>
      <c r="E128" s="122"/>
      <c r="F128" s="122"/>
      <c r="G128" s="35"/>
      <c r="H128" s="43"/>
      <c r="I128" s="29"/>
      <c r="J128" s="192"/>
      <c r="K128" s="194"/>
      <c r="L128" s="197"/>
      <c r="M128" s="194"/>
      <c r="N128" s="198"/>
      <c r="O128" s="83" t="s">
        <v>169</v>
      </c>
      <c r="P128" s="86"/>
      <c r="Q128" s="86"/>
      <c r="R128" s="86"/>
      <c r="S128" s="46" t="str">
        <f t="shared" si="153"/>
        <v/>
      </c>
      <c r="T128" s="86"/>
      <c r="U128" s="46" t="str">
        <f t="shared" si="154"/>
        <v/>
      </c>
      <c r="V128" s="126"/>
      <c r="W128" s="46" t="str">
        <f t="shared" si="155"/>
        <v/>
      </c>
      <c r="X128" s="126"/>
      <c r="Y128" s="46" t="str">
        <f t="shared" si="156"/>
        <v/>
      </c>
      <c r="Z128" s="126"/>
      <c r="AA128" s="46" t="str">
        <f t="shared" si="157"/>
        <v/>
      </c>
      <c r="AB128" s="126"/>
      <c r="AC128" s="46" t="str">
        <f t="shared" si="158"/>
        <v/>
      </c>
      <c r="AD128" s="126"/>
      <c r="AE128" s="46" t="str">
        <f t="shared" si="159"/>
        <v/>
      </c>
      <c r="AF128" s="125" t="str">
        <f t="shared" si="160"/>
        <v/>
      </c>
      <c r="AG128" s="125" t="str">
        <f t="shared" si="161"/>
        <v/>
      </c>
      <c r="AH128" s="87"/>
      <c r="AI128" s="30" t="str">
        <f t="shared" si="165"/>
        <v>Débil</v>
      </c>
      <c r="AJ128" s="34" t="str">
        <f>IFERROR(VLOOKUP((CONCATENATE(AG128,AI128)),Listados!$U$3:$V$11,2,FALSE),"")</f>
        <v/>
      </c>
      <c r="AK128" s="125">
        <f t="shared" si="166"/>
        <v>100</v>
      </c>
      <c r="AL128" s="188"/>
      <c r="AM128" s="190"/>
      <c r="AN128" s="80">
        <f t="shared" ref="AN128" si="333">+IF(AND(Q128="Preventivo",AM127="Fuerte"),2,IF(AND(Q128="Preventivo",AM127="Moderado"),1,0))</f>
        <v>0</v>
      </c>
      <c r="AO128" s="80">
        <f t="shared" si="183"/>
        <v>0</v>
      </c>
      <c r="AP128" s="80" t="e">
        <f t="shared" ref="AP128" si="334">+K127-AN128</f>
        <v>#N/A</v>
      </c>
      <c r="AQ128" s="80" t="e">
        <f t="shared" ref="AQ128" si="335">+M127-AO128</f>
        <v>#N/A</v>
      </c>
      <c r="AR128" s="175"/>
      <c r="AS128" s="175"/>
      <c r="AT128" s="175"/>
      <c r="AU128" s="175"/>
    </row>
    <row r="129" spans="1:47" ht="28">
      <c r="A129" s="178"/>
      <c r="B129" s="200"/>
      <c r="C129" s="182"/>
      <c r="D129" s="185"/>
      <c r="E129" s="122"/>
      <c r="F129" s="122"/>
      <c r="G129" s="35"/>
      <c r="H129" s="43"/>
      <c r="I129" s="29"/>
      <c r="J129" s="192"/>
      <c r="K129" s="194"/>
      <c r="L129" s="197"/>
      <c r="M129" s="194"/>
      <c r="N129" s="198"/>
      <c r="O129" s="83" t="s">
        <v>169</v>
      </c>
      <c r="P129" s="86"/>
      <c r="Q129" s="86"/>
      <c r="R129" s="86"/>
      <c r="S129" s="46" t="str">
        <f t="shared" si="153"/>
        <v/>
      </c>
      <c r="T129" s="86"/>
      <c r="U129" s="46" t="str">
        <f t="shared" si="154"/>
        <v/>
      </c>
      <c r="V129" s="126"/>
      <c r="W129" s="46" t="str">
        <f t="shared" si="155"/>
        <v/>
      </c>
      <c r="X129" s="126"/>
      <c r="Y129" s="46" t="str">
        <f t="shared" si="156"/>
        <v/>
      </c>
      <c r="Z129" s="126"/>
      <c r="AA129" s="46" t="str">
        <f t="shared" si="157"/>
        <v/>
      </c>
      <c r="AB129" s="126"/>
      <c r="AC129" s="46" t="str">
        <f t="shared" si="158"/>
        <v/>
      </c>
      <c r="AD129" s="126"/>
      <c r="AE129" s="46" t="str">
        <f t="shared" si="159"/>
        <v/>
      </c>
      <c r="AF129" s="125" t="str">
        <f t="shared" si="160"/>
        <v/>
      </c>
      <c r="AG129" s="125" t="str">
        <f t="shared" si="161"/>
        <v/>
      </c>
      <c r="AH129" s="87"/>
      <c r="AI129" s="30" t="str">
        <f t="shared" si="165"/>
        <v>Débil</v>
      </c>
      <c r="AJ129" s="34" t="str">
        <f>IFERROR(VLOOKUP((CONCATENATE(AG129,AI129)),Listados!$U$3:$V$11,2,FALSE),"")</f>
        <v/>
      </c>
      <c r="AK129" s="125">
        <f t="shared" si="166"/>
        <v>100</v>
      </c>
      <c r="AL129" s="188"/>
      <c r="AM129" s="190"/>
      <c r="AN129" s="80">
        <f t="shared" ref="AN129" si="336">+IF(AND(Q129="Preventivo",AM127="Fuerte"),2,IF(AND(Q129="Preventivo",AM127="Moderado"),1,0))</f>
        <v>0</v>
      </c>
      <c r="AO129" s="80">
        <f t="shared" si="183"/>
        <v>0</v>
      </c>
      <c r="AP129" s="80" t="e">
        <f t="shared" ref="AP129" si="337">+K127-AN129</f>
        <v>#N/A</v>
      </c>
      <c r="AQ129" s="80" t="e">
        <f t="shared" ref="AQ129" si="338">+M127-AO129</f>
        <v>#N/A</v>
      </c>
      <c r="AR129" s="175"/>
      <c r="AS129" s="175"/>
      <c r="AT129" s="175"/>
      <c r="AU129" s="175"/>
    </row>
    <row r="130" spans="1:47" ht="28">
      <c r="A130" s="178"/>
      <c r="B130" s="200"/>
      <c r="C130" s="182"/>
      <c r="D130" s="185"/>
      <c r="E130" s="122"/>
      <c r="F130" s="122"/>
      <c r="G130" s="49"/>
      <c r="H130" s="43"/>
      <c r="I130" s="29"/>
      <c r="J130" s="192"/>
      <c r="K130" s="194"/>
      <c r="L130" s="197"/>
      <c r="M130" s="194"/>
      <c r="N130" s="198"/>
      <c r="O130" s="83" t="s">
        <v>169</v>
      </c>
      <c r="P130" s="86"/>
      <c r="Q130" s="86"/>
      <c r="R130" s="86"/>
      <c r="S130" s="46" t="str">
        <f t="shared" si="153"/>
        <v/>
      </c>
      <c r="T130" s="86"/>
      <c r="U130" s="46" t="str">
        <f t="shared" si="154"/>
        <v/>
      </c>
      <c r="V130" s="126"/>
      <c r="W130" s="46" t="str">
        <f t="shared" si="155"/>
        <v/>
      </c>
      <c r="X130" s="126"/>
      <c r="Y130" s="46" t="str">
        <f t="shared" si="156"/>
        <v/>
      </c>
      <c r="Z130" s="126"/>
      <c r="AA130" s="46" t="str">
        <f t="shared" si="157"/>
        <v/>
      </c>
      <c r="AB130" s="126"/>
      <c r="AC130" s="46" t="str">
        <f t="shared" si="158"/>
        <v/>
      </c>
      <c r="AD130" s="126"/>
      <c r="AE130" s="46" t="str">
        <f t="shared" si="159"/>
        <v/>
      </c>
      <c r="AF130" s="125" t="str">
        <f t="shared" si="160"/>
        <v/>
      </c>
      <c r="AG130" s="125" t="str">
        <f t="shared" si="161"/>
        <v/>
      </c>
      <c r="AH130" s="87"/>
      <c r="AI130" s="30" t="str">
        <f t="shared" si="165"/>
        <v>Débil</v>
      </c>
      <c r="AJ130" s="34" t="str">
        <f>IFERROR(VLOOKUP((CONCATENATE(AG130,AI130)),Listados!$U$3:$V$11,2,FALSE),"")</f>
        <v/>
      </c>
      <c r="AK130" s="125">
        <f t="shared" si="166"/>
        <v>100</v>
      </c>
      <c r="AL130" s="188"/>
      <c r="AM130" s="190"/>
      <c r="AN130" s="80">
        <f t="shared" ref="AN130" si="339">+IF(AND(Q130="Preventivo",AM127="Fuerte"),2,IF(AND(Q130="Preventivo",AM127="Moderado"),1,0))</f>
        <v>0</v>
      </c>
      <c r="AO130" s="80">
        <f t="shared" si="183"/>
        <v>0</v>
      </c>
      <c r="AP130" s="80" t="e">
        <f t="shared" ref="AP130" si="340">+K127-AN130</f>
        <v>#N/A</v>
      </c>
      <c r="AQ130" s="80" t="e">
        <f t="shared" ref="AQ130" si="341">+M127-AO130</f>
        <v>#N/A</v>
      </c>
      <c r="AR130" s="175"/>
      <c r="AS130" s="175"/>
      <c r="AT130" s="175"/>
      <c r="AU130" s="175"/>
    </row>
    <row r="131" spans="1:47" ht="28">
      <c r="A131" s="178"/>
      <c r="B131" s="200"/>
      <c r="C131" s="182"/>
      <c r="D131" s="185"/>
      <c r="E131" s="47"/>
      <c r="F131" s="47"/>
      <c r="G131" s="48"/>
      <c r="H131" s="50"/>
      <c r="I131" s="29"/>
      <c r="J131" s="192"/>
      <c r="K131" s="194"/>
      <c r="L131" s="197"/>
      <c r="M131" s="194"/>
      <c r="N131" s="198"/>
      <c r="O131" s="83" t="s">
        <v>169</v>
      </c>
      <c r="P131" s="86"/>
      <c r="Q131" s="86"/>
      <c r="R131" s="86"/>
      <c r="S131" s="46" t="str">
        <f t="shared" si="153"/>
        <v/>
      </c>
      <c r="T131" s="86"/>
      <c r="U131" s="46" t="str">
        <f t="shared" si="154"/>
        <v/>
      </c>
      <c r="V131" s="126"/>
      <c r="W131" s="46" t="str">
        <f t="shared" si="155"/>
        <v/>
      </c>
      <c r="X131" s="126"/>
      <c r="Y131" s="46" t="str">
        <f t="shared" si="156"/>
        <v/>
      </c>
      <c r="Z131" s="126"/>
      <c r="AA131" s="46" t="str">
        <f t="shared" si="157"/>
        <v/>
      </c>
      <c r="AB131" s="126"/>
      <c r="AC131" s="46" t="str">
        <f t="shared" si="158"/>
        <v/>
      </c>
      <c r="AD131" s="126"/>
      <c r="AE131" s="46" t="str">
        <f t="shared" si="159"/>
        <v/>
      </c>
      <c r="AF131" s="125" t="str">
        <f t="shared" si="160"/>
        <v/>
      </c>
      <c r="AG131" s="125" t="str">
        <f t="shared" si="161"/>
        <v/>
      </c>
      <c r="AH131" s="87"/>
      <c r="AI131" s="30" t="str">
        <f t="shared" si="165"/>
        <v>Débil</v>
      </c>
      <c r="AJ131" s="34" t="str">
        <f>IFERROR(VLOOKUP((CONCATENATE(AG131,AI131)),Listados!$U$3:$V$11,2,FALSE),"")</f>
        <v/>
      </c>
      <c r="AK131" s="125">
        <f t="shared" si="166"/>
        <v>100</v>
      </c>
      <c r="AL131" s="188"/>
      <c r="AM131" s="190"/>
      <c r="AN131" s="80">
        <f t="shared" ref="AN131" si="342">+IF(AND(Q131="Preventivo",AM127="Fuerte"),2,IF(AND(Q131="Preventivo",AM127="Moderado"),1,0))</f>
        <v>0</v>
      </c>
      <c r="AO131" s="80">
        <f t="shared" si="183"/>
        <v>0</v>
      </c>
      <c r="AP131" s="80" t="e">
        <f t="shared" ref="AP131" si="343">+K127-AN131</f>
        <v>#N/A</v>
      </c>
      <c r="AQ131" s="80" t="e">
        <f t="shared" ref="AQ131" si="344">+M127-AO131</f>
        <v>#N/A</v>
      </c>
      <c r="AR131" s="175"/>
      <c r="AS131" s="175"/>
      <c r="AT131" s="175"/>
      <c r="AU131" s="175"/>
    </row>
    <row r="132" spans="1:47" ht="29" thickBot="1">
      <c r="A132" s="179"/>
      <c r="B132" s="200"/>
      <c r="C132" s="183"/>
      <c r="D132" s="186"/>
      <c r="E132" s="123"/>
      <c r="F132" s="123"/>
      <c r="G132" s="51"/>
      <c r="H132" s="52"/>
      <c r="I132" s="29"/>
      <c r="J132" s="192"/>
      <c r="K132" s="195"/>
      <c r="L132" s="197"/>
      <c r="M132" s="195"/>
      <c r="N132" s="198"/>
      <c r="O132" s="83" t="s">
        <v>169</v>
      </c>
      <c r="P132" s="86"/>
      <c r="Q132" s="86"/>
      <c r="R132" s="86"/>
      <c r="S132" s="46" t="str">
        <f t="shared" si="153"/>
        <v/>
      </c>
      <c r="T132" s="86"/>
      <c r="U132" s="46" t="str">
        <f t="shared" si="154"/>
        <v/>
      </c>
      <c r="V132" s="126"/>
      <c r="W132" s="46" t="str">
        <f t="shared" si="155"/>
        <v/>
      </c>
      <c r="X132" s="126"/>
      <c r="Y132" s="46" t="str">
        <f t="shared" si="156"/>
        <v/>
      </c>
      <c r="Z132" s="126"/>
      <c r="AA132" s="46" t="str">
        <f t="shared" si="157"/>
        <v/>
      </c>
      <c r="AB132" s="126"/>
      <c r="AC132" s="46" t="str">
        <f t="shared" si="158"/>
        <v/>
      </c>
      <c r="AD132" s="126"/>
      <c r="AE132" s="46" t="str">
        <f t="shared" si="159"/>
        <v/>
      </c>
      <c r="AF132" s="125" t="str">
        <f t="shared" si="160"/>
        <v/>
      </c>
      <c r="AG132" s="125" t="str">
        <f t="shared" si="161"/>
        <v/>
      </c>
      <c r="AH132" s="87"/>
      <c r="AI132" s="30" t="str">
        <f t="shared" si="165"/>
        <v>Débil</v>
      </c>
      <c r="AJ132" s="34" t="str">
        <f>IFERROR(VLOOKUP((CONCATENATE(AG132,AI132)),Listados!$U$3:$V$11,2,FALSE),"")</f>
        <v/>
      </c>
      <c r="AK132" s="125">
        <f t="shared" si="166"/>
        <v>100</v>
      </c>
      <c r="AL132" s="189"/>
      <c r="AM132" s="190"/>
      <c r="AN132" s="80">
        <f t="shared" ref="AN132" si="345">+IF(AND(Q132="Preventivo",AM127="Fuerte"),2,IF(AND(Q132="Preventivo",AM127="Moderado"),1,0))</f>
        <v>0</v>
      </c>
      <c r="AO132" s="80">
        <f t="shared" si="183"/>
        <v>0</v>
      </c>
      <c r="AP132" s="80" t="e">
        <f t="shared" ref="AP132" si="346">+K127-AN132</f>
        <v>#N/A</v>
      </c>
      <c r="AQ132" s="80" t="e">
        <f t="shared" ref="AQ132" si="347">+M127-AO132</f>
        <v>#N/A</v>
      </c>
      <c r="AR132" s="176"/>
      <c r="AS132" s="176"/>
      <c r="AT132" s="176"/>
      <c r="AU132" s="176"/>
    </row>
    <row r="133" spans="1:47" ht="28">
      <c r="A133" s="177">
        <v>22</v>
      </c>
      <c r="B133" s="199"/>
      <c r="C133" s="181" t="str">
        <f>IFERROR(VLOOKUP(B133,Listados!B$3:C$20,2,FALSE),"")</f>
        <v/>
      </c>
      <c r="D133" s="184"/>
      <c r="E133" s="121"/>
      <c r="F133" s="121"/>
      <c r="G133" s="37"/>
      <c r="H133" s="42"/>
      <c r="I133" s="28"/>
      <c r="J133" s="191"/>
      <c r="K133" s="193" t="e">
        <f>+VLOOKUP(J133,Listados!$K$8:$L$12,2,0)</f>
        <v>#N/A</v>
      </c>
      <c r="L133" s="196"/>
      <c r="M133" s="193" t="e">
        <f>+VLOOKUP(L133,Listados!$K$13:$L$17,2,0)</f>
        <v>#N/A</v>
      </c>
      <c r="N133" s="176" t="str">
        <f>IF(AND(J133&lt;&gt;"",L133&lt;&gt;""),VLOOKUP(J133&amp;L133,Listados!$M$3:$N$27,2,FALSE),"")</f>
        <v/>
      </c>
      <c r="O133" s="83" t="s">
        <v>169</v>
      </c>
      <c r="P133" s="86"/>
      <c r="Q133" s="86"/>
      <c r="R133" s="86"/>
      <c r="S133" s="46" t="str">
        <f t="shared" si="153"/>
        <v/>
      </c>
      <c r="T133" s="86"/>
      <c r="U133" s="46" t="str">
        <f t="shared" si="154"/>
        <v/>
      </c>
      <c r="V133" s="126"/>
      <c r="W133" s="46" t="str">
        <f t="shared" si="155"/>
        <v/>
      </c>
      <c r="X133" s="126"/>
      <c r="Y133" s="46" t="str">
        <f t="shared" si="156"/>
        <v/>
      </c>
      <c r="Z133" s="126"/>
      <c r="AA133" s="46" t="str">
        <f t="shared" si="157"/>
        <v/>
      </c>
      <c r="AB133" s="126"/>
      <c r="AC133" s="46" t="str">
        <f t="shared" si="158"/>
        <v/>
      </c>
      <c r="AD133" s="126"/>
      <c r="AE133" s="46" t="str">
        <f t="shared" si="159"/>
        <v/>
      </c>
      <c r="AF133" s="125" t="str">
        <f t="shared" si="160"/>
        <v/>
      </c>
      <c r="AG133" s="125" t="str">
        <f t="shared" si="161"/>
        <v/>
      </c>
      <c r="AH133" s="87"/>
      <c r="AI133" s="30" t="str">
        <f t="shared" si="165"/>
        <v>Débil</v>
      </c>
      <c r="AJ133" s="34" t="str">
        <f>IFERROR(VLOOKUP((CONCATENATE(AG133,AI133)),Listados!$U$3:$V$11,2,FALSE),"")</f>
        <v/>
      </c>
      <c r="AK133" s="125">
        <f t="shared" si="166"/>
        <v>100</v>
      </c>
      <c r="AL133" s="187">
        <f>AVERAGE(AK133:AK138)</f>
        <v>100</v>
      </c>
      <c r="AM133" s="189" t="str">
        <f>IF(AL133&lt;=50, "Débil", IF(AL133&lt;=99,"Moderado","Fuerte"))</f>
        <v>Fuerte</v>
      </c>
      <c r="AN133" s="80">
        <f t="shared" ref="AN133" si="348">+IF(AND(Q133="Preventivo",AM133="Fuerte"),2,IF(AND(Q133="Preventivo",AM133="Moderado"),1,0))</f>
        <v>0</v>
      </c>
      <c r="AO133" s="80">
        <f t="shared" si="183"/>
        <v>0</v>
      </c>
      <c r="AP133" s="80" t="e">
        <f t="shared" ref="AP133" si="349">+K133-AN133</f>
        <v>#N/A</v>
      </c>
      <c r="AQ133" s="80" t="e">
        <f t="shared" ref="AQ133" si="350">+M133-AO133</f>
        <v>#N/A</v>
      </c>
      <c r="AR133" s="174" t="e">
        <f>+VLOOKUP(MIN(AP133,AP134,AP135,AP136,AP137,AP138),Listados!$J$18:$K$24,2,TRUE)</f>
        <v>#N/A</v>
      </c>
      <c r="AS133" s="174" t="e">
        <f>+VLOOKUP(MIN(AQ133,AQ134,AQ135,AQ136,AQ137,AQ138),Listados!$J$27:$K$32,2,TRUE)</f>
        <v>#N/A</v>
      </c>
      <c r="AT133" s="174" t="e">
        <f>IF(AND(AR133&lt;&gt;"",AS133&lt;&gt;""),VLOOKUP(AR133&amp;AS133,Listados!$M$3:$N$27,2,FALSE),"")</f>
        <v>#N/A</v>
      </c>
      <c r="AU133" s="174" t="e">
        <f>+VLOOKUP(AT133,Listados!$P$3:$Q$6,2,FALSE)</f>
        <v>#N/A</v>
      </c>
    </row>
    <row r="134" spans="1:47" ht="28">
      <c r="A134" s="178"/>
      <c r="B134" s="200"/>
      <c r="C134" s="182"/>
      <c r="D134" s="185"/>
      <c r="E134" s="122"/>
      <c r="F134" s="122"/>
      <c r="G134" s="35"/>
      <c r="H134" s="43"/>
      <c r="I134" s="29"/>
      <c r="J134" s="192"/>
      <c r="K134" s="194"/>
      <c r="L134" s="197"/>
      <c r="M134" s="194"/>
      <c r="N134" s="198"/>
      <c r="O134" s="83" t="s">
        <v>169</v>
      </c>
      <c r="P134" s="86"/>
      <c r="Q134" s="86"/>
      <c r="R134" s="86"/>
      <c r="S134" s="46" t="str">
        <f t="shared" si="153"/>
        <v/>
      </c>
      <c r="T134" s="86"/>
      <c r="U134" s="46" t="str">
        <f t="shared" si="154"/>
        <v/>
      </c>
      <c r="V134" s="126"/>
      <c r="W134" s="46" t="str">
        <f t="shared" si="155"/>
        <v/>
      </c>
      <c r="X134" s="126"/>
      <c r="Y134" s="46" t="str">
        <f t="shared" si="156"/>
        <v/>
      </c>
      <c r="Z134" s="126"/>
      <c r="AA134" s="46" t="str">
        <f t="shared" si="157"/>
        <v/>
      </c>
      <c r="AB134" s="126"/>
      <c r="AC134" s="46" t="str">
        <f t="shared" si="158"/>
        <v/>
      </c>
      <c r="AD134" s="126"/>
      <c r="AE134" s="46" t="str">
        <f t="shared" si="159"/>
        <v/>
      </c>
      <c r="AF134" s="125" t="str">
        <f t="shared" si="160"/>
        <v/>
      </c>
      <c r="AG134" s="125" t="str">
        <f t="shared" si="161"/>
        <v/>
      </c>
      <c r="AH134" s="87"/>
      <c r="AI134" s="30" t="str">
        <f t="shared" si="165"/>
        <v>Débil</v>
      </c>
      <c r="AJ134" s="34" t="str">
        <f>IFERROR(VLOOKUP((CONCATENATE(AG134,AI134)),Listados!$U$3:$V$11,2,FALSE),"")</f>
        <v/>
      </c>
      <c r="AK134" s="125">
        <f t="shared" si="166"/>
        <v>100</v>
      </c>
      <c r="AL134" s="188"/>
      <c r="AM134" s="190"/>
      <c r="AN134" s="80">
        <f t="shared" ref="AN134" si="351">+IF(AND(Q134="Preventivo",AM133="Fuerte"),2,IF(AND(Q134="Preventivo",AM133="Moderado"),1,0))</f>
        <v>0</v>
      </c>
      <c r="AO134" s="80">
        <f t="shared" si="183"/>
        <v>0</v>
      </c>
      <c r="AP134" s="80" t="e">
        <f t="shared" ref="AP134" si="352">+K133-AN134</f>
        <v>#N/A</v>
      </c>
      <c r="AQ134" s="80" t="e">
        <f t="shared" ref="AQ134" si="353">+M133-AO134</f>
        <v>#N/A</v>
      </c>
      <c r="AR134" s="175"/>
      <c r="AS134" s="175"/>
      <c r="AT134" s="175"/>
      <c r="AU134" s="175"/>
    </row>
    <row r="135" spans="1:47" ht="28">
      <c r="A135" s="178"/>
      <c r="B135" s="200"/>
      <c r="C135" s="182"/>
      <c r="D135" s="185"/>
      <c r="E135" s="122"/>
      <c r="F135" s="122"/>
      <c r="G135" s="35"/>
      <c r="H135" s="43"/>
      <c r="I135" s="29"/>
      <c r="J135" s="192"/>
      <c r="K135" s="194"/>
      <c r="L135" s="197"/>
      <c r="M135" s="194"/>
      <c r="N135" s="198"/>
      <c r="O135" s="83" t="s">
        <v>169</v>
      </c>
      <c r="P135" s="86"/>
      <c r="Q135" s="86"/>
      <c r="R135" s="86"/>
      <c r="S135" s="46" t="str">
        <f t="shared" si="153"/>
        <v/>
      </c>
      <c r="T135" s="86"/>
      <c r="U135" s="46" t="str">
        <f t="shared" si="154"/>
        <v/>
      </c>
      <c r="V135" s="126"/>
      <c r="W135" s="46" t="str">
        <f t="shared" si="155"/>
        <v/>
      </c>
      <c r="X135" s="126"/>
      <c r="Y135" s="46" t="str">
        <f t="shared" si="156"/>
        <v/>
      </c>
      <c r="Z135" s="126"/>
      <c r="AA135" s="46" t="str">
        <f t="shared" si="157"/>
        <v/>
      </c>
      <c r="AB135" s="126"/>
      <c r="AC135" s="46" t="str">
        <f t="shared" si="158"/>
        <v/>
      </c>
      <c r="AD135" s="126"/>
      <c r="AE135" s="46" t="str">
        <f t="shared" si="159"/>
        <v/>
      </c>
      <c r="AF135" s="125" t="str">
        <f t="shared" si="160"/>
        <v/>
      </c>
      <c r="AG135" s="125" t="str">
        <f t="shared" si="161"/>
        <v/>
      </c>
      <c r="AH135" s="87"/>
      <c r="AI135" s="30" t="str">
        <f t="shared" si="165"/>
        <v>Débil</v>
      </c>
      <c r="AJ135" s="34" t="str">
        <f>IFERROR(VLOOKUP((CONCATENATE(AG135,AI135)),Listados!$U$3:$V$11,2,FALSE),"")</f>
        <v/>
      </c>
      <c r="AK135" s="125">
        <f t="shared" si="166"/>
        <v>100</v>
      </c>
      <c r="AL135" s="188"/>
      <c r="AM135" s="190"/>
      <c r="AN135" s="80">
        <f t="shared" ref="AN135" si="354">+IF(AND(Q135="Preventivo",AM133="Fuerte"),2,IF(AND(Q135="Preventivo",AM133="Moderado"),1,0))</f>
        <v>0</v>
      </c>
      <c r="AO135" s="80">
        <f t="shared" si="183"/>
        <v>0</v>
      </c>
      <c r="AP135" s="80" t="e">
        <f t="shared" ref="AP135" si="355">+K133-AN135</f>
        <v>#N/A</v>
      </c>
      <c r="AQ135" s="80" t="e">
        <f t="shared" ref="AQ135" si="356">+M133-AO135</f>
        <v>#N/A</v>
      </c>
      <c r="AR135" s="175"/>
      <c r="AS135" s="175"/>
      <c r="AT135" s="175"/>
      <c r="AU135" s="175"/>
    </row>
    <row r="136" spans="1:47" ht="28">
      <c r="A136" s="178"/>
      <c r="B136" s="200"/>
      <c r="C136" s="182"/>
      <c r="D136" s="185"/>
      <c r="E136" s="122"/>
      <c r="F136" s="122"/>
      <c r="G136" s="49"/>
      <c r="H136" s="43"/>
      <c r="I136" s="29"/>
      <c r="J136" s="192"/>
      <c r="K136" s="194"/>
      <c r="L136" s="197"/>
      <c r="M136" s="194"/>
      <c r="N136" s="198"/>
      <c r="O136" s="83" t="s">
        <v>169</v>
      </c>
      <c r="P136" s="86"/>
      <c r="Q136" s="86"/>
      <c r="R136" s="86"/>
      <c r="S136" s="46" t="str">
        <f t="shared" ref="S136:S199" si="357">+IF(R136="si",15,"")</f>
        <v/>
      </c>
      <c r="T136" s="86"/>
      <c r="U136" s="46" t="str">
        <f t="shared" ref="U136:U199" si="358">+IF(T136="si",15,"")</f>
        <v/>
      </c>
      <c r="V136" s="126"/>
      <c r="W136" s="46" t="str">
        <f t="shared" ref="W136:W199" si="359">+IF(V136="si",15,"")</f>
        <v/>
      </c>
      <c r="X136" s="126"/>
      <c r="Y136" s="46" t="str">
        <f t="shared" ref="Y136:Y199" si="360">+IF(X136="si",15,"")</f>
        <v/>
      </c>
      <c r="Z136" s="126"/>
      <c r="AA136" s="46" t="str">
        <f t="shared" ref="AA136:AA199" si="361">+IF(Z136="si",15,"")</f>
        <v/>
      </c>
      <c r="AB136" s="126"/>
      <c r="AC136" s="46" t="str">
        <f t="shared" ref="AC136:AC199" si="362">+IF(AB136="si",15,"")</f>
        <v/>
      </c>
      <c r="AD136" s="126"/>
      <c r="AE136" s="46" t="str">
        <f t="shared" ref="AE136:AE199" si="363">+IF(AD136="Completa",10,IF(AD136="Incompleta",5,""))</f>
        <v/>
      </c>
      <c r="AF136" s="125" t="str">
        <f t="shared" ref="AF136:AF199" si="364">IF((SUM(S136,U136,W136,Y136,AA136,AC136,AE136)=0),"",(SUM(S136,U136,W136,Y136,AA136,AC136,AE136)))</f>
        <v/>
      </c>
      <c r="AG136" s="125" t="str">
        <f t="shared" ref="AG136:AG199" si="365">IF(AF136&lt;=85,"Débil",IF(AF136&lt;=95,"Moderado",IF(AF136=100,"Fuerte","")))</f>
        <v/>
      </c>
      <c r="AH136" s="87"/>
      <c r="AI136" s="30" t="str">
        <f t="shared" si="165"/>
        <v>Débil</v>
      </c>
      <c r="AJ136" s="34" t="str">
        <f>IFERROR(VLOOKUP((CONCATENATE(AG136,AI136)),Listados!$U$3:$V$11,2,FALSE),"")</f>
        <v/>
      </c>
      <c r="AK136" s="125">
        <f t="shared" si="166"/>
        <v>100</v>
      </c>
      <c r="AL136" s="188"/>
      <c r="AM136" s="190"/>
      <c r="AN136" s="80">
        <f t="shared" ref="AN136" si="366">+IF(AND(Q136="Preventivo",AM133="Fuerte"),2,IF(AND(Q136="Preventivo",AM133="Moderado"),1,0))</f>
        <v>0</v>
      </c>
      <c r="AO136" s="80">
        <f t="shared" si="183"/>
        <v>0</v>
      </c>
      <c r="AP136" s="80" t="e">
        <f t="shared" ref="AP136" si="367">+K133-AN136</f>
        <v>#N/A</v>
      </c>
      <c r="AQ136" s="80" t="e">
        <f t="shared" ref="AQ136" si="368">+M133-AO136</f>
        <v>#N/A</v>
      </c>
      <c r="AR136" s="175"/>
      <c r="AS136" s="175"/>
      <c r="AT136" s="175"/>
      <c r="AU136" s="175"/>
    </row>
    <row r="137" spans="1:47" ht="28">
      <c r="A137" s="178"/>
      <c r="B137" s="200"/>
      <c r="C137" s="182"/>
      <c r="D137" s="185"/>
      <c r="E137" s="47"/>
      <c r="F137" s="47"/>
      <c r="G137" s="48"/>
      <c r="H137" s="50"/>
      <c r="I137" s="29"/>
      <c r="J137" s="192"/>
      <c r="K137" s="194"/>
      <c r="L137" s="197"/>
      <c r="M137" s="194"/>
      <c r="N137" s="198"/>
      <c r="O137" s="83" t="s">
        <v>169</v>
      </c>
      <c r="P137" s="86"/>
      <c r="Q137" s="86"/>
      <c r="R137" s="86"/>
      <c r="S137" s="46" t="str">
        <f t="shared" si="357"/>
        <v/>
      </c>
      <c r="T137" s="86"/>
      <c r="U137" s="46" t="str">
        <f t="shared" si="358"/>
        <v/>
      </c>
      <c r="V137" s="126"/>
      <c r="W137" s="46" t="str">
        <f t="shared" si="359"/>
        <v/>
      </c>
      <c r="X137" s="126"/>
      <c r="Y137" s="46" t="str">
        <f t="shared" si="360"/>
        <v/>
      </c>
      <c r="Z137" s="126"/>
      <c r="AA137" s="46" t="str">
        <f t="shared" si="361"/>
        <v/>
      </c>
      <c r="AB137" s="126"/>
      <c r="AC137" s="46" t="str">
        <f t="shared" si="362"/>
        <v/>
      </c>
      <c r="AD137" s="126"/>
      <c r="AE137" s="46" t="str">
        <f t="shared" si="363"/>
        <v/>
      </c>
      <c r="AF137" s="125" t="str">
        <f t="shared" si="364"/>
        <v/>
      </c>
      <c r="AG137" s="125" t="str">
        <f t="shared" si="365"/>
        <v/>
      </c>
      <c r="AH137" s="87"/>
      <c r="AI137" s="30" t="str">
        <f t="shared" ref="AI137:AI200" si="369">+IF(AH137="siempre","Fuerte",IF(AH137="Algunas veces","Moderado","Débil"))</f>
        <v>Débil</v>
      </c>
      <c r="AJ137" s="34" t="str">
        <f>IFERROR(VLOOKUP((CONCATENATE(AG137,AI137)),Listados!$U$3:$V$11,2,FALSE),"")</f>
        <v/>
      </c>
      <c r="AK137" s="125">
        <f t="shared" ref="AK137:AK200" si="370">IF(ISBLANK(AJ137),"",IF(AJ137="Débil", 0, IF(AJ137="Moderado",50,100)))</f>
        <v>100</v>
      </c>
      <c r="AL137" s="188"/>
      <c r="AM137" s="190"/>
      <c r="AN137" s="80">
        <f t="shared" ref="AN137" si="371">+IF(AND(Q137="Preventivo",AM133="Fuerte"),2,IF(AND(Q137="Preventivo",AM133="Moderado"),1,0))</f>
        <v>0</v>
      </c>
      <c r="AO137" s="80">
        <f t="shared" si="183"/>
        <v>0</v>
      </c>
      <c r="AP137" s="80" t="e">
        <f t="shared" ref="AP137" si="372">+K133-AN137</f>
        <v>#N/A</v>
      </c>
      <c r="AQ137" s="80" t="e">
        <f t="shared" ref="AQ137" si="373">+M133-AO137</f>
        <v>#N/A</v>
      </c>
      <c r="AR137" s="175"/>
      <c r="AS137" s="175"/>
      <c r="AT137" s="175"/>
      <c r="AU137" s="175"/>
    </row>
    <row r="138" spans="1:47" ht="29" thickBot="1">
      <c r="A138" s="179"/>
      <c r="B138" s="200"/>
      <c r="C138" s="183"/>
      <c r="D138" s="186"/>
      <c r="E138" s="123"/>
      <c r="F138" s="123"/>
      <c r="G138" s="51"/>
      <c r="H138" s="52"/>
      <c r="I138" s="29"/>
      <c r="J138" s="192"/>
      <c r="K138" s="195"/>
      <c r="L138" s="197"/>
      <c r="M138" s="195"/>
      <c r="N138" s="198"/>
      <c r="O138" s="83" t="s">
        <v>169</v>
      </c>
      <c r="P138" s="86"/>
      <c r="Q138" s="86"/>
      <c r="R138" s="86"/>
      <c r="S138" s="46" t="str">
        <f t="shared" si="357"/>
        <v/>
      </c>
      <c r="T138" s="86"/>
      <c r="U138" s="46" t="str">
        <f t="shared" si="358"/>
        <v/>
      </c>
      <c r="V138" s="126"/>
      <c r="W138" s="46" t="str">
        <f t="shared" si="359"/>
        <v/>
      </c>
      <c r="X138" s="126"/>
      <c r="Y138" s="46" t="str">
        <f t="shared" si="360"/>
        <v/>
      </c>
      <c r="Z138" s="126"/>
      <c r="AA138" s="46" t="str">
        <f t="shared" si="361"/>
        <v/>
      </c>
      <c r="AB138" s="126"/>
      <c r="AC138" s="46" t="str">
        <f t="shared" si="362"/>
        <v/>
      </c>
      <c r="AD138" s="126"/>
      <c r="AE138" s="46" t="str">
        <f t="shared" si="363"/>
        <v/>
      </c>
      <c r="AF138" s="125" t="str">
        <f t="shared" si="364"/>
        <v/>
      </c>
      <c r="AG138" s="125" t="str">
        <f t="shared" si="365"/>
        <v/>
      </c>
      <c r="AH138" s="87"/>
      <c r="AI138" s="30" t="str">
        <f t="shared" si="369"/>
        <v>Débil</v>
      </c>
      <c r="AJ138" s="34" t="str">
        <f>IFERROR(VLOOKUP((CONCATENATE(AG138,AI138)),Listados!$U$3:$V$11,2,FALSE),"")</f>
        <v/>
      </c>
      <c r="AK138" s="125">
        <f t="shared" si="370"/>
        <v>100</v>
      </c>
      <c r="AL138" s="189"/>
      <c r="AM138" s="190"/>
      <c r="AN138" s="80">
        <f t="shared" ref="AN138" si="374">+IF(AND(Q138="Preventivo",AM133="Fuerte"),2,IF(AND(Q138="Preventivo",AM133="Moderado"),1,0))</f>
        <v>0</v>
      </c>
      <c r="AO138" s="80">
        <f t="shared" si="183"/>
        <v>0</v>
      </c>
      <c r="AP138" s="80" t="e">
        <f t="shared" ref="AP138" si="375">+K133-AN138</f>
        <v>#N/A</v>
      </c>
      <c r="AQ138" s="80" t="e">
        <f t="shared" ref="AQ138" si="376">+M133-AO138</f>
        <v>#N/A</v>
      </c>
      <c r="AR138" s="176"/>
      <c r="AS138" s="176"/>
      <c r="AT138" s="176"/>
      <c r="AU138" s="176"/>
    </row>
    <row r="139" spans="1:47" ht="28">
      <c r="A139" s="177">
        <v>23</v>
      </c>
      <c r="B139" s="199"/>
      <c r="C139" s="181" t="str">
        <f>IFERROR(VLOOKUP(B139,Listados!B$3:C$20,2,FALSE),"")</f>
        <v/>
      </c>
      <c r="D139" s="184"/>
      <c r="E139" s="121"/>
      <c r="F139" s="121"/>
      <c r="G139" s="37"/>
      <c r="H139" s="42"/>
      <c r="I139" s="28"/>
      <c r="J139" s="191"/>
      <c r="K139" s="193" t="e">
        <f>+VLOOKUP(J139,Listados!$K$8:$L$12,2,0)</f>
        <v>#N/A</v>
      </c>
      <c r="L139" s="196"/>
      <c r="M139" s="193" t="e">
        <f>+VLOOKUP(L139,Listados!$K$13:$L$17,2,0)</f>
        <v>#N/A</v>
      </c>
      <c r="N139" s="176" t="str">
        <f>IF(AND(J139&lt;&gt;"",L139&lt;&gt;""),VLOOKUP(J139&amp;L139,Listados!$M$3:$N$27,2,FALSE),"")</f>
        <v/>
      </c>
      <c r="O139" s="83" t="s">
        <v>169</v>
      </c>
      <c r="P139" s="86"/>
      <c r="Q139" s="86"/>
      <c r="R139" s="86"/>
      <c r="S139" s="46" t="str">
        <f t="shared" si="357"/>
        <v/>
      </c>
      <c r="T139" s="86"/>
      <c r="U139" s="46" t="str">
        <f t="shared" si="358"/>
        <v/>
      </c>
      <c r="V139" s="126"/>
      <c r="W139" s="46" t="str">
        <f t="shared" si="359"/>
        <v/>
      </c>
      <c r="X139" s="126"/>
      <c r="Y139" s="46" t="str">
        <f t="shared" si="360"/>
        <v/>
      </c>
      <c r="Z139" s="126"/>
      <c r="AA139" s="46" t="str">
        <f t="shared" si="361"/>
        <v/>
      </c>
      <c r="AB139" s="126"/>
      <c r="AC139" s="46" t="str">
        <f t="shared" si="362"/>
        <v/>
      </c>
      <c r="AD139" s="126"/>
      <c r="AE139" s="46" t="str">
        <f t="shared" si="363"/>
        <v/>
      </c>
      <c r="AF139" s="125" t="str">
        <f t="shared" si="364"/>
        <v/>
      </c>
      <c r="AG139" s="125" t="str">
        <f t="shared" si="365"/>
        <v/>
      </c>
      <c r="AH139" s="87"/>
      <c r="AI139" s="30" t="str">
        <f t="shared" si="369"/>
        <v>Débil</v>
      </c>
      <c r="AJ139" s="34" t="str">
        <f>IFERROR(VLOOKUP((CONCATENATE(AG139,AI139)),Listados!$U$3:$V$11,2,FALSE),"")</f>
        <v/>
      </c>
      <c r="AK139" s="125">
        <f t="shared" si="370"/>
        <v>100</v>
      </c>
      <c r="AL139" s="187">
        <f>AVERAGE(AK139:AK144)</f>
        <v>100</v>
      </c>
      <c r="AM139" s="189" t="str">
        <f>IF(AL139&lt;=50, "Débil", IF(AL139&lt;=99,"Moderado","Fuerte"))</f>
        <v>Fuerte</v>
      </c>
      <c r="AN139" s="80">
        <f t="shared" ref="AN139" si="377">+IF(AND(Q139="Preventivo",AM139="Fuerte"),2,IF(AND(Q139="Preventivo",AM139="Moderado"),1,0))</f>
        <v>0</v>
      </c>
      <c r="AO139" s="80">
        <f t="shared" si="183"/>
        <v>0</v>
      </c>
      <c r="AP139" s="80" t="e">
        <f t="shared" ref="AP139" si="378">+K139-AN139</f>
        <v>#N/A</v>
      </c>
      <c r="AQ139" s="80" t="e">
        <f t="shared" ref="AQ139" si="379">+M139-AO139</f>
        <v>#N/A</v>
      </c>
      <c r="AR139" s="174" t="e">
        <f>+VLOOKUP(MIN(AP139,AP140,AP141,AP142,AP143,AP144),Listados!$J$18:$K$24,2,TRUE)</f>
        <v>#N/A</v>
      </c>
      <c r="AS139" s="174" t="e">
        <f>+VLOOKUP(MIN(AQ139,AQ140,AQ141,AQ142,AQ143,AQ144),Listados!$J$27:$K$32,2,TRUE)</f>
        <v>#N/A</v>
      </c>
      <c r="AT139" s="174" t="e">
        <f>IF(AND(AR139&lt;&gt;"",AS139&lt;&gt;""),VLOOKUP(AR139&amp;AS139,Listados!$M$3:$N$27,2,FALSE),"")</f>
        <v>#N/A</v>
      </c>
      <c r="AU139" s="174" t="e">
        <f>+VLOOKUP(AT139,Listados!$P$3:$Q$6,2,FALSE)</f>
        <v>#N/A</v>
      </c>
    </row>
    <row r="140" spans="1:47" ht="28">
      <c r="A140" s="178"/>
      <c r="B140" s="200"/>
      <c r="C140" s="182"/>
      <c r="D140" s="185"/>
      <c r="E140" s="122"/>
      <c r="F140" s="122"/>
      <c r="G140" s="35"/>
      <c r="H140" s="43"/>
      <c r="I140" s="29"/>
      <c r="J140" s="192"/>
      <c r="K140" s="194"/>
      <c r="L140" s="197"/>
      <c r="M140" s="194"/>
      <c r="N140" s="198"/>
      <c r="O140" s="83" t="s">
        <v>169</v>
      </c>
      <c r="P140" s="86"/>
      <c r="Q140" s="86"/>
      <c r="R140" s="86"/>
      <c r="S140" s="46" t="str">
        <f t="shared" si="357"/>
        <v/>
      </c>
      <c r="T140" s="86"/>
      <c r="U140" s="46" t="str">
        <f t="shared" si="358"/>
        <v/>
      </c>
      <c r="V140" s="126"/>
      <c r="W140" s="46" t="str">
        <f t="shared" si="359"/>
        <v/>
      </c>
      <c r="X140" s="126"/>
      <c r="Y140" s="46" t="str">
        <f t="shared" si="360"/>
        <v/>
      </c>
      <c r="Z140" s="126"/>
      <c r="AA140" s="46" t="str">
        <f t="shared" si="361"/>
        <v/>
      </c>
      <c r="AB140" s="126"/>
      <c r="AC140" s="46" t="str">
        <f t="shared" si="362"/>
        <v/>
      </c>
      <c r="AD140" s="126"/>
      <c r="AE140" s="46" t="str">
        <f t="shared" si="363"/>
        <v/>
      </c>
      <c r="AF140" s="125" t="str">
        <f t="shared" si="364"/>
        <v/>
      </c>
      <c r="AG140" s="125" t="str">
        <f t="shared" si="365"/>
        <v/>
      </c>
      <c r="AH140" s="87"/>
      <c r="AI140" s="30" t="str">
        <f t="shared" si="369"/>
        <v>Débil</v>
      </c>
      <c r="AJ140" s="34" t="str">
        <f>IFERROR(VLOOKUP((CONCATENATE(AG140,AI140)),Listados!$U$3:$V$11,2,FALSE),"")</f>
        <v/>
      </c>
      <c r="AK140" s="125">
        <f t="shared" si="370"/>
        <v>100</v>
      </c>
      <c r="AL140" s="188"/>
      <c r="AM140" s="190"/>
      <c r="AN140" s="80">
        <f t="shared" ref="AN140" si="380">+IF(AND(Q140="Preventivo",AM139="Fuerte"),2,IF(AND(Q140="Preventivo",AM139="Moderado"),1,0))</f>
        <v>0</v>
      </c>
      <c r="AO140" s="80">
        <f t="shared" si="183"/>
        <v>0</v>
      </c>
      <c r="AP140" s="80" t="e">
        <f t="shared" ref="AP140" si="381">+K139-AN140</f>
        <v>#N/A</v>
      </c>
      <c r="AQ140" s="80" t="e">
        <f t="shared" ref="AQ140" si="382">+M139-AO140</f>
        <v>#N/A</v>
      </c>
      <c r="AR140" s="175"/>
      <c r="AS140" s="175"/>
      <c r="AT140" s="175"/>
      <c r="AU140" s="175"/>
    </row>
    <row r="141" spans="1:47" ht="28">
      <c r="A141" s="178"/>
      <c r="B141" s="200"/>
      <c r="C141" s="182"/>
      <c r="D141" s="185"/>
      <c r="E141" s="122"/>
      <c r="F141" s="122"/>
      <c r="G141" s="35"/>
      <c r="H141" s="43"/>
      <c r="I141" s="29"/>
      <c r="J141" s="192"/>
      <c r="K141" s="194"/>
      <c r="L141" s="197"/>
      <c r="M141" s="194"/>
      <c r="N141" s="198"/>
      <c r="O141" s="83" t="s">
        <v>169</v>
      </c>
      <c r="P141" s="86"/>
      <c r="Q141" s="86"/>
      <c r="R141" s="86"/>
      <c r="S141" s="46" t="str">
        <f t="shared" si="357"/>
        <v/>
      </c>
      <c r="T141" s="86"/>
      <c r="U141" s="46" t="str">
        <f t="shared" si="358"/>
        <v/>
      </c>
      <c r="V141" s="126"/>
      <c r="W141" s="46" t="str">
        <f t="shared" si="359"/>
        <v/>
      </c>
      <c r="X141" s="126"/>
      <c r="Y141" s="46" t="str">
        <f t="shared" si="360"/>
        <v/>
      </c>
      <c r="Z141" s="126"/>
      <c r="AA141" s="46" t="str">
        <f t="shared" si="361"/>
        <v/>
      </c>
      <c r="AB141" s="126"/>
      <c r="AC141" s="46" t="str">
        <f t="shared" si="362"/>
        <v/>
      </c>
      <c r="AD141" s="126"/>
      <c r="AE141" s="46" t="str">
        <f t="shared" si="363"/>
        <v/>
      </c>
      <c r="AF141" s="125" t="str">
        <f t="shared" si="364"/>
        <v/>
      </c>
      <c r="AG141" s="125" t="str">
        <f t="shared" si="365"/>
        <v/>
      </c>
      <c r="AH141" s="87"/>
      <c r="AI141" s="30" t="str">
        <f t="shared" si="369"/>
        <v>Débil</v>
      </c>
      <c r="AJ141" s="34" t="str">
        <f>IFERROR(VLOOKUP((CONCATENATE(AG141,AI141)),Listados!$U$3:$V$11,2,FALSE),"")</f>
        <v/>
      </c>
      <c r="AK141" s="125">
        <f t="shared" si="370"/>
        <v>100</v>
      </c>
      <c r="AL141" s="188"/>
      <c r="AM141" s="190"/>
      <c r="AN141" s="80">
        <f t="shared" ref="AN141" si="383">+IF(AND(Q141="Preventivo",AM139="Fuerte"),2,IF(AND(Q141="Preventivo",AM139="Moderado"),1,0))</f>
        <v>0</v>
      </c>
      <c r="AO141" s="80">
        <f t="shared" si="183"/>
        <v>0</v>
      </c>
      <c r="AP141" s="80" t="e">
        <f t="shared" ref="AP141" si="384">+K139-AN141</f>
        <v>#N/A</v>
      </c>
      <c r="AQ141" s="80" t="e">
        <f t="shared" ref="AQ141" si="385">+M139-AO141</f>
        <v>#N/A</v>
      </c>
      <c r="AR141" s="175"/>
      <c r="AS141" s="175"/>
      <c r="AT141" s="175"/>
      <c r="AU141" s="175"/>
    </row>
    <row r="142" spans="1:47" ht="28">
      <c r="A142" s="178"/>
      <c r="B142" s="200"/>
      <c r="C142" s="182"/>
      <c r="D142" s="185"/>
      <c r="E142" s="122"/>
      <c r="F142" s="122"/>
      <c r="G142" s="49"/>
      <c r="H142" s="43"/>
      <c r="I142" s="29"/>
      <c r="J142" s="192"/>
      <c r="K142" s="194"/>
      <c r="L142" s="197"/>
      <c r="M142" s="194"/>
      <c r="N142" s="198"/>
      <c r="O142" s="83" t="s">
        <v>169</v>
      </c>
      <c r="P142" s="86"/>
      <c r="Q142" s="86"/>
      <c r="R142" s="86"/>
      <c r="S142" s="46" t="str">
        <f t="shared" si="357"/>
        <v/>
      </c>
      <c r="T142" s="86"/>
      <c r="U142" s="46" t="str">
        <f t="shared" si="358"/>
        <v/>
      </c>
      <c r="V142" s="126"/>
      <c r="W142" s="46" t="str">
        <f t="shared" si="359"/>
        <v/>
      </c>
      <c r="X142" s="126"/>
      <c r="Y142" s="46" t="str">
        <f t="shared" si="360"/>
        <v/>
      </c>
      <c r="Z142" s="126"/>
      <c r="AA142" s="46" t="str">
        <f t="shared" si="361"/>
        <v/>
      </c>
      <c r="AB142" s="126"/>
      <c r="AC142" s="46" t="str">
        <f t="shared" si="362"/>
        <v/>
      </c>
      <c r="AD142" s="126"/>
      <c r="AE142" s="46" t="str">
        <f t="shared" si="363"/>
        <v/>
      </c>
      <c r="AF142" s="125" t="str">
        <f t="shared" si="364"/>
        <v/>
      </c>
      <c r="AG142" s="125" t="str">
        <f t="shared" si="365"/>
        <v/>
      </c>
      <c r="AH142" s="87"/>
      <c r="AI142" s="30" t="str">
        <f t="shared" si="369"/>
        <v>Débil</v>
      </c>
      <c r="AJ142" s="34" t="str">
        <f>IFERROR(VLOOKUP((CONCATENATE(AG142,AI142)),Listados!$U$3:$V$11,2,FALSE),"")</f>
        <v/>
      </c>
      <c r="AK142" s="125">
        <f t="shared" si="370"/>
        <v>100</v>
      </c>
      <c r="AL142" s="188"/>
      <c r="AM142" s="190"/>
      <c r="AN142" s="80">
        <f t="shared" ref="AN142" si="386">+IF(AND(Q142="Preventivo",AM139="Fuerte"),2,IF(AND(Q142="Preventivo",AM139="Moderado"),1,0))</f>
        <v>0</v>
      </c>
      <c r="AO142" s="80">
        <f t="shared" ref="AO142:AO205" si="387">+IF(AND(Q142="Detectivo",$AM$7="Fuerte"),2,IF(AND(Q142="Detectivo",$AM$7="Moderado"),1,IF(AND(Q142="Preventivo",$AM$7="Fuerte"),1,0)))</f>
        <v>0</v>
      </c>
      <c r="AP142" s="80" t="e">
        <f t="shared" ref="AP142" si="388">+K139-AN142</f>
        <v>#N/A</v>
      </c>
      <c r="AQ142" s="80" t="e">
        <f t="shared" ref="AQ142" si="389">+M139-AO142</f>
        <v>#N/A</v>
      </c>
      <c r="AR142" s="175"/>
      <c r="AS142" s="175"/>
      <c r="AT142" s="175"/>
      <c r="AU142" s="175"/>
    </row>
    <row r="143" spans="1:47" ht="28">
      <c r="A143" s="178"/>
      <c r="B143" s="200"/>
      <c r="C143" s="182"/>
      <c r="D143" s="185"/>
      <c r="E143" s="47"/>
      <c r="F143" s="47"/>
      <c r="G143" s="48"/>
      <c r="H143" s="50"/>
      <c r="I143" s="29"/>
      <c r="J143" s="192"/>
      <c r="K143" s="194"/>
      <c r="L143" s="197"/>
      <c r="M143" s="194"/>
      <c r="N143" s="198"/>
      <c r="O143" s="83" t="s">
        <v>169</v>
      </c>
      <c r="P143" s="86"/>
      <c r="Q143" s="86"/>
      <c r="R143" s="86"/>
      <c r="S143" s="46" t="str">
        <f t="shared" si="357"/>
        <v/>
      </c>
      <c r="T143" s="86"/>
      <c r="U143" s="46" t="str">
        <f t="shared" si="358"/>
        <v/>
      </c>
      <c r="V143" s="126"/>
      <c r="W143" s="46" t="str">
        <f t="shared" si="359"/>
        <v/>
      </c>
      <c r="X143" s="126"/>
      <c r="Y143" s="46" t="str">
        <f t="shared" si="360"/>
        <v/>
      </c>
      <c r="Z143" s="126"/>
      <c r="AA143" s="46" t="str">
        <f t="shared" si="361"/>
        <v/>
      </c>
      <c r="AB143" s="126"/>
      <c r="AC143" s="46" t="str">
        <f t="shared" si="362"/>
        <v/>
      </c>
      <c r="AD143" s="126"/>
      <c r="AE143" s="46" t="str">
        <f t="shared" si="363"/>
        <v/>
      </c>
      <c r="AF143" s="125" t="str">
        <f t="shared" si="364"/>
        <v/>
      </c>
      <c r="AG143" s="125" t="str">
        <f t="shared" si="365"/>
        <v/>
      </c>
      <c r="AH143" s="87"/>
      <c r="AI143" s="30" t="str">
        <f t="shared" si="369"/>
        <v>Débil</v>
      </c>
      <c r="AJ143" s="34" t="str">
        <f>IFERROR(VLOOKUP((CONCATENATE(AG143,AI143)),Listados!$U$3:$V$11,2,FALSE),"")</f>
        <v/>
      </c>
      <c r="AK143" s="125">
        <f t="shared" si="370"/>
        <v>100</v>
      </c>
      <c r="AL143" s="188"/>
      <c r="AM143" s="190"/>
      <c r="AN143" s="80">
        <f t="shared" ref="AN143" si="390">+IF(AND(Q143="Preventivo",AM139="Fuerte"),2,IF(AND(Q143="Preventivo",AM139="Moderado"),1,0))</f>
        <v>0</v>
      </c>
      <c r="AO143" s="80">
        <f t="shared" si="387"/>
        <v>0</v>
      </c>
      <c r="AP143" s="80" t="e">
        <f t="shared" ref="AP143" si="391">+K139-AN143</f>
        <v>#N/A</v>
      </c>
      <c r="AQ143" s="80" t="e">
        <f t="shared" ref="AQ143" si="392">+M139-AO143</f>
        <v>#N/A</v>
      </c>
      <c r="AR143" s="175"/>
      <c r="AS143" s="175"/>
      <c r="AT143" s="175"/>
      <c r="AU143" s="175"/>
    </row>
    <row r="144" spans="1:47" ht="29" thickBot="1">
      <c r="A144" s="179"/>
      <c r="B144" s="200"/>
      <c r="C144" s="183"/>
      <c r="D144" s="186"/>
      <c r="E144" s="123"/>
      <c r="F144" s="123"/>
      <c r="G144" s="51"/>
      <c r="H144" s="52"/>
      <c r="I144" s="29"/>
      <c r="J144" s="192"/>
      <c r="K144" s="195"/>
      <c r="L144" s="197"/>
      <c r="M144" s="195"/>
      <c r="N144" s="198"/>
      <c r="O144" s="83" t="s">
        <v>169</v>
      </c>
      <c r="P144" s="86"/>
      <c r="Q144" s="86"/>
      <c r="R144" s="86"/>
      <c r="S144" s="46" t="str">
        <f t="shared" si="357"/>
        <v/>
      </c>
      <c r="T144" s="86"/>
      <c r="U144" s="46" t="str">
        <f t="shared" si="358"/>
        <v/>
      </c>
      <c r="V144" s="126"/>
      <c r="W144" s="46" t="str">
        <f t="shared" si="359"/>
        <v/>
      </c>
      <c r="X144" s="126"/>
      <c r="Y144" s="46" t="str">
        <f t="shared" si="360"/>
        <v/>
      </c>
      <c r="Z144" s="126"/>
      <c r="AA144" s="46" t="str">
        <f t="shared" si="361"/>
        <v/>
      </c>
      <c r="AB144" s="126"/>
      <c r="AC144" s="46" t="str">
        <f t="shared" si="362"/>
        <v/>
      </c>
      <c r="AD144" s="126"/>
      <c r="AE144" s="46" t="str">
        <f t="shared" si="363"/>
        <v/>
      </c>
      <c r="AF144" s="125" t="str">
        <f t="shared" si="364"/>
        <v/>
      </c>
      <c r="AG144" s="125" t="str">
        <f t="shared" si="365"/>
        <v/>
      </c>
      <c r="AH144" s="87"/>
      <c r="AI144" s="30" t="str">
        <f t="shared" si="369"/>
        <v>Débil</v>
      </c>
      <c r="AJ144" s="34" t="str">
        <f>IFERROR(VLOOKUP((CONCATENATE(AG144,AI144)),Listados!$U$3:$V$11,2,FALSE),"")</f>
        <v/>
      </c>
      <c r="AK144" s="125">
        <f t="shared" si="370"/>
        <v>100</v>
      </c>
      <c r="AL144" s="189"/>
      <c r="AM144" s="190"/>
      <c r="AN144" s="80">
        <f t="shared" ref="AN144" si="393">+IF(AND(Q144="Preventivo",AM139="Fuerte"),2,IF(AND(Q144="Preventivo",AM139="Moderado"),1,0))</f>
        <v>0</v>
      </c>
      <c r="AO144" s="80">
        <f t="shared" si="387"/>
        <v>0</v>
      </c>
      <c r="AP144" s="80" t="e">
        <f t="shared" ref="AP144" si="394">+K139-AN144</f>
        <v>#N/A</v>
      </c>
      <c r="AQ144" s="80" t="e">
        <f t="shared" ref="AQ144" si="395">+M139-AO144</f>
        <v>#N/A</v>
      </c>
      <c r="AR144" s="176"/>
      <c r="AS144" s="176"/>
      <c r="AT144" s="176"/>
      <c r="AU144" s="176"/>
    </row>
    <row r="145" spans="1:47" ht="28">
      <c r="A145" s="177">
        <v>24</v>
      </c>
      <c r="B145" s="199"/>
      <c r="C145" s="181" t="str">
        <f>IFERROR(VLOOKUP(B145,Listados!B$3:C$20,2,FALSE),"")</f>
        <v/>
      </c>
      <c r="D145" s="184"/>
      <c r="E145" s="121"/>
      <c r="F145" s="121"/>
      <c r="G145" s="37"/>
      <c r="H145" s="42"/>
      <c r="I145" s="28"/>
      <c r="J145" s="191"/>
      <c r="K145" s="193" t="e">
        <f>+VLOOKUP(J145,Listados!$K$8:$L$12,2,0)</f>
        <v>#N/A</v>
      </c>
      <c r="L145" s="196"/>
      <c r="M145" s="193" t="e">
        <f>+VLOOKUP(L145,Listados!$K$13:$L$17,2,0)</f>
        <v>#N/A</v>
      </c>
      <c r="N145" s="176" t="str">
        <f>IF(AND(J145&lt;&gt;"",L145&lt;&gt;""),VLOOKUP(J145&amp;L145,Listados!$M$3:$N$27,2,FALSE),"")</f>
        <v/>
      </c>
      <c r="O145" s="83" t="s">
        <v>169</v>
      </c>
      <c r="P145" s="86"/>
      <c r="Q145" s="86"/>
      <c r="R145" s="86"/>
      <c r="S145" s="46" t="str">
        <f t="shared" si="357"/>
        <v/>
      </c>
      <c r="T145" s="86"/>
      <c r="U145" s="46" t="str">
        <f t="shared" si="358"/>
        <v/>
      </c>
      <c r="V145" s="126"/>
      <c r="W145" s="46" t="str">
        <f t="shared" si="359"/>
        <v/>
      </c>
      <c r="X145" s="126"/>
      <c r="Y145" s="46" t="str">
        <f t="shared" si="360"/>
        <v/>
      </c>
      <c r="Z145" s="126"/>
      <c r="AA145" s="46" t="str">
        <f t="shared" si="361"/>
        <v/>
      </c>
      <c r="AB145" s="126"/>
      <c r="AC145" s="46" t="str">
        <f t="shared" si="362"/>
        <v/>
      </c>
      <c r="AD145" s="126"/>
      <c r="AE145" s="46" t="str">
        <f t="shared" si="363"/>
        <v/>
      </c>
      <c r="AF145" s="125" t="str">
        <f t="shared" si="364"/>
        <v/>
      </c>
      <c r="AG145" s="125" t="str">
        <f t="shared" si="365"/>
        <v/>
      </c>
      <c r="AH145" s="87"/>
      <c r="AI145" s="30" t="str">
        <f t="shared" si="369"/>
        <v>Débil</v>
      </c>
      <c r="AJ145" s="34" t="str">
        <f>IFERROR(VLOOKUP((CONCATENATE(AG145,AI145)),Listados!$U$3:$V$11,2,FALSE),"")</f>
        <v/>
      </c>
      <c r="AK145" s="125">
        <f t="shared" si="370"/>
        <v>100</v>
      </c>
      <c r="AL145" s="187">
        <f>AVERAGE(AK145:AK150)</f>
        <v>100</v>
      </c>
      <c r="AM145" s="189" t="str">
        <f>IF(AL145&lt;=50, "Débil", IF(AL145&lt;=99,"Moderado","Fuerte"))</f>
        <v>Fuerte</v>
      </c>
      <c r="AN145" s="80">
        <f t="shared" ref="AN145" si="396">+IF(AND(Q145="Preventivo",AM145="Fuerte"),2,IF(AND(Q145="Preventivo",AM145="Moderado"),1,0))</f>
        <v>0</v>
      </c>
      <c r="AO145" s="80">
        <f t="shared" si="387"/>
        <v>0</v>
      </c>
      <c r="AP145" s="80" t="e">
        <f t="shared" ref="AP145" si="397">+K145-AN145</f>
        <v>#N/A</v>
      </c>
      <c r="AQ145" s="80" t="e">
        <f t="shared" ref="AQ145" si="398">+M145-AO145</f>
        <v>#N/A</v>
      </c>
      <c r="AR145" s="174" t="e">
        <f>+VLOOKUP(MIN(AP145,AP146,AP147,AP148,AP149,AP150),Listados!$J$18:$K$24,2,TRUE)</f>
        <v>#N/A</v>
      </c>
      <c r="AS145" s="174" t="e">
        <f>+VLOOKUP(MIN(AQ145,AQ146,AQ147,AQ148,AQ149,AQ150),Listados!$J$27:$K$32,2,TRUE)</f>
        <v>#N/A</v>
      </c>
      <c r="AT145" s="174" t="e">
        <f>IF(AND(AR145&lt;&gt;"",AS145&lt;&gt;""),VLOOKUP(AR145&amp;AS145,Listados!$M$3:$N$27,2,FALSE),"")</f>
        <v>#N/A</v>
      </c>
      <c r="AU145" s="174" t="e">
        <f>+VLOOKUP(AT145,Listados!$P$3:$Q$6,2,FALSE)</f>
        <v>#N/A</v>
      </c>
    </row>
    <row r="146" spans="1:47" ht="28">
      <c r="A146" s="178"/>
      <c r="B146" s="200"/>
      <c r="C146" s="182"/>
      <c r="D146" s="185"/>
      <c r="E146" s="122"/>
      <c r="F146" s="122"/>
      <c r="G146" s="35"/>
      <c r="H146" s="43"/>
      <c r="I146" s="29"/>
      <c r="J146" s="192"/>
      <c r="K146" s="194"/>
      <c r="L146" s="197"/>
      <c r="M146" s="194"/>
      <c r="N146" s="198"/>
      <c r="O146" s="83" t="s">
        <v>169</v>
      </c>
      <c r="P146" s="86"/>
      <c r="Q146" s="86"/>
      <c r="R146" s="86"/>
      <c r="S146" s="46" t="str">
        <f t="shared" si="357"/>
        <v/>
      </c>
      <c r="T146" s="86"/>
      <c r="U146" s="46" t="str">
        <f t="shared" si="358"/>
        <v/>
      </c>
      <c r="V146" s="126"/>
      <c r="W146" s="46" t="str">
        <f t="shared" si="359"/>
        <v/>
      </c>
      <c r="X146" s="126"/>
      <c r="Y146" s="46" t="str">
        <f t="shared" si="360"/>
        <v/>
      </c>
      <c r="Z146" s="126"/>
      <c r="AA146" s="46" t="str">
        <f t="shared" si="361"/>
        <v/>
      </c>
      <c r="AB146" s="126"/>
      <c r="AC146" s="46" t="str">
        <f t="shared" si="362"/>
        <v/>
      </c>
      <c r="AD146" s="126"/>
      <c r="AE146" s="46" t="str">
        <f t="shared" si="363"/>
        <v/>
      </c>
      <c r="AF146" s="125" t="str">
        <f t="shared" si="364"/>
        <v/>
      </c>
      <c r="AG146" s="125" t="str">
        <f t="shared" si="365"/>
        <v/>
      </c>
      <c r="AH146" s="87"/>
      <c r="AI146" s="30" t="str">
        <f t="shared" si="369"/>
        <v>Débil</v>
      </c>
      <c r="AJ146" s="34" t="str">
        <f>IFERROR(VLOOKUP((CONCATENATE(AG146,AI146)),Listados!$U$3:$V$11,2,FALSE),"")</f>
        <v/>
      </c>
      <c r="AK146" s="125">
        <f t="shared" si="370"/>
        <v>100</v>
      </c>
      <c r="AL146" s="188"/>
      <c r="AM146" s="190"/>
      <c r="AN146" s="80">
        <f t="shared" ref="AN146" si="399">+IF(AND(Q146="Preventivo",AM145="Fuerte"),2,IF(AND(Q146="Preventivo",AM145="Moderado"),1,0))</f>
        <v>0</v>
      </c>
      <c r="AO146" s="80">
        <f t="shared" si="387"/>
        <v>0</v>
      </c>
      <c r="AP146" s="80" t="e">
        <f t="shared" ref="AP146" si="400">+K145-AN146</f>
        <v>#N/A</v>
      </c>
      <c r="AQ146" s="80" t="e">
        <f t="shared" ref="AQ146" si="401">+M145-AO146</f>
        <v>#N/A</v>
      </c>
      <c r="AR146" s="175"/>
      <c r="AS146" s="175"/>
      <c r="AT146" s="175"/>
      <c r="AU146" s="175"/>
    </row>
    <row r="147" spans="1:47" ht="28">
      <c r="A147" s="178"/>
      <c r="B147" s="200"/>
      <c r="C147" s="182"/>
      <c r="D147" s="185"/>
      <c r="E147" s="122"/>
      <c r="F147" s="122"/>
      <c r="G147" s="35"/>
      <c r="H147" s="43"/>
      <c r="I147" s="29"/>
      <c r="J147" s="192"/>
      <c r="K147" s="194"/>
      <c r="L147" s="197"/>
      <c r="M147" s="194"/>
      <c r="N147" s="198"/>
      <c r="O147" s="83" t="s">
        <v>169</v>
      </c>
      <c r="P147" s="86"/>
      <c r="Q147" s="86"/>
      <c r="R147" s="86"/>
      <c r="S147" s="46" t="str">
        <f t="shared" si="357"/>
        <v/>
      </c>
      <c r="T147" s="86"/>
      <c r="U147" s="46" t="str">
        <f t="shared" si="358"/>
        <v/>
      </c>
      <c r="V147" s="126"/>
      <c r="W147" s="46" t="str">
        <f t="shared" si="359"/>
        <v/>
      </c>
      <c r="X147" s="126"/>
      <c r="Y147" s="46" t="str">
        <f t="shared" si="360"/>
        <v/>
      </c>
      <c r="Z147" s="126"/>
      <c r="AA147" s="46" t="str">
        <f t="shared" si="361"/>
        <v/>
      </c>
      <c r="AB147" s="126"/>
      <c r="AC147" s="46" t="str">
        <f t="shared" si="362"/>
        <v/>
      </c>
      <c r="AD147" s="126"/>
      <c r="AE147" s="46" t="str">
        <f t="shared" si="363"/>
        <v/>
      </c>
      <c r="AF147" s="125" t="str">
        <f t="shared" si="364"/>
        <v/>
      </c>
      <c r="AG147" s="125" t="str">
        <f t="shared" si="365"/>
        <v/>
      </c>
      <c r="AH147" s="87"/>
      <c r="AI147" s="30" t="str">
        <f t="shared" si="369"/>
        <v>Débil</v>
      </c>
      <c r="AJ147" s="34" t="str">
        <f>IFERROR(VLOOKUP((CONCATENATE(AG147,AI147)),Listados!$U$3:$V$11,2,FALSE),"")</f>
        <v/>
      </c>
      <c r="AK147" s="125">
        <f t="shared" si="370"/>
        <v>100</v>
      </c>
      <c r="AL147" s="188"/>
      <c r="AM147" s="190"/>
      <c r="AN147" s="80">
        <f t="shared" ref="AN147" si="402">+IF(AND(Q147="Preventivo",AM145="Fuerte"),2,IF(AND(Q147="Preventivo",AM145="Moderado"),1,0))</f>
        <v>0</v>
      </c>
      <c r="AO147" s="80">
        <f t="shared" si="387"/>
        <v>0</v>
      </c>
      <c r="AP147" s="80" t="e">
        <f t="shared" ref="AP147" si="403">+K145-AN147</f>
        <v>#N/A</v>
      </c>
      <c r="AQ147" s="80" t="e">
        <f t="shared" ref="AQ147" si="404">+M145-AO147</f>
        <v>#N/A</v>
      </c>
      <c r="AR147" s="175"/>
      <c r="AS147" s="175"/>
      <c r="AT147" s="175"/>
      <c r="AU147" s="175"/>
    </row>
    <row r="148" spans="1:47" ht="28">
      <c r="A148" s="178"/>
      <c r="B148" s="200"/>
      <c r="C148" s="182"/>
      <c r="D148" s="185"/>
      <c r="E148" s="122"/>
      <c r="F148" s="122"/>
      <c r="G148" s="49"/>
      <c r="H148" s="43"/>
      <c r="I148" s="29"/>
      <c r="J148" s="192"/>
      <c r="K148" s="194"/>
      <c r="L148" s="197"/>
      <c r="M148" s="194"/>
      <c r="N148" s="198"/>
      <c r="O148" s="83" t="s">
        <v>169</v>
      </c>
      <c r="P148" s="86"/>
      <c r="Q148" s="86"/>
      <c r="R148" s="86"/>
      <c r="S148" s="46" t="str">
        <f t="shared" si="357"/>
        <v/>
      </c>
      <c r="T148" s="86"/>
      <c r="U148" s="46" t="str">
        <f t="shared" si="358"/>
        <v/>
      </c>
      <c r="V148" s="126"/>
      <c r="W148" s="46" t="str">
        <f t="shared" si="359"/>
        <v/>
      </c>
      <c r="X148" s="126"/>
      <c r="Y148" s="46" t="str">
        <f t="shared" si="360"/>
        <v/>
      </c>
      <c r="Z148" s="126"/>
      <c r="AA148" s="46" t="str">
        <f t="shared" si="361"/>
        <v/>
      </c>
      <c r="AB148" s="126"/>
      <c r="AC148" s="46" t="str">
        <f t="shared" si="362"/>
        <v/>
      </c>
      <c r="AD148" s="126"/>
      <c r="AE148" s="46" t="str">
        <f t="shared" si="363"/>
        <v/>
      </c>
      <c r="AF148" s="125" t="str">
        <f t="shared" si="364"/>
        <v/>
      </c>
      <c r="AG148" s="125" t="str">
        <f t="shared" si="365"/>
        <v/>
      </c>
      <c r="AH148" s="87"/>
      <c r="AI148" s="30" t="str">
        <f t="shared" si="369"/>
        <v>Débil</v>
      </c>
      <c r="AJ148" s="34" t="str">
        <f>IFERROR(VLOOKUP((CONCATENATE(AG148,AI148)),Listados!$U$3:$V$11,2,FALSE),"")</f>
        <v/>
      </c>
      <c r="AK148" s="125">
        <f t="shared" si="370"/>
        <v>100</v>
      </c>
      <c r="AL148" s="188"/>
      <c r="AM148" s="190"/>
      <c r="AN148" s="80">
        <f t="shared" ref="AN148" si="405">+IF(AND(Q148="Preventivo",AM145="Fuerte"),2,IF(AND(Q148="Preventivo",AM145="Moderado"),1,0))</f>
        <v>0</v>
      </c>
      <c r="AO148" s="80">
        <f t="shared" si="387"/>
        <v>0</v>
      </c>
      <c r="AP148" s="80" t="e">
        <f t="shared" ref="AP148" si="406">+K145-AN148</f>
        <v>#N/A</v>
      </c>
      <c r="AQ148" s="80" t="e">
        <f t="shared" ref="AQ148" si="407">+M145-AO148</f>
        <v>#N/A</v>
      </c>
      <c r="AR148" s="175"/>
      <c r="AS148" s="175"/>
      <c r="AT148" s="175"/>
      <c r="AU148" s="175"/>
    </row>
    <row r="149" spans="1:47" ht="28">
      <c r="A149" s="178"/>
      <c r="B149" s="200"/>
      <c r="C149" s="182"/>
      <c r="D149" s="185"/>
      <c r="E149" s="47"/>
      <c r="F149" s="47"/>
      <c r="G149" s="48"/>
      <c r="H149" s="50"/>
      <c r="I149" s="29"/>
      <c r="J149" s="192"/>
      <c r="K149" s="194"/>
      <c r="L149" s="197"/>
      <c r="M149" s="194"/>
      <c r="N149" s="198"/>
      <c r="O149" s="83" t="s">
        <v>169</v>
      </c>
      <c r="P149" s="86"/>
      <c r="Q149" s="86"/>
      <c r="R149" s="86"/>
      <c r="S149" s="46" t="str">
        <f t="shared" si="357"/>
        <v/>
      </c>
      <c r="T149" s="86"/>
      <c r="U149" s="46" t="str">
        <f t="shared" si="358"/>
        <v/>
      </c>
      <c r="V149" s="126"/>
      <c r="W149" s="46" t="str">
        <f t="shared" si="359"/>
        <v/>
      </c>
      <c r="X149" s="126"/>
      <c r="Y149" s="46" t="str">
        <f t="shared" si="360"/>
        <v/>
      </c>
      <c r="Z149" s="126"/>
      <c r="AA149" s="46" t="str">
        <f t="shared" si="361"/>
        <v/>
      </c>
      <c r="AB149" s="126"/>
      <c r="AC149" s="46" t="str">
        <f t="shared" si="362"/>
        <v/>
      </c>
      <c r="AD149" s="126"/>
      <c r="AE149" s="46" t="str">
        <f t="shared" si="363"/>
        <v/>
      </c>
      <c r="AF149" s="125" t="str">
        <f t="shared" si="364"/>
        <v/>
      </c>
      <c r="AG149" s="125" t="str">
        <f t="shared" si="365"/>
        <v/>
      </c>
      <c r="AH149" s="87"/>
      <c r="AI149" s="30" t="str">
        <f t="shared" si="369"/>
        <v>Débil</v>
      </c>
      <c r="AJ149" s="34" t="str">
        <f>IFERROR(VLOOKUP((CONCATENATE(AG149,AI149)),Listados!$U$3:$V$11,2,FALSE),"")</f>
        <v/>
      </c>
      <c r="AK149" s="125">
        <f t="shared" si="370"/>
        <v>100</v>
      </c>
      <c r="AL149" s="188"/>
      <c r="AM149" s="190"/>
      <c r="AN149" s="80">
        <f t="shared" ref="AN149" si="408">+IF(AND(Q149="Preventivo",AM145="Fuerte"),2,IF(AND(Q149="Preventivo",AM145="Moderado"),1,0))</f>
        <v>0</v>
      </c>
      <c r="AO149" s="80">
        <f t="shared" si="387"/>
        <v>0</v>
      </c>
      <c r="AP149" s="80" t="e">
        <f t="shared" ref="AP149" si="409">+K145-AN149</f>
        <v>#N/A</v>
      </c>
      <c r="AQ149" s="80" t="e">
        <f t="shared" ref="AQ149" si="410">+M145-AO149</f>
        <v>#N/A</v>
      </c>
      <c r="AR149" s="175"/>
      <c r="AS149" s="175"/>
      <c r="AT149" s="175"/>
      <c r="AU149" s="175"/>
    </row>
    <row r="150" spans="1:47" ht="29" thickBot="1">
      <c r="A150" s="179"/>
      <c r="B150" s="200"/>
      <c r="C150" s="183"/>
      <c r="D150" s="186"/>
      <c r="E150" s="123"/>
      <c r="F150" s="123"/>
      <c r="G150" s="51"/>
      <c r="H150" s="52"/>
      <c r="I150" s="29"/>
      <c r="J150" s="192"/>
      <c r="K150" s="195"/>
      <c r="L150" s="197"/>
      <c r="M150" s="195"/>
      <c r="N150" s="198"/>
      <c r="O150" s="83" t="s">
        <v>169</v>
      </c>
      <c r="P150" s="86"/>
      <c r="Q150" s="86"/>
      <c r="R150" s="86"/>
      <c r="S150" s="46" t="str">
        <f t="shared" si="357"/>
        <v/>
      </c>
      <c r="T150" s="86"/>
      <c r="U150" s="46" t="str">
        <f t="shared" si="358"/>
        <v/>
      </c>
      <c r="V150" s="126"/>
      <c r="W150" s="46" t="str">
        <f t="shared" si="359"/>
        <v/>
      </c>
      <c r="X150" s="126"/>
      <c r="Y150" s="46" t="str">
        <f t="shared" si="360"/>
        <v/>
      </c>
      <c r="Z150" s="126"/>
      <c r="AA150" s="46" t="str">
        <f t="shared" si="361"/>
        <v/>
      </c>
      <c r="AB150" s="126"/>
      <c r="AC150" s="46" t="str">
        <f t="shared" si="362"/>
        <v/>
      </c>
      <c r="AD150" s="126"/>
      <c r="AE150" s="46" t="str">
        <f t="shared" si="363"/>
        <v/>
      </c>
      <c r="AF150" s="125" t="str">
        <f t="shared" si="364"/>
        <v/>
      </c>
      <c r="AG150" s="125" t="str">
        <f t="shared" si="365"/>
        <v/>
      </c>
      <c r="AH150" s="87"/>
      <c r="AI150" s="30" t="str">
        <f t="shared" si="369"/>
        <v>Débil</v>
      </c>
      <c r="AJ150" s="34" t="str">
        <f>IFERROR(VLOOKUP((CONCATENATE(AG150,AI150)),Listados!$U$3:$V$11,2,FALSE),"")</f>
        <v/>
      </c>
      <c r="AK150" s="125">
        <f t="shared" si="370"/>
        <v>100</v>
      </c>
      <c r="AL150" s="189"/>
      <c r="AM150" s="190"/>
      <c r="AN150" s="80">
        <f t="shared" ref="AN150" si="411">+IF(AND(Q150="Preventivo",AM145="Fuerte"),2,IF(AND(Q150="Preventivo",AM145="Moderado"),1,0))</f>
        <v>0</v>
      </c>
      <c r="AO150" s="80">
        <f t="shared" si="387"/>
        <v>0</v>
      </c>
      <c r="AP150" s="80" t="e">
        <f t="shared" ref="AP150" si="412">+K145-AN150</f>
        <v>#N/A</v>
      </c>
      <c r="AQ150" s="80" t="e">
        <f t="shared" ref="AQ150" si="413">+M145-AO150</f>
        <v>#N/A</v>
      </c>
      <c r="AR150" s="176"/>
      <c r="AS150" s="176"/>
      <c r="AT150" s="176"/>
      <c r="AU150" s="176"/>
    </row>
    <row r="151" spans="1:47" ht="28">
      <c r="A151" s="177">
        <v>25</v>
      </c>
      <c r="B151" s="199"/>
      <c r="C151" s="181" t="str">
        <f>IFERROR(VLOOKUP(B151,Listados!B$3:C$20,2,FALSE),"")</f>
        <v/>
      </c>
      <c r="D151" s="184"/>
      <c r="E151" s="121"/>
      <c r="F151" s="121"/>
      <c r="G151" s="37"/>
      <c r="H151" s="42"/>
      <c r="I151" s="28"/>
      <c r="J151" s="191"/>
      <c r="K151" s="193" t="e">
        <f>+VLOOKUP(J151,Listados!$K$8:$L$12,2,0)</f>
        <v>#N/A</v>
      </c>
      <c r="L151" s="196"/>
      <c r="M151" s="193" t="e">
        <f>+VLOOKUP(L151,Listados!$K$13:$L$17,2,0)</f>
        <v>#N/A</v>
      </c>
      <c r="N151" s="176" t="str">
        <f>IF(AND(J151&lt;&gt;"",L151&lt;&gt;""),VLOOKUP(J151&amp;L151,Listados!$M$3:$N$27,2,FALSE),"")</f>
        <v/>
      </c>
      <c r="O151" s="83" t="s">
        <v>169</v>
      </c>
      <c r="P151" s="86"/>
      <c r="Q151" s="86"/>
      <c r="R151" s="86"/>
      <c r="S151" s="46" t="str">
        <f t="shared" si="357"/>
        <v/>
      </c>
      <c r="T151" s="86"/>
      <c r="U151" s="46" t="str">
        <f t="shared" si="358"/>
        <v/>
      </c>
      <c r="V151" s="126"/>
      <c r="W151" s="46" t="str">
        <f t="shared" si="359"/>
        <v/>
      </c>
      <c r="X151" s="126"/>
      <c r="Y151" s="46" t="str">
        <f t="shared" si="360"/>
        <v/>
      </c>
      <c r="Z151" s="126"/>
      <c r="AA151" s="46" t="str">
        <f t="shared" si="361"/>
        <v/>
      </c>
      <c r="AB151" s="126"/>
      <c r="AC151" s="46" t="str">
        <f t="shared" si="362"/>
        <v/>
      </c>
      <c r="AD151" s="126"/>
      <c r="AE151" s="46" t="str">
        <f t="shared" si="363"/>
        <v/>
      </c>
      <c r="AF151" s="125" t="str">
        <f t="shared" si="364"/>
        <v/>
      </c>
      <c r="AG151" s="125" t="str">
        <f t="shared" si="365"/>
        <v/>
      </c>
      <c r="AH151" s="87"/>
      <c r="AI151" s="30" t="str">
        <f t="shared" si="369"/>
        <v>Débil</v>
      </c>
      <c r="AJ151" s="34" t="str">
        <f>IFERROR(VLOOKUP((CONCATENATE(AG151,AI151)),Listados!$U$3:$V$11,2,FALSE),"")</f>
        <v/>
      </c>
      <c r="AK151" s="125">
        <f t="shared" si="370"/>
        <v>100</v>
      </c>
      <c r="AL151" s="187">
        <f>AVERAGE(AK151:AK156)</f>
        <v>100</v>
      </c>
      <c r="AM151" s="189" t="str">
        <f>IF(AL151&lt;=50, "Débil", IF(AL151&lt;=99,"Moderado","Fuerte"))</f>
        <v>Fuerte</v>
      </c>
      <c r="AN151" s="80">
        <f t="shared" ref="AN151" si="414">+IF(AND(Q151="Preventivo",AM151="Fuerte"),2,IF(AND(Q151="Preventivo",AM151="Moderado"),1,0))</f>
        <v>0</v>
      </c>
      <c r="AO151" s="80">
        <f t="shared" si="387"/>
        <v>0</v>
      </c>
      <c r="AP151" s="80" t="e">
        <f t="shared" ref="AP151" si="415">+K151-AN151</f>
        <v>#N/A</v>
      </c>
      <c r="AQ151" s="80" t="e">
        <f t="shared" ref="AQ151" si="416">+M151-AO151</f>
        <v>#N/A</v>
      </c>
      <c r="AR151" s="174" t="e">
        <f>+VLOOKUP(MIN(AP151,AP152,AP153,AP154,AP155,AP156),Listados!$J$18:$K$24,2,TRUE)</f>
        <v>#N/A</v>
      </c>
      <c r="AS151" s="174" t="e">
        <f>+VLOOKUP(MIN(AQ151,AQ152,AQ153,AQ154,AQ155,AQ156),Listados!$J$27:$K$32,2,TRUE)</f>
        <v>#N/A</v>
      </c>
      <c r="AT151" s="174" t="e">
        <f>IF(AND(AR151&lt;&gt;"",AS151&lt;&gt;""),VLOOKUP(AR151&amp;AS151,Listados!$M$3:$N$27,2,FALSE),"")</f>
        <v>#N/A</v>
      </c>
      <c r="AU151" s="174" t="e">
        <f>+VLOOKUP(AT151,Listados!$P$3:$Q$6,2,FALSE)</f>
        <v>#N/A</v>
      </c>
    </row>
    <row r="152" spans="1:47" ht="28">
      <c r="A152" s="178"/>
      <c r="B152" s="200"/>
      <c r="C152" s="182"/>
      <c r="D152" s="185"/>
      <c r="E152" s="122"/>
      <c r="F152" s="122"/>
      <c r="G152" s="35"/>
      <c r="H152" s="43"/>
      <c r="I152" s="29"/>
      <c r="J152" s="192"/>
      <c r="K152" s="194"/>
      <c r="L152" s="197"/>
      <c r="M152" s="194"/>
      <c r="N152" s="198"/>
      <c r="O152" s="83" t="s">
        <v>169</v>
      </c>
      <c r="P152" s="86"/>
      <c r="Q152" s="86"/>
      <c r="R152" s="86"/>
      <c r="S152" s="46" t="str">
        <f t="shared" si="357"/>
        <v/>
      </c>
      <c r="T152" s="86"/>
      <c r="U152" s="46" t="str">
        <f t="shared" si="358"/>
        <v/>
      </c>
      <c r="V152" s="126"/>
      <c r="W152" s="46" t="str">
        <f t="shared" si="359"/>
        <v/>
      </c>
      <c r="X152" s="126"/>
      <c r="Y152" s="46" t="str">
        <f t="shared" si="360"/>
        <v/>
      </c>
      <c r="Z152" s="126"/>
      <c r="AA152" s="46" t="str">
        <f t="shared" si="361"/>
        <v/>
      </c>
      <c r="AB152" s="126"/>
      <c r="AC152" s="46" t="str">
        <f t="shared" si="362"/>
        <v/>
      </c>
      <c r="AD152" s="126"/>
      <c r="AE152" s="46" t="str">
        <f t="shared" si="363"/>
        <v/>
      </c>
      <c r="AF152" s="125" t="str">
        <f t="shared" si="364"/>
        <v/>
      </c>
      <c r="AG152" s="125" t="str">
        <f t="shared" si="365"/>
        <v/>
      </c>
      <c r="AH152" s="87"/>
      <c r="AI152" s="30" t="str">
        <f t="shared" si="369"/>
        <v>Débil</v>
      </c>
      <c r="AJ152" s="34" t="str">
        <f>IFERROR(VLOOKUP((CONCATENATE(AG152,AI152)),Listados!$U$3:$V$11,2,FALSE),"")</f>
        <v/>
      </c>
      <c r="AK152" s="125">
        <f t="shared" si="370"/>
        <v>100</v>
      </c>
      <c r="AL152" s="188"/>
      <c r="AM152" s="190"/>
      <c r="AN152" s="80">
        <f t="shared" ref="AN152" si="417">+IF(AND(Q152="Preventivo",AM151="Fuerte"),2,IF(AND(Q152="Preventivo",AM151="Moderado"),1,0))</f>
        <v>0</v>
      </c>
      <c r="AO152" s="80">
        <f t="shared" si="387"/>
        <v>0</v>
      </c>
      <c r="AP152" s="80" t="e">
        <f t="shared" ref="AP152" si="418">+K151-AN152</f>
        <v>#N/A</v>
      </c>
      <c r="AQ152" s="80" t="e">
        <f t="shared" ref="AQ152" si="419">+M151-AO152</f>
        <v>#N/A</v>
      </c>
      <c r="AR152" s="175"/>
      <c r="AS152" s="175"/>
      <c r="AT152" s="175"/>
      <c r="AU152" s="175"/>
    </row>
    <row r="153" spans="1:47" ht="28">
      <c r="A153" s="178"/>
      <c r="B153" s="200"/>
      <c r="C153" s="182"/>
      <c r="D153" s="185"/>
      <c r="E153" s="122"/>
      <c r="F153" s="122"/>
      <c r="G153" s="35"/>
      <c r="H153" s="43"/>
      <c r="I153" s="29"/>
      <c r="J153" s="192"/>
      <c r="K153" s="194"/>
      <c r="L153" s="197"/>
      <c r="M153" s="194"/>
      <c r="N153" s="198"/>
      <c r="O153" s="83" t="s">
        <v>169</v>
      </c>
      <c r="P153" s="86"/>
      <c r="Q153" s="86"/>
      <c r="R153" s="86"/>
      <c r="S153" s="46" t="str">
        <f t="shared" si="357"/>
        <v/>
      </c>
      <c r="T153" s="86"/>
      <c r="U153" s="46" t="str">
        <f t="shared" si="358"/>
        <v/>
      </c>
      <c r="V153" s="126"/>
      <c r="W153" s="46" t="str">
        <f t="shared" si="359"/>
        <v/>
      </c>
      <c r="X153" s="126"/>
      <c r="Y153" s="46" t="str">
        <f t="shared" si="360"/>
        <v/>
      </c>
      <c r="Z153" s="126"/>
      <c r="AA153" s="46" t="str">
        <f t="shared" si="361"/>
        <v/>
      </c>
      <c r="AB153" s="126"/>
      <c r="AC153" s="46" t="str">
        <f t="shared" si="362"/>
        <v/>
      </c>
      <c r="AD153" s="126"/>
      <c r="AE153" s="46" t="str">
        <f t="shared" si="363"/>
        <v/>
      </c>
      <c r="AF153" s="125" t="str">
        <f t="shared" si="364"/>
        <v/>
      </c>
      <c r="AG153" s="125" t="str">
        <f t="shared" si="365"/>
        <v/>
      </c>
      <c r="AH153" s="87"/>
      <c r="AI153" s="30" t="str">
        <f t="shared" si="369"/>
        <v>Débil</v>
      </c>
      <c r="AJ153" s="34" t="str">
        <f>IFERROR(VLOOKUP((CONCATENATE(AG153,AI153)),Listados!$U$3:$V$11,2,FALSE),"")</f>
        <v/>
      </c>
      <c r="AK153" s="125">
        <f t="shared" si="370"/>
        <v>100</v>
      </c>
      <c r="AL153" s="188"/>
      <c r="AM153" s="190"/>
      <c r="AN153" s="80">
        <f t="shared" ref="AN153" si="420">+IF(AND(Q153="Preventivo",AM151="Fuerte"),2,IF(AND(Q153="Preventivo",AM151="Moderado"),1,0))</f>
        <v>0</v>
      </c>
      <c r="AO153" s="80">
        <f t="shared" si="387"/>
        <v>0</v>
      </c>
      <c r="AP153" s="80" t="e">
        <f t="shared" ref="AP153" si="421">+K151-AN153</f>
        <v>#N/A</v>
      </c>
      <c r="AQ153" s="80" t="e">
        <f t="shared" ref="AQ153" si="422">+M151-AO153</f>
        <v>#N/A</v>
      </c>
      <c r="AR153" s="175"/>
      <c r="AS153" s="175"/>
      <c r="AT153" s="175"/>
      <c r="AU153" s="175"/>
    </row>
    <row r="154" spans="1:47" ht="28">
      <c r="A154" s="178"/>
      <c r="B154" s="200"/>
      <c r="C154" s="182"/>
      <c r="D154" s="185"/>
      <c r="E154" s="122"/>
      <c r="F154" s="122"/>
      <c r="G154" s="49"/>
      <c r="H154" s="43"/>
      <c r="I154" s="29"/>
      <c r="J154" s="192"/>
      <c r="K154" s="194"/>
      <c r="L154" s="197"/>
      <c r="M154" s="194"/>
      <c r="N154" s="198"/>
      <c r="O154" s="83" t="s">
        <v>169</v>
      </c>
      <c r="P154" s="86"/>
      <c r="Q154" s="86"/>
      <c r="R154" s="86"/>
      <c r="S154" s="46" t="str">
        <f t="shared" si="357"/>
        <v/>
      </c>
      <c r="T154" s="86"/>
      <c r="U154" s="46" t="str">
        <f t="shared" si="358"/>
        <v/>
      </c>
      <c r="V154" s="126"/>
      <c r="W154" s="46" t="str">
        <f t="shared" si="359"/>
        <v/>
      </c>
      <c r="X154" s="126"/>
      <c r="Y154" s="46" t="str">
        <f t="shared" si="360"/>
        <v/>
      </c>
      <c r="Z154" s="126"/>
      <c r="AA154" s="46" t="str">
        <f t="shared" si="361"/>
        <v/>
      </c>
      <c r="AB154" s="126"/>
      <c r="AC154" s="46" t="str">
        <f t="shared" si="362"/>
        <v/>
      </c>
      <c r="AD154" s="126"/>
      <c r="AE154" s="46" t="str">
        <f t="shared" si="363"/>
        <v/>
      </c>
      <c r="AF154" s="125" t="str">
        <f t="shared" si="364"/>
        <v/>
      </c>
      <c r="AG154" s="125" t="str">
        <f t="shared" si="365"/>
        <v/>
      </c>
      <c r="AH154" s="87"/>
      <c r="AI154" s="30" t="str">
        <f t="shared" si="369"/>
        <v>Débil</v>
      </c>
      <c r="AJ154" s="34" t="str">
        <f>IFERROR(VLOOKUP((CONCATENATE(AG154,AI154)),Listados!$U$3:$V$11,2,FALSE),"")</f>
        <v/>
      </c>
      <c r="AK154" s="125">
        <f t="shared" si="370"/>
        <v>100</v>
      </c>
      <c r="AL154" s="188"/>
      <c r="AM154" s="190"/>
      <c r="AN154" s="80">
        <f t="shared" ref="AN154" si="423">+IF(AND(Q154="Preventivo",AM151="Fuerte"),2,IF(AND(Q154="Preventivo",AM151="Moderado"),1,0))</f>
        <v>0</v>
      </c>
      <c r="AO154" s="80">
        <f t="shared" si="387"/>
        <v>0</v>
      </c>
      <c r="AP154" s="80" t="e">
        <f t="shared" ref="AP154" si="424">+K151-AN154</f>
        <v>#N/A</v>
      </c>
      <c r="AQ154" s="80" t="e">
        <f t="shared" ref="AQ154" si="425">+M151-AO154</f>
        <v>#N/A</v>
      </c>
      <c r="AR154" s="175"/>
      <c r="AS154" s="175"/>
      <c r="AT154" s="175"/>
      <c r="AU154" s="175"/>
    </row>
    <row r="155" spans="1:47" ht="28">
      <c r="A155" s="178"/>
      <c r="B155" s="200"/>
      <c r="C155" s="182"/>
      <c r="D155" s="185"/>
      <c r="E155" s="47"/>
      <c r="F155" s="47"/>
      <c r="G155" s="48"/>
      <c r="H155" s="50"/>
      <c r="I155" s="29"/>
      <c r="J155" s="192"/>
      <c r="K155" s="194"/>
      <c r="L155" s="197"/>
      <c r="M155" s="194"/>
      <c r="N155" s="198"/>
      <c r="O155" s="83" t="s">
        <v>169</v>
      </c>
      <c r="P155" s="86"/>
      <c r="Q155" s="86"/>
      <c r="R155" s="86"/>
      <c r="S155" s="46" t="str">
        <f t="shared" si="357"/>
        <v/>
      </c>
      <c r="T155" s="86"/>
      <c r="U155" s="46" t="str">
        <f t="shared" si="358"/>
        <v/>
      </c>
      <c r="V155" s="126"/>
      <c r="W155" s="46" t="str">
        <f t="shared" si="359"/>
        <v/>
      </c>
      <c r="X155" s="126"/>
      <c r="Y155" s="46" t="str">
        <f t="shared" si="360"/>
        <v/>
      </c>
      <c r="Z155" s="126"/>
      <c r="AA155" s="46" t="str">
        <f t="shared" si="361"/>
        <v/>
      </c>
      <c r="AB155" s="126"/>
      <c r="AC155" s="46" t="str">
        <f t="shared" si="362"/>
        <v/>
      </c>
      <c r="AD155" s="126"/>
      <c r="AE155" s="46" t="str">
        <f t="shared" si="363"/>
        <v/>
      </c>
      <c r="AF155" s="125" t="str">
        <f t="shared" si="364"/>
        <v/>
      </c>
      <c r="AG155" s="125" t="str">
        <f t="shared" si="365"/>
        <v/>
      </c>
      <c r="AH155" s="87"/>
      <c r="AI155" s="30" t="str">
        <f t="shared" si="369"/>
        <v>Débil</v>
      </c>
      <c r="AJ155" s="34" t="str">
        <f>IFERROR(VLOOKUP((CONCATENATE(AG155,AI155)),Listados!$U$3:$V$11,2,FALSE),"")</f>
        <v/>
      </c>
      <c r="AK155" s="125">
        <f t="shared" si="370"/>
        <v>100</v>
      </c>
      <c r="AL155" s="188"/>
      <c r="AM155" s="190"/>
      <c r="AN155" s="80">
        <f t="shared" ref="AN155" si="426">+IF(AND(Q155="Preventivo",AM151="Fuerte"),2,IF(AND(Q155="Preventivo",AM151="Moderado"),1,0))</f>
        <v>0</v>
      </c>
      <c r="AO155" s="80">
        <f t="shared" si="387"/>
        <v>0</v>
      </c>
      <c r="AP155" s="80" t="e">
        <f t="shared" ref="AP155" si="427">+K151-AN155</f>
        <v>#N/A</v>
      </c>
      <c r="AQ155" s="80" t="e">
        <f t="shared" ref="AQ155" si="428">+M151-AO155</f>
        <v>#N/A</v>
      </c>
      <c r="AR155" s="175"/>
      <c r="AS155" s="175"/>
      <c r="AT155" s="175"/>
      <c r="AU155" s="175"/>
    </row>
    <row r="156" spans="1:47" ht="29" thickBot="1">
      <c r="A156" s="179"/>
      <c r="B156" s="200"/>
      <c r="C156" s="183"/>
      <c r="D156" s="186"/>
      <c r="E156" s="123"/>
      <c r="F156" s="123"/>
      <c r="G156" s="51"/>
      <c r="H156" s="52"/>
      <c r="I156" s="29"/>
      <c r="J156" s="192"/>
      <c r="K156" s="195"/>
      <c r="L156" s="197"/>
      <c r="M156" s="195"/>
      <c r="N156" s="198"/>
      <c r="O156" s="83" t="s">
        <v>169</v>
      </c>
      <c r="P156" s="86"/>
      <c r="Q156" s="86"/>
      <c r="R156" s="86"/>
      <c r="S156" s="46" t="str">
        <f t="shared" si="357"/>
        <v/>
      </c>
      <c r="T156" s="86"/>
      <c r="U156" s="46" t="str">
        <f t="shared" si="358"/>
        <v/>
      </c>
      <c r="V156" s="126"/>
      <c r="W156" s="46" t="str">
        <f t="shared" si="359"/>
        <v/>
      </c>
      <c r="X156" s="126"/>
      <c r="Y156" s="46" t="str">
        <f t="shared" si="360"/>
        <v/>
      </c>
      <c r="Z156" s="126"/>
      <c r="AA156" s="46" t="str">
        <f t="shared" si="361"/>
        <v/>
      </c>
      <c r="AB156" s="126"/>
      <c r="AC156" s="46" t="str">
        <f t="shared" si="362"/>
        <v/>
      </c>
      <c r="AD156" s="126"/>
      <c r="AE156" s="46" t="str">
        <f t="shared" si="363"/>
        <v/>
      </c>
      <c r="AF156" s="125" t="str">
        <f t="shared" si="364"/>
        <v/>
      </c>
      <c r="AG156" s="125" t="str">
        <f t="shared" si="365"/>
        <v/>
      </c>
      <c r="AH156" s="87"/>
      <c r="AI156" s="30" t="str">
        <f t="shared" si="369"/>
        <v>Débil</v>
      </c>
      <c r="AJ156" s="34" t="str">
        <f>IFERROR(VLOOKUP((CONCATENATE(AG156,AI156)),Listados!$U$3:$V$11,2,FALSE),"")</f>
        <v/>
      </c>
      <c r="AK156" s="125">
        <f t="shared" si="370"/>
        <v>100</v>
      </c>
      <c r="AL156" s="189"/>
      <c r="AM156" s="190"/>
      <c r="AN156" s="80">
        <f t="shared" ref="AN156" si="429">+IF(AND(Q156="Preventivo",AM151="Fuerte"),2,IF(AND(Q156="Preventivo",AM151="Moderado"),1,0))</f>
        <v>0</v>
      </c>
      <c r="AO156" s="80">
        <f t="shared" si="387"/>
        <v>0</v>
      </c>
      <c r="AP156" s="80" t="e">
        <f t="shared" ref="AP156" si="430">+K151-AN156</f>
        <v>#N/A</v>
      </c>
      <c r="AQ156" s="80" t="e">
        <f t="shared" ref="AQ156" si="431">+M151-AO156</f>
        <v>#N/A</v>
      </c>
      <c r="AR156" s="176"/>
      <c r="AS156" s="176"/>
      <c r="AT156" s="176"/>
      <c r="AU156" s="176"/>
    </row>
    <row r="157" spans="1:47" ht="28">
      <c r="A157" s="177">
        <v>26</v>
      </c>
      <c r="B157" s="199"/>
      <c r="C157" s="181" t="str">
        <f>IFERROR(VLOOKUP(B157,Listados!B$3:C$20,2,FALSE),"")</f>
        <v/>
      </c>
      <c r="D157" s="184"/>
      <c r="E157" s="121"/>
      <c r="F157" s="121"/>
      <c r="G157" s="37"/>
      <c r="H157" s="42"/>
      <c r="I157" s="28"/>
      <c r="J157" s="191"/>
      <c r="K157" s="193" t="e">
        <f>+VLOOKUP(J157,Listados!$K$8:$L$12,2,0)</f>
        <v>#N/A</v>
      </c>
      <c r="L157" s="196"/>
      <c r="M157" s="193" t="e">
        <f>+VLOOKUP(L157,Listados!$K$13:$L$17,2,0)</f>
        <v>#N/A</v>
      </c>
      <c r="N157" s="176" t="str">
        <f>IF(AND(J157&lt;&gt;"",L157&lt;&gt;""),VLOOKUP(J157&amp;L157,Listados!$M$3:$N$27,2,FALSE),"")</f>
        <v/>
      </c>
      <c r="O157" s="83" t="s">
        <v>169</v>
      </c>
      <c r="P157" s="86"/>
      <c r="Q157" s="86"/>
      <c r="R157" s="86"/>
      <c r="S157" s="46" t="str">
        <f t="shared" si="357"/>
        <v/>
      </c>
      <c r="T157" s="86"/>
      <c r="U157" s="46" t="str">
        <f t="shared" si="358"/>
        <v/>
      </c>
      <c r="V157" s="126"/>
      <c r="W157" s="46" t="str">
        <f t="shared" si="359"/>
        <v/>
      </c>
      <c r="X157" s="126"/>
      <c r="Y157" s="46" t="str">
        <f t="shared" si="360"/>
        <v/>
      </c>
      <c r="Z157" s="126"/>
      <c r="AA157" s="46" t="str">
        <f t="shared" si="361"/>
        <v/>
      </c>
      <c r="AB157" s="126"/>
      <c r="AC157" s="46" t="str">
        <f t="shared" si="362"/>
        <v/>
      </c>
      <c r="AD157" s="126"/>
      <c r="AE157" s="46" t="str">
        <f t="shared" si="363"/>
        <v/>
      </c>
      <c r="AF157" s="125" t="str">
        <f t="shared" si="364"/>
        <v/>
      </c>
      <c r="AG157" s="125" t="str">
        <f t="shared" si="365"/>
        <v/>
      </c>
      <c r="AH157" s="87"/>
      <c r="AI157" s="30" t="str">
        <f t="shared" si="369"/>
        <v>Débil</v>
      </c>
      <c r="AJ157" s="34" t="str">
        <f>IFERROR(VLOOKUP((CONCATENATE(AG157,AI157)),Listados!$U$3:$V$11,2,FALSE),"")</f>
        <v/>
      </c>
      <c r="AK157" s="125">
        <f t="shared" si="370"/>
        <v>100</v>
      </c>
      <c r="AL157" s="187">
        <f>AVERAGE(AK157:AK162)</f>
        <v>100</v>
      </c>
      <c r="AM157" s="189" t="str">
        <f>IF(AL157&lt;=50, "Débil", IF(AL157&lt;=99,"Moderado","Fuerte"))</f>
        <v>Fuerte</v>
      </c>
      <c r="AN157" s="80">
        <f t="shared" ref="AN157" si="432">+IF(AND(Q157="Preventivo",AM157="Fuerte"),2,IF(AND(Q157="Preventivo",AM157="Moderado"),1,0))</f>
        <v>0</v>
      </c>
      <c r="AO157" s="80">
        <f t="shared" si="387"/>
        <v>0</v>
      </c>
      <c r="AP157" s="80" t="e">
        <f t="shared" ref="AP157" si="433">+K157-AN157</f>
        <v>#N/A</v>
      </c>
      <c r="AQ157" s="80" t="e">
        <f t="shared" ref="AQ157" si="434">+M157-AO157</f>
        <v>#N/A</v>
      </c>
      <c r="AR157" s="174" t="e">
        <f>+VLOOKUP(MIN(AP157,AP158,AP159,AP160,AP161,AP162),Listados!$J$18:$K$24,2,TRUE)</f>
        <v>#N/A</v>
      </c>
      <c r="AS157" s="174" t="e">
        <f>+VLOOKUP(MIN(AQ157,AQ158,AQ159,AQ160,AQ161,AQ162),Listados!$J$27:$K$32,2,TRUE)</f>
        <v>#N/A</v>
      </c>
      <c r="AT157" s="174" t="e">
        <f>IF(AND(AR157&lt;&gt;"",AS157&lt;&gt;""),VLOOKUP(AR157&amp;AS157,Listados!$M$3:$N$27,2,FALSE),"")</f>
        <v>#N/A</v>
      </c>
      <c r="AU157" s="174" t="e">
        <f>+VLOOKUP(AT157,Listados!$P$3:$Q$6,2,FALSE)</f>
        <v>#N/A</v>
      </c>
    </row>
    <row r="158" spans="1:47" ht="28">
      <c r="A158" s="178"/>
      <c r="B158" s="200"/>
      <c r="C158" s="182"/>
      <c r="D158" s="185"/>
      <c r="E158" s="122"/>
      <c r="F158" s="122"/>
      <c r="G158" s="35"/>
      <c r="H158" s="43"/>
      <c r="I158" s="29"/>
      <c r="J158" s="192"/>
      <c r="K158" s="194"/>
      <c r="L158" s="197"/>
      <c r="M158" s="194"/>
      <c r="N158" s="198"/>
      <c r="O158" s="83" t="s">
        <v>169</v>
      </c>
      <c r="P158" s="86"/>
      <c r="Q158" s="86"/>
      <c r="R158" s="86"/>
      <c r="S158" s="46" t="str">
        <f t="shared" si="357"/>
        <v/>
      </c>
      <c r="T158" s="86"/>
      <c r="U158" s="46" t="str">
        <f t="shared" si="358"/>
        <v/>
      </c>
      <c r="V158" s="126"/>
      <c r="W158" s="46" t="str">
        <f t="shared" si="359"/>
        <v/>
      </c>
      <c r="X158" s="126"/>
      <c r="Y158" s="46" t="str">
        <f t="shared" si="360"/>
        <v/>
      </c>
      <c r="Z158" s="126"/>
      <c r="AA158" s="46" t="str">
        <f t="shared" si="361"/>
        <v/>
      </c>
      <c r="AB158" s="126"/>
      <c r="AC158" s="46" t="str">
        <f t="shared" si="362"/>
        <v/>
      </c>
      <c r="AD158" s="126"/>
      <c r="AE158" s="46" t="str">
        <f t="shared" si="363"/>
        <v/>
      </c>
      <c r="AF158" s="125" t="str">
        <f t="shared" si="364"/>
        <v/>
      </c>
      <c r="AG158" s="125" t="str">
        <f t="shared" si="365"/>
        <v/>
      </c>
      <c r="AH158" s="87"/>
      <c r="AI158" s="30" t="str">
        <f t="shared" si="369"/>
        <v>Débil</v>
      </c>
      <c r="AJ158" s="34" t="str">
        <f>IFERROR(VLOOKUP((CONCATENATE(AG158,AI158)),Listados!$U$3:$V$11,2,FALSE),"")</f>
        <v/>
      </c>
      <c r="AK158" s="125">
        <f t="shared" si="370"/>
        <v>100</v>
      </c>
      <c r="AL158" s="188"/>
      <c r="AM158" s="190"/>
      <c r="AN158" s="80">
        <f t="shared" ref="AN158" si="435">+IF(AND(Q158="Preventivo",AM157="Fuerte"),2,IF(AND(Q158="Preventivo",AM157="Moderado"),1,0))</f>
        <v>0</v>
      </c>
      <c r="AO158" s="80">
        <f t="shared" si="387"/>
        <v>0</v>
      </c>
      <c r="AP158" s="80" t="e">
        <f t="shared" ref="AP158" si="436">+K157-AN158</f>
        <v>#N/A</v>
      </c>
      <c r="AQ158" s="80" t="e">
        <f t="shared" ref="AQ158" si="437">+M157-AO158</f>
        <v>#N/A</v>
      </c>
      <c r="AR158" s="175"/>
      <c r="AS158" s="175"/>
      <c r="AT158" s="175"/>
      <c r="AU158" s="175"/>
    </row>
    <row r="159" spans="1:47" ht="28">
      <c r="A159" s="178"/>
      <c r="B159" s="200"/>
      <c r="C159" s="182"/>
      <c r="D159" s="185"/>
      <c r="E159" s="122"/>
      <c r="F159" s="122"/>
      <c r="G159" s="35"/>
      <c r="H159" s="43"/>
      <c r="I159" s="29"/>
      <c r="J159" s="192"/>
      <c r="K159" s="194"/>
      <c r="L159" s="197"/>
      <c r="M159" s="194"/>
      <c r="N159" s="198"/>
      <c r="O159" s="83" t="s">
        <v>169</v>
      </c>
      <c r="P159" s="86"/>
      <c r="Q159" s="86"/>
      <c r="R159" s="86"/>
      <c r="S159" s="46" t="str">
        <f t="shared" si="357"/>
        <v/>
      </c>
      <c r="T159" s="86"/>
      <c r="U159" s="46" t="str">
        <f t="shared" si="358"/>
        <v/>
      </c>
      <c r="V159" s="126"/>
      <c r="W159" s="46" t="str">
        <f t="shared" si="359"/>
        <v/>
      </c>
      <c r="X159" s="126"/>
      <c r="Y159" s="46" t="str">
        <f t="shared" si="360"/>
        <v/>
      </c>
      <c r="Z159" s="126"/>
      <c r="AA159" s="46" t="str">
        <f t="shared" si="361"/>
        <v/>
      </c>
      <c r="AB159" s="126"/>
      <c r="AC159" s="46" t="str">
        <f t="shared" si="362"/>
        <v/>
      </c>
      <c r="AD159" s="126"/>
      <c r="AE159" s="46" t="str">
        <f t="shared" si="363"/>
        <v/>
      </c>
      <c r="AF159" s="125" t="str">
        <f t="shared" si="364"/>
        <v/>
      </c>
      <c r="AG159" s="125" t="str">
        <f t="shared" si="365"/>
        <v/>
      </c>
      <c r="AH159" s="87"/>
      <c r="AI159" s="30" t="str">
        <f t="shared" si="369"/>
        <v>Débil</v>
      </c>
      <c r="AJ159" s="34" t="str">
        <f>IFERROR(VLOOKUP((CONCATENATE(AG159,AI159)),Listados!$U$3:$V$11,2,FALSE),"")</f>
        <v/>
      </c>
      <c r="AK159" s="125">
        <f t="shared" si="370"/>
        <v>100</v>
      </c>
      <c r="AL159" s="188"/>
      <c r="AM159" s="190"/>
      <c r="AN159" s="80">
        <f t="shared" ref="AN159" si="438">+IF(AND(Q159="Preventivo",AM157="Fuerte"),2,IF(AND(Q159="Preventivo",AM157="Moderado"),1,0))</f>
        <v>0</v>
      </c>
      <c r="AO159" s="80">
        <f t="shared" si="387"/>
        <v>0</v>
      </c>
      <c r="AP159" s="80" t="e">
        <f t="shared" ref="AP159" si="439">+K157-AN159</f>
        <v>#N/A</v>
      </c>
      <c r="AQ159" s="80" t="e">
        <f t="shared" ref="AQ159" si="440">+M157-AO159</f>
        <v>#N/A</v>
      </c>
      <c r="AR159" s="175"/>
      <c r="AS159" s="175"/>
      <c r="AT159" s="175"/>
      <c r="AU159" s="175"/>
    </row>
    <row r="160" spans="1:47" ht="28">
      <c r="A160" s="178"/>
      <c r="B160" s="200"/>
      <c r="C160" s="182"/>
      <c r="D160" s="185"/>
      <c r="E160" s="122"/>
      <c r="F160" s="122"/>
      <c r="G160" s="49"/>
      <c r="H160" s="43"/>
      <c r="I160" s="29"/>
      <c r="J160" s="192"/>
      <c r="K160" s="194"/>
      <c r="L160" s="197"/>
      <c r="M160" s="194"/>
      <c r="N160" s="198"/>
      <c r="O160" s="83" t="s">
        <v>169</v>
      </c>
      <c r="P160" s="86"/>
      <c r="Q160" s="86"/>
      <c r="R160" s="86"/>
      <c r="S160" s="46" t="str">
        <f t="shared" si="357"/>
        <v/>
      </c>
      <c r="T160" s="86"/>
      <c r="U160" s="46" t="str">
        <f t="shared" si="358"/>
        <v/>
      </c>
      <c r="V160" s="126"/>
      <c r="W160" s="46" t="str">
        <f t="shared" si="359"/>
        <v/>
      </c>
      <c r="X160" s="126"/>
      <c r="Y160" s="46" t="str">
        <f t="shared" si="360"/>
        <v/>
      </c>
      <c r="Z160" s="126"/>
      <c r="AA160" s="46" t="str">
        <f t="shared" si="361"/>
        <v/>
      </c>
      <c r="AB160" s="126"/>
      <c r="AC160" s="46" t="str">
        <f t="shared" si="362"/>
        <v/>
      </c>
      <c r="AD160" s="126"/>
      <c r="AE160" s="46" t="str">
        <f t="shared" si="363"/>
        <v/>
      </c>
      <c r="AF160" s="125" t="str">
        <f t="shared" si="364"/>
        <v/>
      </c>
      <c r="AG160" s="125" t="str">
        <f t="shared" si="365"/>
        <v/>
      </c>
      <c r="AH160" s="87"/>
      <c r="AI160" s="30" t="str">
        <f t="shared" si="369"/>
        <v>Débil</v>
      </c>
      <c r="AJ160" s="34" t="str">
        <f>IFERROR(VLOOKUP((CONCATENATE(AG160,AI160)),Listados!$U$3:$V$11,2,FALSE),"")</f>
        <v/>
      </c>
      <c r="AK160" s="125">
        <f t="shared" si="370"/>
        <v>100</v>
      </c>
      <c r="AL160" s="188"/>
      <c r="AM160" s="190"/>
      <c r="AN160" s="80">
        <f t="shared" ref="AN160" si="441">+IF(AND(Q160="Preventivo",AM157="Fuerte"),2,IF(AND(Q160="Preventivo",AM157="Moderado"),1,0))</f>
        <v>0</v>
      </c>
      <c r="AO160" s="80">
        <f t="shared" si="387"/>
        <v>0</v>
      </c>
      <c r="AP160" s="80" t="e">
        <f t="shared" ref="AP160" si="442">+K157-AN160</f>
        <v>#N/A</v>
      </c>
      <c r="AQ160" s="80" t="e">
        <f t="shared" ref="AQ160" si="443">+M157-AO160</f>
        <v>#N/A</v>
      </c>
      <c r="AR160" s="175"/>
      <c r="AS160" s="175"/>
      <c r="AT160" s="175"/>
      <c r="AU160" s="175"/>
    </row>
    <row r="161" spans="1:47" ht="28">
      <c r="A161" s="178"/>
      <c r="B161" s="200"/>
      <c r="C161" s="182"/>
      <c r="D161" s="185"/>
      <c r="E161" s="47"/>
      <c r="F161" s="47"/>
      <c r="G161" s="48"/>
      <c r="H161" s="50"/>
      <c r="I161" s="29"/>
      <c r="J161" s="192"/>
      <c r="K161" s="194"/>
      <c r="L161" s="197"/>
      <c r="M161" s="194"/>
      <c r="N161" s="198"/>
      <c r="O161" s="83" t="s">
        <v>169</v>
      </c>
      <c r="P161" s="86"/>
      <c r="Q161" s="86"/>
      <c r="R161" s="86"/>
      <c r="S161" s="46" t="str">
        <f t="shared" si="357"/>
        <v/>
      </c>
      <c r="T161" s="86"/>
      <c r="U161" s="46" t="str">
        <f t="shared" si="358"/>
        <v/>
      </c>
      <c r="V161" s="126"/>
      <c r="W161" s="46" t="str">
        <f t="shared" si="359"/>
        <v/>
      </c>
      <c r="X161" s="126"/>
      <c r="Y161" s="46" t="str">
        <f t="shared" si="360"/>
        <v/>
      </c>
      <c r="Z161" s="126"/>
      <c r="AA161" s="46" t="str">
        <f t="shared" si="361"/>
        <v/>
      </c>
      <c r="AB161" s="126"/>
      <c r="AC161" s="46" t="str">
        <f t="shared" si="362"/>
        <v/>
      </c>
      <c r="AD161" s="126"/>
      <c r="AE161" s="46" t="str">
        <f t="shared" si="363"/>
        <v/>
      </c>
      <c r="AF161" s="125" t="str">
        <f t="shared" si="364"/>
        <v/>
      </c>
      <c r="AG161" s="125" t="str">
        <f t="shared" si="365"/>
        <v/>
      </c>
      <c r="AH161" s="87"/>
      <c r="AI161" s="30" t="str">
        <f t="shared" si="369"/>
        <v>Débil</v>
      </c>
      <c r="AJ161" s="34" t="str">
        <f>IFERROR(VLOOKUP((CONCATENATE(AG161,AI161)),Listados!$U$3:$V$11,2,FALSE),"")</f>
        <v/>
      </c>
      <c r="AK161" s="125">
        <f t="shared" si="370"/>
        <v>100</v>
      </c>
      <c r="AL161" s="188"/>
      <c r="AM161" s="190"/>
      <c r="AN161" s="80">
        <f t="shared" ref="AN161" si="444">+IF(AND(Q161="Preventivo",AM157="Fuerte"),2,IF(AND(Q161="Preventivo",AM157="Moderado"),1,0))</f>
        <v>0</v>
      </c>
      <c r="AO161" s="80">
        <f t="shared" si="387"/>
        <v>0</v>
      </c>
      <c r="AP161" s="80" t="e">
        <f t="shared" ref="AP161" si="445">+K157-AN161</f>
        <v>#N/A</v>
      </c>
      <c r="AQ161" s="80" t="e">
        <f t="shared" ref="AQ161" si="446">+M157-AO161</f>
        <v>#N/A</v>
      </c>
      <c r="AR161" s="175"/>
      <c r="AS161" s="175"/>
      <c r="AT161" s="175"/>
      <c r="AU161" s="175"/>
    </row>
    <row r="162" spans="1:47" ht="29" thickBot="1">
      <c r="A162" s="179"/>
      <c r="B162" s="200"/>
      <c r="C162" s="183"/>
      <c r="D162" s="186"/>
      <c r="E162" s="123"/>
      <c r="F162" s="123"/>
      <c r="G162" s="51"/>
      <c r="H162" s="52"/>
      <c r="I162" s="29"/>
      <c r="J162" s="192"/>
      <c r="K162" s="195"/>
      <c r="L162" s="197"/>
      <c r="M162" s="195"/>
      <c r="N162" s="198"/>
      <c r="O162" s="83" t="s">
        <v>169</v>
      </c>
      <c r="P162" s="86"/>
      <c r="Q162" s="86"/>
      <c r="R162" s="86"/>
      <c r="S162" s="46" t="str">
        <f t="shared" si="357"/>
        <v/>
      </c>
      <c r="T162" s="86"/>
      <c r="U162" s="46" t="str">
        <f t="shared" si="358"/>
        <v/>
      </c>
      <c r="V162" s="126"/>
      <c r="W162" s="46" t="str">
        <f t="shared" si="359"/>
        <v/>
      </c>
      <c r="X162" s="126"/>
      <c r="Y162" s="46" t="str">
        <f t="shared" si="360"/>
        <v/>
      </c>
      <c r="Z162" s="126"/>
      <c r="AA162" s="46" t="str">
        <f t="shared" si="361"/>
        <v/>
      </c>
      <c r="AB162" s="126"/>
      <c r="AC162" s="46" t="str">
        <f t="shared" si="362"/>
        <v/>
      </c>
      <c r="AD162" s="126"/>
      <c r="AE162" s="46" t="str">
        <f t="shared" si="363"/>
        <v/>
      </c>
      <c r="AF162" s="125" t="str">
        <f t="shared" si="364"/>
        <v/>
      </c>
      <c r="AG162" s="125" t="str">
        <f t="shared" si="365"/>
        <v/>
      </c>
      <c r="AH162" s="87"/>
      <c r="AI162" s="30" t="str">
        <f t="shared" si="369"/>
        <v>Débil</v>
      </c>
      <c r="AJ162" s="34" t="str">
        <f>IFERROR(VLOOKUP((CONCATENATE(AG162,AI162)),Listados!$U$3:$V$11,2,FALSE),"")</f>
        <v/>
      </c>
      <c r="AK162" s="125">
        <f t="shared" si="370"/>
        <v>100</v>
      </c>
      <c r="AL162" s="189"/>
      <c r="AM162" s="190"/>
      <c r="AN162" s="80">
        <f t="shared" ref="AN162" si="447">+IF(AND(Q162="Preventivo",AM157="Fuerte"),2,IF(AND(Q162="Preventivo",AM157="Moderado"),1,0))</f>
        <v>0</v>
      </c>
      <c r="AO162" s="80">
        <f t="shared" si="387"/>
        <v>0</v>
      </c>
      <c r="AP162" s="80" t="e">
        <f t="shared" ref="AP162" si="448">+K157-AN162</f>
        <v>#N/A</v>
      </c>
      <c r="AQ162" s="80" t="e">
        <f t="shared" ref="AQ162" si="449">+M157-AO162</f>
        <v>#N/A</v>
      </c>
      <c r="AR162" s="176"/>
      <c r="AS162" s="176"/>
      <c r="AT162" s="176"/>
      <c r="AU162" s="176"/>
    </row>
    <row r="163" spans="1:47" ht="28">
      <c r="A163" s="177">
        <v>27</v>
      </c>
      <c r="B163" s="199"/>
      <c r="C163" s="181" t="str">
        <f>IFERROR(VLOOKUP(B163,Listados!B$3:C$20,2,FALSE),"")</f>
        <v/>
      </c>
      <c r="D163" s="184"/>
      <c r="E163" s="121"/>
      <c r="F163" s="121"/>
      <c r="G163" s="37"/>
      <c r="H163" s="42"/>
      <c r="I163" s="28"/>
      <c r="J163" s="191"/>
      <c r="K163" s="193" t="e">
        <f>+VLOOKUP(J163,Listados!$K$8:$L$12,2,0)</f>
        <v>#N/A</v>
      </c>
      <c r="L163" s="196"/>
      <c r="M163" s="193" t="e">
        <f>+VLOOKUP(L163,Listados!$K$13:$L$17,2,0)</f>
        <v>#N/A</v>
      </c>
      <c r="N163" s="176" t="str">
        <f>IF(AND(J163&lt;&gt;"",L163&lt;&gt;""),VLOOKUP(J163&amp;L163,Listados!$M$3:$N$27,2,FALSE),"")</f>
        <v/>
      </c>
      <c r="O163" s="83" t="s">
        <v>169</v>
      </c>
      <c r="P163" s="86"/>
      <c r="Q163" s="86"/>
      <c r="R163" s="86"/>
      <c r="S163" s="46" t="str">
        <f t="shared" si="357"/>
        <v/>
      </c>
      <c r="T163" s="86"/>
      <c r="U163" s="46" t="str">
        <f t="shared" si="358"/>
        <v/>
      </c>
      <c r="V163" s="126"/>
      <c r="W163" s="46" t="str">
        <f t="shared" si="359"/>
        <v/>
      </c>
      <c r="X163" s="126"/>
      <c r="Y163" s="46" t="str">
        <f t="shared" si="360"/>
        <v/>
      </c>
      <c r="Z163" s="126"/>
      <c r="AA163" s="46" t="str">
        <f t="shared" si="361"/>
        <v/>
      </c>
      <c r="AB163" s="126"/>
      <c r="AC163" s="46" t="str">
        <f t="shared" si="362"/>
        <v/>
      </c>
      <c r="AD163" s="126"/>
      <c r="AE163" s="46" t="str">
        <f t="shared" si="363"/>
        <v/>
      </c>
      <c r="AF163" s="125" t="str">
        <f t="shared" si="364"/>
        <v/>
      </c>
      <c r="AG163" s="125" t="str">
        <f t="shared" si="365"/>
        <v/>
      </c>
      <c r="AH163" s="87"/>
      <c r="AI163" s="30" t="str">
        <f t="shared" si="369"/>
        <v>Débil</v>
      </c>
      <c r="AJ163" s="34" t="str">
        <f>IFERROR(VLOOKUP((CONCATENATE(AG163,AI163)),Listados!$U$3:$V$11,2,FALSE),"")</f>
        <v/>
      </c>
      <c r="AK163" s="125">
        <f t="shared" si="370"/>
        <v>100</v>
      </c>
      <c r="AL163" s="187">
        <f>AVERAGE(AK163:AK168)</f>
        <v>100</v>
      </c>
      <c r="AM163" s="189" t="str">
        <f>IF(AL163&lt;=50, "Débil", IF(AL163&lt;=99,"Moderado","Fuerte"))</f>
        <v>Fuerte</v>
      </c>
      <c r="AN163" s="80">
        <f t="shared" ref="AN163" si="450">+IF(AND(Q163="Preventivo",AM163="Fuerte"),2,IF(AND(Q163="Preventivo",AM163="Moderado"),1,0))</f>
        <v>0</v>
      </c>
      <c r="AO163" s="80">
        <f t="shared" si="387"/>
        <v>0</v>
      </c>
      <c r="AP163" s="80" t="e">
        <f t="shared" ref="AP163" si="451">+K163-AN163</f>
        <v>#N/A</v>
      </c>
      <c r="AQ163" s="80" t="e">
        <f t="shared" ref="AQ163" si="452">+M163-AO163</f>
        <v>#N/A</v>
      </c>
      <c r="AR163" s="174" t="e">
        <f>+VLOOKUP(MIN(AP163,AP164,AP165,AP166,AP167,AP168),Listados!$J$18:$K$24,2,TRUE)</f>
        <v>#N/A</v>
      </c>
      <c r="AS163" s="174" t="e">
        <f>+VLOOKUP(MIN(AQ163,AQ164,AQ165,AQ166,AQ167,AQ168),Listados!$J$27:$K$32,2,TRUE)</f>
        <v>#N/A</v>
      </c>
      <c r="AT163" s="174" t="e">
        <f>IF(AND(AR163&lt;&gt;"",AS163&lt;&gt;""),VLOOKUP(AR163&amp;AS163,Listados!$M$3:$N$27,2,FALSE),"")</f>
        <v>#N/A</v>
      </c>
      <c r="AU163" s="174" t="e">
        <f>+VLOOKUP(AT163,Listados!$P$3:$Q$6,2,FALSE)</f>
        <v>#N/A</v>
      </c>
    </row>
    <row r="164" spans="1:47" ht="28">
      <c r="A164" s="178"/>
      <c r="B164" s="200"/>
      <c r="C164" s="182"/>
      <c r="D164" s="185"/>
      <c r="E164" s="122"/>
      <c r="F164" s="122"/>
      <c r="G164" s="35"/>
      <c r="H164" s="43"/>
      <c r="I164" s="29"/>
      <c r="J164" s="192"/>
      <c r="K164" s="194"/>
      <c r="L164" s="197"/>
      <c r="M164" s="194"/>
      <c r="N164" s="198"/>
      <c r="O164" s="83" t="s">
        <v>169</v>
      </c>
      <c r="P164" s="86"/>
      <c r="Q164" s="86"/>
      <c r="R164" s="86"/>
      <c r="S164" s="46" t="str">
        <f t="shared" si="357"/>
        <v/>
      </c>
      <c r="T164" s="86"/>
      <c r="U164" s="46" t="str">
        <f t="shared" si="358"/>
        <v/>
      </c>
      <c r="V164" s="126"/>
      <c r="W164" s="46" t="str">
        <f t="shared" si="359"/>
        <v/>
      </c>
      <c r="X164" s="126"/>
      <c r="Y164" s="46" t="str">
        <f t="shared" si="360"/>
        <v/>
      </c>
      <c r="Z164" s="126"/>
      <c r="AA164" s="46" t="str">
        <f t="shared" si="361"/>
        <v/>
      </c>
      <c r="AB164" s="126"/>
      <c r="AC164" s="46" t="str">
        <f t="shared" si="362"/>
        <v/>
      </c>
      <c r="AD164" s="126"/>
      <c r="AE164" s="46" t="str">
        <f t="shared" si="363"/>
        <v/>
      </c>
      <c r="AF164" s="125" t="str">
        <f t="shared" si="364"/>
        <v/>
      </c>
      <c r="AG164" s="125" t="str">
        <f t="shared" si="365"/>
        <v/>
      </c>
      <c r="AH164" s="87"/>
      <c r="AI164" s="30" t="str">
        <f t="shared" si="369"/>
        <v>Débil</v>
      </c>
      <c r="AJ164" s="34" t="str">
        <f>IFERROR(VLOOKUP((CONCATENATE(AG164,AI164)),Listados!$U$3:$V$11,2,FALSE),"")</f>
        <v/>
      </c>
      <c r="AK164" s="125">
        <f t="shared" si="370"/>
        <v>100</v>
      </c>
      <c r="AL164" s="188"/>
      <c r="AM164" s="190"/>
      <c r="AN164" s="80">
        <f t="shared" ref="AN164" si="453">+IF(AND(Q164="Preventivo",AM163="Fuerte"),2,IF(AND(Q164="Preventivo",AM163="Moderado"),1,0))</f>
        <v>0</v>
      </c>
      <c r="AO164" s="80">
        <f t="shared" si="387"/>
        <v>0</v>
      </c>
      <c r="AP164" s="80" t="e">
        <f t="shared" ref="AP164" si="454">+K163-AN164</f>
        <v>#N/A</v>
      </c>
      <c r="AQ164" s="80" t="e">
        <f t="shared" ref="AQ164" si="455">+M163-AO164</f>
        <v>#N/A</v>
      </c>
      <c r="AR164" s="175"/>
      <c r="AS164" s="175"/>
      <c r="AT164" s="175"/>
      <c r="AU164" s="175"/>
    </row>
    <row r="165" spans="1:47" ht="28">
      <c r="A165" s="178"/>
      <c r="B165" s="200"/>
      <c r="C165" s="182"/>
      <c r="D165" s="185"/>
      <c r="E165" s="122"/>
      <c r="F165" s="122"/>
      <c r="G165" s="35"/>
      <c r="H165" s="43"/>
      <c r="I165" s="29"/>
      <c r="J165" s="192"/>
      <c r="K165" s="194"/>
      <c r="L165" s="197"/>
      <c r="M165" s="194"/>
      <c r="N165" s="198"/>
      <c r="O165" s="83" t="s">
        <v>169</v>
      </c>
      <c r="P165" s="86"/>
      <c r="Q165" s="86"/>
      <c r="R165" s="86"/>
      <c r="S165" s="46" t="str">
        <f t="shared" si="357"/>
        <v/>
      </c>
      <c r="T165" s="86"/>
      <c r="U165" s="46" t="str">
        <f t="shared" si="358"/>
        <v/>
      </c>
      <c r="V165" s="126"/>
      <c r="W165" s="46" t="str">
        <f t="shared" si="359"/>
        <v/>
      </c>
      <c r="X165" s="126"/>
      <c r="Y165" s="46" t="str">
        <f t="shared" si="360"/>
        <v/>
      </c>
      <c r="Z165" s="126"/>
      <c r="AA165" s="46" t="str">
        <f t="shared" si="361"/>
        <v/>
      </c>
      <c r="AB165" s="126"/>
      <c r="AC165" s="46" t="str">
        <f t="shared" si="362"/>
        <v/>
      </c>
      <c r="AD165" s="126"/>
      <c r="AE165" s="46" t="str">
        <f t="shared" si="363"/>
        <v/>
      </c>
      <c r="AF165" s="125" t="str">
        <f t="shared" si="364"/>
        <v/>
      </c>
      <c r="AG165" s="125" t="str">
        <f t="shared" si="365"/>
        <v/>
      </c>
      <c r="AH165" s="87"/>
      <c r="AI165" s="30" t="str">
        <f t="shared" si="369"/>
        <v>Débil</v>
      </c>
      <c r="AJ165" s="34" t="str">
        <f>IFERROR(VLOOKUP((CONCATENATE(AG165,AI165)),Listados!$U$3:$V$11,2,FALSE),"")</f>
        <v/>
      </c>
      <c r="AK165" s="125">
        <f t="shared" si="370"/>
        <v>100</v>
      </c>
      <c r="AL165" s="188"/>
      <c r="AM165" s="190"/>
      <c r="AN165" s="80">
        <f t="shared" ref="AN165" si="456">+IF(AND(Q165="Preventivo",AM163="Fuerte"),2,IF(AND(Q165="Preventivo",AM163="Moderado"),1,0))</f>
        <v>0</v>
      </c>
      <c r="AO165" s="80">
        <f t="shared" si="387"/>
        <v>0</v>
      </c>
      <c r="AP165" s="80" t="e">
        <f t="shared" ref="AP165" si="457">+K163-AN165</f>
        <v>#N/A</v>
      </c>
      <c r="AQ165" s="80" t="e">
        <f t="shared" ref="AQ165" si="458">+M163-AO165</f>
        <v>#N/A</v>
      </c>
      <c r="AR165" s="175"/>
      <c r="AS165" s="175"/>
      <c r="AT165" s="175"/>
      <c r="AU165" s="175"/>
    </row>
    <row r="166" spans="1:47" ht="28">
      <c r="A166" s="178"/>
      <c r="B166" s="200"/>
      <c r="C166" s="182"/>
      <c r="D166" s="185"/>
      <c r="E166" s="122"/>
      <c r="F166" s="122"/>
      <c r="G166" s="49"/>
      <c r="H166" s="43"/>
      <c r="I166" s="29"/>
      <c r="J166" s="192"/>
      <c r="K166" s="194"/>
      <c r="L166" s="197"/>
      <c r="M166" s="194"/>
      <c r="N166" s="198"/>
      <c r="O166" s="83" t="s">
        <v>169</v>
      </c>
      <c r="P166" s="86"/>
      <c r="Q166" s="86"/>
      <c r="R166" s="86"/>
      <c r="S166" s="46" t="str">
        <f t="shared" si="357"/>
        <v/>
      </c>
      <c r="T166" s="86"/>
      <c r="U166" s="46" t="str">
        <f t="shared" si="358"/>
        <v/>
      </c>
      <c r="V166" s="126"/>
      <c r="W166" s="46" t="str">
        <f t="shared" si="359"/>
        <v/>
      </c>
      <c r="X166" s="126"/>
      <c r="Y166" s="46" t="str">
        <f t="shared" si="360"/>
        <v/>
      </c>
      <c r="Z166" s="126"/>
      <c r="AA166" s="46" t="str">
        <f t="shared" si="361"/>
        <v/>
      </c>
      <c r="AB166" s="126"/>
      <c r="AC166" s="46" t="str">
        <f t="shared" si="362"/>
        <v/>
      </c>
      <c r="AD166" s="126"/>
      <c r="AE166" s="46" t="str">
        <f t="shared" si="363"/>
        <v/>
      </c>
      <c r="AF166" s="125" t="str">
        <f t="shared" si="364"/>
        <v/>
      </c>
      <c r="AG166" s="125" t="str">
        <f t="shared" si="365"/>
        <v/>
      </c>
      <c r="AH166" s="87"/>
      <c r="AI166" s="30" t="str">
        <f t="shared" si="369"/>
        <v>Débil</v>
      </c>
      <c r="AJ166" s="34" t="str">
        <f>IFERROR(VLOOKUP((CONCATENATE(AG166,AI166)),Listados!$U$3:$V$11,2,FALSE),"")</f>
        <v/>
      </c>
      <c r="AK166" s="125">
        <f t="shared" si="370"/>
        <v>100</v>
      </c>
      <c r="AL166" s="188"/>
      <c r="AM166" s="190"/>
      <c r="AN166" s="80">
        <f t="shared" ref="AN166" si="459">+IF(AND(Q166="Preventivo",AM163="Fuerte"),2,IF(AND(Q166="Preventivo",AM163="Moderado"),1,0))</f>
        <v>0</v>
      </c>
      <c r="AO166" s="80">
        <f t="shared" si="387"/>
        <v>0</v>
      </c>
      <c r="AP166" s="80" t="e">
        <f t="shared" ref="AP166" si="460">+K163-AN166</f>
        <v>#N/A</v>
      </c>
      <c r="AQ166" s="80" t="e">
        <f t="shared" ref="AQ166" si="461">+M163-AO166</f>
        <v>#N/A</v>
      </c>
      <c r="AR166" s="175"/>
      <c r="AS166" s="175"/>
      <c r="AT166" s="175"/>
      <c r="AU166" s="175"/>
    </row>
    <row r="167" spans="1:47" ht="28">
      <c r="A167" s="178"/>
      <c r="B167" s="200"/>
      <c r="C167" s="182"/>
      <c r="D167" s="185"/>
      <c r="E167" s="47"/>
      <c r="F167" s="47"/>
      <c r="G167" s="48"/>
      <c r="H167" s="50"/>
      <c r="I167" s="29"/>
      <c r="J167" s="192"/>
      <c r="K167" s="194"/>
      <c r="L167" s="197"/>
      <c r="M167" s="194"/>
      <c r="N167" s="198"/>
      <c r="O167" s="83" t="s">
        <v>169</v>
      </c>
      <c r="P167" s="86"/>
      <c r="Q167" s="86"/>
      <c r="R167" s="86"/>
      <c r="S167" s="46" t="str">
        <f t="shared" si="357"/>
        <v/>
      </c>
      <c r="T167" s="86"/>
      <c r="U167" s="46" t="str">
        <f t="shared" si="358"/>
        <v/>
      </c>
      <c r="V167" s="126"/>
      <c r="W167" s="46" t="str">
        <f t="shared" si="359"/>
        <v/>
      </c>
      <c r="X167" s="126"/>
      <c r="Y167" s="46" t="str">
        <f t="shared" si="360"/>
        <v/>
      </c>
      <c r="Z167" s="126"/>
      <c r="AA167" s="46" t="str">
        <f t="shared" si="361"/>
        <v/>
      </c>
      <c r="AB167" s="126"/>
      <c r="AC167" s="46" t="str">
        <f t="shared" si="362"/>
        <v/>
      </c>
      <c r="AD167" s="126"/>
      <c r="AE167" s="46" t="str">
        <f t="shared" si="363"/>
        <v/>
      </c>
      <c r="AF167" s="125" t="str">
        <f t="shared" si="364"/>
        <v/>
      </c>
      <c r="AG167" s="125" t="str">
        <f t="shared" si="365"/>
        <v/>
      </c>
      <c r="AH167" s="87"/>
      <c r="AI167" s="30" t="str">
        <f t="shared" si="369"/>
        <v>Débil</v>
      </c>
      <c r="AJ167" s="34" t="str">
        <f>IFERROR(VLOOKUP((CONCATENATE(AG167,AI167)),Listados!$U$3:$V$11,2,FALSE),"")</f>
        <v/>
      </c>
      <c r="AK167" s="125">
        <f t="shared" si="370"/>
        <v>100</v>
      </c>
      <c r="AL167" s="188"/>
      <c r="AM167" s="190"/>
      <c r="AN167" s="80">
        <f t="shared" ref="AN167" si="462">+IF(AND(Q167="Preventivo",AM163="Fuerte"),2,IF(AND(Q167="Preventivo",AM163="Moderado"),1,0))</f>
        <v>0</v>
      </c>
      <c r="AO167" s="80">
        <f t="shared" si="387"/>
        <v>0</v>
      </c>
      <c r="AP167" s="80" t="e">
        <f t="shared" ref="AP167" si="463">+K163-AN167</f>
        <v>#N/A</v>
      </c>
      <c r="AQ167" s="80" t="e">
        <f t="shared" ref="AQ167" si="464">+M163-AO167</f>
        <v>#N/A</v>
      </c>
      <c r="AR167" s="175"/>
      <c r="AS167" s="175"/>
      <c r="AT167" s="175"/>
      <c r="AU167" s="175"/>
    </row>
    <row r="168" spans="1:47" ht="29" thickBot="1">
      <c r="A168" s="179"/>
      <c r="B168" s="200"/>
      <c r="C168" s="183"/>
      <c r="D168" s="186"/>
      <c r="E168" s="123"/>
      <c r="F168" s="123"/>
      <c r="G168" s="51"/>
      <c r="H168" s="52"/>
      <c r="I168" s="29"/>
      <c r="J168" s="192"/>
      <c r="K168" s="195"/>
      <c r="L168" s="197"/>
      <c r="M168" s="195"/>
      <c r="N168" s="198"/>
      <c r="O168" s="83" t="s">
        <v>169</v>
      </c>
      <c r="P168" s="86"/>
      <c r="Q168" s="86"/>
      <c r="R168" s="86"/>
      <c r="S168" s="46" t="str">
        <f t="shared" si="357"/>
        <v/>
      </c>
      <c r="T168" s="86"/>
      <c r="U168" s="46" t="str">
        <f t="shared" si="358"/>
        <v/>
      </c>
      <c r="V168" s="126"/>
      <c r="W168" s="46" t="str">
        <f t="shared" si="359"/>
        <v/>
      </c>
      <c r="X168" s="126"/>
      <c r="Y168" s="46" t="str">
        <f t="shared" si="360"/>
        <v/>
      </c>
      <c r="Z168" s="126"/>
      <c r="AA168" s="46" t="str">
        <f t="shared" si="361"/>
        <v/>
      </c>
      <c r="AB168" s="126"/>
      <c r="AC168" s="46" t="str">
        <f t="shared" si="362"/>
        <v/>
      </c>
      <c r="AD168" s="126"/>
      <c r="AE168" s="46" t="str">
        <f t="shared" si="363"/>
        <v/>
      </c>
      <c r="AF168" s="125" t="str">
        <f t="shared" si="364"/>
        <v/>
      </c>
      <c r="AG168" s="125" t="str">
        <f t="shared" si="365"/>
        <v/>
      </c>
      <c r="AH168" s="87"/>
      <c r="AI168" s="30" t="str">
        <f t="shared" si="369"/>
        <v>Débil</v>
      </c>
      <c r="AJ168" s="34" t="str">
        <f>IFERROR(VLOOKUP((CONCATENATE(AG168,AI168)),Listados!$U$3:$V$11,2,FALSE),"")</f>
        <v/>
      </c>
      <c r="AK168" s="125">
        <f t="shared" si="370"/>
        <v>100</v>
      </c>
      <c r="AL168" s="189"/>
      <c r="AM168" s="190"/>
      <c r="AN168" s="80">
        <f t="shared" ref="AN168" si="465">+IF(AND(Q168="Preventivo",AM163="Fuerte"),2,IF(AND(Q168="Preventivo",AM163="Moderado"),1,0))</f>
        <v>0</v>
      </c>
      <c r="AO168" s="80">
        <f t="shared" si="387"/>
        <v>0</v>
      </c>
      <c r="AP168" s="80" t="e">
        <f t="shared" ref="AP168" si="466">+K163-AN168</f>
        <v>#N/A</v>
      </c>
      <c r="AQ168" s="80" t="e">
        <f t="shared" ref="AQ168" si="467">+M163-AO168</f>
        <v>#N/A</v>
      </c>
      <c r="AR168" s="176"/>
      <c r="AS168" s="176"/>
      <c r="AT168" s="176"/>
      <c r="AU168" s="176"/>
    </row>
    <row r="169" spans="1:47" ht="28">
      <c r="A169" s="177">
        <v>28</v>
      </c>
      <c r="B169" s="199"/>
      <c r="C169" s="181" t="str">
        <f>IFERROR(VLOOKUP(B169,Listados!B$3:C$20,2,FALSE),"")</f>
        <v/>
      </c>
      <c r="D169" s="184"/>
      <c r="E169" s="121"/>
      <c r="F169" s="121"/>
      <c r="G169" s="37"/>
      <c r="H169" s="42"/>
      <c r="I169" s="28"/>
      <c r="J169" s="191"/>
      <c r="K169" s="193" t="e">
        <f>+VLOOKUP(J169,Listados!$K$8:$L$12,2,0)</f>
        <v>#N/A</v>
      </c>
      <c r="L169" s="196"/>
      <c r="M169" s="193" t="e">
        <f>+VLOOKUP(L169,Listados!$K$13:$L$17,2,0)</f>
        <v>#N/A</v>
      </c>
      <c r="N169" s="176" t="str">
        <f>IF(AND(J169&lt;&gt;"",L169&lt;&gt;""),VLOOKUP(J169&amp;L169,Listados!$M$3:$N$27,2,FALSE),"")</f>
        <v/>
      </c>
      <c r="O169" s="83" t="s">
        <v>169</v>
      </c>
      <c r="P169" s="86"/>
      <c r="Q169" s="86"/>
      <c r="R169" s="86"/>
      <c r="S169" s="46" t="str">
        <f t="shared" si="357"/>
        <v/>
      </c>
      <c r="T169" s="86"/>
      <c r="U169" s="46" t="str">
        <f t="shared" si="358"/>
        <v/>
      </c>
      <c r="V169" s="126"/>
      <c r="W169" s="46" t="str">
        <f t="shared" si="359"/>
        <v/>
      </c>
      <c r="X169" s="126"/>
      <c r="Y169" s="46" t="str">
        <f t="shared" si="360"/>
        <v/>
      </c>
      <c r="Z169" s="126"/>
      <c r="AA169" s="46" t="str">
        <f t="shared" si="361"/>
        <v/>
      </c>
      <c r="AB169" s="126"/>
      <c r="AC169" s="46" t="str">
        <f t="shared" si="362"/>
        <v/>
      </c>
      <c r="AD169" s="126"/>
      <c r="AE169" s="46" t="str">
        <f t="shared" si="363"/>
        <v/>
      </c>
      <c r="AF169" s="125" t="str">
        <f t="shared" si="364"/>
        <v/>
      </c>
      <c r="AG169" s="125" t="str">
        <f t="shared" si="365"/>
        <v/>
      </c>
      <c r="AH169" s="87"/>
      <c r="AI169" s="30" t="str">
        <f t="shared" si="369"/>
        <v>Débil</v>
      </c>
      <c r="AJ169" s="34" t="str">
        <f>IFERROR(VLOOKUP((CONCATENATE(AG169,AI169)),Listados!$U$3:$V$11,2,FALSE),"")</f>
        <v/>
      </c>
      <c r="AK169" s="125">
        <f t="shared" si="370"/>
        <v>100</v>
      </c>
      <c r="AL169" s="187">
        <f>AVERAGE(AK169:AK174)</f>
        <v>100</v>
      </c>
      <c r="AM169" s="189" t="str">
        <f>IF(AL169&lt;=50, "Débil", IF(AL169&lt;=99,"Moderado","Fuerte"))</f>
        <v>Fuerte</v>
      </c>
      <c r="AN169" s="80">
        <f t="shared" ref="AN169" si="468">+IF(AND(Q169="Preventivo",AM169="Fuerte"),2,IF(AND(Q169="Preventivo",AM169="Moderado"),1,0))</f>
        <v>0</v>
      </c>
      <c r="AO169" s="80">
        <f t="shared" si="387"/>
        <v>0</v>
      </c>
      <c r="AP169" s="80" t="e">
        <f t="shared" ref="AP169" si="469">+K169-AN169</f>
        <v>#N/A</v>
      </c>
      <c r="AQ169" s="80" t="e">
        <f t="shared" ref="AQ169" si="470">+M169-AO169</f>
        <v>#N/A</v>
      </c>
      <c r="AR169" s="174" t="e">
        <f>+VLOOKUP(MIN(AP169,AP170,AP171,AP172,AP173,AP174),Listados!$J$18:$K$24,2,TRUE)</f>
        <v>#N/A</v>
      </c>
      <c r="AS169" s="174" t="e">
        <f>+VLOOKUP(MIN(AQ169,AQ170,AQ171,AQ172,AQ173,AQ174),Listados!$J$27:$K$32,2,TRUE)</f>
        <v>#N/A</v>
      </c>
      <c r="AT169" s="174" t="e">
        <f>IF(AND(AR169&lt;&gt;"",AS169&lt;&gt;""),VLOOKUP(AR169&amp;AS169,Listados!$M$3:$N$27,2,FALSE),"")</f>
        <v>#N/A</v>
      </c>
      <c r="AU169" s="174" t="e">
        <f>+VLOOKUP(AT169,Listados!$P$3:$Q$6,2,FALSE)</f>
        <v>#N/A</v>
      </c>
    </row>
    <row r="170" spans="1:47" ht="28">
      <c r="A170" s="178"/>
      <c r="B170" s="200"/>
      <c r="C170" s="182"/>
      <c r="D170" s="185"/>
      <c r="E170" s="122"/>
      <c r="F170" s="122"/>
      <c r="G170" s="35"/>
      <c r="H170" s="43"/>
      <c r="I170" s="29"/>
      <c r="J170" s="192"/>
      <c r="K170" s="194"/>
      <c r="L170" s="197"/>
      <c r="M170" s="194"/>
      <c r="N170" s="198"/>
      <c r="O170" s="83" t="s">
        <v>169</v>
      </c>
      <c r="P170" s="86"/>
      <c r="Q170" s="86"/>
      <c r="R170" s="86"/>
      <c r="S170" s="46" t="str">
        <f t="shared" si="357"/>
        <v/>
      </c>
      <c r="T170" s="86"/>
      <c r="U170" s="46" t="str">
        <f t="shared" si="358"/>
        <v/>
      </c>
      <c r="V170" s="126"/>
      <c r="W170" s="46" t="str">
        <f t="shared" si="359"/>
        <v/>
      </c>
      <c r="X170" s="126"/>
      <c r="Y170" s="46" t="str">
        <f t="shared" si="360"/>
        <v/>
      </c>
      <c r="Z170" s="126"/>
      <c r="AA170" s="46" t="str">
        <f t="shared" si="361"/>
        <v/>
      </c>
      <c r="AB170" s="126"/>
      <c r="AC170" s="46" t="str">
        <f t="shared" si="362"/>
        <v/>
      </c>
      <c r="AD170" s="126"/>
      <c r="AE170" s="46" t="str">
        <f t="shared" si="363"/>
        <v/>
      </c>
      <c r="AF170" s="125" t="str">
        <f t="shared" si="364"/>
        <v/>
      </c>
      <c r="AG170" s="125" t="str">
        <f t="shared" si="365"/>
        <v/>
      </c>
      <c r="AH170" s="87"/>
      <c r="AI170" s="30" t="str">
        <f t="shared" si="369"/>
        <v>Débil</v>
      </c>
      <c r="AJ170" s="34" t="str">
        <f>IFERROR(VLOOKUP((CONCATENATE(AG170,AI170)),Listados!$U$3:$V$11,2,FALSE),"")</f>
        <v/>
      </c>
      <c r="AK170" s="125">
        <f t="shared" si="370"/>
        <v>100</v>
      </c>
      <c r="AL170" s="188"/>
      <c r="AM170" s="190"/>
      <c r="AN170" s="80">
        <f t="shared" ref="AN170" si="471">+IF(AND(Q170="Preventivo",AM169="Fuerte"),2,IF(AND(Q170="Preventivo",AM169="Moderado"),1,0))</f>
        <v>0</v>
      </c>
      <c r="AO170" s="80">
        <f t="shared" si="387"/>
        <v>0</v>
      </c>
      <c r="AP170" s="80" t="e">
        <f t="shared" ref="AP170" si="472">+K169-AN170</f>
        <v>#N/A</v>
      </c>
      <c r="AQ170" s="80" t="e">
        <f t="shared" ref="AQ170" si="473">+M169-AO170</f>
        <v>#N/A</v>
      </c>
      <c r="AR170" s="175"/>
      <c r="AS170" s="175"/>
      <c r="AT170" s="175"/>
      <c r="AU170" s="175"/>
    </row>
    <row r="171" spans="1:47" ht="28">
      <c r="A171" s="178"/>
      <c r="B171" s="200"/>
      <c r="C171" s="182"/>
      <c r="D171" s="185"/>
      <c r="E171" s="122"/>
      <c r="F171" s="122"/>
      <c r="G171" s="35"/>
      <c r="H171" s="43"/>
      <c r="I171" s="29"/>
      <c r="J171" s="192"/>
      <c r="K171" s="194"/>
      <c r="L171" s="197"/>
      <c r="M171" s="194"/>
      <c r="N171" s="198"/>
      <c r="O171" s="83" t="s">
        <v>169</v>
      </c>
      <c r="P171" s="86"/>
      <c r="Q171" s="86"/>
      <c r="R171" s="86"/>
      <c r="S171" s="46" t="str">
        <f t="shared" si="357"/>
        <v/>
      </c>
      <c r="T171" s="86"/>
      <c r="U171" s="46" t="str">
        <f t="shared" si="358"/>
        <v/>
      </c>
      <c r="V171" s="126"/>
      <c r="W171" s="46" t="str">
        <f t="shared" si="359"/>
        <v/>
      </c>
      <c r="X171" s="126"/>
      <c r="Y171" s="46" t="str">
        <f t="shared" si="360"/>
        <v/>
      </c>
      <c r="Z171" s="126"/>
      <c r="AA171" s="46" t="str">
        <f t="shared" si="361"/>
        <v/>
      </c>
      <c r="AB171" s="126"/>
      <c r="AC171" s="46" t="str">
        <f t="shared" si="362"/>
        <v/>
      </c>
      <c r="AD171" s="126"/>
      <c r="AE171" s="46" t="str">
        <f t="shared" si="363"/>
        <v/>
      </c>
      <c r="AF171" s="125" t="str">
        <f t="shared" si="364"/>
        <v/>
      </c>
      <c r="AG171" s="125" t="str">
        <f t="shared" si="365"/>
        <v/>
      </c>
      <c r="AH171" s="87"/>
      <c r="AI171" s="30" t="str">
        <f t="shared" si="369"/>
        <v>Débil</v>
      </c>
      <c r="AJ171" s="34" t="str">
        <f>IFERROR(VLOOKUP((CONCATENATE(AG171,AI171)),Listados!$U$3:$V$11,2,FALSE),"")</f>
        <v/>
      </c>
      <c r="AK171" s="125">
        <f t="shared" si="370"/>
        <v>100</v>
      </c>
      <c r="AL171" s="188"/>
      <c r="AM171" s="190"/>
      <c r="AN171" s="80">
        <f t="shared" ref="AN171" si="474">+IF(AND(Q171="Preventivo",AM169="Fuerte"),2,IF(AND(Q171="Preventivo",AM169="Moderado"),1,0))</f>
        <v>0</v>
      </c>
      <c r="AO171" s="80">
        <f t="shared" si="387"/>
        <v>0</v>
      </c>
      <c r="AP171" s="80" t="e">
        <f t="shared" ref="AP171" si="475">+K169-AN171</f>
        <v>#N/A</v>
      </c>
      <c r="AQ171" s="80" t="e">
        <f t="shared" ref="AQ171" si="476">+M169-AO171</f>
        <v>#N/A</v>
      </c>
      <c r="AR171" s="175"/>
      <c r="AS171" s="175"/>
      <c r="AT171" s="175"/>
      <c r="AU171" s="175"/>
    </row>
    <row r="172" spans="1:47" ht="28">
      <c r="A172" s="178"/>
      <c r="B172" s="200"/>
      <c r="C172" s="182"/>
      <c r="D172" s="185"/>
      <c r="E172" s="122"/>
      <c r="F172" s="122"/>
      <c r="G172" s="49"/>
      <c r="H172" s="43"/>
      <c r="I172" s="29"/>
      <c r="J172" s="192"/>
      <c r="K172" s="194"/>
      <c r="L172" s="197"/>
      <c r="M172" s="194"/>
      <c r="N172" s="198"/>
      <c r="O172" s="83" t="s">
        <v>169</v>
      </c>
      <c r="P172" s="86"/>
      <c r="Q172" s="86"/>
      <c r="R172" s="86"/>
      <c r="S172" s="46" t="str">
        <f t="shared" si="357"/>
        <v/>
      </c>
      <c r="T172" s="86"/>
      <c r="U172" s="46" t="str">
        <f t="shared" si="358"/>
        <v/>
      </c>
      <c r="V172" s="126"/>
      <c r="W172" s="46" t="str">
        <f t="shared" si="359"/>
        <v/>
      </c>
      <c r="X172" s="126"/>
      <c r="Y172" s="46" t="str">
        <f t="shared" si="360"/>
        <v/>
      </c>
      <c r="Z172" s="126"/>
      <c r="AA172" s="46" t="str">
        <f t="shared" si="361"/>
        <v/>
      </c>
      <c r="AB172" s="126"/>
      <c r="AC172" s="46" t="str">
        <f t="shared" si="362"/>
        <v/>
      </c>
      <c r="AD172" s="126"/>
      <c r="AE172" s="46" t="str">
        <f t="shared" si="363"/>
        <v/>
      </c>
      <c r="AF172" s="125" t="str">
        <f t="shared" si="364"/>
        <v/>
      </c>
      <c r="AG172" s="125" t="str">
        <f t="shared" si="365"/>
        <v/>
      </c>
      <c r="AH172" s="87"/>
      <c r="AI172" s="30" t="str">
        <f t="shared" si="369"/>
        <v>Débil</v>
      </c>
      <c r="AJ172" s="34" t="str">
        <f>IFERROR(VLOOKUP((CONCATENATE(AG172,AI172)),Listados!$U$3:$V$11,2,FALSE),"")</f>
        <v/>
      </c>
      <c r="AK172" s="125">
        <f t="shared" si="370"/>
        <v>100</v>
      </c>
      <c r="AL172" s="188"/>
      <c r="AM172" s="190"/>
      <c r="AN172" s="80">
        <f t="shared" ref="AN172" si="477">+IF(AND(Q172="Preventivo",AM169="Fuerte"),2,IF(AND(Q172="Preventivo",AM169="Moderado"),1,0))</f>
        <v>0</v>
      </c>
      <c r="AO172" s="80">
        <f t="shared" si="387"/>
        <v>0</v>
      </c>
      <c r="AP172" s="80" t="e">
        <f t="shared" ref="AP172" si="478">+K169-AN172</f>
        <v>#N/A</v>
      </c>
      <c r="AQ172" s="80" t="e">
        <f t="shared" ref="AQ172" si="479">+M169-AO172</f>
        <v>#N/A</v>
      </c>
      <c r="AR172" s="175"/>
      <c r="AS172" s="175"/>
      <c r="AT172" s="175"/>
      <c r="AU172" s="175"/>
    </row>
    <row r="173" spans="1:47" ht="28">
      <c r="A173" s="178"/>
      <c r="B173" s="200"/>
      <c r="C173" s="182"/>
      <c r="D173" s="185"/>
      <c r="E173" s="47"/>
      <c r="F173" s="47"/>
      <c r="G173" s="48"/>
      <c r="H173" s="50"/>
      <c r="I173" s="29"/>
      <c r="J173" s="192"/>
      <c r="K173" s="194"/>
      <c r="L173" s="197"/>
      <c r="M173" s="194"/>
      <c r="N173" s="198"/>
      <c r="O173" s="83" t="s">
        <v>169</v>
      </c>
      <c r="P173" s="86"/>
      <c r="Q173" s="86"/>
      <c r="R173" s="86"/>
      <c r="S173" s="46" t="str">
        <f t="shared" si="357"/>
        <v/>
      </c>
      <c r="T173" s="86"/>
      <c r="U173" s="46" t="str">
        <f t="shared" si="358"/>
        <v/>
      </c>
      <c r="V173" s="126"/>
      <c r="W173" s="46" t="str">
        <f t="shared" si="359"/>
        <v/>
      </c>
      <c r="X173" s="126"/>
      <c r="Y173" s="46" t="str">
        <f t="shared" si="360"/>
        <v/>
      </c>
      <c r="Z173" s="126"/>
      <c r="AA173" s="46" t="str">
        <f t="shared" si="361"/>
        <v/>
      </c>
      <c r="AB173" s="126"/>
      <c r="AC173" s="46" t="str">
        <f t="shared" si="362"/>
        <v/>
      </c>
      <c r="AD173" s="126"/>
      <c r="AE173" s="46" t="str">
        <f t="shared" si="363"/>
        <v/>
      </c>
      <c r="AF173" s="125" t="str">
        <f t="shared" si="364"/>
        <v/>
      </c>
      <c r="AG173" s="125" t="str">
        <f t="shared" si="365"/>
        <v/>
      </c>
      <c r="AH173" s="87"/>
      <c r="AI173" s="30" t="str">
        <f t="shared" si="369"/>
        <v>Débil</v>
      </c>
      <c r="AJ173" s="34" t="str">
        <f>IFERROR(VLOOKUP((CONCATENATE(AG173,AI173)),Listados!$U$3:$V$11,2,FALSE),"")</f>
        <v/>
      </c>
      <c r="AK173" s="125">
        <f t="shared" si="370"/>
        <v>100</v>
      </c>
      <c r="AL173" s="188"/>
      <c r="AM173" s="190"/>
      <c r="AN173" s="80">
        <f t="shared" ref="AN173" si="480">+IF(AND(Q173="Preventivo",AM169="Fuerte"),2,IF(AND(Q173="Preventivo",AM169="Moderado"),1,0))</f>
        <v>0</v>
      </c>
      <c r="AO173" s="80">
        <f t="shared" si="387"/>
        <v>0</v>
      </c>
      <c r="AP173" s="80" t="e">
        <f t="shared" ref="AP173" si="481">+K169-AN173</f>
        <v>#N/A</v>
      </c>
      <c r="AQ173" s="80" t="e">
        <f t="shared" ref="AQ173" si="482">+M169-AO173</f>
        <v>#N/A</v>
      </c>
      <c r="AR173" s="175"/>
      <c r="AS173" s="175"/>
      <c r="AT173" s="175"/>
      <c r="AU173" s="175"/>
    </row>
    <row r="174" spans="1:47" ht="29" thickBot="1">
      <c r="A174" s="179"/>
      <c r="B174" s="200"/>
      <c r="C174" s="183"/>
      <c r="D174" s="186"/>
      <c r="E174" s="123"/>
      <c r="F174" s="123"/>
      <c r="G174" s="51"/>
      <c r="H174" s="52"/>
      <c r="I174" s="29"/>
      <c r="J174" s="192"/>
      <c r="K174" s="195"/>
      <c r="L174" s="197"/>
      <c r="M174" s="195"/>
      <c r="N174" s="198"/>
      <c r="O174" s="83" t="s">
        <v>169</v>
      </c>
      <c r="P174" s="86"/>
      <c r="Q174" s="86"/>
      <c r="R174" s="86"/>
      <c r="S174" s="46" t="str">
        <f t="shared" si="357"/>
        <v/>
      </c>
      <c r="T174" s="86"/>
      <c r="U174" s="46" t="str">
        <f t="shared" si="358"/>
        <v/>
      </c>
      <c r="V174" s="126"/>
      <c r="W174" s="46" t="str">
        <f t="shared" si="359"/>
        <v/>
      </c>
      <c r="X174" s="126"/>
      <c r="Y174" s="46" t="str">
        <f t="shared" si="360"/>
        <v/>
      </c>
      <c r="Z174" s="126"/>
      <c r="AA174" s="46" t="str">
        <f t="shared" si="361"/>
        <v/>
      </c>
      <c r="AB174" s="126"/>
      <c r="AC174" s="46" t="str">
        <f t="shared" si="362"/>
        <v/>
      </c>
      <c r="AD174" s="126"/>
      <c r="AE174" s="46" t="str">
        <f t="shared" si="363"/>
        <v/>
      </c>
      <c r="AF174" s="125" t="str">
        <f t="shared" si="364"/>
        <v/>
      </c>
      <c r="AG174" s="125" t="str">
        <f t="shared" si="365"/>
        <v/>
      </c>
      <c r="AH174" s="87"/>
      <c r="AI174" s="30" t="str">
        <f t="shared" si="369"/>
        <v>Débil</v>
      </c>
      <c r="AJ174" s="34" t="str">
        <f>IFERROR(VLOOKUP((CONCATENATE(AG174,AI174)),Listados!$U$3:$V$11,2,FALSE),"")</f>
        <v/>
      </c>
      <c r="AK174" s="125">
        <f t="shared" si="370"/>
        <v>100</v>
      </c>
      <c r="AL174" s="189"/>
      <c r="AM174" s="190"/>
      <c r="AN174" s="80">
        <f t="shared" ref="AN174" si="483">+IF(AND(Q174="Preventivo",AM169="Fuerte"),2,IF(AND(Q174="Preventivo",AM169="Moderado"),1,0))</f>
        <v>0</v>
      </c>
      <c r="AO174" s="80">
        <f t="shared" si="387"/>
        <v>0</v>
      </c>
      <c r="AP174" s="80" t="e">
        <f t="shared" ref="AP174" si="484">+K169-AN174</f>
        <v>#N/A</v>
      </c>
      <c r="AQ174" s="80" t="e">
        <f t="shared" ref="AQ174" si="485">+M169-AO174</f>
        <v>#N/A</v>
      </c>
      <c r="AR174" s="176"/>
      <c r="AS174" s="176"/>
      <c r="AT174" s="176"/>
      <c r="AU174" s="176"/>
    </row>
    <row r="175" spans="1:47" ht="28">
      <c r="A175" s="177">
        <v>29</v>
      </c>
      <c r="B175" s="199"/>
      <c r="C175" s="181" t="str">
        <f>IFERROR(VLOOKUP(B175,Listados!B$3:C$20,2,FALSE),"")</f>
        <v/>
      </c>
      <c r="D175" s="184"/>
      <c r="E175" s="121"/>
      <c r="F175" s="121"/>
      <c r="G175" s="37"/>
      <c r="H175" s="42"/>
      <c r="I175" s="28"/>
      <c r="J175" s="191"/>
      <c r="K175" s="193" t="e">
        <f>+VLOOKUP(J175,Listados!$K$8:$L$12,2,0)</f>
        <v>#N/A</v>
      </c>
      <c r="L175" s="196"/>
      <c r="M175" s="193" t="e">
        <f>+VLOOKUP(L175,Listados!$K$13:$L$17,2,0)</f>
        <v>#N/A</v>
      </c>
      <c r="N175" s="176" t="str">
        <f>IF(AND(J175&lt;&gt;"",L175&lt;&gt;""),VLOOKUP(J175&amp;L175,Listados!$M$3:$N$27,2,FALSE),"")</f>
        <v/>
      </c>
      <c r="O175" s="83" t="s">
        <v>169</v>
      </c>
      <c r="P175" s="86"/>
      <c r="Q175" s="86"/>
      <c r="R175" s="86"/>
      <c r="S175" s="46" t="str">
        <f t="shared" si="357"/>
        <v/>
      </c>
      <c r="T175" s="86"/>
      <c r="U175" s="46" t="str">
        <f t="shared" si="358"/>
        <v/>
      </c>
      <c r="V175" s="126"/>
      <c r="W175" s="46" t="str">
        <f t="shared" si="359"/>
        <v/>
      </c>
      <c r="X175" s="126"/>
      <c r="Y175" s="46" t="str">
        <f t="shared" si="360"/>
        <v/>
      </c>
      <c r="Z175" s="126"/>
      <c r="AA175" s="46" t="str">
        <f t="shared" si="361"/>
        <v/>
      </c>
      <c r="AB175" s="126"/>
      <c r="AC175" s="46" t="str">
        <f t="shared" si="362"/>
        <v/>
      </c>
      <c r="AD175" s="126"/>
      <c r="AE175" s="46" t="str">
        <f t="shared" si="363"/>
        <v/>
      </c>
      <c r="AF175" s="125" t="str">
        <f t="shared" si="364"/>
        <v/>
      </c>
      <c r="AG175" s="125" t="str">
        <f t="shared" si="365"/>
        <v/>
      </c>
      <c r="AH175" s="87"/>
      <c r="AI175" s="30" t="str">
        <f t="shared" si="369"/>
        <v>Débil</v>
      </c>
      <c r="AJ175" s="34" t="str">
        <f>IFERROR(VLOOKUP((CONCATENATE(AG175,AI175)),Listados!$U$3:$V$11,2,FALSE),"")</f>
        <v/>
      </c>
      <c r="AK175" s="125">
        <f t="shared" si="370"/>
        <v>100</v>
      </c>
      <c r="AL175" s="187">
        <f>AVERAGE(AK175:AK180)</f>
        <v>100</v>
      </c>
      <c r="AM175" s="189" t="str">
        <f>IF(AL175&lt;=50, "Débil", IF(AL175&lt;=99,"Moderado","Fuerte"))</f>
        <v>Fuerte</v>
      </c>
      <c r="AN175" s="80">
        <f t="shared" ref="AN175" si="486">+IF(AND(Q175="Preventivo",AM175="Fuerte"),2,IF(AND(Q175="Preventivo",AM175="Moderado"),1,0))</f>
        <v>0</v>
      </c>
      <c r="AO175" s="80">
        <f t="shared" si="387"/>
        <v>0</v>
      </c>
      <c r="AP175" s="80" t="e">
        <f t="shared" ref="AP175" si="487">+K175-AN175</f>
        <v>#N/A</v>
      </c>
      <c r="AQ175" s="80" t="e">
        <f t="shared" ref="AQ175" si="488">+M175-AO175</f>
        <v>#N/A</v>
      </c>
      <c r="AR175" s="174" t="e">
        <f>+VLOOKUP(MIN(AP175,AP176,AP177,AP178,AP179,AP180),Listados!$J$18:$K$24,2,TRUE)</f>
        <v>#N/A</v>
      </c>
      <c r="AS175" s="174" t="e">
        <f>+VLOOKUP(MIN(AQ175,AQ176,AQ177,AQ178,AQ179,AQ180),Listados!$J$27:$K$32,2,TRUE)</f>
        <v>#N/A</v>
      </c>
      <c r="AT175" s="174" t="e">
        <f>IF(AND(AR175&lt;&gt;"",AS175&lt;&gt;""),VLOOKUP(AR175&amp;AS175,Listados!$M$3:$N$27,2,FALSE),"")</f>
        <v>#N/A</v>
      </c>
      <c r="AU175" s="174" t="e">
        <f>+VLOOKUP(AT175,Listados!$P$3:$Q$6,2,FALSE)</f>
        <v>#N/A</v>
      </c>
    </row>
    <row r="176" spans="1:47" ht="28">
      <c r="A176" s="178"/>
      <c r="B176" s="200"/>
      <c r="C176" s="182"/>
      <c r="D176" s="185"/>
      <c r="E176" s="122"/>
      <c r="F176" s="122"/>
      <c r="G176" s="35"/>
      <c r="H176" s="43"/>
      <c r="I176" s="29"/>
      <c r="J176" s="192"/>
      <c r="K176" s="194"/>
      <c r="L176" s="197"/>
      <c r="M176" s="194"/>
      <c r="N176" s="198"/>
      <c r="O176" s="83" t="s">
        <v>169</v>
      </c>
      <c r="P176" s="86"/>
      <c r="Q176" s="86"/>
      <c r="R176" s="86"/>
      <c r="S176" s="46" t="str">
        <f t="shared" si="357"/>
        <v/>
      </c>
      <c r="T176" s="86"/>
      <c r="U176" s="46" t="str">
        <f t="shared" si="358"/>
        <v/>
      </c>
      <c r="V176" s="126"/>
      <c r="W176" s="46" t="str">
        <f t="shared" si="359"/>
        <v/>
      </c>
      <c r="X176" s="126"/>
      <c r="Y176" s="46" t="str">
        <f t="shared" si="360"/>
        <v/>
      </c>
      <c r="Z176" s="126"/>
      <c r="AA176" s="46" t="str">
        <f t="shared" si="361"/>
        <v/>
      </c>
      <c r="AB176" s="126"/>
      <c r="AC176" s="46" t="str">
        <f t="shared" si="362"/>
        <v/>
      </c>
      <c r="AD176" s="126"/>
      <c r="AE176" s="46" t="str">
        <f t="shared" si="363"/>
        <v/>
      </c>
      <c r="AF176" s="125" t="str">
        <f t="shared" si="364"/>
        <v/>
      </c>
      <c r="AG176" s="125" t="str">
        <f t="shared" si="365"/>
        <v/>
      </c>
      <c r="AH176" s="87"/>
      <c r="AI176" s="30" t="str">
        <f t="shared" si="369"/>
        <v>Débil</v>
      </c>
      <c r="AJ176" s="34" t="str">
        <f>IFERROR(VLOOKUP((CONCATENATE(AG176,AI176)),Listados!$U$3:$V$11,2,FALSE),"")</f>
        <v/>
      </c>
      <c r="AK176" s="125">
        <f t="shared" si="370"/>
        <v>100</v>
      </c>
      <c r="AL176" s="188"/>
      <c r="AM176" s="190"/>
      <c r="AN176" s="80">
        <f t="shared" ref="AN176" si="489">+IF(AND(Q176="Preventivo",AM175="Fuerte"),2,IF(AND(Q176="Preventivo",AM175="Moderado"),1,0))</f>
        <v>0</v>
      </c>
      <c r="AO176" s="80">
        <f t="shared" si="387"/>
        <v>0</v>
      </c>
      <c r="AP176" s="80" t="e">
        <f t="shared" ref="AP176" si="490">+K175-AN176</f>
        <v>#N/A</v>
      </c>
      <c r="AQ176" s="80" t="e">
        <f t="shared" ref="AQ176" si="491">+M175-AO176</f>
        <v>#N/A</v>
      </c>
      <c r="AR176" s="175"/>
      <c r="AS176" s="175"/>
      <c r="AT176" s="175"/>
      <c r="AU176" s="175"/>
    </row>
    <row r="177" spans="1:47" ht="28">
      <c r="A177" s="178"/>
      <c r="B177" s="200"/>
      <c r="C177" s="182"/>
      <c r="D177" s="185"/>
      <c r="E177" s="122"/>
      <c r="F177" s="122"/>
      <c r="G177" s="35"/>
      <c r="H177" s="43"/>
      <c r="I177" s="29"/>
      <c r="J177" s="192"/>
      <c r="K177" s="194"/>
      <c r="L177" s="197"/>
      <c r="M177" s="194"/>
      <c r="N177" s="198"/>
      <c r="O177" s="83" t="s">
        <v>169</v>
      </c>
      <c r="P177" s="86"/>
      <c r="Q177" s="86"/>
      <c r="R177" s="86"/>
      <c r="S177" s="46" t="str">
        <f t="shared" si="357"/>
        <v/>
      </c>
      <c r="T177" s="86"/>
      <c r="U177" s="46" t="str">
        <f t="shared" si="358"/>
        <v/>
      </c>
      <c r="V177" s="126"/>
      <c r="W177" s="46" t="str">
        <f t="shared" si="359"/>
        <v/>
      </c>
      <c r="X177" s="126"/>
      <c r="Y177" s="46" t="str">
        <f t="shared" si="360"/>
        <v/>
      </c>
      <c r="Z177" s="126"/>
      <c r="AA177" s="46" t="str">
        <f t="shared" si="361"/>
        <v/>
      </c>
      <c r="AB177" s="126"/>
      <c r="AC177" s="46" t="str">
        <f t="shared" si="362"/>
        <v/>
      </c>
      <c r="AD177" s="126"/>
      <c r="AE177" s="46" t="str">
        <f t="shared" si="363"/>
        <v/>
      </c>
      <c r="AF177" s="125" t="str">
        <f t="shared" si="364"/>
        <v/>
      </c>
      <c r="AG177" s="125" t="str">
        <f t="shared" si="365"/>
        <v/>
      </c>
      <c r="AH177" s="87"/>
      <c r="AI177" s="30" t="str">
        <f t="shared" si="369"/>
        <v>Débil</v>
      </c>
      <c r="AJ177" s="34" t="str">
        <f>IFERROR(VLOOKUP((CONCATENATE(AG177,AI177)),Listados!$U$3:$V$11,2,FALSE),"")</f>
        <v/>
      </c>
      <c r="AK177" s="125">
        <f t="shared" si="370"/>
        <v>100</v>
      </c>
      <c r="AL177" s="188"/>
      <c r="AM177" s="190"/>
      <c r="AN177" s="80">
        <f t="shared" ref="AN177" si="492">+IF(AND(Q177="Preventivo",AM175="Fuerte"),2,IF(AND(Q177="Preventivo",AM175="Moderado"),1,0))</f>
        <v>0</v>
      </c>
      <c r="AO177" s="80">
        <f t="shared" si="387"/>
        <v>0</v>
      </c>
      <c r="AP177" s="80" t="e">
        <f t="shared" ref="AP177" si="493">+K175-AN177</f>
        <v>#N/A</v>
      </c>
      <c r="AQ177" s="80" t="e">
        <f t="shared" ref="AQ177" si="494">+M175-AO177</f>
        <v>#N/A</v>
      </c>
      <c r="AR177" s="175"/>
      <c r="AS177" s="175"/>
      <c r="AT177" s="175"/>
      <c r="AU177" s="175"/>
    </row>
    <row r="178" spans="1:47" ht="28">
      <c r="A178" s="178"/>
      <c r="B178" s="200"/>
      <c r="C178" s="182"/>
      <c r="D178" s="185"/>
      <c r="E178" s="122"/>
      <c r="F178" s="122"/>
      <c r="G178" s="49"/>
      <c r="H178" s="43"/>
      <c r="I178" s="29"/>
      <c r="J178" s="192"/>
      <c r="K178" s="194"/>
      <c r="L178" s="197"/>
      <c r="M178" s="194"/>
      <c r="N178" s="198"/>
      <c r="O178" s="83" t="s">
        <v>169</v>
      </c>
      <c r="P178" s="86"/>
      <c r="Q178" s="86"/>
      <c r="R178" s="86"/>
      <c r="S178" s="46" t="str">
        <f t="shared" si="357"/>
        <v/>
      </c>
      <c r="T178" s="86"/>
      <c r="U178" s="46" t="str">
        <f t="shared" si="358"/>
        <v/>
      </c>
      <c r="V178" s="126"/>
      <c r="W178" s="46" t="str">
        <f t="shared" si="359"/>
        <v/>
      </c>
      <c r="X178" s="126"/>
      <c r="Y178" s="46" t="str">
        <f t="shared" si="360"/>
        <v/>
      </c>
      <c r="Z178" s="126"/>
      <c r="AA178" s="46" t="str">
        <f t="shared" si="361"/>
        <v/>
      </c>
      <c r="AB178" s="126"/>
      <c r="AC178" s="46" t="str">
        <f t="shared" si="362"/>
        <v/>
      </c>
      <c r="AD178" s="126"/>
      <c r="AE178" s="46" t="str">
        <f t="shared" si="363"/>
        <v/>
      </c>
      <c r="AF178" s="125" t="str">
        <f t="shared" si="364"/>
        <v/>
      </c>
      <c r="AG178" s="125" t="str">
        <f t="shared" si="365"/>
        <v/>
      </c>
      <c r="AH178" s="87"/>
      <c r="AI178" s="30" t="str">
        <f t="shared" si="369"/>
        <v>Débil</v>
      </c>
      <c r="AJ178" s="34" t="str">
        <f>IFERROR(VLOOKUP((CONCATENATE(AG178,AI178)),Listados!$U$3:$V$11,2,FALSE),"")</f>
        <v/>
      </c>
      <c r="AK178" s="125">
        <f t="shared" si="370"/>
        <v>100</v>
      </c>
      <c r="AL178" s="188"/>
      <c r="AM178" s="190"/>
      <c r="AN178" s="80">
        <f t="shared" ref="AN178" si="495">+IF(AND(Q178="Preventivo",AM175="Fuerte"),2,IF(AND(Q178="Preventivo",AM175="Moderado"),1,0))</f>
        <v>0</v>
      </c>
      <c r="AO178" s="80">
        <f t="shared" si="387"/>
        <v>0</v>
      </c>
      <c r="AP178" s="80" t="e">
        <f t="shared" ref="AP178" si="496">+K175-AN178</f>
        <v>#N/A</v>
      </c>
      <c r="AQ178" s="80" t="e">
        <f t="shared" ref="AQ178" si="497">+M175-AO178</f>
        <v>#N/A</v>
      </c>
      <c r="AR178" s="175"/>
      <c r="AS178" s="175"/>
      <c r="AT178" s="175"/>
      <c r="AU178" s="175"/>
    </row>
    <row r="179" spans="1:47" ht="28">
      <c r="A179" s="178"/>
      <c r="B179" s="200"/>
      <c r="C179" s="182"/>
      <c r="D179" s="185"/>
      <c r="E179" s="47"/>
      <c r="F179" s="47"/>
      <c r="G179" s="48"/>
      <c r="H179" s="50"/>
      <c r="I179" s="29"/>
      <c r="J179" s="192"/>
      <c r="K179" s="194"/>
      <c r="L179" s="197"/>
      <c r="M179" s="194"/>
      <c r="N179" s="198"/>
      <c r="O179" s="83" t="s">
        <v>169</v>
      </c>
      <c r="P179" s="86"/>
      <c r="Q179" s="86"/>
      <c r="R179" s="86"/>
      <c r="S179" s="46" t="str">
        <f t="shared" si="357"/>
        <v/>
      </c>
      <c r="T179" s="86"/>
      <c r="U179" s="46" t="str">
        <f t="shared" si="358"/>
        <v/>
      </c>
      <c r="V179" s="126"/>
      <c r="W179" s="46" t="str">
        <f t="shared" si="359"/>
        <v/>
      </c>
      <c r="X179" s="126"/>
      <c r="Y179" s="46" t="str">
        <f t="shared" si="360"/>
        <v/>
      </c>
      <c r="Z179" s="126"/>
      <c r="AA179" s="46" t="str">
        <f t="shared" si="361"/>
        <v/>
      </c>
      <c r="AB179" s="126"/>
      <c r="AC179" s="46" t="str">
        <f t="shared" si="362"/>
        <v/>
      </c>
      <c r="AD179" s="126"/>
      <c r="AE179" s="46" t="str">
        <f t="shared" si="363"/>
        <v/>
      </c>
      <c r="AF179" s="125" t="str">
        <f t="shared" si="364"/>
        <v/>
      </c>
      <c r="AG179" s="125" t="str">
        <f t="shared" si="365"/>
        <v/>
      </c>
      <c r="AH179" s="87"/>
      <c r="AI179" s="30" t="str">
        <f t="shared" si="369"/>
        <v>Débil</v>
      </c>
      <c r="AJ179" s="34" t="str">
        <f>IFERROR(VLOOKUP((CONCATENATE(AG179,AI179)),Listados!$U$3:$V$11,2,FALSE),"")</f>
        <v/>
      </c>
      <c r="AK179" s="125">
        <f t="shared" si="370"/>
        <v>100</v>
      </c>
      <c r="AL179" s="188"/>
      <c r="AM179" s="190"/>
      <c r="AN179" s="80">
        <f t="shared" ref="AN179" si="498">+IF(AND(Q179="Preventivo",AM175="Fuerte"),2,IF(AND(Q179="Preventivo",AM175="Moderado"),1,0))</f>
        <v>0</v>
      </c>
      <c r="AO179" s="80">
        <f t="shared" si="387"/>
        <v>0</v>
      </c>
      <c r="AP179" s="80" t="e">
        <f t="shared" ref="AP179" si="499">+K175-AN179</f>
        <v>#N/A</v>
      </c>
      <c r="AQ179" s="80" t="e">
        <f t="shared" ref="AQ179" si="500">+M175-AO179</f>
        <v>#N/A</v>
      </c>
      <c r="AR179" s="175"/>
      <c r="AS179" s="175"/>
      <c r="AT179" s="175"/>
      <c r="AU179" s="175"/>
    </row>
    <row r="180" spans="1:47" ht="29" thickBot="1">
      <c r="A180" s="179"/>
      <c r="B180" s="200"/>
      <c r="C180" s="183"/>
      <c r="D180" s="186"/>
      <c r="E180" s="123"/>
      <c r="F180" s="123"/>
      <c r="G180" s="51"/>
      <c r="H180" s="52"/>
      <c r="I180" s="29"/>
      <c r="J180" s="192"/>
      <c r="K180" s="195"/>
      <c r="L180" s="197"/>
      <c r="M180" s="195"/>
      <c r="N180" s="198"/>
      <c r="O180" s="83" t="s">
        <v>169</v>
      </c>
      <c r="P180" s="86"/>
      <c r="Q180" s="86"/>
      <c r="R180" s="86"/>
      <c r="S180" s="46" t="str">
        <f t="shared" si="357"/>
        <v/>
      </c>
      <c r="T180" s="86"/>
      <c r="U180" s="46" t="str">
        <f t="shared" si="358"/>
        <v/>
      </c>
      <c r="V180" s="126"/>
      <c r="W180" s="46" t="str">
        <f t="shared" si="359"/>
        <v/>
      </c>
      <c r="X180" s="126"/>
      <c r="Y180" s="46" t="str">
        <f t="shared" si="360"/>
        <v/>
      </c>
      <c r="Z180" s="126"/>
      <c r="AA180" s="46" t="str">
        <f t="shared" si="361"/>
        <v/>
      </c>
      <c r="AB180" s="126"/>
      <c r="AC180" s="46" t="str">
        <f t="shared" si="362"/>
        <v/>
      </c>
      <c r="AD180" s="126"/>
      <c r="AE180" s="46" t="str">
        <f t="shared" si="363"/>
        <v/>
      </c>
      <c r="AF180" s="125" t="str">
        <f t="shared" si="364"/>
        <v/>
      </c>
      <c r="AG180" s="125" t="str">
        <f t="shared" si="365"/>
        <v/>
      </c>
      <c r="AH180" s="87"/>
      <c r="AI180" s="30" t="str">
        <f t="shared" si="369"/>
        <v>Débil</v>
      </c>
      <c r="AJ180" s="34" t="str">
        <f>IFERROR(VLOOKUP((CONCATENATE(AG180,AI180)),Listados!$U$3:$V$11,2,FALSE),"")</f>
        <v/>
      </c>
      <c r="AK180" s="125">
        <f t="shared" si="370"/>
        <v>100</v>
      </c>
      <c r="AL180" s="189"/>
      <c r="AM180" s="190"/>
      <c r="AN180" s="80">
        <f t="shared" ref="AN180" si="501">+IF(AND(Q180="Preventivo",AM175="Fuerte"),2,IF(AND(Q180="Preventivo",AM175="Moderado"),1,0))</f>
        <v>0</v>
      </c>
      <c r="AO180" s="80">
        <f t="shared" si="387"/>
        <v>0</v>
      </c>
      <c r="AP180" s="80" t="e">
        <f t="shared" ref="AP180" si="502">+K175-AN180</f>
        <v>#N/A</v>
      </c>
      <c r="AQ180" s="80" t="e">
        <f t="shared" ref="AQ180" si="503">+M175-AO180</f>
        <v>#N/A</v>
      </c>
      <c r="AR180" s="176"/>
      <c r="AS180" s="176"/>
      <c r="AT180" s="176"/>
      <c r="AU180" s="176"/>
    </row>
    <row r="181" spans="1:47" ht="28">
      <c r="A181" s="177">
        <v>30</v>
      </c>
      <c r="B181" s="199"/>
      <c r="C181" s="181" t="str">
        <f>IFERROR(VLOOKUP(B181,Listados!B$3:C$20,2,FALSE),"")</f>
        <v/>
      </c>
      <c r="D181" s="184"/>
      <c r="E181" s="121"/>
      <c r="F181" s="121"/>
      <c r="G181" s="37"/>
      <c r="H181" s="42"/>
      <c r="I181" s="28"/>
      <c r="J181" s="191"/>
      <c r="K181" s="193" t="e">
        <f>+VLOOKUP(J181,Listados!$K$8:$L$12,2,0)</f>
        <v>#N/A</v>
      </c>
      <c r="L181" s="196"/>
      <c r="M181" s="193" t="e">
        <f>+VLOOKUP(L181,Listados!$K$13:$L$17,2,0)</f>
        <v>#N/A</v>
      </c>
      <c r="N181" s="176" t="str">
        <f>IF(AND(J181&lt;&gt;"",L181&lt;&gt;""),VLOOKUP(J181&amp;L181,Listados!$M$3:$N$27,2,FALSE),"")</f>
        <v/>
      </c>
      <c r="O181" s="83" t="s">
        <v>169</v>
      </c>
      <c r="P181" s="86"/>
      <c r="Q181" s="86"/>
      <c r="R181" s="86"/>
      <c r="S181" s="46" t="str">
        <f t="shared" si="357"/>
        <v/>
      </c>
      <c r="T181" s="86"/>
      <c r="U181" s="46" t="str">
        <f t="shared" si="358"/>
        <v/>
      </c>
      <c r="V181" s="126"/>
      <c r="W181" s="46" t="str">
        <f t="shared" si="359"/>
        <v/>
      </c>
      <c r="X181" s="126"/>
      <c r="Y181" s="46" t="str">
        <f t="shared" si="360"/>
        <v/>
      </c>
      <c r="Z181" s="126"/>
      <c r="AA181" s="46" t="str">
        <f t="shared" si="361"/>
        <v/>
      </c>
      <c r="AB181" s="126"/>
      <c r="AC181" s="46" t="str">
        <f t="shared" si="362"/>
        <v/>
      </c>
      <c r="AD181" s="126"/>
      <c r="AE181" s="46" t="str">
        <f t="shared" si="363"/>
        <v/>
      </c>
      <c r="AF181" s="125" t="str">
        <f t="shared" si="364"/>
        <v/>
      </c>
      <c r="AG181" s="125" t="str">
        <f t="shared" si="365"/>
        <v/>
      </c>
      <c r="AH181" s="87"/>
      <c r="AI181" s="30" t="str">
        <f t="shared" si="369"/>
        <v>Débil</v>
      </c>
      <c r="AJ181" s="34" t="str">
        <f>IFERROR(VLOOKUP((CONCATENATE(AG181,AI181)),Listados!$U$3:$V$11,2,FALSE),"")</f>
        <v/>
      </c>
      <c r="AK181" s="125">
        <f t="shared" si="370"/>
        <v>100</v>
      </c>
      <c r="AL181" s="187">
        <f>AVERAGE(AK181:AK186)</f>
        <v>100</v>
      </c>
      <c r="AM181" s="189" t="str">
        <f>IF(AL181&lt;=50, "Débil", IF(AL181&lt;=99,"Moderado","Fuerte"))</f>
        <v>Fuerte</v>
      </c>
      <c r="AN181" s="80">
        <f t="shared" ref="AN181" si="504">+IF(AND(Q181="Preventivo",AM181="Fuerte"),2,IF(AND(Q181="Preventivo",AM181="Moderado"),1,0))</f>
        <v>0</v>
      </c>
      <c r="AO181" s="80">
        <f t="shared" si="387"/>
        <v>0</v>
      </c>
      <c r="AP181" s="80" t="e">
        <f t="shared" ref="AP181" si="505">+K181-AN181</f>
        <v>#N/A</v>
      </c>
      <c r="AQ181" s="80" t="e">
        <f t="shared" ref="AQ181" si="506">+M181-AO181</f>
        <v>#N/A</v>
      </c>
      <c r="AR181" s="174" t="e">
        <f>+VLOOKUP(MIN(AP181,AP182,AP183,AP184,AP185,AP186),Listados!$J$18:$K$24,2,TRUE)</f>
        <v>#N/A</v>
      </c>
      <c r="AS181" s="174" t="e">
        <f>+VLOOKUP(MIN(AQ181,AQ182,AQ183,AQ184,AQ185,AQ186),Listados!$J$27:$K$32,2,TRUE)</f>
        <v>#N/A</v>
      </c>
      <c r="AT181" s="174" t="e">
        <f>IF(AND(AR181&lt;&gt;"",AS181&lt;&gt;""),VLOOKUP(AR181&amp;AS181,Listados!$M$3:$N$27,2,FALSE),"")</f>
        <v>#N/A</v>
      </c>
      <c r="AU181" s="174" t="e">
        <f>+VLOOKUP(AT181,Listados!$P$3:$Q$6,2,FALSE)</f>
        <v>#N/A</v>
      </c>
    </row>
    <row r="182" spans="1:47" ht="28">
      <c r="A182" s="178"/>
      <c r="B182" s="200"/>
      <c r="C182" s="182"/>
      <c r="D182" s="185"/>
      <c r="E182" s="122"/>
      <c r="F182" s="122"/>
      <c r="G182" s="35"/>
      <c r="H182" s="43"/>
      <c r="I182" s="29"/>
      <c r="J182" s="192"/>
      <c r="K182" s="194"/>
      <c r="L182" s="197"/>
      <c r="M182" s="194"/>
      <c r="N182" s="198"/>
      <c r="O182" s="83" t="s">
        <v>169</v>
      </c>
      <c r="P182" s="86"/>
      <c r="Q182" s="86"/>
      <c r="R182" s="86"/>
      <c r="S182" s="46" t="str">
        <f t="shared" si="357"/>
        <v/>
      </c>
      <c r="T182" s="86"/>
      <c r="U182" s="46" t="str">
        <f t="shared" si="358"/>
        <v/>
      </c>
      <c r="V182" s="126"/>
      <c r="W182" s="46" t="str">
        <f t="shared" si="359"/>
        <v/>
      </c>
      <c r="X182" s="126"/>
      <c r="Y182" s="46" t="str">
        <f t="shared" si="360"/>
        <v/>
      </c>
      <c r="Z182" s="126"/>
      <c r="AA182" s="46" t="str">
        <f t="shared" si="361"/>
        <v/>
      </c>
      <c r="AB182" s="126"/>
      <c r="AC182" s="46" t="str">
        <f t="shared" si="362"/>
        <v/>
      </c>
      <c r="AD182" s="126"/>
      <c r="AE182" s="46" t="str">
        <f t="shared" si="363"/>
        <v/>
      </c>
      <c r="AF182" s="125" t="str">
        <f t="shared" si="364"/>
        <v/>
      </c>
      <c r="AG182" s="125" t="str">
        <f t="shared" si="365"/>
        <v/>
      </c>
      <c r="AH182" s="87"/>
      <c r="AI182" s="30" t="str">
        <f t="shared" si="369"/>
        <v>Débil</v>
      </c>
      <c r="AJ182" s="34" t="str">
        <f>IFERROR(VLOOKUP((CONCATENATE(AG182,AI182)),Listados!$U$3:$V$11,2,FALSE),"")</f>
        <v/>
      </c>
      <c r="AK182" s="125">
        <f t="shared" si="370"/>
        <v>100</v>
      </c>
      <c r="AL182" s="188"/>
      <c r="AM182" s="190"/>
      <c r="AN182" s="80">
        <f t="shared" ref="AN182" si="507">+IF(AND(Q182="Preventivo",AM181="Fuerte"),2,IF(AND(Q182="Preventivo",AM181="Moderado"),1,0))</f>
        <v>0</v>
      </c>
      <c r="AO182" s="80">
        <f t="shared" si="387"/>
        <v>0</v>
      </c>
      <c r="AP182" s="80" t="e">
        <f t="shared" ref="AP182" si="508">+K181-AN182</f>
        <v>#N/A</v>
      </c>
      <c r="AQ182" s="80" t="e">
        <f t="shared" ref="AQ182" si="509">+M181-AO182</f>
        <v>#N/A</v>
      </c>
      <c r="AR182" s="175"/>
      <c r="AS182" s="175"/>
      <c r="AT182" s="175"/>
      <c r="AU182" s="175"/>
    </row>
    <row r="183" spans="1:47" ht="28">
      <c r="A183" s="178"/>
      <c r="B183" s="200"/>
      <c r="C183" s="182"/>
      <c r="D183" s="185"/>
      <c r="E183" s="122"/>
      <c r="F183" s="122"/>
      <c r="G183" s="35"/>
      <c r="H183" s="43"/>
      <c r="I183" s="29"/>
      <c r="J183" s="192"/>
      <c r="K183" s="194"/>
      <c r="L183" s="197"/>
      <c r="M183" s="194"/>
      <c r="N183" s="198"/>
      <c r="O183" s="83" t="s">
        <v>169</v>
      </c>
      <c r="P183" s="86"/>
      <c r="Q183" s="86"/>
      <c r="R183" s="86"/>
      <c r="S183" s="46" t="str">
        <f t="shared" si="357"/>
        <v/>
      </c>
      <c r="T183" s="86"/>
      <c r="U183" s="46" t="str">
        <f t="shared" si="358"/>
        <v/>
      </c>
      <c r="V183" s="126"/>
      <c r="W183" s="46" t="str">
        <f t="shared" si="359"/>
        <v/>
      </c>
      <c r="X183" s="126"/>
      <c r="Y183" s="46" t="str">
        <f t="shared" si="360"/>
        <v/>
      </c>
      <c r="Z183" s="126"/>
      <c r="AA183" s="46" t="str">
        <f t="shared" si="361"/>
        <v/>
      </c>
      <c r="AB183" s="126"/>
      <c r="AC183" s="46" t="str">
        <f t="shared" si="362"/>
        <v/>
      </c>
      <c r="AD183" s="126"/>
      <c r="AE183" s="46" t="str">
        <f t="shared" si="363"/>
        <v/>
      </c>
      <c r="AF183" s="125" t="str">
        <f t="shared" si="364"/>
        <v/>
      </c>
      <c r="AG183" s="125" t="str">
        <f t="shared" si="365"/>
        <v/>
      </c>
      <c r="AH183" s="87"/>
      <c r="AI183" s="30" t="str">
        <f t="shared" si="369"/>
        <v>Débil</v>
      </c>
      <c r="AJ183" s="34" t="str">
        <f>IFERROR(VLOOKUP((CONCATENATE(AG183,AI183)),Listados!$U$3:$V$11,2,FALSE),"")</f>
        <v/>
      </c>
      <c r="AK183" s="125">
        <f t="shared" si="370"/>
        <v>100</v>
      </c>
      <c r="AL183" s="188"/>
      <c r="AM183" s="190"/>
      <c r="AN183" s="80">
        <f t="shared" ref="AN183" si="510">+IF(AND(Q183="Preventivo",AM181="Fuerte"),2,IF(AND(Q183="Preventivo",AM181="Moderado"),1,0))</f>
        <v>0</v>
      </c>
      <c r="AO183" s="80">
        <f t="shared" si="387"/>
        <v>0</v>
      </c>
      <c r="AP183" s="80" t="e">
        <f t="shared" ref="AP183" si="511">+K181-AN183</f>
        <v>#N/A</v>
      </c>
      <c r="AQ183" s="80" t="e">
        <f t="shared" ref="AQ183" si="512">+M181-AO183</f>
        <v>#N/A</v>
      </c>
      <c r="AR183" s="175"/>
      <c r="AS183" s="175"/>
      <c r="AT183" s="175"/>
      <c r="AU183" s="175"/>
    </row>
    <row r="184" spans="1:47" ht="28">
      <c r="A184" s="178"/>
      <c r="B184" s="200"/>
      <c r="C184" s="182"/>
      <c r="D184" s="185"/>
      <c r="E184" s="122"/>
      <c r="F184" s="122"/>
      <c r="G184" s="49"/>
      <c r="H184" s="43"/>
      <c r="I184" s="29"/>
      <c r="J184" s="192"/>
      <c r="K184" s="194"/>
      <c r="L184" s="197"/>
      <c r="M184" s="194"/>
      <c r="N184" s="198"/>
      <c r="O184" s="83" t="s">
        <v>169</v>
      </c>
      <c r="P184" s="86"/>
      <c r="Q184" s="86"/>
      <c r="R184" s="86"/>
      <c r="S184" s="46" t="str">
        <f t="shared" si="357"/>
        <v/>
      </c>
      <c r="T184" s="86"/>
      <c r="U184" s="46" t="str">
        <f t="shared" si="358"/>
        <v/>
      </c>
      <c r="V184" s="126"/>
      <c r="W184" s="46" t="str">
        <f t="shared" si="359"/>
        <v/>
      </c>
      <c r="X184" s="126"/>
      <c r="Y184" s="46" t="str">
        <f t="shared" si="360"/>
        <v/>
      </c>
      <c r="Z184" s="126"/>
      <c r="AA184" s="46" t="str">
        <f t="shared" si="361"/>
        <v/>
      </c>
      <c r="AB184" s="126"/>
      <c r="AC184" s="46" t="str">
        <f t="shared" si="362"/>
        <v/>
      </c>
      <c r="AD184" s="126"/>
      <c r="AE184" s="46" t="str">
        <f t="shared" si="363"/>
        <v/>
      </c>
      <c r="AF184" s="125" t="str">
        <f t="shared" si="364"/>
        <v/>
      </c>
      <c r="AG184" s="125" t="str">
        <f t="shared" si="365"/>
        <v/>
      </c>
      <c r="AH184" s="87"/>
      <c r="AI184" s="30" t="str">
        <f t="shared" si="369"/>
        <v>Débil</v>
      </c>
      <c r="AJ184" s="34" t="str">
        <f>IFERROR(VLOOKUP((CONCATENATE(AG184,AI184)),Listados!$U$3:$V$11,2,FALSE),"")</f>
        <v/>
      </c>
      <c r="AK184" s="125">
        <f t="shared" si="370"/>
        <v>100</v>
      </c>
      <c r="AL184" s="188"/>
      <c r="AM184" s="190"/>
      <c r="AN184" s="80">
        <f t="shared" ref="AN184" si="513">+IF(AND(Q184="Preventivo",AM181="Fuerte"),2,IF(AND(Q184="Preventivo",AM181="Moderado"),1,0))</f>
        <v>0</v>
      </c>
      <c r="AO184" s="80">
        <f t="shared" si="387"/>
        <v>0</v>
      </c>
      <c r="AP184" s="80" t="e">
        <f t="shared" ref="AP184" si="514">+K181-AN184</f>
        <v>#N/A</v>
      </c>
      <c r="AQ184" s="80" t="e">
        <f t="shared" ref="AQ184" si="515">+M181-AO184</f>
        <v>#N/A</v>
      </c>
      <c r="AR184" s="175"/>
      <c r="AS184" s="175"/>
      <c r="AT184" s="175"/>
      <c r="AU184" s="175"/>
    </row>
    <row r="185" spans="1:47" ht="28">
      <c r="A185" s="178"/>
      <c r="B185" s="200"/>
      <c r="C185" s="182"/>
      <c r="D185" s="185"/>
      <c r="E185" s="47"/>
      <c r="F185" s="47"/>
      <c r="G185" s="48"/>
      <c r="H185" s="50"/>
      <c r="I185" s="29"/>
      <c r="J185" s="192"/>
      <c r="K185" s="194"/>
      <c r="L185" s="197"/>
      <c r="M185" s="194"/>
      <c r="N185" s="198"/>
      <c r="O185" s="83" t="s">
        <v>169</v>
      </c>
      <c r="P185" s="86"/>
      <c r="Q185" s="86"/>
      <c r="R185" s="86"/>
      <c r="S185" s="46" t="str">
        <f t="shared" si="357"/>
        <v/>
      </c>
      <c r="T185" s="86"/>
      <c r="U185" s="46" t="str">
        <f t="shared" si="358"/>
        <v/>
      </c>
      <c r="V185" s="126"/>
      <c r="W185" s="46" t="str">
        <f t="shared" si="359"/>
        <v/>
      </c>
      <c r="X185" s="126"/>
      <c r="Y185" s="46" t="str">
        <f t="shared" si="360"/>
        <v/>
      </c>
      <c r="Z185" s="126"/>
      <c r="AA185" s="46" t="str">
        <f t="shared" si="361"/>
        <v/>
      </c>
      <c r="AB185" s="126"/>
      <c r="AC185" s="46" t="str">
        <f t="shared" si="362"/>
        <v/>
      </c>
      <c r="AD185" s="126"/>
      <c r="AE185" s="46" t="str">
        <f t="shared" si="363"/>
        <v/>
      </c>
      <c r="AF185" s="125" t="str">
        <f t="shared" si="364"/>
        <v/>
      </c>
      <c r="AG185" s="125" t="str">
        <f t="shared" si="365"/>
        <v/>
      </c>
      <c r="AH185" s="87"/>
      <c r="AI185" s="30" t="str">
        <f t="shared" si="369"/>
        <v>Débil</v>
      </c>
      <c r="AJ185" s="34" t="str">
        <f>IFERROR(VLOOKUP((CONCATENATE(AG185,AI185)),Listados!$U$3:$V$11,2,FALSE),"")</f>
        <v/>
      </c>
      <c r="AK185" s="125">
        <f t="shared" si="370"/>
        <v>100</v>
      </c>
      <c r="AL185" s="188"/>
      <c r="AM185" s="190"/>
      <c r="AN185" s="80">
        <f t="shared" ref="AN185" si="516">+IF(AND(Q185="Preventivo",AM181="Fuerte"),2,IF(AND(Q185="Preventivo",AM181="Moderado"),1,0))</f>
        <v>0</v>
      </c>
      <c r="AO185" s="80">
        <f t="shared" si="387"/>
        <v>0</v>
      </c>
      <c r="AP185" s="80" t="e">
        <f t="shared" ref="AP185" si="517">+K181-AN185</f>
        <v>#N/A</v>
      </c>
      <c r="AQ185" s="80" t="e">
        <f t="shared" ref="AQ185" si="518">+M181-AO185</f>
        <v>#N/A</v>
      </c>
      <c r="AR185" s="175"/>
      <c r="AS185" s="175"/>
      <c r="AT185" s="175"/>
      <c r="AU185" s="175"/>
    </row>
    <row r="186" spans="1:47" ht="29" thickBot="1">
      <c r="A186" s="179"/>
      <c r="B186" s="200"/>
      <c r="C186" s="183"/>
      <c r="D186" s="186"/>
      <c r="E186" s="123"/>
      <c r="F186" s="123"/>
      <c r="G186" s="51"/>
      <c r="H186" s="52"/>
      <c r="I186" s="29"/>
      <c r="J186" s="192"/>
      <c r="K186" s="195"/>
      <c r="L186" s="197"/>
      <c r="M186" s="195"/>
      <c r="N186" s="198"/>
      <c r="O186" s="83" t="s">
        <v>169</v>
      </c>
      <c r="P186" s="86"/>
      <c r="Q186" s="86"/>
      <c r="R186" s="86"/>
      <c r="S186" s="46" t="str">
        <f t="shared" si="357"/>
        <v/>
      </c>
      <c r="T186" s="86"/>
      <c r="U186" s="46" t="str">
        <f t="shared" si="358"/>
        <v/>
      </c>
      <c r="V186" s="126"/>
      <c r="W186" s="46" t="str">
        <f t="shared" si="359"/>
        <v/>
      </c>
      <c r="X186" s="126"/>
      <c r="Y186" s="46" t="str">
        <f t="shared" si="360"/>
        <v/>
      </c>
      <c r="Z186" s="126"/>
      <c r="AA186" s="46" t="str">
        <f t="shared" si="361"/>
        <v/>
      </c>
      <c r="AB186" s="126"/>
      <c r="AC186" s="46" t="str">
        <f t="shared" si="362"/>
        <v/>
      </c>
      <c r="AD186" s="126"/>
      <c r="AE186" s="46" t="str">
        <f t="shared" si="363"/>
        <v/>
      </c>
      <c r="AF186" s="125" t="str">
        <f t="shared" si="364"/>
        <v/>
      </c>
      <c r="AG186" s="125" t="str">
        <f t="shared" si="365"/>
        <v/>
      </c>
      <c r="AH186" s="87"/>
      <c r="AI186" s="30" t="str">
        <f t="shared" si="369"/>
        <v>Débil</v>
      </c>
      <c r="AJ186" s="34" t="str">
        <f>IFERROR(VLOOKUP((CONCATENATE(AG186,AI186)),Listados!$U$3:$V$11,2,FALSE),"")</f>
        <v/>
      </c>
      <c r="AK186" s="125">
        <f t="shared" si="370"/>
        <v>100</v>
      </c>
      <c r="AL186" s="189"/>
      <c r="AM186" s="190"/>
      <c r="AN186" s="80">
        <f t="shared" ref="AN186" si="519">+IF(AND(Q186="Preventivo",AM181="Fuerte"),2,IF(AND(Q186="Preventivo",AM181="Moderado"),1,0))</f>
        <v>0</v>
      </c>
      <c r="AO186" s="80">
        <f t="shared" si="387"/>
        <v>0</v>
      </c>
      <c r="AP186" s="80" t="e">
        <f t="shared" ref="AP186" si="520">+K181-AN186</f>
        <v>#N/A</v>
      </c>
      <c r="AQ186" s="80" t="e">
        <f t="shared" ref="AQ186" si="521">+M181-AO186</f>
        <v>#N/A</v>
      </c>
      <c r="AR186" s="176"/>
      <c r="AS186" s="176"/>
      <c r="AT186" s="176"/>
      <c r="AU186" s="176"/>
    </row>
    <row r="187" spans="1:47" ht="28">
      <c r="A187" s="177">
        <v>31</v>
      </c>
      <c r="B187" s="199"/>
      <c r="C187" s="181" t="str">
        <f>IFERROR(VLOOKUP(B187,Listados!B$3:C$20,2,FALSE),"")</f>
        <v/>
      </c>
      <c r="D187" s="184"/>
      <c r="E187" s="121"/>
      <c r="F187" s="121"/>
      <c r="G187" s="37"/>
      <c r="H187" s="42"/>
      <c r="I187" s="28"/>
      <c r="J187" s="191"/>
      <c r="K187" s="193" t="e">
        <f>+VLOOKUP(J187,Listados!$K$8:$L$12,2,0)</f>
        <v>#N/A</v>
      </c>
      <c r="L187" s="196"/>
      <c r="M187" s="193" t="e">
        <f>+VLOOKUP(L187,Listados!$K$13:$L$17,2,0)</f>
        <v>#N/A</v>
      </c>
      <c r="N187" s="176" t="str">
        <f>IF(AND(J187&lt;&gt;"",L187&lt;&gt;""),VLOOKUP(J187&amp;L187,Listados!$M$3:$N$27,2,FALSE),"")</f>
        <v/>
      </c>
      <c r="O187" s="83" t="s">
        <v>169</v>
      </c>
      <c r="P187" s="86"/>
      <c r="Q187" s="86"/>
      <c r="R187" s="86"/>
      <c r="S187" s="46" t="str">
        <f t="shared" si="357"/>
        <v/>
      </c>
      <c r="T187" s="86"/>
      <c r="U187" s="46" t="str">
        <f t="shared" si="358"/>
        <v/>
      </c>
      <c r="V187" s="126"/>
      <c r="W187" s="46" t="str">
        <f t="shared" si="359"/>
        <v/>
      </c>
      <c r="X187" s="126"/>
      <c r="Y187" s="46" t="str">
        <f t="shared" si="360"/>
        <v/>
      </c>
      <c r="Z187" s="126"/>
      <c r="AA187" s="46" t="str">
        <f t="shared" si="361"/>
        <v/>
      </c>
      <c r="AB187" s="126"/>
      <c r="AC187" s="46" t="str">
        <f t="shared" si="362"/>
        <v/>
      </c>
      <c r="AD187" s="126"/>
      <c r="AE187" s="46" t="str">
        <f t="shared" si="363"/>
        <v/>
      </c>
      <c r="AF187" s="125" t="str">
        <f t="shared" si="364"/>
        <v/>
      </c>
      <c r="AG187" s="125" t="str">
        <f t="shared" si="365"/>
        <v/>
      </c>
      <c r="AH187" s="87"/>
      <c r="AI187" s="30" t="str">
        <f t="shared" si="369"/>
        <v>Débil</v>
      </c>
      <c r="AJ187" s="34" t="str">
        <f>IFERROR(VLOOKUP((CONCATENATE(AG187,AI187)),Listados!$U$3:$V$11,2,FALSE),"")</f>
        <v/>
      </c>
      <c r="AK187" s="125">
        <f t="shared" si="370"/>
        <v>100</v>
      </c>
      <c r="AL187" s="187">
        <f>AVERAGE(AK187:AK192)</f>
        <v>100</v>
      </c>
      <c r="AM187" s="189" t="str">
        <f>IF(AL187&lt;=50, "Débil", IF(AL187&lt;=99,"Moderado","Fuerte"))</f>
        <v>Fuerte</v>
      </c>
      <c r="AN187" s="80">
        <f t="shared" ref="AN187" si="522">+IF(AND(Q187="Preventivo",AM187="Fuerte"),2,IF(AND(Q187="Preventivo",AM187="Moderado"),1,0))</f>
        <v>0</v>
      </c>
      <c r="AO187" s="80">
        <f t="shared" si="387"/>
        <v>0</v>
      </c>
      <c r="AP187" s="80" t="e">
        <f t="shared" ref="AP187" si="523">+K187-AN187</f>
        <v>#N/A</v>
      </c>
      <c r="AQ187" s="80" t="e">
        <f t="shared" ref="AQ187" si="524">+M187-AO187</f>
        <v>#N/A</v>
      </c>
      <c r="AR187" s="174" t="e">
        <f>+VLOOKUP(MIN(AP187,AP188,AP189,AP190,AP191,AP192),Listados!$J$18:$K$24,2,TRUE)</f>
        <v>#N/A</v>
      </c>
      <c r="AS187" s="174" t="e">
        <f>+VLOOKUP(MIN(AQ187,AQ188,AQ189,AQ190,AQ191,AQ192),Listados!$J$27:$K$32,2,TRUE)</f>
        <v>#N/A</v>
      </c>
      <c r="AT187" s="174" t="e">
        <f>IF(AND(AR187&lt;&gt;"",AS187&lt;&gt;""),VLOOKUP(AR187&amp;AS187,Listados!$M$3:$N$27,2,FALSE),"")</f>
        <v>#N/A</v>
      </c>
      <c r="AU187" s="174" t="e">
        <f>+VLOOKUP(AT187,Listados!$P$3:$Q$6,2,FALSE)</f>
        <v>#N/A</v>
      </c>
    </row>
    <row r="188" spans="1:47" ht="28">
      <c r="A188" s="178"/>
      <c r="B188" s="200"/>
      <c r="C188" s="182"/>
      <c r="D188" s="185"/>
      <c r="E188" s="122"/>
      <c r="F188" s="122"/>
      <c r="G188" s="35"/>
      <c r="H188" s="43"/>
      <c r="I188" s="29"/>
      <c r="J188" s="192"/>
      <c r="K188" s="194"/>
      <c r="L188" s="197"/>
      <c r="M188" s="194"/>
      <c r="N188" s="198"/>
      <c r="O188" s="83" t="s">
        <v>169</v>
      </c>
      <c r="P188" s="86"/>
      <c r="Q188" s="86"/>
      <c r="R188" s="86"/>
      <c r="S188" s="46" t="str">
        <f t="shared" si="357"/>
        <v/>
      </c>
      <c r="T188" s="86"/>
      <c r="U188" s="46" t="str">
        <f t="shared" si="358"/>
        <v/>
      </c>
      <c r="V188" s="126"/>
      <c r="W188" s="46" t="str">
        <f t="shared" si="359"/>
        <v/>
      </c>
      <c r="X188" s="126"/>
      <c r="Y188" s="46" t="str">
        <f t="shared" si="360"/>
        <v/>
      </c>
      <c r="Z188" s="126"/>
      <c r="AA188" s="46" t="str">
        <f t="shared" si="361"/>
        <v/>
      </c>
      <c r="AB188" s="126"/>
      <c r="AC188" s="46" t="str">
        <f t="shared" si="362"/>
        <v/>
      </c>
      <c r="AD188" s="126"/>
      <c r="AE188" s="46" t="str">
        <f t="shared" si="363"/>
        <v/>
      </c>
      <c r="AF188" s="125" t="str">
        <f t="shared" si="364"/>
        <v/>
      </c>
      <c r="AG188" s="125" t="str">
        <f t="shared" si="365"/>
        <v/>
      </c>
      <c r="AH188" s="87"/>
      <c r="AI188" s="30" t="str">
        <f t="shared" si="369"/>
        <v>Débil</v>
      </c>
      <c r="AJ188" s="34" t="str">
        <f>IFERROR(VLOOKUP((CONCATENATE(AG188,AI188)),Listados!$U$3:$V$11,2,FALSE),"")</f>
        <v/>
      </c>
      <c r="AK188" s="125">
        <f t="shared" si="370"/>
        <v>100</v>
      </c>
      <c r="AL188" s="188"/>
      <c r="AM188" s="190"/>
      <c r="AN188" s="80">
        <f t="shared" ref="AN188" si="525">+IF(AND(Q188="Preventivo",AM187="Fuerte"),2,IF(AND(Q188="Preventivo",AM187="Moderado"),1,0))</f>
        <v>0</v>
      </c>
      <c r="AO188" s="80">
        <f t="shared" si="387"/>
        <v>0</v>
      </c>
      <c r="AP188" s="80" t="e">
        <f t="shared" ref="AP188" si="526">+K187-AN188</f>
        <v>#N/A</v>
      </c>
      <c r="AQ188" s="80" t="e">
        <f t="shared" ref="AQ188" si="527">+M187-AO188</f>
        <v>#N/A</v>
      </c>
      <c r="AR188" s="175"/>
      <c r="AS188" s="175"/>
      <c r="AT188" s="175"/>
      <c r="AU188" s="175"/>
    </row>
    <row r="189" spans="1:47" ht="28">
      <c r="A189" s="178"/>
      <c r="B189" s="200"/>
      <c r="C189" s="182"/>
      <c r="D189" s="185"/>
      <c r="E189" s="122"/>
      <c r="F189" s="122"/>
      <c r="G189" s="35"/>
      <c r="H189" s="43"/>
      <c r="I189" s="29"/>
      <c r="J189" s="192"/>
      <c r="K189" s="194"/>
      <c r="L189" s="197"/>
      <c r="M189" s="194"/>
      <c r="N189" s="198"/>
      <c r="O189" s="83" t="s">
        <v>169</v>
      </c>
      <c r="P189" s="86"/>
      <c r="Q189" s="86"/>
      <c r="R189" s="86"/>
      <c r="S189" s="46" t="str">
        <f t="shared" si="357"/>
        <v/>
      </c>
      <c r="T189" s="86"/>
      <c r="U189" s="46" t="str">
        <f t="shared" si="358"/>
        <v/>
      </c>
      <c r="V189" s="126"/>
      <c r="W189" s="46" t="str">
        <f t="shared" si="359"/>
        <v/>
      </c>
      <c r="X189" s="126"/>
      <c r="Y189" s="46" t="str">
        <f t="shared" si="360"/>
        <v/>
      </c>
      <c r="Z189" s="126"/>
      <c r="AA189" s="46" t="str">
        <f t="shared" si="361"/>
        <v/>
      </c>
      <c r="AB189" s="126"/>
      <c r="AC189" s="46" t="str">
        <f t="shared" si="362"/>
        <v/>
      </c>
      <c r="AD189" s="126"/>
      <c r="AE189" s="46" t="str">
        <f t="shared" si="363"/>
        <v/>
      </c>
      <c r="AF189" s="125" t="str">
        <f t="shared" si="364"/>
        <v/>
      </c>
      <c r="AG189" s="125" t="str">
        <f t="shared" si="365"/>
        <v/>
      </c>
      <c r="AH189" s="87"/>
      <c r="AI189" s="30" t="str">
        <f t="shared" si="369"/>
        <v>Débil</v>
      </c>
      <c r="AJ189" s="34" t="str">
        <f>IFERROR(VLOOKUP((CONCATENATE(AG189,AI189)),Listados!$U$3:$V$11,2,FALSE),"")</f>
        <v/>
      </c>
      <c r="AK189" s="125">
        <f t="shared" si="370"/>
        <v>100</v>
      </c>
      <c r="AL189" s="188"/>
      <c r="AM189" s="190"/>
      <c r="AN189" s="80">
        <f t="shared" ref="AN189" si="528">+IF(AND(Q189="Preventivo",AM187="Fuerte"),2,IF(AND(Q189="Preventivo",AM187="Moderado"),1,0))</f>
        <v>0</v>
      </c>
      <c r="AO189" s="80">
        <f t="shared" si="387"/>
        <v>0</v>
      </c>
      <c r="AP189" s="80" t="e">
        <f t="shared" ref="AP189" si="529">+K187-AN189</f>
        <v>#N/A</v>
      </c>
      <c r="AQ189" s="80" t="e">
        <f t="shared" ref="AQ189" si="530">+M187-AO189</f>
        <v>#N/A</v>
      </c>
      <c r="AR189" s="175"/>
      <c r="AS189" s="175"/>
      <c r="AT189" s="175"/>
      <c r="AU189" s="175"/>
    </row>
    <row r="190" spans="1:47" ht="28">
      <c r="A190" s="178"/>
      <c r="B190" s="200"/>
      <c r="C190" s="182"/>
      <c r="D190" s="185"/>
      <c r="E190" s="122"/>
      <c r="F190" s="122"/>
      <c r="G190" s="49"/>
      <c r="H190" s="43"/>
      <c r="I190" s="29"/>
      <c r="J190" s="192"/>
      <c r="K190" s="194"/>
      <c r="L190" s="197"/>
      <c r="M190" s="194"/>
      <c r="N190" s="198"/>
      <c r="O190" s="83" t="s">
        <v>169</v>
      </c>
      <c r="P190" s="86"/>
      <c r="Q190" s="86"/>
      <c r="R190" s="86"/>
      <c r="S190" s="46" t="str">
        <f t="shared" si="357"/>
        <v/>
      </c>
      <c r="T190" s="86"/>
      <c r="U190" s="46" t="str">
        <f t="shared" si="358"/>
        <v/>
      </c>
      <c r="V190" s="126"/>
      <c r="W190" s="46" t="str">
        <f t="shared" si="359"/>
        <v/>
      </c>
      <c r="X190" s="126"/>
      <c r="Y190" s="46" t="str">
        <f t="shared" si="360"/>
        <v/>
      </c>
      <c r="Z190" s="126"/>
      <c r="AA190" s="46" t="str">
        <f t="shared" si="361"/>
        <v/>
      </c>
      <c r="AB190" s="126"/>
      <c r="AC190" s="46" t="str">
        <f t="shared" si="362"/>
        <v/>
      </c>
      <c r="AD190" s="126"/>
      <c r="AE190" s="46" t="str">
        <f t="shared" si="363"/>
        <v/>
      </c>
      <c r="AF190" s="125" t="str">
        <f t="shared" si="364"/>
        <v/>
      </c>
      <c r="AG190" s="125" t="str">
        <f t="shared" si="365"/>
        <v/>
      </c>
      <c r="AH190" s="87"/>
      <c r="AI190" s="30" t="str">
        <f t="shared" si="369"/>
        <v>Débil</v>
      </c>
      <c r="AJ190" s="34" t="str">
        <f>IFERROR(VLOOKUP((CONCATENATE(AG190,AI190)),Listados!$U$3:$V$11,2,FALSE),"")</f>
        <v/>
      </c>
      <c r="AK190" s="125">
        <f t="shared" si="370"/>
        <v>100</v>
      </c>
      <c r="AL190" s="188"/>
      <c r="AM190" s="190"/>
      <c r="AN190" s="80">
        <f t="shared" ref="AN190" si="531">+IF(AND(Q190="Preventivo",AM187="Fuerte"),2,IF(AND(Q190="Preventivo",AM187="Moderado"),1,0))</f>
        <v>0</v>
      </c>
      <c r="AO190" s="80">
        <f t="shared" si="387"/>
        <v>0</v>
      </c>
      <c r="AP190" s="80" t="e">
        <f t="shared" ref="AP190" si="532">+K187-AN190</f>
        <v>#N/A</v>
      </c>
      <c r="AQ190" s="80" t="e">
        <f t="shared" ref="AQ190" si="533">+M187-AO190</f>
        <v>#N/A</v>
      </c>
      <c r="AR190" s="175"/>
      <c r="AS190" s="175"/>
      <c r="AT190" s="175"/>
      <c r="AU190" s="175"/>
    </row>
    <row r="191" spans="1:47" ht="28">
      <c r="A191" s="178"/>
      <c r="B191" s="200"/>
      <c r="C191" s="182"/>
      <c r="D191" s="185"/>
      <c r="E191" s="47"/>
      <c r="F191" s="47"/>
      <c r="G191" s="48"/>
      <c r="H191" s="50"/>
      <c r="I191" s="29"/>
      <c r="J191" s="192"/>
      <c r="K191" s="194"/>
      <c r="L191" s="197"/>
      <c r="M191" s="194"/>
      <c r="N191" s="198"/>
      <c r="O191" s="83" t="s">
        <v>169</v>
      </c>
      <c r="P191" s="86"/>
      <c r="Q191" s="86"/>
      <c r="R191" s="86"/>
      <c r="S191" s="46" t="str">
        <f t="shared" si="357"/>
        <v/>
      </c>
      <c r="T191" s="86"/>
      <c r="U191" s="46" t="str">
        <f t="shared" si="358"/>
        <v/>
      </c>
      <c r="V191" s="126"/>
      <c r="W191" s="46" t="str">
        <f t="shared" si="359"/>
        <v/>
      </c>
      <c r="X191" s="126"/>
      <c r="Y191" s="46" t="str">
        <f t="shared" si="360"/>
        <v/>
      </c>
      <c r="Z191" s="126"/>
      <c r="AA191" s="46" t="str">
        <f t="shared" si="361"/>
        <v/>
      </c>
      <c r="AB191" s="126"/>
      <c r="AC191" s="46" t="str">
        <f t="shared" si="362"/>
        <v/>
      </c>
      <c r="AD191" s="126"/>
      <c r="AE191" s="46" t="str">
        <f t="shared" si="363"/>
        <v/>
      </c>
      <c r="AF191" s="125" t="str">
        <f t="shared" si="364"/>
        <v/>
      </c>
      <c r="AG191" s="125" t="str">
        <f t="shared" si="365"/>
        <v/>
      </c>
      <c r="AH191" s="87"/>
      <c r="AI191" s="30" t="str">
        <f t="shared" si="369"/>
        <v>Débil</v>
      </c>
      <c r="AJ191" s="34" t="str">
        <f>IFERROR(VLOOKUP((CONCATENATE(AG191,AI191)),Listados!$U$3:$V$11,2,FALSE),"")</f>
        <v/>
      </c>
      <c r="AK191" s="125">
        <f t="shared" si="370"/>
        <v>100</v>
      </c>
      <c r="AL191" s="188"/>
      <c r="AM191" s="190"/>
      <c r="AN191" s="80">
        <f t="shared" ref="AN191" si="534">+IF(AND(Q191="Preventivo",AM187="Fuerte"),2,IF(AND(Q191="Preventivo",AM187="Moderado"),1,0))</f>
        <v>0</v>
      </c>
      <c r="AO191" s="80">
        <f t="shared" si="387"/>
        <v>0</v>
      </c>
      <c r="AP191" s="80" t="e">
        <f t="shared" ref="AP191" si="535">+K187-AN191</f>
        <v>#N/A</v>
      </c>
      <c r="AQ191" s="80" t="e">
        <f t="shared" ref="AQ191" si="536">+M187-AO191</f>
        <v>#N/A</v>
      </c>
      <c r="AR191" s="175"/>
      <c r="AS191" s="175"/>
      <c r="AT191" s="175"/>
      <c r="AU191" s="175"/>
    </row>
    <row r="192" spans="1:47" ht="29" thickBot="1">
      <c r="A192" s="179"/>
      <c r="B192" s="200"/>
      <c r="C192" s="183"/>
      <c r="D192" s="186"/>
      <c r="E192" s="123"/>
      <c r="F192" s="123"/>
      <c r="G192" s="51"/>
      <c r="H192" s="52"/>
      <c r="I192" s="29"/>
      <c r="J192" s="192"/>
      <c r="K192" s="195"/>
      <c r="L192" s="197"/>
      <c r="M192" s="195"/>
      <c r="N192" s="198"/>
      <c r="O192" s="83" t="s">
        <v>169</v>
      </c>
      <c r="P192" s="86"/>
      <c r="Q192" s="86"/>
      <c r="R192" s="86"/>
      <c r="S192" s="46" t="str">
        <f t="shared" si="357"/>
        <v/>
      </c>
      <c r="T192" s="86"/>
      <c r="U192" s="46" t="str">
        <f t="shared" si="358"/>
        <v/>
      </c>
      <c r="V192" s="126"/>
      <c r="W192" s="46" t="str">
        <f t="shared" si="359"/>
        <v/>
      </c>
      <c r="X192" s="126"/>
      <c r="Y192" s="46" t="str">
        <f t="shared" si="360"/>
        <v/>
      </c>
      <c r="Z192" s="126"/>
      <c r="AA192" s="46" t="str">
        <f t="shared" si="361"/>
        <v/>
      </c>
      <c r="AB192" s="126"/>
      <c r="AC192" s="46" t="str">
        <f t="shared" si="362"/>
        <v/>
      </c>
      <c r="AD192" s="126"/>
      <c r="AE192" s="46" t="str">
        <f t="shared" si="363"/>
        <v/>
      </c>
      <c r="AF192" s="125" t="str">
        <f t="shared" si="364"/>
        <v/>
      </c>
      <c r="AG192" s="125" t="str">
        <f t="shared" si="365"/>
        <v/>
      </c>
      <c r="AH192" s="87"/>
      <c r="AI192" s="30" t="str">
        <f t="shared" si="369"/>
        <v>Débil</v>
      </c>
      <c r="AJ192" s="34" t="str">
        <f>IFERROR(VLOOKUP((CONCATENATE(AG192,AI192)),Listados!$U$3:$V$11,2,FALSE),"")</f>
        <v/>
      </c>
      <c r="AK192" s="125">
        <f t="shared" si="370"/>
        <v>100</v>
      </c>
      <c r="AL192" s="189"/>
      <c r="AM192" s="190"/>
      <c r="AN192" s="80">
        <f t="shared" ref="AN192" si="537">+IF(AND(Q192="Preventivo",AM187="Fuerte"),2,IF(AND(Q192="Preventivo",AM187="Moderado"),1,0))</f>
        <v>0</v>
      </c>
      <c r="AO192" s="80">
        <f t="shared" si="387"/>
        <v>0</v>
      </c>
      <c r="AP192" s="80" t="e">
        <f t="shared" ref="AP192" si="538">+K187-AN192</f>
        <v>#N/A</v>
      </c>
      <c r="AQ192" s="80" t="e">
        <f t="shared" ref="AQ192" si="539">+M187-AO192</f>
        <v>#N/A</v>
      </c>
      <c r="AR192" s="176"/>
      <c r="AS192" s="176"/>
      <c r="AT192" s="176"/>
      <c r="AU192" s="176"/>
    </row>
    <row r="193" spans="1:47" ht="28">
      <c r="A193" s="177">
        <v>32</v>
      </c>
      <c r="B193" s="199"/>
      <c r="C193" s="181" t="str">
        <f>IFERROR(VLOOKUP(B193,Listados!B$3:C$20,2,FALSE),"")</f>
        <v/>
      </c>
      <c r="D193" s="184"/>
      <c r="E193" s="121"/>
      <c r="F193" s="121"/>
      <c r="G193" s="37"/>
      <c r="H193" s="42"/>
      <c r="I193" s="28"/>
      <c r="J193" s="191"/>
      <c r="K193" s="193" t="e">
        <f>+VLOOKUP(J193,Listados!$K$8:$L$12,2,0)</f>
        <v>#N/A</v>
      </c>
      <c r="L193" s="196"/>
      <c r="M193" s="193" t="e">
        <f>+VLOOKUP(L193,Listados!$K$13:$L$17,2,0)</f>
        <v>#N/A</v>
      </c>
      <c r="N193" s="176" t="str">
        <f>IF(AND(J193&lt;&gt;"",L193&lt;&gt;""),VLOOKUP(J193&amp;L193,Listados!$M$3:$N$27,2,FALSE),"")</f>
        <v/>
      </c>
      <c r="O193" s="83" t="s">
        <v>169</v>
      </c>
      <c r="P193" s="86"/>
      <c r="Q193" s="86"/>
      <c r="R193" s="86"/>
      <c r="S193" s="46" t="str">
        <f t="shared" si="357"/>
        <v/>
      </c>
      <c r="T193" s="86"/>
      <c r="U193" s="46" t="str">
        <f t="shared" si="358"/>
        <v/>
      </c>
      <c r="V193" s="126"/>
      <c r="W193" s="46" t="str">
        <f t="shared" si="359"/>
        <v/>
      </c>
      <c r="X193" s="126"/>
      <c r="Y193" s="46" t="str">
        <f t="shared" si="360"/>
        <v/>
      </c>
      <c r="Z193" s="126"/>
      <c r="AA193" s="46" t="str">
        <f t="shared" si="361"/>
        <v/>
      </c>
      <c r="AB193" s="126"/>
      <c r="AC193" s="46" t="str">
        <f t="shared" si="362"/>
        <v/>
      </c>
      <c r="AD193" s="126"/>
      <c r="AE193" s="46" t="str">
        <f t="shared" si="363"/>
        <v/>
      </c>
      <c r="AF193" s="125" t="str">
        <f t="shared" si="364"/>
        <v/>
      </c>
      <c r="AG193" s="125" t="str">
        <f t="shared" si="365"/>
        <v/>
      </c>
      <c r="AH193" s="87"/>
      <c r="AI193" s="30" t="str">
        <f t="shared" si="369"/>
        <v>Débil</v>
      </c>
      <c r="AJ193" s="34" t="str">
        <f>IFERROR(VLOOKUP((CONCATENATE(AG193,AI193)),Listados!$U$3:$V$11,2,FALSE),"")</f>
        <v/>
      </c>
      <c r="AK193" s="125">
        <f t="shared" si="370"/>
        <v>100</v>
      </c>
      <c r="AL193" s="187">
        <f>AVERAGE(AK193:AK198)</f>
        <v>100</v>
      </c>
      <c r="AM193" s="189" t="str">
        <f>IF(AL193&lt;=50, "Débil", IF(AL193&lt;=99,"Moderado","Fuerte"))</f>
        <v>Fuerte</v>
      </c>
      <c r="AN193" s="80">
        <f t="shared" ref="AN193" si="540">+IF(AND(Q193="Preventivo",AM193="Fuerte"),2,IF(AND(Q193="Preventivo",AM193="Moderado"),1,0))</f>
        <v>0</v>
      </c>
      <c r="AO193" s="80">
        <f t="shared" si="387"/>
        <v>0</v>
      </c>
      <c r="AP193" s="80" t="e">
        <f t="shared" ref="AP193" si="541">+K193-AN193</f>
        <v>#N/A</v>
      </c>
      <c r="AQ193" s="80" t="e">
        <f t="shared" ref="AQ193" si="542">+M193-AO193</f>
        <v>#N/A</v>
      </c>
      <c r="AR193" s="174" t="e">
        <f>+VLOOKUP(MIN(AP193,AP194,AP195,AP196,AP197,AP198),Listados!$J$18:$K$24,2,TRUE)</f>
        <v>#N/A</v>
      </c>
      <c r="AS193" s="174" t="e">
        <f>+VLOOKUP(MIN(AQ193,AQ194,AQ195,AQ196,AQ197,AQ198),Listados!$J$27:$K$32,2,TRUE)</f>
        <v>#N/A</v>
      </c>
      <c r="AT193" s="174" t="e">
        <f>IF(AND(AR193&lt;&gt;"",AS193&lt;&gt;""),VLOOKUP(AR193&amp;AS193,Listados!$M$3:$N$27,2,FALSE),"")</f>
        <v>#N/A</v>
      </c>
      <c r="AU193" s="174" t="e">
        <f>+VLOOKUP(AT193,Listados!$P$3:$Q$6,2,FALSE)</f>
        <v>#N/A</v>
      </c>
    </row>
    <row r="194" spans="1:47" ht="28">
      <c r="A194" s="178"/>
      <c r="B194" s="200"/>
      <c r="C194" s="182"/>
      <c r="D194" s="185"/>
      <c r="E194" s="122"/>
      <c r="F194" s="122"/>
      <c r="G194" s="35"/>
      <c r="H194" s="43"/>
      <c r="I194" s="29"/>
      <c r="J194" s="192"/>
      <c r="K194" s="194"/>
      <c r="L194" s="197"/>
      <c r="M194" s="194"/>
      <c r="N194" s="198"/>
      <c r="O194" s="83" t="s">
        <v>169</v>
      </c>
      <c r="P194" s="86"/>
      <c r="Q194" s="86"/>
      <c r="R194" s="86"/>
      <c r="S194" s="46" t="str">
        <f t="shared" si="357"/>
        <v/>
      </c>
      <c r="T194" s="86"/>
      <c r="U194" s="46" t="str">
        <f t="shared" si="358"/>
        <v/>
      </c>
      <c r="V194" s="126"/>
      <c r="W194" s="46" t="str">
        <f t="shared" si="359"/>
        <v/>
      </c>
      <c r="X194" s="126"/>
      <c r="Y194" s="46" t="str">
        <f t="shared" si="360"/>
        <v/>
      </c>
      <c r="Z194" s="126"/>
      <c r="AA194" s="46" t="str">
        <f t="shared" si="361"/>
        <v/>
      </c>
      <c r="AB194" s="126"/>
      <c r="AC194" s="46" t="str">
        <f t="shared" si="362"/>
        <v/>
      </c>
      <c r="AD194" s="126"/>
      <c r="AE194" s="46" t="str">
        <f t="shared" si="363"/>
        <v/>
      </c>
      <c r="AF194" s="125" t="str">
        <f t="shared" si="364"/>
        <v/>
      </c>
      <c r="AG194" s="125" t="str">
        <f t="shared" si="365"/>
        <v/>
      </c>
      <c r="AH194" s="87"/>
      <c r="AI194" s="30" t="str">
        <f t="shared" si="369"/>
        <v>Débil</v>
      </c>
      <c r="AJ194" s="34" t="str">
        <f>IFERROR(VLOOKUP((CONCATENATE(AG194,AI194)),Listados!$U$3:$V$11,2,FALSE),"")</f>
        <v/>
      </c>
      <c r="AK194" s="125">
        <f t="shared" si="370"/>
        <v>100</v>
      </c>
      <c r="AL194" s="188"/>
      <c r="AM194" s="190"/>
      <c r="AN194" s="80">
        <f t="shared" ref="AN194" si="543">+IF(AND(Q194="Preventivo",AM193="Fuerte"),2,IF(AND(Q194="Preventivo",AM193="Moderado"),1,0))</f>
        <v>0</v>
      </c>
      <c r="AO194" s="80">
        <f t="shared" si="387"/>
        <v>0</v>
      </c>
      <c r="AP194" s="80" t="e">
        <f t="shared" ref="AP194" si="544">+K193-AN194</f>
        <v>#N/A</v>
      </c>
      <c r="AQ194" s="80" t="e">
        <f t="shared" ref="AQ194" si="545">+M193-AO194</f>
        <v>#N/A</v>
      </c>
      <c r="AR194" s="175"/>
      <c r="AS194" s="175"/>
      <c r="AT194" s="175"/>
      <c r="AU194" s="175"/>
    </row>
    <row r="195" spans="1:47" ht="28">
      <c r="A195" s="178"/>
      <c r="B195" s="200"/>
      <c r="C195" s="182"/>
      <c r="D195" s="185"/>
      <c r="E195" s="122"/>
      <c r="F195" s="122"/>
      <c r="G195" s="35"/>
      <c r="H195" s="43"/>
      <c r="I195" s="29"/>
      <c r="J195" s="192"/>
      <c r="K195" s="194"/>
      <c r="L195" s="197"/>
      <c r="M195" s="194"/>
      <c r="N195" s="198"/>
      <c r="O195" s="83" t="s">
        <v>169</v>
      </c>
      <c r="P195" s="86"/>
      <c r="Q195" s="86"/>
      <c r="R195" s="86"/>
      <c r="S195" s="46" t="str">
        <f t="shared" si="357"/>
        <v/>
      </c>
      <c r="T195" s="86"/>
      <c r="U195" s="46" t="str">
        <f t="shared" si="358"/>
        <v/>
      </c>
      <c r="V195" s="126"/>
      <c r="W195" s="46" t="str">
        <f t="shared" si="359"/>
        <v/>
      </c>
      <c r="X195" s="126"/>
      <c r="Y195" s="46" t="str">
        <f t="shared" si="360"/>
        <v/>
      </c>
      <c r="Z195" s="126"/>
      <c r="AA195" s="46" t="str">
        <f t="shared" si="361"/>
        <v/>
      </c>
      <c r="AB195" s="126"/>
      <c r="AC195" s="46" t="str">
        <f t="shared" si="362"/>
        <v/>
      </c>
      <c r="AD195" s="126"/>
      <c r="AE195" s="46" t="str">
        <f t="shared" si="363"/>
        <v/>
      </c>
      <c r="AF195" s="125" t="str">
        <f t="shared" si="364"/>
        <v/>
      </c>
      <c r="AG195" s="125" t="str">
        <f t="shared" si="365"/>
        <v/>
      </c>
      <c r="AH195" s="87"/>
      <c r="AI195" s="30" t="str">
        <f t="shared" si="369"/>
        <v>Débil</v>
      </c>
      <c r="AJ195" s="34" t="str">
        <f>IFERROR(VLOOKUP((CONCATENATE(AG195,AI195)),Listados!$U$3:$V$11,2,FALSE),"")</f>
        <v/>
      </c>
      <c r="AK195" s="125">
        <f t="shared" si="370"/>
        <v>100</v>
      </c>
      <c r="AL195" s="188"/>
      <c r="AM195" s="190"/>
      <c r="AN195" s="80">
        <f t="shared" ref="AN195" si="546">+IF(AND(Q195="Preventivo",AM193="Fuerte"),2,IF(AND(Q195="Preventivo",AM193="Moderado"),1,0))</f>
        <v>0</v>
      </c>
      <c r="AO195" s="80">
        <f t="shared" si="387"/>
        <v>0</v>
      </c>
      <c r="AP195" s="80" t="e">
        <f t="shared" ref="AP195" si="547">+K193-AN195</f>
        <v>#N/A</v>
      </c>
      <c r="AQ195" s="80" t="e">
        <f t="shared" ref="AQ195" si="548">+M193-AO195</f>
        <v>#N/A</v>
      </c>
      <c r="AR195" s="175"/>
      <c r="AS195" s="175"/>
      <c r="AT195" s="175"/>
      <c r="AU195" s="175"/>
    </row>
    <row r="196" spans="1:47" ht="28">
      <c r="A196" s="178"/>
      <c r="B196" s="200"/>
      <c r="C196" s="182"/>
      <c r="D196" s="185"/>
      <c r="E196" s="122"/>
      <c r="F196" s="122"/>
      <c r="G196" s="49"/>
      <c r="H196" s="43"/>
      <c r="I196" s="29"/>
      <c r="J196" s="192"/>
      <c r="K196" s="194"/>
      <c r="L196" s="197"/>
      <c r="M196" s="194"/>
      <c r="N196" s="198"/>
      <c r="O196" s="83" t="s">
        <v>169</v>
      </c>
      <c r="P196" s="86"/>
      <c r="Q196" s="86"/>
      <c r="R196" s="86"/>
      <c r="S196" s="46" t="str">
        <f t="shared" si="357"/>
        <v/>
      </c>
      <c r="T196" s="86"/>
      <c r="U196" s="46" t="str">
        <f t="shared" si="358"/>
        <v/>
      </c>
      <c r="V196" s="126"/>
      <c r="W196" s="46" t="str">
        <f t="shared" si="359"/>
        <v/>
      </c>
      <c r="X196" s="126"/>
      <c r="Y196" s="46" t="str">
        <f t="shared" si="360"/>
        <v/>
      </c>
      <c r="Z196" s="126"/>
      <c r="AA196" s="46" t="str">
        <f t="shared" si="361"/>
        <v/>
      </c>
      <c r="AB196" s="126"/>
      <c r="AC196" s="46" t="str">
        <f t="shared" si="362"/>
        <v/>
      </c>
      <c r="AD196" s="126"/>
      <c r="AE196" s="46" t="str">
        <f t="shared" si="363"/>
        <v/>
      </c>
      <c r="AF196" s="125" t="str">
        <f t="shared" si="364"/>
        <v/>
      </c>
      <c r="AG196" s="125" t="str">
        <f t="shared" si="365"/>
        <v/>
      </c>
      <c r="AH196" s="87"/>
      <c r="AI196" s="30" t="str">
        <f t="shared" si="369"/>
        <v>Débil</v>
      </c>
      <c r="AJ196" s="34" t="str">
        <f>IFERROR(VLOOKUP((CONCATENATE(AG196,AI196)),Listados!$U$3:$V$11,2,FALSE),"")</f>
        <v/>
      </c>
      <c r="AK196" s="125">
        <f t="shared" si="370"/>
        <v>100</v>
      </c>
      <c r="AL196" s="188"/>
      <c r="AM196" s="190"/>
      <c r="AN196" s="80">
        <f t="shared" ref="AN196" si="549">+IF(AND(Q196="Preventivo",AM193="Fuerte"),2,IF(AND(Q196="Preventivo",AM193="Moderado"),1,0))</f>
        <v>0</v>
      </c>
      <c r="AO196" s="80">
        <f t="shared" si="387"/>
        <v>0</v>
      </c>
      <c r="AP196" s="80" t="e">
        <f t="shared" ref="AP196" si="550">+K193-AN196</f>
        <v>#N/A</v>
      </c>
      <c r="AQ196" s="80" t="e">
        <f t="shared" ref="AQ196" si="551">+M193-AO196</f>
        <v>#N/A</v>
      </c>
      <c r="AR196" s="175"/>
      <c r="AS196" s="175"/>
      <c r="AT196" s="175"/>
      <c r="AU196" s="175"/>
    </row>
    <row r="197" spans="1:47" ht="28">
      <c r="A197" s="178"/>
      <c r="B197" s="200"/>
      <c r="C197" s="182"/>
      <c r="D197" s="185"/>
      <c r="E197" s="47"/>
      <c r="F197" s="47"/>
      <c r="G197" s="48"/>
      <c r="H197" s="50"/>
      <c r="I197" s="29"/>
      <c r="J197" s="192"/>
      <c r="K197" s="194"/>
      <c r="L197" s="197"/>
      <c r="M197" s="194"/>
      <c r="N197" s="198"/>
      <c r="O197" s="83" t="s">
        <v>169</v>
      </c>
      <c r="P197" s="86"/>
      <c r="Q197" s="86"/>
      <c r="R197" s="86"/>
      <c r="S197" s="46" t="str">
        <f t="shared" si="357"/>
        <v/>
      </c>
      <c r="T197" s="86"/>
      <c r="U197" s="46" t="str">
        <f t="shared" si="358"/>
        <v/>
      </c>
      <c r="V197" s="126"/>
      <c r="W197" s="46" t="str">
        <f t="shared" si="359"/>
        <v/>
      </c>
      <c r="X197" s="126"/>
      <c r="Y197" s="46" t="str">
        <f t="shared" si="360"/>
        <v/>
      </c>
      <c r="Z197" s="126"/>
      <c r="AA197" s="46" t="str">
        <f t="shared" si="361"/>
        <v/>
      </c>
      <c r="AB197" s="126"/>
      <c r="AC197" s="46" t="str">
        <f t="shared" si="362"/>
        <v/>
      </c>
      <c r="AD197" s="126"/>
      <c r="AE197" s="46" t="str">
        <f t="shared" si="363"/>
        <v/>
      </c>
      <c r="AF197" s="125" t="str">
        <f t="shared" si="364"/>
        <v/>
      </c>
      <c r="AG197" s="125" t="str">
        <f t="shared" si="365"/>
        <v/>
      </c>
      <c r="AH197" s="87"/>
      <c r="AI197" s="30" t="str">
        <f t="shared" si="369"/>
        <v>Débil</v>
      </c>
      <c r="AJ197" s="34" t="str">
        <f>IFERROR(VLOOKUP((CONCATENATE(AG197,AI197)),Listados!$U$3:$V$11,2,FALSE),"")</f>
        <v/>
      </c>
      <c r="AK197" s="125">
        <f t="shared" si="370"/>
        <v>100</v>
      </c>
      <c r="AL197" s="188"/>
      <c r="AM197" s="190"/>
      <c r="AN197" s="80">
        <f t="shared" ref="AN197" si="552">+IF(AND(Q197="Preventivo",AM193="Fuerte"),2,IF(AND(Q197="Preventivo",AM193="Moderado"),1,0))</f>
        <v>0</v>
      </c>
      <c r="AO197" s="80">
        <f t="shared" si="387"/>
        <v>0</v>
      </c>
      <c r="AP197" s="80" t="e">
        <f t="shared" ref="AP197" si="553">+K193-AN197</f>
        <v>#N/A</v>
      </c>
      <c r="AQ197" s="80" t="e">
        <f t="shared" ref="AQ197" si="554">+M193-AO197</f>
        <v>#N/A</v>
      </c>
      <c r="AR197" s="175"/>
      <c r="AS197" s="175"/>
      <c r="AT197" s="175"/>
      <c r="AU197" s="175"/>
    </row>
    <row r="198" spans="1:47" ht="29" thickBot="1">
      <c r="A198" s="179"/>
      <c r="B198" s="200"/>
      <c r="C198" s="183"/>
      <c r="D198" s="186"/>
      <c r="E198" s="123"/>
      <c r="F198" s="123"/>
      <c r="G198" s="51"/>
      <c r="H198" s="52"/>
      <c r="I198" s="29"/>
      <c r="J198" s="192"/>
      <c r="K198" s="195"/>
      <c r="L198" s="197"/>
      <c r="M198" s="195"/>
      <c r="N198" s="198"/>
      <c r="O198" s="83" t="s">
        <v>169</v>
      </c>
      <c r="P198" s="86"/>
      <c r="Q198" s="86"/>
      <c r="R198" s="86"/>
      <c r="S198" s="46" t="str">
        <f t="shared" si="357"/>
        <v/>
      </c>
      <c r="T198" s="86"/>
      <c r="U198" s="46" t="str">
        <f t="shared" si="358"/>
        <v/>
      </c>
      <c r="V198" s="126"/>
      <c r="W198" s="46" t="str">
        <f t="shared" si="359"/>
        <v/>
      </c>
      <c r="X198" s="126"/>
      <c r="Y198" s="46" t="str">
        <f t="shared" si="360"/>
        <v/>
      </c>
      <c r="Z198" s="126"/>
      <c r="AA198" s="46" t="str">
        <f t="shared" si="361"/>
        <v/>
      </c>
      <c r="AB198" s="126"/>
      <c r="AC198" s="46" t="str">
        <f t="shared" si="362"/>
        <v/>
      </c>
      <c r="AD198" s="126"/>
      <c r="AE198" s="46" t="str">
        <f t="shared" si="363"/>
        <v/>
      </c>
      <c r="AF198" s="125" t="str">
        <f t="shared" si="364"/>
        <v/>
      </c>
      <c r="AG198" s="125" t="str">
        <f t="shared" si="365"/>
        <v/>
      </c>
      <c r="AH198" s="87"/>
      <c r="AI198" s="30" t="str">
        <f t="shared" si="369"/>
        <v>Débil</v>
      </c>
      <c r="AJ198" s="34" t="str">
        <f>IFERROR(VLOOKUP((CONCATENATE(AG198,AI198)),Listados!$U$3:$V$11,2,FALSE),"")</f>
        <v/>
      </c>
      <c r="AK198" s="125">
        <f t="shared" si="370"/>
        <v>100</v>
      </c>
      <c r="AL198" s="189"/>
      <c r="AM198" s="190"/>
      <c r="AN198" s="80">
        <f t="shared" ref="AN198" si="555">+IF(AND(Q198="Preventivo",AM193="Fuerte"),2,IF(AND(Q198="Preventivo",AM193="Moderado"),1,0))</f>
        <v>0</v>
      </c>
      <c r="AO198" s="80">
        <f t="shared" si="387"/>
        <v>0</v>
      </c>
      <c r="AP198" s="80" t="e">
        <f t="shared" ref="AP198" si="556">+K193-AN198</f>
        <v>#N/A</v>
      </c>
      <c r="AQ198" s="80" t="e">
        <f t="shared" ref="AQ198" si="557">+M193-AO198</f>
        <v>#N/A</v>
      </c>
      <c r="AR198" s="176"/>
      <c r="AS198" s="176"/>
      <c r="AT198" s="176"/>
      <c r="AU198" s="176"/>
    </row>
    <row r="199" spans="1:47" ht="28">
      <c r="A199" s="177">
        <v>33</v>
      </c>
      <c r="B199" s="199"/>
      <c r="C199" s="181" t="str">
        <f>IFERROR(VLOOKUP(B199,Listados!B$3:C$20,2,FALSE),"")</f>
        <v/>
      </c>
      <c r="D199" s="184"/>
      <c r="E199" s="121"/>
      <c r="F199" s="121"/>
      <c r="G199" s="37"/>
      <c r="H199" s="42"/>
      <c r="I199" s="28"/>
      <c r="J199" s="191"/>
      <c r="K199" s="193" t="e">
        <f>+VLOOKUP(J199,Listados!$K$8:$L$12,2,0)</f>
        <v>#N/A</v>
      </c>
      <c r="L199" s="196"/>
      <c r="M199" s="193" t="e">
        <f>+VLOOKUP(L199,Listados!$K$13:$L$17,2,0)</f>
        <v>#N/A</v>
      </c>
      <c r="N199" s="176" t="str">
        <f>IF(AND(J199&lt;&gt;"",L199&lt;&gt;""),VLOOKUP(J199&amp;L199,Listados!$M$3:$N$27,2,FALSE),"")</f>
        <v/>
      </c>
      <c r="O199" s="83" t="s">
        <v>169</v>
      </c>
      <c r="P199" s="86"/>
      <c r="Q199" s="86"/>
      <c r="R199" s="86"/>
      <c r="S199" s="46" t="str">
        <f t="shared" si="357"/>
        <v/>
      </c>
      <c r="T199" s="86"/>
      <c r="U199" s="46" t="str">
        <f t="shared" si="358"/>
        <v/>
      </c>
      <c r="V199" s="126"/>
      <c r="W199" s="46" t="str">
        <f t="shared" si="359"/>
        <v/>
      </c>
      <c r="X199" s="126"/>
      <c r="Y199" s="46" t="str">
        <f t="shared" si="360"/>
        <v/>
      </c>
      <c r="Z199" s="126"/>
      <c r="AA199" s="46" t="str">
        <f t="shared" si="361"/>
        <v/>
      </c>
      <c r="AB199" s="126"/>
      <c r="AC199" s="46" t="str">
        <f t="shared" si="362"/>
        <v/>
      </c>
      <c r="AD199" s="126"/>
      <c r="AE199" s="46" t="str">
        <f t="shared" si="363"/>
        <v/>
      </c>
      <c r="AF199" s="125" t="str">
        <f t="shared" si="364"/>
        <v/>
      </c>
      <c r="AG199" s="125" t="str">
        <f t="shared" si="365"/>
        <v/>
      </c>
      <c r="AH199" s="87"/>
      <c r="AI199" s="30" t="str">
        <f t="shared" si="369"/>
        <v>Débil</v>
      </c>
      <c r="AJ199" s="34" t="str">
        <f>IFERROR(VLOOKUP((CONCATENATE(AG199,AI199)),Listados!$U$3:$V$11,2,FALSE),"")</f>
        <v/>
      </c>
      <c r="AK199" s="125">
        <f t="shared" si="370"/>
        <v>100</v>
      </c>
      <c r="AL199" s="187">
        <f>AVERAGE(AK199:AK204)</f>
        <v>100</v>
      </c>
      <c r="AM199" s="189" t="str">
        <f>IF(AL199&lt;=50, "Débil", IF(AL199&lt;=99,"Moderado","Fuerte"))</f>
        <v>Fuerte</v>
      </c>
      <c r="AN199" s="80">
        <f t="shared" ref="AN199" si="558">+IF(AND(Q199="Preventivo",AM199="Fuerte"),2,IF(AND(Q199="Preventivo",AM199="Moderado"),1,0))</f>
        <v>0</v>
      </c>
      <c r="AO199" s="80">
        <f t="shared" si="387"/>
        <v>0</v>
      </c>
      <c r="AP199" s="80" t="e">
        <f t="shared" ref="AP199" si="559">+K199-AN199</f>
        <v>#N/A</v>
      </c>
      <c r="AQ199" s="80" t="e">
        <f t="shared" ref="AQ199" si="560">+M199-AO199</f>
        <v>#N/A</v>
      </c>
      <c r="AR199" s="174" t="e">
        <f>+VLOOKUP(MIN(AP199,AP200,AP201,AP202,AP203,AP204),Listados!$J$18:$K$24,2,TRUE)</f>
        <v>#N/A</v>
      </c>
      <c r="AS199" s="174" t="e">
        <f>+VLOOKUP(MIN(AQ199,AQ200,AQ201,AQ202,AQ203,AQ204),Listados!$J$27:$K$32,2,TRUE)</f>
        <v>#N/A</v>
      </c>
      <c r="AT199" s="174" t="e">
        <f>IF(AND(AR199&lt;&gt;"",AS199&lt;&gt;""),VLOOKUP(AR199&amp;AS199,Listados!$M$3:$N$27,2,FALSE),"")</f>
        <v>#N/A</v>
      </c>
      <c r="AU199" s="174" t="e">
        <f>+VLOOKUP(AT199,Listados!$P$3:$Q$6,2,FALSE)</f>
        <v>#N/A</v>
      </c>
    </row>
    <row r="200" spans="1:47" ht="28">
      <c r="A200" s="178"/>
      <c r="B200" s="200"/>
      <c r="C200" s="182"/>
      <c r="D200" s="185"/>
      <c r="E200" s="122"/>
      <c r="F200" s="122"/>
      <c r="G200" s="35"/>
      <c r="H200" s="43"/>
      <c r="I200" s="29"/>
      <c r="J200" s="192"/>
      <c r="K200" s="194"/>
      <c r="L200" s="197"/>
      <c r="M200" s="194"/>
      <c r="N200" s="198"/>
      <c r="O200" s="83" t="s">
        <v>169</v>
      </c>
      <c r="P200" s="86"/>
      <c r="Q200" s="86"/>
      <c r="R200" s="86"/>
      <c r="S200" s="46" t="str">
        <f t="shared" ref="S200:S263" si="561">+IF(R200="si",15,"")</f>
        <v/>
      </c>
      <c r="T200" s="86"/>
      <c r="U200" s="46" t="str">
        <f t="shared" ref="U200:U263" si="562">+IF(T200="si",15,"")</f>
        <v/>
      </c>
      <c r="V200" s="126"/>
      <c r="W200" s="46" t="str">
        <f t="shared" ref="W200:W263" si="563">+IF(V200="si",15,"")</f>
        <v/>
      </c>
      <c r="X200" s="126"/>
      <c r="Y200" s="46" t="str">
        <f t="shared" ref="Y200:Y263" si="564">+IF(X200="si",15,"")</f>
        <v/>
      </c>
      <c r="Z200" s="126"/>
      <c r="AA200" s="46" t="str">
        <f t="shared" ref="AA200:AA263" si="565">+IF(Z200="si",15,"")</f>
        <v/>
      </c>
      <c r="AB200" s="126"/>
      <c r="AC200" s="46" t="str">
        <f t="shared" ref="AC200:AC263" si="566">+IF(AB200="si",15,"")</f>
        <v/>
      </c>
      <c r="AD200" s="126"/>
      <c r="AE200" s="46" t="str">
        <f t="shared" ref="AE200:AE263" si="567">+IF(AD200="Completa",10,IF(AD200="Incompleta",5,""))</f>
        <v/>
      </c>
      <c r="AF200" s="125" t="str">
        <f t="shared" ref="AF200:AF263" si="568">IF((SUM(S200,U200,W200,Y200,AA200,AC200,AE200)=0),"",(SUM(S200,U200,W200,Y200,AA200,AC200,AE200)))</f>
        <v/>
      </c>
      <c r="AG200" s="125" t="str">
        <f t="shared" ref="AG200:AG263" si="569">IF(AF200&lt;=85,"Débil",IF(AF200&lt;=95,"Moderado",IF(AF200=100,"Fuerte","")))</f>
        <v/>
      </c>
      <c r="AH200" s="87"/>
      <c r="AI200" s="30" t="str">
        <f t="shared" si="369"/>
        <v>Débil</v>
      </c>
      <c r="AJ200" s="34" t="str">
        <f>IFERROR(VLOOKUP((CONCATENATE(AG200,AI200)),Listados!$U$3:$V$11,2,FALSE),"")</f>
        <v/>
      </c>
      <c r="AK200" s="125">
        <f t="shared" si="370"/>
        <v>100</v>
      </c>
      <c r="AL200" s="188"/>
      <c r="AM200" s="190"/>
      <c r="AN200" s="80">
        <f t="shared" ref="AN200" si="570">+IF(AND(Q200="Preventivo",AM199="Fuerte"),2,IF(AND(Q200="Preventivo",AM199="Moderado"),1,0))</f>
        <v>0</v>
      </c>
      <c r="AO200" s="80">
        <f t="shared" si="387"/>
        <v>0</v>
      </c>
      <c r="AP200" s="80" t="e">
        <f t="shared" ref="AP200" si="571">+K199-AN200</f>
        <v>#N/A</v>
      </c>
      <c r="AQ200" s="80" t="e">
        <f t="shared" ref="AQ200" si="572">+M199-AO200</f>
        <v>#N/A</v>
      </c>
      <c r="AR200" s="175"/>
      <c r="AS200" s="175"/>
      <c r="AT200" s="175"/>
      <c r="AU200" s="175"/>
    </row>
    <row r="201" spans="1:47" ht="28">
      <c r="A201" s="178"/>
      <c r="B201" s="200"/>
      <c r="C201" s="182"/>
      <c r="D201" s="185"/>
      <c r="E201" s="122"/>
      <c r="F201" s="122"/>
      <c r="G201" s="35"/>
      <c r="H201" s="43"/>
      <c r="I201" s="29"/>
      <c r="J201" s="192"/>
      <c r="K201" s="194"/>
      <c r="L201" s="197"/>
      <c r="M201" s="194"/>
      <c r="N201" s="198"/>
      <c r="O201" s="83" t="s">
        <v>169</v>
      </c>
      <c r="P201" s="86"/>
      <c r="Q201" s="86"/>
      <c r="R201" s="86"/>
      <c r="S201" s="46" t="str">
        <f t="shared" si="561"/>
        <v/>
      </c>
      <c r="T201" s="86"/>
      <c r="U201" s="46" t="str">
        <f t="shared" si="562"/>
        <v/>
      </c>
      <c r="V201" s="126"/>
      <c r="W201" s="46" t="str">
        <f t="shared" si="563"/>
        <v/>
      </c>
      <c r="X201" s="126"/>
      <c r="Y201" s="46" t="str">
        <f t="shared" si="564"/>
        <v/>
      </c>
      <c r="Z201" s="126"/>
      <c r="AA201" s="46" t="str">
        <f t="shared" si="565"/>
        <v/>
      </c>
      <c r="AB201" s="126"/>
      <c r="AC201" s="46" t="str">
        <f t="shared" si="566"/>
        <v/>
      </c>
      <c r="AD201" s="126"/>
      <c r="AE201" s="46" t="str">
        <f t="shared" si="567"/>
        <v/>
      </c>
      <c r="AF201" s="125" t="str">
        <f t="shared" si="568"/>
        <v/>
      </c>
      <c r="AG201" s="125" t="str">
        <f t="shared" si="569"/>
        <v/>
      </c>
      <c r="AH201" s="87"/>
      <c r="AI201" s="30" t="str">
        <f t="shared" ref="AI201:AI264" si="573">+IF(AH201="siempre","Fuerte",IF(AH201="Algunas veces","Moderado","Débil"))</f>
        <v>Débil</v>
      </c>
      <c r="AJ201" s="34" t="str">
        <f>IFERROR(VLOOKUP((CONCATENATE(AG201,AI201)),Listados!$U$3:$V$11,2,FALSE),"")</f>
        <v/>
      </c>
      <c r="AK201" s="125">
        <f t="shared" ref="AK201:AK264" si="574">IF(ISBLANK(AJ201),"",IF(AJ201="Débil", 0, IF(AJ201="Moderado",50,100)))</f>
        <v>100</v>
      </c>
      <c r="AL201" s="188"/>
      <c r="AM201" s="190"/>
      <c r="AN201" s="80">
        <f t="shared" ref="AN201" si="575">+IF(AND(Q201="Preventivo",AM199="Fuerte"),2,IF(AND(Q201="Preventivo",AM199="Moderado"),1,0))</f>
        <v>0</v>
      </c>
      <c r="AO201" s="80">
        <f t="shared" si="387"/>
        <v>0</v>
      </c>
      <c r="AP201" s="80" t="e">
        <f t="shared" ref="AP201" si="576">+K199-AN201</f>
        <v>#N/A</v>
      </c>
      <c r="AQ201" s="80" t="e">
        <f t="shared" ref="AQ201" si="577">+M199-AO201</f>
        <v>#N/A</v>
      </c>
      <c r="AR201" s="175"/>
      <c r="AS201" s="175"/>
      <c r="AT201" s="175"/>
      <c r="AU201" s="175"/>
    </row>
    <row r="202" spans="1:47" ht="28">
      <c r="A202" s="178"/>
      <c r="B202" s="200"/>
      <c r="C202" s="182"/>
      <c r="D202" s="185"/>
      <c r="E202" s="122"/>
      <c r="F202" s="122"/>
      <c r="G202" s="49"/>
      <c r="H202" s="43"/>
      <c r="I202" s="29"/>
      <c r="J202" s="192"/>
      <c r="K202" s="194"/>
      <c r="L202" s="197"/>
      <c r="M202" s="194"/>
      <c r="N202" s="198"/>
      <c r="O202" s="83" t="s">
        <v>169</v>
      </c>
      <c r="P202" s="86"/>
      <c r="Q202" s="86"/>
      <c r="R202" s="86"/>
      <c r="S202" s="46" t="str">
        <f t="shared" si="561"/>
        <v/>
      </c>
      <c r="T202" s="86"/>
      <c r="U202" s="46" t="str">
        <f t="shared" si="562"/>
        <v/>
      </c>
      <c r="V202" s="126"/>
      <c r="W202" s="46" t="str">
        <f t="shared" si="563"/>
        <v/>
      </c>
      <c r="X202" s="126"/>
      <c r="Y202" s="46" t="str">
        <f t="shared" si="564"/>
        <v/>
      </c>
      <c r="Z202" s="126"/>
      <c r="AA202" s="46" t="str">
        <f t="shared" si="565"/>
        <v/>
      </c>
      <c r="AB202" s="126"/>
      <c r="AC202" s="46" t="str">
        <f t="shared" si="566"/>
        <v/>
      </c>
      <c r="AD202" s="126"/>
      <c r="AE202" s="46" t="str">
        <f t="shared" si="567"/>
        <v/>
      </c>
      <c r="AF202" s="125" t="str">
        <f t="shared" si="568"/>
        <v/>
      </c>
      <c r="AG202" s="125" t="str">
        <f t="shared" si="569"/>
        <v/>
      </c>
      <c r="AH202" s="87"/>
      <c r="AI202" s="30" t="str">
        <f t="shared" si="573"/>
        <v>Débil</v>
      </c>
      <c r="AJ202" s="34" t="str">
        <f>IFERROR(VLOOKUP((CONCATENATE(AG202,AI202)),Listados!$U$3:$V$11,2,FALSE),"")</f>
        <v/>
      </c>
      <c r="AK202" s="125">
        <f t="shared" si="574"/>
        <v>100</v>
      </c>
      <c r="AL202" s="188"/>
      <c r="AM202" s="190"/>
      <c r="AN202" s="80">
        <f t="shared" ref="AN202" si="578">+IF(AND(Q202="Preventivo",AM199="Fuerte"),2,IF(AND(Q202="Preventivo",AM199="Moderado"),1,0))</f>
        <v>0</v>
      </c>
      <c r="AO202" s="80">
        <f t="shared" si="387"/>
        <v>0</v>
      </c>
      <c r="AP202" s="80" t="e">
        <f t="shared" ref="AP202" si="579">+K199-AN202</f>
        <v>#N/A</v>
      </c>
      <c r="AQ202" s="80" t="e">
        <f t="shared" ref="AQ202" si="580">+M199-AO202</f>
        <v>#N/A</v>
      </c>
      <c r="AR202" s="175"/>
      <c r="AS202" s="175"/>
      <c r="AT202" s="175"/>
      <c r="AU202" s="175"/>
    </row>
    <row r="203" spans="1:47" ht="28">
      <c r="A203" s="178"/>
      <c r="B203" s="200"/>
      <c r="C203" s="182"/>
      <c r="D203" s="185"/>
      <c r="E203" s="47"/>
      <c r="F203" s="47"/>
      <c r="G203" s="48"/>
      <c r="H203" s="50"/>
      <c r="I203" s="29"/>
      <c r="J203" s="192"/>
      <c r="K203" s="194"/>
      <c r="L203" s="197"/>
      <c r="M203" s="194"/>
      <c r="N203" s="198"/>
      <c r="O203" s="83" t="s">
        <v>169</v>
      </c>
      <c r="P203" s="86"/>
      <c r="Q203" s="86"/>
      <c r="R203" s="86"/>
      <c r="S203" s="46" t="str">
        <f t="shared" si="561"/>
        <v/>
      </c>
      <c r="T203" s="86"/>
      <c r="U203" s="46" t="str">
        <f t="shared" si="562"/>
        <v/>
      </c>
      <c r="V203" s="126"/>
      <c r="W203" s="46" t="str">
        <f t="shared" si="563"/>
        <v/>
      </c>
      <c r="X203" s="126"/>
      <c r="Y203" s="46" t="str">
        <f t="shared" si="564"/>
        <v/>
      </c>
      <c r="Z203" s="126"/>
      <c r="AA203" s="46" t="str">
        <f t="shared" si="565"/>
        <v/>
      </c>
      <c r="AB203" s="126"/>
      <c r="AC203" s="46" t="str">
        <f t="shared" si="566"/>
        <v/>
      </c>
      <c r="AD203" s="126"/>
      <c r="AE203" s="46" t="str">
        <f t="shared" si="567"/>
        <v/>
      </c>
      <c r="AF203" s="125" t="str">
        <f t="shared" si="568"/>
        <v/>
      </c>
      <c r="AG203" s="125" t="str">
        <f t="shared" si="569"/>
        <v/>
      </c>
      <c r="AH203" s="87"/>
      <c r="AI203" s="30" t="str">
        <f t="shared" si="573"/>
        <v>Débil</v>
      </c>
      <c r="AJ203" s="34" t="str">
        <f>IFERROR(VLOOKUP((CONCATENATE(AG203,AI203)),Listados!$U$3:$V$11,2,FALSE),"")</f>
        <v/>
      </c>
      <c r="AK203" s="125">
        <f t="shared" si="574"/>
        <v>100</v>
      </c>
      <c r="AL203" s="188"/>
      <c r="AM203" s="190"/>
      <c r="AN203" s="80">
        <f t="shared" ref="AN203" si="581">+IF(AND(Q203="Preventivo",AM199="Fuerte"),2,IF(AND(Q203="Preventivo",AM199="Moderado"),1,0))</f>
        <v>0</v>
      </c>
      <c r="AO203" s="80">
        <f t="shared" si="387"/>
        <v>0</v>
      </c>
      <c r="AP203" s="80" t="e">
        <f t="shared" ref="AP203" si="582">+K199-AN203</f>
        <v>#N/A</v>
      </c>
      <c r="AQ203" s="80" t="e">
        <f t="shared" ref="AQ203" si="583">+M199-AO203</f>
        <v>#N/A</v>
      </c>
      <c r="AR203" s="175"/>
      <c r="AS203" s="175"/>
      <c r="AT203" s="175"/>
      <c r="AU203" s="175"/>
    </row>
    <row r="204" spans="1:47" ht="29" thickBot="1">
      <c r="A204" s="179"/>
      <c r="B204" s="200"/>
      <c r="C204" s="183"/>
      <c r="D204" s="186"/>
      <c r="E204" s="123"/>
      <c r="F204" s="123"/>
      <c r="G204" s="51"/>
      <c r="H204" s="52"/>
      <c r="I204" s="29"/>
      <c r="J204" s="192"/>
      <c r="K204" s="195"/>
      <c r="L204" s="197"/>
      <c r="M204" s="195"/>
      <c r="N204" s="198"/>
      <c r="O204" s="83" t="s">
        <v>169</v>
      </c>
      <c r="P204" s="86"/>
      <c r="Q204" s="86"/>
      <c r="R204" s="86"/>
      <c r="S204" s="46" t="str">
        <f t="shared" si="561"/>
        <v/>
      </c>
      <c r="T204" s="86"/>
      <c r="U204" s="46" t="str">
        <f t="shared" si="562"/>
        <v/>
      </c>
      <c r="V204" s="126"/>
      <c r="W204" s="46" t="str">
        <f t="shared" si="563"/>
        <v/>
      </c>
      <c r="X204" s="126"/>
      <c r="Y204" s="46" t="str">
        <f t="shared" si="564"/>
        <v/>
      </c>
      <c r="Z204" s="126"/>
      <c r="AA204" s="46" t="str">
        <f t="shared" si="565"/>
        <v/>
      </c>
      <c r="AB204" s="126"/>
      <c r="AC204" s="46" t="str">
        <f t="shared" si="566"/>
        <v/>
      </c>
      <c r="AD204" s="126"/>
      <c r="AE204" s="46" t="str">
        <f t="shared" si="567"/>
        <v/>
      </c>
      <c r="AF204" s="125" t="str">
        <f t="shared" si="568"/>
        <v/>
      </c>
      <c r="AG204" s="125" t="str">
        <f t="shared" si="569"/>
        <v/>
      </c>
      <c r="AH204" s="87"/>
      <c r="AI204" s="30" t="str">
        <f t="shared" si="573"/>
        <v>Débil</v>
      </c>
      <c r="AJ204" s="34" t="str">
        <f>IFERROR(VLOOKUP((CONCATENATE(AG204,AI204)),Listados!$U$3:$V$11,2,FALSE),"")</f>
        <v/>
      </c>
      <c r="AK204" s="125">
        <f t="shared" si="574"/>
        <v>100</v>
      </c>
      <c r="AL204" s="189"/>
      <c r="AM204" s="190"/>
      <c r="AN204" s="80">
        <f t="shared" ref="AN204" si="584">+IF(AND(Q204="Preventivo",AM199="Fuerte"),2,IF(AND(Q204="Preventivo",AM199="Moderado"),1,0))</f>
        <v>0</v>
      </c>
      <c r="AO204" s="80">
        <f t="shared" si="387"/>
        <v>0</v>
      </c>
      <c r="AP204" s="80" t="e">
        <f t="shared" ref="AP204" si="585">+K199-AN204</f>
        <v>#N/A</v>
      </c>
      <c r="AQ204" s="80" t="e">
        <f t="shared" ref="AQ204" si="586">+M199-AO204</f>
        <v>#N/A</v>
      </c>
      <c r="AR204" s="176"/>
      <c r="AS204" s="176"/>
      <c r="AT204" s="176"/>
      <c r="AU204" s="176"/>
    </row>
    <row r="205" spans="1:47" ht="28">
      <c r="A205" s="177">
        <v>34</v>
      </c>
      <c r="B205" s="199"/>
      <c r="C205" s="181" t="str">
        <f>IFERROR(VLOOKUP(B205,Listados!B$3:C$20,2,FALSE),"")</f>
        <v/>
      </c>
      <c r="D205" s="184"/>
      <c r="E205" s="121"/>
      <c r="F205" s="121"/>
      <c r="G205" s="37"/>
      <c r="H205" s="42"/>
      <c r="I205" s="28"/>
      <c r="J205" s="191"/>
      <c r="K205" s="193" t="e">
        <f>+VLOOKUP(J205,Listados!$K$8:$L$12,2,0)</f>
        <v>#N/A</v>
      </c>
      <c r="L205" s="196"/>
      <c r="M205" s="193" t="e">
        <f>+VLOOKUP(L205,Listados!$K$13:$L$17,2,0)</f>
        <v>#N/A</v>
      </c>
      <c r="N205" s="176" t="str">
        <f>IF(AND(J205&lt;&gt;"",L205&lt;&gt;""),VLOOKUP(J205&amp;L205,Listados!$M$3:$N$27,2,FALSE),"")</f>
        <v/>
      </c>
      <c r="O205" s="83" t="s">
        <v>169</v>
      </c>
      <c r="P205" s="86"/>
      <c r="Q205" s="86"/>
      <c r="R205" s="86"/>
      <c r="S205" s="46" t="str">
        <f t="shared" si="561"/>
        <v/>
      </c>
      <c r="T205" s="86"/>
      <c r="U205" s="46" t="str">
        <f t="shared" si="562"/>
        <v/>
      </c>
      <c r="V205" s="126"/>
      <c r="W205" s="46" t="str">
        <f t="shared" si="563"/>
        <v/>
      </c>
      <c r="X205" s="126"/>
      <c r="Y205" s="46" t="str">
        <f t="shared" si="564"/>
        <v/>
      </c>
      <c r="Z205" s="126"/>
      <c r="AA205" s="46" t="str">
        <f t="shared" si="565"/>
        <v/>
      </c>
      <c r="AB205" s="126"/>
      <c r="AC205" s="46" t="str">
        <f t="shared" si="566"/>
        <v/>
      </c>
      <c r="AD205" s="126"/>
      <c r="AE205" s="46" t="str">
        <f t="shared" si="567"/>
        <v/>
      </c>
      <c r="AF205" s="125" t="str">
        <f t="shared" si="568"/>
        <v/>
      </c>
      <c r="AG205" s="125" t="str">
        <f t="shared" si="569"/>
        <v/>
      </c>
      <c r="AH205" s="87"/>
      <c r="AI205" s="30" t="str">
        <f t="shared" si="573"/>
        <v>Débil</v>
      </c>
      <c r="AJ205" s="34" t="str">
        <f>IFERROR(VLOOKUP((CONCATENATE(AG205,AI205)),Listados!$U$3:$V$11,2,FALSE),"")</f>
        <v/>
      </c>
      <c r="AK205" s="125">
        <f t="shared" si="574"/>
        <v>100</v>
      </c>
      <c r="AL205" s="187">
        <f>AVERAGE(AK205:AK210)</f>
        <v>100</v>
      </c>
      <c r="AM205" s="189" t="str">
        <f>IF(AL205&lt;=50, "Débil", IF(AL205&lt;=99,"Moderado","Fuerte"))</f>
        <v>Fuerte</v>
      </c>
      <c r="AN205" s="80">
        <f t="shared" ref="AN205" si="587">+IF(AND(Q205="Preventivo",AM205="Fuerte"),2,IF(AND(Q205="Preventivo",AM205="Moderado"),1,0))</f>
        <v>0</v>
      </c>
      <c r="AO205" s="80">
        <f t="shared" si="387"/>
        <v>0</v>
      </c>
      <c r="AP205" s="80" t="e">
        <f t="shared" ref="AP205" si="588">+K205-AN205</f>
        <v>#N/A</v>
      </c>
      <c r="AQ205" s="80" t="e">
        <f t="shared" ref="AQ205" si="589">+M205-AO205</f>
        <v>#N/A</v>
      </c>
      <c r="AR205" s="174" t="e">
        <f>+VLOOKUP(MIN(AP205,AP206,AP207,AP208,AP209,AP210),Listados!$J$18:$K$24,2,TRUE)</f>
        <v>#N/A</v>
      </c>
      <c r="AS205" s="174" t="e">
        <f>+VLOOKUP(MIN(AQ205,AQ206,AQ207,AQ208,AQ209,AQ210),Listados!$J$27:$K$32,2,TRUE)</f>
        <v>#N/A</v>
      </c>
      <c r="AT205" s="174" t="e">
        <f>IF(AND(AR205&lt;&gt;"",AS205&lt;&gt;""),VLOOKUP(AR205&amp;AS205,Listados!$M$3:$N$27,2,FALSE),"")</f>
        <v>#N/A</v>
      </c>
      <c r="AU205" s="174" t="e">
        <f>+VLOOKUP(AT205,Listados!$P$3:$Q$6,2,FALSE)</f>
        <v>#N/A</v>
      </c>
    </row>
    <row r="206" spans="1:47" ht="28">
      <c r="A206" s="178"/>
      <c r="B206" s="200"/>
      <c r="C206" s="182"/>
      <c r="D206" s="185"/>
      <c r="E206" s="122"/>
      <c r="F206" s="122"/>
      <c r="G206" s="35"/>
      <c r="H206" s="43"/>
      <c r="I206" s="29"/>
      <c r="J206" s="192"/>
      <c r="K206" s="194"/>
      <c r="L206" s="197"/>
      <c r="M206" s="194"/>
      <c r="N206" s="198"/>
      <c r="O206" s="83" t="s">
        <v>169</v>
      </c>
      <c r="P206" s="86"/>
      <c r="Q206" s="86"/>
      <c r="R206" s="86"/>
      <c r="S206" s="46" t="str">
        <f t="shared" si="561"/>
        <v/>
      </c>
      <c r="T206" s="86"/>
      <c r="U206" s="46" t="str">
        <f t="shared" si="562"/>
        <v/>
      </c>
      <c r="V206" s="126"/>
      <c r="W206" s="46" t="str">
        <f t="shared" si="563"/>
        <v/>
      </c>
      <c r="X206" s="126"/>
      <c r="Y206" s="46" t="str">
        <f t="shared" si="564"/>
        <v/>
      </c>
      <c r="Z206" s="126"/>
      <c r="AA206" s="46" t="str">
        <f t="shared" si="565"/>
        <v/>
      </c>
      <c r="AB206" s="126"/>
      <c r="AC206" s="46" t="str">
        <f t="shared" si="566"/>
        <v/>
      </c>
      <c r="AD206" s="126"/>
      <c r="AE206" s="46" t="str">
        <f t="shared" si="567"/>
        <v/>
      </c>
      <c r="AF206" s="125" t="str">
        <f t="shared" si="568"/>
        <v/>
      </c>
      <c r="AG206" s="125" t="str">
        <f t="shared" si="569"/>
        <v/>
      </c>
      <c r="AH206" s="87"/>
      <c r="AI206" s="30" t="str">
        <f t="shared" si="573"/>
        <v>Débil</v>
      </c>
      <c r="AJ206" s="34" t="str">
        <f>IFERROR(VLOOKUP((CONCATENATE(AG206,AI206)),Listados!$U$3:$V$11,2,FALSE),"")</f>
        <v/>
      </c>
      <c r="AK206" s="125">
        <f t="shared" si="574"/>
        <v>100</v>
      </c>
      <c r="AL206" s="188"/>
      <c r="AM206" s="190"/>
      <c r="AN206" s="80">
        <f t="shared" ref="AN206" si="590">+IF(AND(Q206="Preventivo",AM205="Fuerte"),2,IF(AND(Q206="Preventivo",AM205="Moderado"),1,0))</f>
        <v>0</v>
      </c>
      <c r="AO206" s="80">
        <f t="shared" ref="AO206:AO269" si="591">+IF(AND(Q206="Detectivo",$AM$7="Fuerte"),2,IF(AND(Q206="Detectivo",$AM$7="Moderado"),1,IF(AND(Q206="Preventivo",$AM$7="Fuerte"),1,0)))</f>
        <v>0</v>
      </c>
      <c r="AP206" s="80" t="e">
        <f t="shared" ref="AP206" si="592">+K205-AN206</f>
        <v>#N/A</v>
      </c>
      <c r="AQ206" s="80" t="e">
        <f t="shared" ref="AQ206" si="593">+M205-AO206</f>
        <v>#N/A</v>
      </c>
      <c r="AR206" s="175"/>
      <c r="AS206" s="175"/>
      <c r="AT206" s="175"/>
      <c r="AU206" s="175"/>
    </row>
    <row r="207" spans="1:47" ht="28">
      <c r="A207" s="178"/>
      <c r="B207" s="200"/>
      <c r="C207" s="182"/>
      <c r="D207" s="185"/>
      <c r="E207" s="122"/>
      <c r="F207" s="122"/>
      <c r="G207" s="35"/>
      <c r="H207" s="43"/>
      <c r="I207" s="29"/>
      <c r="J207" s="192"/>
      <c r="K207" s="194"/>
      <c r="L207" s="197"/>
      <c r="M207" s="194"/>
      <c r="N207" s="198"/>
      <c r="O207" s="83" t="s">
        <v>169</v>
      </c>
      <c r="P207" s="86"/>
      <c r="Q207" s="86"/>
      <c r="R207" s="86"/>
      <c r="S207" s="46" t="str">
        <f t="shared" si="561"/>
        <v/>
      </c>
      <c r="T207" s="86"/>
      <c r="U207" s="46" t="str">
        <f t="shared" si="562"/>
        <v/>
      </c>
      <c r="V207" s="126"/>
      <c r="W207" s="46" t="str">
        <f t="shared" si="563"/>
        <v/>
      </c>
      <c r="X207" s="126"/>
      <c r="Y207" s="46" t="str">
        <f t="shared" si="564"/>
        <v/>
      </c>
      <c r="Z207" s="126"/>
      <c r="AA207" s="46" t="str">
        <f t="shared" si="565"/>
        <v/>
      </c>
      <c r="AB207" s="126"/>
      <c r="AC207" s="46" t="str">
        <f t="shared" si="566"/>
        <v/>
      </c>
      <c r="AD207" s="126"/>
      <c r="AE207" s="46" t="str">
        <f t="shared" si="567"/>
        <v/>
      </c>
      <c r="AF207" s="125" t="str">
        <f t="shared" si="568"/>
        <v/>
      </c>
      <c r="AG207" s="125" t="str">
        <f t="shared" si="569"/>
        <v/>
      </c>
      <c r="AH207" s="87"/>
      <c r="AI207" s="30" t="str">
        <f t="shared" si="573"/>
        <v>Débil</v>
      </c>
      <c r="AJ207" s="34" t="str">
        <f>IFERROR(VLOOKUP((CONCATENATE(AG207,AI207)),Listados!$U$3:$V$11,2,FALSE),"")</f>
        <v/>
      </c>
      <c r="AK207" s="125">
        <f t="shared" si="574"/>
        <v>100</v>
      </c>
      <c r="AL207" s="188"/>
      <c r="AM207" s="190"/>
      <c r="AN207" s="80">
        <f t="shared" ref="AN207" si="594">+IF(AND(Q207="Preventivo",AM205="Fuerte"),2,IF(AND(Q207="Preventivo",AM205="Moderado"),1,0))</f>
        <v>0</v>
      </c>
      <c r="AO207" s="80">
        <f t="shared" si="591"/>
        <v>0</v>
      </c>
      <c r="AP207" s="80" t="e">
        <f t="shared" ref="AP207" si="595">+K205-AN207</f>
        <v>#N/A</v>
      </c>
      <c r="AQ207" s="80" t="e">
        <f t="shared" ref="AQ207" si="596">+M205-AO207</f>
        <v>#N/A</v>
      </c>
      <c r="AR207" s="175"/>
      <c r="AS207" s="175"/>
      <c r="AT207" s="175"/>
      <c r="AU207" s="175"/>
    </row>
    <row r="208" spans="1:47" ht="28">
      <c r="A208" s="178"/>
      <c r="B208" s="200"/>
      <c r="C208" s="182"/>
      <c r="D208" s="185"/>
      <c r="E208" s="122"/>
      <c r="F208" s="122"/>
      <c r="G208" s="49"/>
      <c r="H208" s="43"/>
      <c r="I208" s="29"/>
      <c r="J208" s="192"/>
      <c r="K208" s="194"/>
      <c r="L208" s="197"/>
      <c r="M208" s="194"/>
      <c r="N208" s="198"/>
      <c r="O208" s="83" t="s">
        <v>169</v>
      </c>
      <c r="P208" s="86"/>
      <c r="Q208" s="86"/>
      <c r="R208" s="86"/>
      <c r="S208" s="46" t="str">
        <f t="shared" si="561"/>
        <v/>
      </c>
      <c r="T208" s="86"/>
      <c r="U208" s="46" t="str">
        <f t="shared" si="562"/>
        <v/>
      </c>
      <c r="V208" s="126"/>
      <c r="W208" s="46" t="str">
        <f t="shared" si="563"/>
        <v/>
      </c>
      <c r="X208" s="126"/>
      <c r="Y208" s="46" t="str">
        <f t="shared" si="564"/>
        <v/>
      </c>
      <c r="Z208" s="126"/>
      <c r="AA208" s="46" t="str">
        <f t="shared" si="565"/>
        <v/>
      </c>
      <c r="AB208" s="126"/>
      <c r="AC208" s="46" t="str">
        <f t="shared" si="566"/>
        <v/>
      </c>
      <c r="AD208" s="126"/>
      <c r="AE208" s="46" t="str">
        <f t="shared" si="567"/>
        <v/>
      </c>
      <c r="AF208" s="125" t="str">
        <f t="shared" si="568"/>
        <v/>
      </c>
      <c r="AG208" s="125" t="str">
        <f t="shared" si="569"/>
        <v/>
      </c>
      <c r="AH208" s="87"/>
      <c r="AI208" s="30" t="str">
        <f t="shared" si="573"/>
        <v>Débil</v>
      </c>
      <c r="AJ208" s="34" t="str">
        <f>IFERROR(VLOOKUP((CONCATENATE(AG208,AI208)),Listados!$U$3:$V$11,2,FALSE),"")</f>
        <v/>
      </c>
      <c r="AK208" s="125">
        <f t="shared" si="574"/>
        <v>100</v>
      </c>
      <c r="AL208" s="188"/>
      <c r="AM208" s="190"/>
      <c r="AN208" s="80">
        <f t="shared" ref="AN208" si="597">+IF(AND(Q208="Preventivo",AM205="Fuerte"),2,IF(AND(Q208="Preventivo",AM205="Moderado"),1,0))</f>
        <v>0</v>
      </c>
      <c r="AO208" s="80">
        <f t="shared" si="591"/>
        <v>0</v>
      </c>
      <c r="AP208" s="80" t="e">
        <f t="shared" ref="AP208" si="598">+K205-AN208</f>
        <v>#N/A</v>
      </c>
      <c r="AQ208" s="80" t="e">
        <f t="shared" ref="AQ208" si="599">+M205-AO208</f>
        <v>#N/A</v>
      </c>
      <c r="AR208" s="175"/>
      <c r="AS208" s="175"/>
      <c r="AT208" s="175"/>
      <c r="AU208" s="175"/>
    </row>
    <row r="209" spans="1:47" ht="28">
      <c r="A209" s="178"/>
      <c r="B209" s="200"/>
      <c r="C209" s="182"/>
      <c r="D209" s="185"/>
      <c r="E209" s="47"/>
      <c r="F209" s="47"/>
      <c r="G209" s="48"/>
      <c r="H209" s="50"/>
      <c r="I209" s="29"/>
      <c r="J209" s="192"/>
      <c r="K209" s="194"/>
      <c r="L209" s="197"/>
      <c r="M209" s="194"/>
      <c r="N209" s="198"/>
      <c r="O209" s="83" t="s">
        <v>169</v>
      </c>
      <c r="P209" s="86"/>
      <c r="Q209" s="86"/>
      <c r="R209" s="86"/>
      <c r="S209" s="46" t="str">
        <f t="shared" si="561"/>
        <v/>
      </c>
      <c r="T209" s="86"/>
      <c r="U209" s="46" t="str">
        <f t="shared" si="562"/>
        <v/>
      </c>
      <c r="V209" s="126"/>
      <c r="W209" s="46" t="str">
        <f t="shared" si="563"/>
        <v/>
      </c>
      <c r="X209" s="126"/>
      <c r="Y209" s="46" t="str">
        <f t="shared" si="564"/>
        <v/>
      </c>
      <c r="Z209" s="126"/>
      <c r="AA209" s="46" t="str">
        <f t="shared" si="565"/>
        <v/>
      </c>
      <c r="AB209" s="126"/>
      <c r="AC209" s="46" t="str">
        <f t="shared" si="566"/>
        <v/>
      </c>
      <c r="AD209" s="126"/>
      <c r="AE209" s="46" t="str">
        <f t="shared" si="567"/>
        <v/>
      </c>
      <c r="AF209" s="125" t="str">
        <f t="shared" si="568"/>
        <v/>
      </c>
      <c r="AG209" s="125" t="str">
        <f t="shared" si="569"/>
        <v/>
      </c>
      <c r="AH209" s="87"/>
      <c r="AI209" s="30" t="str">
        <f t="shared" si="573"/>
        <v>Débil</v>
      </c>
      <c r="AJ209" s="34" t="str">
        <f>IFERROR(VLOOKUP((CONCATENATE(AG209,AI209)),Listados!$U$3:$V$11,2,FALSE),"")</f>
        <v/>
      </c>
      <c r="AK209" s="125">
        <f t="shared" si="574"/>
        <v>100</v>
      </c>
      <c r="AL209" s="188"/>
      <c r="AM209" s="190"/>
      <c r="AN209" s="80">
        <f t="shared" ref="AN209" si="600">+IF(AND(Q209="Preventivo",AM205="Fuerte"),2,IF(AND(Q209="Preventivo",AM205="Moderado"),1,0))</f>
        <v>0</v>
      </c>
      <c r="AO209" s="80">
        <f t="shared" si="591"/>
        <v>0</v>
      </c>
      <c r="AP209" s="80" t="e">
        <f t="shared" ref="AP209" si="601">+K205-AN209</f>
        <v>#N/A</v>
      </c>
      <c r="AQ209" s="80" t="e">
        <f t="shared" ref="AQ209" si="602">+M205-AO209</f>
        <v>#N/A</v>
      </c>
      <c r="AR209" s="175"/>
      <c r="AS209" s="175"/>
      <c r="AT209" s="175"/>
      <c r="AU209" s="175"/>
    </row>
    <row r="210" spans="1:47" ht="29" thickBot="1">
      <c r="A210" s="179"/>
      <c r="B210" s="200"/>
      <c r="C210" s="183"/>
      <c r="D210" s="186"/>
      <c r="E210" s="123"/>
      <c r="F210" s="123"/>
      <c r="G210" s="51"/>
      <c r="H210" s="52"/>
      <c r="I210" s="29"/>
      <c r="J210" s="192"/>
      <c r="K210" s="195"/>
      <c r="L210" s="197"/>
      <c r="M210" s="195"/>
      <c r="N210" s="198"/>
      <c r="O210" s="83" t="s">
        <v>169</v>
      </c>
      <c r="P210" s="86"/>
      <c r="Q210" s="86"/>
      <c r="R210" s="86"/>
      <c r="S210" s="46" t="str">
        <f t="shared" si="561"/>
        <v/>
      </c>
      <c r="T210" s="86"/>
      <c r="U210" s="46" t="str">
        <f t="shared" si="562"/>
        <v/>
      </c>
      <c r="V210" s="126"/>
      <c r="W210" s="46" t="str">
        <f t="shared" si="563"/>
        <v/>
      </c>
      <c r="X210" s="126"/>
      <c r="Y210" s="46" t="str">
        <f t="shared" si="564"/>
        <v/>
      </c>
      <c r="Z210" s="126"/>
      <c r="AA210" s="46" t="str">
        <f t="shared" si="565"/>
        <v/>
      </c>
      <c r="AB210" s="126"/>
      <c r="AC210" s="46" t="str">
        <f t="shared" si="566"/>
        <v/>
      </c>
      <c r="AD210" s="126"/>
      <c r="AE210" s="46" t="str">
        <f t="shared" si="567"/>
        <v/>
      </c>
      <c r="AF210" s="125" t="str">
        <f t="shared" si="568"/>
        <v/>
      </c>
      <c r="AG210" s="125" t="str">
        <f t="shared" si="569"/>
        <v/>
      </c>
      <c r="AH210" s="87"/>
      <c r="AI210" s="30" t="str">
        <f t="shared" si="573"/>
        <v>Débil</v>
      </c>
      <c r="AJ210" s="34" t="str">
        <f>IFERROR(VLOOKUP((CONCATENATE(AG210,AI210)),Listados!$U$3:$V$11,2,FALSE),"")</f>
        <v/>
      </c>
      <c r="AK210" s="125">
        <f t="shared" si="574"/>
        <v>100</v>
      </c>
      <c r="AL210" s="189"/>
      <c r="AM210" s="190"/>
      <c r="AN210" s="80">
        <f t="shared" ref="AN210" si="603">+IF(AND(Q210="Preventivo",AM205="Fuerte"),2,IF(AND(Q210="Preventivo",AM205="Moderado"),1,0))</f>
        <v>0</v>
      </c>
      <c r="AO210" s="80">
        <f t="shared" si="591"/>
        <v>0</v>
      </c>
      <c r="AP210" s="80" t="e">
        <f t="shared" ref="AP210" si="604">+K205-AN210</f>
        <v>#N/A</v>
      </c>
      <c r="AQ210" s="80" t="e">
        <f t="shared" ref="AQ210" si="605">+M205-AO210</f>
        <v>#N/A</v>
      </c>
      <c r="AR210" s="176"/>
      <c r="AS210" s="176"/>
      <c r="AT210" s="176"/>
      <c r="AU210" s="176"/>
    </row>
    <row r="211" spans="1:47" ht="28">
      <c r="A211" s="177">
        <v>35</v>
      </c>
      <c r="B211" s="199"/>
      <c r="C211" s="181" t="str">
        <f>IFERROR(VLOOKUP(B211,Listados!B$3:C$20,2,FALSE),"")</f>
        <v/>
      </c>
      <c r="D211" s="184"/>
      <c r="E211" s="121"/>
      <c r="F211" s="121"/>
      <c r="G211" s="37"/>
      <c r="H211" s="42"/>
      <c r="I211" s="28"/>
      <c r="J211" s="191"/>
      <c r="K211" s="193" t="e">
        <f>+VLOOKUP(J211,Listados!$K$8:$L$12,2,0)</f>
        <v>#N/A</v>
      </c>
      <c r="L211" s="196"/>
      <c r="M211" s="193" t="e">
        <f>+VLOOKUP(L211,Listados!$K$13:$L$17,2,0)</f>
        <v>#N/A</v>
      </c>
      <c r="N211" s="176" t="str">
        <f>IF(AND(J211&lt;&gt;"",L211&lt;&gt;""),VLOOKUP(J211&amp;L211,Listados!$M$3:$N$27,2,FALSE),"")</f>
        <v/>
      </c>
      <c r="O211" s="83" t="s">
        <v>169</v>
      </c>
      <c r="P211" s="86"/>
      <c r="Q211" s="86"/>
      <c r="R211" s="86"/>
      <c r="S211" s="46" t="str">
        <f t="shared" si="561"/>
        <v/>
      </c>
      <c r="T211" s="86"/>
      <c r="U211" s="46" t="str">
        <f t="shared" si="562"/>
        <v/>
      </c>
      <c r="V211" s="126"/>
      <c r="W211" s="46" t="str">
        <f t="shared" si="563"/>
        <v/>
      </c>
      <c r="X211" s="126"/>
      <c r="Y211" s="46" t="str">
        <f t="shared" si="564"/>
        <v/>
      </c>
      <c r="Z211" s="126"/>
      <c r="AA211" s="46" t="str">
        <f t="shared" si="565"/>
        <v/>
      </c>
      <c r="AB211" s="126"/>
      <c r="AC211" s="46" t="str">
        <f t="shared" si="566"/>
        <v/>
      </c>
      <c r="AD211" s="126"/>
      <c r="AE211" s="46" t="str">
        <f t="shared" si="567"/>
        <v/>
      </c>
      <c r="AF211" s="125" t="str">
        <f t="shared" si="568"/>
        <v/>
      </c>
      <c r="AG211" s="125" t="str">
        <f t="shared" si="569"/>
        <v/>
      </c>
      <c r="AH211" s="87"/>
      <c r="AI211" s="30" t="str">
        <f t="shared" si="573"/>
        <v>Débil</v>
      </c>
      <c r="AJ211" s="34" t="str">
        <f>IFERROR(VLOOKUP((CONCATENATE(AG211,AI211)),Listados!$U$3:$V$11,2,FALSE),"")</f>
        <v/>
      </c>
      <c r="AK211" s="125">
        <f t="shared" si="574"/>
        <v>100</v>
      </c>
      <c r="AL211" s="187">
        <f>AVERAGE(AK211:AK216)</f>
        <v>100</v>
      </c>
      <c r="AM211" s="189" t="str">
        <f>IF(AL211&lt;=50, "Débil", IF(AL211&lt;=99,"Moderado","Fuerte"))</f>
        <v>Fuerte</v>
      </c>
      <c r="AN211" s="80">
        <f t="shared" ref="AN211" si="606">+IF(AND(Q211="Preventivo",AM211="Fuerte"),2,IF(AND(Q211="Preventivo",AM211="Moderado"),1,0))</f>
        <v>0</v>
      </c>
      <c r="AO211" s="80">
        <f t="shared" si="591"/>
        <v>0</v>
      </c>
      <c r="AP211" s="80" t="e">
        <f t="shared" ref="AP211" si="607">+K211-AN211</f>
        <v>#N/A</v>
      </c>
      <c r="AQ211" s="80" t="e">
        <f t="shared" ref="AQ211" si="608">+M211-AO211</f>
        <v>#N/A</v>
      </c>
      <c r="AR211" s="174" t="e">
        <f>+VLOOKUP(MIN(AP211,AP212,AP213,AP214,AP215,AP216),Listados!$J$18:$K$24,2,TRUE)</f>
        <v>#N/A</v>
      </c>
      <c r="AS211" s="174" t="e">
        <f>+VLOOKUP(MIN(AQ211,AQ212,AQ213,AQ214,AQ215,AQ216),Listados!$J$27:$K$32,2,TRUE)</f>
        <v>#N/A</v>
      </c>
      <c r="AT211" s="174" t="e">
        <f>IF(AND(AR211&lt;&gt;"",AS211&lt;&gt;""),VLOOKUP(AR211&amp;AS211,Listados!$M$3:$N$27,2,FALSE),"")</f>
        <v>#N/A</v>
      </c>
      <c r="AU211" s="174" t="e">
        <f>+VLOOKUP(AT211,Listados!$P$3:$Q$6,2,FALSE)</f>
        <v>#N/A</v>
      </c>
    </row>
    <row r="212" spans="1:47" ht="28">
      <c r="A212" s="178"/>
      <c r="B212" s="200"/>
      <c r="C212" s="182"/>
      <c r="D212" s="185"/>
      <c r="E212" s="122"/>
      <c r="F212" s="122"/>
      <c r="G212" s="35"/>
      <c r="H212" s="43"/>
      <c r="I212" s="29"/>
      <c r="J212" s="192"/>
      <c r="K212" s="194"/>
      <c r="L212" s="197"/>
      <c r="M212" s="194"/>
      <c r="N212" s="198"/>
      <c r="O212" s="83" t="s">
        <v>169</v>
      </c>
      <c r="P212" s="86"/>
      <c r="Q212" s="86"/>
      <c r="R212" s="86"/>
      <c r="S212" s="46" t="str">
        <f t="shared" si="561"/>
        <v/>
      </c>
      <c r="T212" s="86"/>
      <c r="U212" s="46" t="str">
        <f t="shared" si="562"/>
        <v/>
      </c>
      <c r="V212" s="126"/>
      <c r="W212" s="46" t="str">
        <f t="shared" si="563"/>
        <v/>
      </c>
      <c r="X212" s="126"/>
      <c r="Y212" s="46" t="str">
        <f t="shared" si="564"/>
        <v/>
      </c>
      <c r="Z212" s="126"/>
      <c r="AA212" s="46" t="str">
        <f t="shared" si="565"/>
        <v/>
      </c>
      <c r="AB212" s="126"/>
      <c r="AC212" s="46" t="str">
        <f t="shared" si="566"/>
        <v/>
      </c>
      <c r="AD212" s="126"/>
      <c r="AE212" s="46" t="str">
        <f t="shared" si="567"/>
        <v/>
      </c>
      <c r="AF212" s="125" t="str">
        <f t="shared" si="568"/>
        <v/>
      </c>
      <c r="AG212" s="125" t="str">
        <f t="shared" si="569"/>
        <v/>
      </c>
      <c r="AH212" s="87"/>
      <c r="AI212" s="30" t="str">
        <f t="shared" si="573"/>
        <v>Débil</v>
      </c>
      <c r="AJ212" s="34" t="str">
        <f>IFERROR(VLOOKUP((CONCATENATE(AG212,AI212)),Listados!$U$3:$V$11,2,FALSE),"")</f>
        <v/>
      </c>
      <c r="AK212" s="125">
        <f t="shared" si="574"/>
        <v>100</v>
      </c>
      <c r="AL212" s="188"/>
      <c r="AM212" s="190"/>
      <c r="AN212" s="80">
        <f t="shared" ref="AN212" si="609">+IF(AND(Q212="Preventivo",AM211="Fuerte"),2,IF(AND(Q212="Preventivo",AM211="Moderado"),1,0))</f>
        <v>0</v>
      </c>
      <c r="AO212" s="80">
        <f t="shared" si="591"/>
        <v>0</v>
      </c>
      <c r="AP212" s="80" t="e">
        <f t="shared" ref="AP212" si="610">+K211-AN212</f>
        <v>#N/A</v>
      </c>
      <c r="AQ212" s="80" t="e">
        <f t="shared" ref="AQ212" si="611">+M211-AO212</f>
        <v>#N/A</v>
      </c>
      <c r="AR212" s="175"/>
      <c r="AS212" s="175"/>
      <c r="AT212" s="175"/>
      <c r="AU212" s="175"/>
    </row>
    <row r="213" spans="1:47" ht="28">
      <c r="A213" s="178"/>
      <c r="B213" s="200"/>
      <c r="C213" s="182"/>
      <c r="D213" s="185"/>
      <c r="E213" s="122"/>
      <c r="F213" s="122"/>
      <c r="G213" s="35"/>
      <c r="H213" s="43"/>
      <c r="I213" s="29"/>
      <c r="J213" s="192"/>
      <c r="K213" s="194"/>
      <c r="L213" s="197"/>
      <c r="M213" s="194"/>
      <c r="N213" s="198"/>
      <c r="O213" s="83" t="s">
        <v>169</v>
      </c>
      <c r="P213" s="86"/>
      <c r="Q213" s="86"/>
      <c r="R213" s="86"/>
      <c r="S213" s="46" t="str">
        <f t="shared" si="561"/>
        <v/>
      </c>
      <c r="T213" s="86"/>
      <c r="U213" s="46" t="str">
        <f t="shared" si="562"/>
        <v/>
      </c>
      <c r="V213" s="126"/>
      <c r="W213" s="46" t="str">
        <f t="shared" si="563"/>
        <v/>
      </c>
      <c r="X213" s="126"/>
      <c r="Y213" s="46" t="str">
        <f t="shared" si="564"/>
        <v/>
      </c>
      <c r="Z213" s="126"/>
      <c r="AA213" s="46" t="str">
        <f t="shared" si="565"/>
        <v/>
      </c>
      <c r="AB213" s="126"/>
      <c r="AC213" s="46" t="str">
        <f t="shared" si="566"/>
        <v/>
      </c>
      <c r="AD213" s="126"/>
      <c r="AE213" s="46" t="str">
        <f t="shared" si="567"/>
        <v/>
      </c>
      <c r="AF213" s="125" t="str">
        <f t="shared" si="568"/>
        <v/>
      </c>
      <c r="AG213" s="125" t="str">
        <f t="shared" si="569"/>
        <v/>
      </c>
      <c r="AH213" s="87"/>
      <c r="AI213" s="30" t="str">
        <f t="shared" si="573"/>
        <v>Débil</v>
      </c>
      <c r="AJ213" s="34" t="str">
        <f>IFERROR(VLOOKUP((CONCATENATE(AG213,AI213)),Listados!$U$3:$V$11,2,FALSE),"")</f>
        <v/>
      </c>
      <c r="AK213" s="125">
        <f t="shared" si="574"/>
        <v>100</v>
      </c>
      <c r="AL213" s="188"/>
      <c r="AM213" s="190"/>
      <c r="AN213" s="80">
        <f t="shared" ref="AN213" si="612">+IF(AND(Q213="Preventivo",AM211="Fuerte"),2,IF(AND(Q213="Preventivo",AM211="Moderado"),1,0))</f>
        <v>0</v>
      </c>
      <c r="AO213" s="80">
        <f t="shared" si="591"/>
        <v>0</v>
      </c>
      <c r="AP213" s="80" t="e">
        <f t="shared" ref="AP213" si="613">+K211-AN213</f>
        <v>#N/A</v>
      </c>
      <c r="AQ213" s="80" t="e">
        <f t="shared" ref="AQ213" si="614">+M211-AO213</f>
        <v>#N/A</v>
      </c>
      <c r="AR213" s="175"/>
      <c r="AS213" s="175"/>
      <c r="AT213" s="175"/>
      <c r="AU213" s="175"/>
    </row>
    <row r="214" spans="1:47" ht="28">
      <c r="A214" s="178"/>
      <c r="B214" s="200"/>
      <c r="C214" s="182"/>
      <c r="D214" s="185"/>
      <c r="E214" s="122"/>
      <c r="F214" s="122"/>
      <c r="G214" s="49"/>
      <c r="H214" s="43"/>
      <c r="I214" s="29"/>
      <c r="J214" s="192"/>
      <c r="K214" s="194"/>
      <c r="L214" s="197"/>
      <c r="M214" s="194"/>
      <c r="N214" s="198"/>
      <c r="O214" s="83" t="s">
        <v>169</v>
      </c>
      <c r="P214" s="86"/>
      <c r="Q214" s="86"/>
      <c r="R214" s="86"/>
      <c r="S214" s="46" t="str">
        <f t="shared" si="561"/>
        <v/>
      </c>
      <c r="T214" s="86"/>
      <c r="U214" s="46" t="str">
        <f t="shared" si="562"/>
        <v/>
      </c>
      <c r="V214" s="126"/>
      <c r="W214" s="46" t="str">
        <f t="shared" si="563"/>
        <v/>
      </c>
      <c r="X214" s="126"/>
      <c r="Y214" s="46" t="str">
        <f t="shared" si="564"/>
        <v/>
      </c>
      <c r="Z214" s="126"/>
      <c r="AA214" s="46" t="str">
        <f t="shared" si="565"/>
        <v/>
      </c>
      <c r="AB214" s="126"/>
      <c r="AC214" s="46" t="str">
        <f t="shared" si="566"/>
        <v/>
      </c>
      <c r="AD214" s="126"/>
      <c r="AE214" s="46" t="str">
        <f t="shared" si="567"/>
        <v/>
      </c>
      <c r="AF214" s="125" t="str">
        <f t="shared" si="568"/>
        <v/>
      </c>
      <c r="AG214" s="125" t="str">
        <f t="shared" si="569"/>
        <v/>
      </c>
      <c r="AH214" s="87"/>
      <c r="AI214" s="30" t="str">
        <f t="shared" si="573"/>
        <v>Débil</v>
      </c>
      <c r="AJ214" s="34" t="str">
        <f>IFERROR(VLOOKUP((CONCATENATE(AG214,AI214)),Listados!$U$3:$V$11,2,FALSE),"")</f>
        <v/>
      </c>
      <c r="AK214" s="125">
        <f t="shared" si="574"/>
        <v>100</v>
      </c>
      <c r="AL214" s="188"/>
      <c r="AM214" s="190"/>
      <c r="AN214" s="80">
        <f t="shared" ref="AN214" si="615">+IF(AND(Q214="Preventivo",AM211="Fuerte"),2,IF(AND(Q214="Preventivo",AM211="Moderado"),1,0))</f>
        <v>0</v>
      </c>
      <c r="AO214" s="80">
        <f t="shared" si="591"/>
        <v>0</v>
      </c>
      <c r="AP214" s="80" t="e">
        <f t="shared" ref="AP214" si="616">+K211-AN214</f>
        <v>#N/A</v>
      </c>
      <c r="AQ214" s="80" t="e">
        <f t="shared" ref="AQ214" si="617">+M211-AO214</f>
        <v>#N/A</v>
      </c>
      <c r="AR214" s="175"/>
      <c r="AS214" s="175"/>
      <c r="AT214" s="175"/>
      <c r="AU214" s="175"/>
    </row>
    <row r="215" spans="1:47" ht="28">
      <c r="A215" s="178"/>
      <c r="B215" s="200"/>
      <c r="C215" s="182"/>
      <c r="D215" s="185"/>
      <c r="E215" s="47"/>
      <c r="F215" s="47"/>
      <c r="G215" s="48"/>
      <c r="H215" s="50"/>
      <c r="I215" s="29"/>
      <c r="J215" s="192"/>
      <c r="K215" s="194"/>
      <c r="L215" s="197"/>
      <c r="M215" s="194"/>
      <c r="N215" s="198"/>
      <c r="O215" s="83" t="s">
        <v>169</v>
      </c>
      <c r="P215" s="86"/>
      <c r="Q215" s="86"/>
      <c r="R215" s="86"/>
      <c r="S215" s="46" t="str">
        <f t="shared" si="561"/>
        <v/>
      </c>
      <c r="T215" s="86"/>
      <c r="U215" s="46" t="str">
        <f t="shared" si="562"/>
        <v/>
      </c>
      <c r="V215" s="126"/>
      <c r="W215" s="46" t="str">
        <f t="shared" si="563"/>
        <v/>
      </c>
      <c r="X215" s="126"/>
      <c r="Y215" s="46" t="str">
        <f t="shared" si="564"/>
        <v/>
      </c>
      <c r="Z215" s="126"/>
      <c r="AA215" s="46" t="str">
        <f t="shared" si="565"/>
        <v/>
      </c>
      <c r="AB215" s="126"/>
      <c r="AC215" s="46" t="str">
        <f t="shared" si="566"/>
        <v/>
      </c>
      <c r="AD215" s="126"/>
      <c r="AE215" s="46" t="str">
        <f t="shared" si="567"/>
        <v/>
      </c>
      <c r="AF215" s="125" t="str">
        <f t="shared" si="568"/>
        <v/>
      </c>
      <c r="AG215" s="125" t="str">
        <f t="shared" si="569"/>
        <v/>
      </c>
      <c r="AH215" s="87"/>
      <c r="AI215" s="30" t="str">
        <f t="shared" si="573"/>
        <v>Débil</v>
      </c>
      <c r="AJ215" s="34" t="str">
        <f>IFERROR(VLOOKUP((CONCATENATE(AG215,AI215)),Listados!$U$3:$V$11,2,FALSE),"")</f>
        <v/>
      </c>
      <c r="AK215" s="125">
        <f t="shared" si="574"/>
        <v>100</v>
      </c>
      <c r="AL215" s="188"/>
      <c r="AM215" s="190"/>
      <c r="AN215" s="80">
        <f t="shared" ref="AN215" si="618">+IF(AND(Q215="Preventivo",AM211="Fuerte"),2,IF(AND(Q215="Preventivo",AM211="Moderado"),1,0))</f>
        <v>0</v>
      </c>
      <c r="AO215" s="80">
        <f t="shared" si="591"/>
        <v>0</v>
      </c>
      <c r="AP215" s="80" t="e">
        <f t="shared" ref="AP215" si="619">+K211-AN215</f>
        <v>#N/A</v>
      </c>
      <c r="AQ215" s="80" t="e">
        <f t="shared" ref="AQ215" si="620">+M211-AO215</f>
        <v>#N/A</v>
      </c>
      <c r="AR215" s="175"/>
      <c r="AS215" s="175"/>
      <c r="AT215" s="175"/>
      <c r="AU215" s="175"/>
    </row>
    <row r="216" spans="1:47" ht="29" thickBot="1">
      <c r="A216" s="179"/>
      <c r="B216" s="200"/>
      <c r="C216" s="183"/>
      <c r="D216" s="186"/>
      <c r="E216" s="123"/>
      <c r="F216" s="123"/>
      <c r="G216" s="51"/>
      <c r="H216" s="52"/>
      <c r="I216" s="29"/>
      <c r="J216" s="192"/>
      <c r="K216" s="195"/>
      <c r="L216" s="197"/>
      <c r="M216" s="195"/>
      <c r="N216" s="198"/>
      <c r="O216" s="83" t="s">
        <v>169</v>
      </c>
      <c r="P216" s="86"/>
      <c r="Q216" s="86"/>
      <c r="R216" s="86"/>
      <c r="S216" s="46" t="str">
        <f t="shared" si="561"/>
        <v/>
      </c>
      <c r="T216" s="86"/>
      <c r="U216" s="46" t="str">
        <f t="shared" si="562"/>
        <v/>
      </c>
      <c r="V216" s="126"/>
      <c r="W216" s="46" t="str">
        <f t="shared" si="563"/>
        <v/>
      </c>
      <c r="X216" s="126"/>
      <c r="Y216" s="46" t="str">
        <f t="shared" si="564"/>
        <v/>
      </c>
      <c r="Z216" s="126"/>
      <c r="AA216" s="46" t="str">
        <f t="shared" si="565"/>
        <v/>
      </c>
      <c r="AB216" s="126"/>
      <c r="AC216" s="46" t="str">
        <f t="shared" si="566"/>
        <v/>
      </c>
      <c r="AD216" s="126"/>
      <c r="AE216" s="46" t="str">
        <f t="shared" si="567"/>
        <v/>
      </c>
      <c r="AF216" s="125" t="str">
        <f t="shared" si="568"/>
        <v/>
      </c>
      <c r="AG216" s="125" t="str">
        <f t="shared" si="569"/>
        <v/>
      </c>
      <c r="AH216" s="87"/>
      <c r="AI216" s="30" t="str">
        <f t="shared" si="573"/>
        <v>Débil</v>
      </c>
      <c r="AJ216" s="34" t="str">
        <f>IFERROR(VLOOKUP((CONCATENATE(AG216,AI216)),Listados!$U$3:$V$11,2,FALSE),"")</f>
        <v/>
      </c>
      <c r="AK216" s="125">
        <f t="shared" si="574"/>
        <v>100</v>
      </c>
      <c r="AL216" s="189"/>
      <c r="AM216" s="190"/>
      <c r="AN216" s="80">
        <f t="shared" ref="AN216" si="621">+IF(AND(Q216="Preventivo",AM211="Fuerte"),2,IF(AND(Q216="Preventivo",AM211="Moderado"),1,0))</f>
        <v>0</v>
      </c>
      <c r="AO216" s="80">
        <f t="shared" si="591"/>
        <v>0</v>
      </c>
      <c r="AP216" s="80" t="e">
        <f t="shared" ref="AP216" si="622">+K211-AN216</f>
        <v>#N/A</v>
      </c>
      <c r="AQ216" s="80" t="e">
        <f t="shared" ref="AQ216" si="623">+M211-AO216</f>
        <v>#N/A</v>
      </c>
      <c r="AR216" s="176"/>
      <c r="AS216" s="176"/>
      <c r="AT216" s="176"/>
      <c r="AU216" s="176"/>
    </row>
    <row r="217" spans="1:47" ht="28">
      <c r="A217" s="177">
        <v>36</v>
      </c>
      <c r="B217" s="199"/>
      <c r="C217" s="181" t="str">
        <f>IFERROR(VLOOKUP(B217,Listados!B$3:C$20,2,FALSE),"")</f>
        <v/>
      </c>
      <c r="D217" s="184"/>
      <c r="E217" s="121"/>
      <c r="F217" s="121"/>
      <c r="G217" s="37"/>
      <c r="H217" s="42"/>
      <c r="I217" s="28"/>
      <c r="J217" s="191"/>
      <c r="K217" s="193" t="e">
        <f>+VLOOKUP(J217,Listados!$K$8:$L$12,2,0)</f>
        <v>#N/A</v>
      </c>
      <c r="L217" s="196"/>
      <c r="M217" s="193" t="e">
        <f>+VLOOKUP(L217,Listados!$K$13:$L$17,2,0)</f>
        <v>#N/A</v>
      </c>
      <c r="N217" s="176" t="str">
        <f>IF(AND(J217&lt;&gt;"",L217&lt;&gt;""),VLOOKUP(J217&amp;L217,Listados!$M$3:$N$27,2,FALSE),"")</f>
        <v/>
      </c>
      <c r="O217" s="83" t="s">
        <v>169</v>
      </c>
      <c r="P217" s="86"/>
      <c r="Q217" s="86"/>
      <c r="R217" s="86"/>
      <c r="S217" s="46" t="str">
        <f t="shared" si="561"/>
        <v/>
      </c>
      <c r="T217" s="86"/>
      <c r="U217" s="46" t="str">
        <f t="shared" si="562"/>
        <v/>
      </c>
      <c r="V217" s="126"/>
      <c r="W217" s="46" t="str">
        <f t="shared" si="563"/>
        <v/>
      </c>
      <c r="X217" s="126"/>
      <c r="Y217" s="46" t="str">
        <f t="shared" si="564"/>
        <v/>
      </c>
      <c r="Z217" s="126"/>
      <c r="AA217" s="46" t="str">
        <f t="shared" si="565"/>
        <v/>
      </c>
      <c r="AB217" s="126"/>
      <c r="AC217" s="46" t="str">
        <f t="shared" si="566"/>
        <v/>
      </c>
      <c r="AD217" s="126"/>
      <c r="AE217" s="46" t="str">
        <f t="shared" si="567"/>
        <v/>
      </c>
      <c r="AF217" s="125" t="str">
        <f t="shared" si="568"/>
        <v/>
      </c>
      <c r="AG217" s="125" t="str">
        <f t="shared" si="569"/>
        <v/>
      </c>
      <c r="AH217" s="87"/>
      <c r="AI217" s="30" t="str">
        <f t="shared" si="573"/>
        <v>Débil</v>
      </c>
      <c r="AJ217" s="34" t="str">
        <f>IFERROR(VLOOKUP((CONCATENATE(AG217,AI217)),Listados!$U$3:$V$11,2,FALSE),"")</f>
        <v/>
      </c>
      <c r="AK217" s="125">
        <f t="shared" si="574"/>
        <v>100</v>
      </c>
      <c r="AL217" s="187">
        <f>AVERAGE(AK217:AK222)</f>
        <v>100</v>
      </c>
      <c r="AM217" s="189" t="str">
        <f>IF(AL217&lt;=50, "Débil", IF(AL217&lt;=99,"Moderado","Fuerte"))</f>
        <v>Fuerte</v>
      </c>
      <c r="AN217" s="80">
        <f t="shared" ref="AN217" si="624">+IF(AND(Q217="Preventivo",AM217="Fuerte"),2,IF(AND(Q217="Preventivo",AM217="Moderado"),1,0))</f>
        <v>0</v>
      </c>
      <c r="AO217" s="80">
        <f t="shared" si="591"/>
        <v>0</v>
      </c>
      <c r="AP217" s="80" t="e">
        <f t="shared" ref="AP217" si="625">+K217-AN217</f>
        <v>#N/A</v>
      </c>
      <c r="AQ217" s="80" t="e">
        <f t="shared" ref="AQ217" si="626">+M217-AO217</f>
        <v>#N/A</v>
      </c>
      <c r="AR217" s="174" t="e">
        <f>+VLOOKUP(MIN(AP217,AP218,AP219,AP220,AP221,AP222),Listados!$J$18:$K$24,2,TRUE)</f>
        <v>#N/A</v>
      </c>
      <c r="AS217" s="174" t="e">
        <f>+VLOOKUP(MIN(AQ217,AQ218,AQ219,AQ220,AQ221,AQ222),Listados!$J$27:$K$32,2,TRUE)</f>
        <v>#N/A</v>
      </c>
      <c r="AT217" s="174" t="e">
        <f>IF(AND(AR217&lt;&gt;"",AS217&lt;&gt;""),VLOOKUP(AR217&amp;AS217,Listados!$M$3:$N$27,2,FALSE),"")</f>
        <v>#N/A</v>
      </c>
      <c r="AU217" s="174" t="e">
        <f>+VLOOKUP(AT217,Listados!$P$3:$Q$6,2,FALSE)</f>
        <v>#N/A</v>
      </c>
    </row>
    <row r="218" spans="1:47" ht="28">
      <c r="A218" s="178"/>
      <c r="B218" s="200"/>
      <c r="C218" s="182"/>
      <c r="D218" s="185"/>
      <c r="E218" s="122"/>
      <c r="F218" s="122"/>
      <c r="G218" s="35"/>
      <c r="H218" s="43"/>
      <c r="I218" s="29"/>
      <c r="J218" s="192"/>
      <c r="K218" s="194"/>
      <c r="L218" s="197"/>
      <c r="M218" s="194"/>
      <c r="N218" s="198"/>
      <c r="O218" s="83" t="s">
        <v>169</v>
      </c>
      <c r="P218" s="86"/>
      <c r="Q218" s="86"/>
      <c r="R218" s="86"/>
      <c r="S218" s="46" t="str">
        <f t="shared" si="561"/>
        <v/>
      </c>
      <c r="T218" s="86"/>
      <c r="U218" s="46" t="str">
        <f t="shared" si="562"/>
        <v/>
      </c>
      <c r="V218" s="126"/>
      <c r="W218" s="46" t="str">
        <f t="shared" si="563"/>
        <v/>
      </c>
      <c r="X218" s="126"/>
      <c r="Y218" s="46" t="str">
        <f t="shared" si="564"/>
        <v/>
      </c>
      <c r="Z218" s="126"/>
      <c r="AA218" s="46" t="str">
        <f t="shared" si="565"/>
        <v/>
      </c>
      <c r="AB218" s="126"/>
      <c r="AC218" s="46" t="str">
        <f t="shared" si="566"/>
        <v/>
      </c>
      <c r="AD218" s="126"/>
      <c r="AE218" s="46" t="str">
        <f t="shared" si="567"/>
        <v/>
      </c>
      <c r="AF218" s="125" t="str">
        <f t="shared" si="568"/>
        <v/>
      </c>
      <c r="AG218" s="125" t="str">
        <f t="shared" si="569"/>
        <v/>
      </c>
      <c r="AH218" s="87"/>
      <c r="AI218" s="30" t="str">
        <f t="shared" si="573"/>
        <v>Débil</v>
      </c>
      <c r="AJ218" s="34" t="str">
        <f>IFERROR(VLOOKUP((CONCATENATE(AG218,AI218)),Listados!$U$3:$V$11,2,FALSE),"")</f>
        <v/>
      </c>
      <c r="AK218" s="125">
        <f t="shared" si="574"/>
        <v>100</v>
      </c>
      <c r="AL218" s="188"/>
      <c r="AM218" s="190"/>
      <c r="AN218" s="80">
        <f t="shared" ref="AN218" si="627">+IF(AND(Q218="Preventivo",AM217="Fuerte"),2,IF(AND(Q218="Preventivo",AM217="Moderado"),1,0))</f>
        <v>0</v>
      </c>
      <c r="AO218" s="80">
        <f t="shared" si="591"/>
        <v>0</v>
      </c>
      <c r="AP218" s="80" t="e">
        <f t="shared" ref="AP218" si="628">+K217-AN218</f>
        <v>#N/A</v>
      </c>
      <c r="AQ218" s="80" t="e">
        <f t="shared" ref="AQ218" si="629">+M217-AO218</f>
        <v>#N/A</v>
      </c>
      <c r="AR218" s="175"/>
      <c r="AS218" s="175"/>
      <c r="AT218" s="175"/>
      <c r="AU218" s="175"/>
    </row>
    <row r="219" spans="1:47" ht="28">
      <c r="A219" s="178"/>
      <c r="B219" s="200"/>
      <c r="C219" s="182"/>
      <c r="D219" s="185"/>
      <c r="E219" s="122"/>
      <c r="F219" s="122"/>
      <c r="G219" s="35"/>
      <c r="H219" s="43"/>
      <c r="I219" s="29"/>
      <c r="J219" s="192"/>
      <c r="K219" s="194"/>
      <c r="L219" s="197"/>
      <c r="M219" s="194"/>
      <c r="N219" s="198"/>
      <c r="O219" s="83" t="s">
        <v>169</v>
      </c>
      <c r="P219" s="86"/>
      <c r="Q219" s="86"/>
      <c r="R219" s="86"/>
      <c r="S219" s="46" t="str">
        <f t="shared" si="561"/>
        <v/>
      </c>
      <c r="T219" s="86"/>
      <c r="U219" s="46" t="str">
        <f t="shared" si="562"/>
        <v/>
      </c>
      <c r="V219" s="126"/>
      <c r="W219" s="46" t="str">
        <f t="shared" si="563"/>
        <v/>
      </c>
      <c r="X219" s="126"/>
      <c r="Y219" s="46" t="str">
        <f t="shared" si="564"/>
        <v/>
      </c>
      <c r="Z219" s="126"/>
      <c r="AA219" s="46" t="str">
        <f t="shared" si="565"/>
        <v/>
      </c>
      <c r="AB219" s="126"/>
      <c r="AC219" s="46" t="str">
        <f t="shared" si="566"/>
        <v/>
      </c>
      <c r="AD219" s="126"/>
      <c r="AE219" s="46" t="str">
        <f t="shared" si="567"/>
        <v/>
      </c>
      <c r="AF219" s="125" t="str">
        <f t="shared" si="568"/>
        <v/>
      </c>
      <c r="AG219" s="125" t="str">
        <f t="shared" si="569"/>
        <v/>
      </c>
      <c r="AH219" s="87"/>
      <c r="AI219" s="30" t="str">
        <f t="shared" si="573"/>
        <v>Débil</v>
      </c>
      <c r="AJ219" s="34" t="str">
        <f>IFERROR(VLOOKUP((CONCATENATE(AG219,AI219)),Listados!$U$3:$V$11,2,FALSE),"")</f>
        <v/>
      </c>
      <c r="AK219" s="125">
        <f t="shared" si="574"/>
        <v>100</v>
      </c>
      <c r="AL219" s="188"/>
      <c r="AM219" s="190"/>
      <c r="AN219" s="80">
        <f t="shared" ref="AN219" si="630">+IF(AND(Q219="Preventivo",AM217="Fuerte"),2,IF(AND(Q219="Preventivo",AM217="Moderado"),1,0))</f>
        <v>0</v>
      </c>
      <c r="AO219" s="80">
        <f t="shared" si="591"/>
        <v>0</v>
      </c>
      <c r="AP219" s="80" t="e">
        <f t="shared" ref="AP219" si="631">+K217-AN219</f>
        <v>#N/A</v>
      </c>
      <c r="AQ219" s="80" t="e">
        <f t="shared" ref="AQ219" si="632">+M217-AO219</f>
        <v>#N/A</v>
      </c>
      <c r="AR219" s="175"/>
      <c r="AS219" s="175"/>
      <c r="AT219" s="175"/>
      <c r="AU219" s="175"/>
    </row>
    <row r="220" spans="1:47" ht="28">
      <c r="A220" s="178"/>
      <c r="B220" s="200"/>
      <c r="C220" s="182"/>
      <c r="D220" s="185"/>
      <c r="E220" s="122"/>
      <c r="F220" s="122"/>
      <c r="G220" s="49"/>
      <c r="H220" s="43"/>
      <c r="I220" s="29"/>
      <c r="J220" s="192"/>
      <c r="K220" s="194"/>
      <c r="L220" s="197"/>
      <c r="M220" s="194"/>
      <c r="N220" s="198"/>
      <c r="O220" s="83" t="s">
        <v>169</v>
      </c>
      <c r="P220" s="86"/>
      <c r="Q220" s="86"/>
      <c r="R220" s="86"/>
      <c r="S220" s="46" t="str">
        <f t="shared" si="561"/>
        <v/>
      </c>
      <c r="T220" s="86"/>
      <c r="U220" s="46" t="str">
        <f t="shared" si="562"/>
        <v/>
      </c>
      <c r="V220" s="126"/>
      <c r="W220" s="46" t="str">
        <f t="shared" si="563"/>
        <v/>
      </c>
      <c r="X220" s="126"/>
      <c r="Y220" s="46" t="str">
        <f t="shared" si="564"/>
        <v/>
      </c>
      <c r="Z220" s="126"/>
      <c r="AA220" s="46" t="str">
        <f t="shared" si="565"/>
        <v/>
      </c>
      <c r="AB220" s="126"/>
      <c r="AC220" s="46" t="str">
        <f t="shared" si="566"/>
        <v/>
      </c>
      <c r="AD220" s="126"/>
      <c r="AE220" s="46" t="str">
        <f t="shared" si="567"/>
        <v/>
      </c>
      <c r="AF220" s="125" t="str">
        <f t="shared" si="568"/>
        <v/>
      </c>
      <c r="AG220" s="125" t="str">
        <f t="shared" si="569"/>
        <v/>
      </c>
      <c r="AH220" s="87"/>
      <c r="AI220" s="30" t="str">
        <f t="shared" si="573"/>
        <v>Débil</v>
      </c>
      <c r="AJ220" s="34" t="str">
        <f>IFERROR(VLOOKUP((CONCATENATE(AG220,AI220)),Listados!$U$3:$V$11,2,FALSE),"")</f>
        <v/>
      </c>
      <c r="AK220" s="125">
        <f t="shared" si="574"/>
        <v>100</v>
      </c>
      <c r="AL220" s="188"/>
      <c r="AM220" s="190"/>
      <c r="AN220" s="80">
        <f t="shared" ref="AN220" si="633">+IF(AND(Q220="Preventivo",AM217="Fuerte"),2,IF(AND(Q220="Preventivo",AM217="Moderado"),1,0))</f>
        <v>0</v>
      </c>
      <c r="AO220" s="80">
        <f t="shared" si="591"/>
        <v>0</v>
      </c>
      <c r="AP220" s="80" t="e">
        <f t="shared" ref="AP220" si="634">+K217-AN220</f>
        <v>#N/A</v>
      </c>
      <c r="AQ220" s="80" t="e">
        <f t="shared" ref="AQ220" si="635">+M217-AO220</f>
        <v>#N/A</v>
      </c>
      <c r="AR220" s="175"/>
      <c r="AS220" s="175"/>
      <c r="AT220" s="175"/>
      <c r="AU220" s="175"/>
    </row>
    <row r="221" spans="1:47" ht="28">
      <c r="A221" s="178"/>
      <c r="B221" s="200"/>
      <c r="C221" s="182"/>
      <c r="D221" s="185"/>
      <c r="E221" s="47"/>
      <c r="F221" s="47"/>
      <c r="G221" s="48"/>
      <c r="H221" s="50"/>
      <c r="I221" s="29"/>
      <c r="J221" s="192"/>
      <c r="K221" s="194"/>
      <c r="L221" s="197"/>
      <c r="M221" s="194"/>
      <c r="N221" s="198"/>
      <c r="O221" s="83" t="s">
        <v>169</v>
      </c>
      <c r="P221" s="86"/>
      <c r="Q221" s="86"/>
      <c r="R221" s="86"/>
      <c r="S221" s="46" t="str">
        <f t="shared" si="561"/>
        <v/>
      </c>
      <c r="T221" s="86"/>
      <c r="U221" s="46" t="str">
        <f t="shared" si="562"/>
        <v/>
      </c>
      <c r="V221" s="126"/>
      <c r="W221" s="46" t="str">
        <f t="shared" si="563"/>
        <v/>
      </c>
      <c r="X221" s="126"/>
      <c r="Y221" s="46" t="str">
        <f t="shared" si="564"/>
        <v/>
      </c>
      <c r="Z221" s="126"/>
      <c r="AA221" s="46" t="str">
        <f t="shared" si="565"/>
        <v/>
      </c>
      <c r="AB221" s="126"/>
      <c r="AC221" s="46" t="str">
        <f t="shared" si="566"/>
        <v/>
      </c>
      <c r="AD221" s="126"/>
      <c r="AE221" s="46" t="str">
        <f t="shared" si="567"/>
        <v/>
      </c>
      <c r="AF221" s="125" t="str">
        <f t="shared" si="568"/>
        <v/>
      </c>
      <c r="AG221" s="125" t="str">
        <f t="shared" si="569"/>
        <v/>
      </c>
      <c r="AH221" s="87"/>
      <c r="AI221" s="30" t="str">
        <f t="shared" si="573"/>
        <v>Débil</v>
      </c>
      <c r="AJ221" s="34" t="str">
        <f>IFERROR(VLOOKUP((CONCATENATE(AG221,AI221)),Listados!$U$3:$V$11,2,FALSE),"")</f>
        <v/>
      </c>
      <c r="AK221" s="125">
        <f t="shared" si="574"/>
        <v>100</v>
      </c>
      <c r="AL221" s="188"/>
      <c r="AM221" s="190"/>
      <c r="AN221" s="80">
        <f t="shared" ref="AN221" si="636">+IF(AND(Q221="Preventivo",AM217="Fuerte"),2,IF(AND(Q221="Preventivo",AM217="Moderado"),1,0))</f>
        <v>0</v>
      </c>
      <c r="AO221" s="80">
        <f t="shared" si="591"/>
        <v>0</v>
      </c>
      <c r="AP221" s="80" t="e">
        <f t="shared" ref="AP221" si="637">+K217-AN221</f>
        <v>#N/A</v>
      </c>
      <c r="AQ221" s="80" t="e">
        <f t="shared" ref="AQ221" si="638">+M217-AO221</f>
        <v>#N/A</v>
      </c>
      <c r="AR221" s="175"/>
      <c r="AS221" s="175"/>
      <c r="AT221" s="175"/>
      <c r="AU221" s="175"/>
    </row>
    <row r="222" spans="1:47" ht="29" thickBot="1">
      <c r="A222" s="179"/>
      <c r="B222" s="200"/>
      <c r="C222" s="183"/>
      <c r="D222" s="186"/>
      <c r="E222" s="123"/>
      <c r="F222" s="123"/>
      <c r="G222" s="51"/>
      <c r="H222" s="52"/>
      <c r="I222" s="29"/>
      <c r="J222" s="192"/>
      <c r="K222" s="195"/>
      <c r="L222" s="197"/>
      <c r="M222" s="195"/>
      <c r="N222" s="198"/>
      <c r="O222" s="83" t="s">
        <v>169</v>
      </c>
      <c r="P222" s="86"/>
      <c r="Q222" s="86"/>
      <c r="R222" s="86"/>
      <c r="S222" s="46" t="str">
        <f t="shared" si="561"/>
        <v/>
      </c>
      <c r="T222" s="86"/>
      <c r="U222" s="46" t="str">
        <f t="shared" si="562"/>
        <v/>
      </c>
      <c r="V222" s="126"/>
      <c r="W222" s="46" t="str">
        <f t="shared" si="563"/>
        <v/>
      </c>
      <c r="X222" s="126"/>
      <c r="Y222" s="46" t="str">
        <f t="shared" si="564"/>
        <v/>
      </c>
      <c r="Z222" s="126"/>
      <c r="AA222" s="46" t="str">
        <f t="shared" si="565"/>
        <v/>
      </c>
      <c r="AB222" s="126"/>
      <c r="AC222" s="46" t="str">
        <f t="shared" si="566"/>
        <v/>
      </c>
      <c r="AD222" s="126"/>
      <c r="AE222" s="46" t="str">
        <f t="shared" si="567"/>
        <v/>
      </c>
      <c r="AF222" s="125" t="str">
        <f t="shared" si="568"/>
        <v/>
      </c>
      <c r="AG222" s="125" t="str">
        <f t="shared" si="569"/>
        <v/>
      </c>
      <c r="AH222" s="87"/>
      <c r="AI222" s="30" t="str">
        <f t="shared" si="573"/>
        <v>Débil</v>
      </c>
      <c r="AJ222" s="34" t="str">
        <f>IFERROR(VLOOKUP((CONCATENATE(AG222,AI222)),Listados!$U$3:$V$11,2,FALSE),"")</f>
        <v/>
      </c>
      <c r="AK222" s="125">
        <f t="shared" si="574"/>
        <v>100</v>
      </c>
      <c r="AL222" s="189"/>
      <c r="AM222" s="190"/>
      <c r="AN222" s="80">
        <f t="shared" ref="AN222" si="639">+IF(AND(Q222="Preventivo",AM217="Fuerte"),2,IF(AND(Q222="Preventivo",AM217="Moderado"),1,0))</f>
        <v>0</v>
      </c>
      <c r="AO222" s="80">
        <f t="shared" si="591"/>
        <v>0</v>
      </c>
      <c r="AP222" s="80" t="e">
        <f t="shared" ref="AP222" si="640">+K217-AN222</f>
        <v>#N/A</v>
      </c>
      <c r="AQ222" s="80" t="e">
        <f t="shared" ref="AQ222" si="641">+M217-AO222</f>
        <v>#N/A</v>
      </c>
      <c r="AR222" s="176"/>
      <c r="AS222" s="176"/>
      <c r="AT222" s="176"/>
      <c r="AU222" s="176"/>
    </row>
    <row r="223" spans="1:47" ht="28">
      <c r="A223" s="177">
        <v>37</v>
      </c>
      <c r="B223" s="199"/>
      <c r="C223" s="181" t="str">
        <f>IFERROR(VLOOKUP(B223,Listados!B$3:C$20,2,FALSE),"")</f>
        <v/>
      </c>
      <c r="D223" s="184"/>
      <c r="E223" s="121"/>
      <c r="F223" s="121"/>
      <c r="G223" s="37"/>
      <c r="H223" s="42"/>
      <c r="I223" s="28"/>
      <c r="J223" s="191"/>
      <c r="K223" s="193" t="e">
        <f>+VLOOKUP(J223,Listados!$K$8:$L$12,2,0)</f>
        <v>#N/A</v>
      </c>
      <c r="L223" s="196"/>
      <c r="M223" s="193" t="e">
        <f>+VLOOKUP(L223,Listados!$K$13:$L$17,2,0)</f>
        <v>#N/A</v>
      </c>
      <c r="N223" s="176" t="str">
        <f>IF(AND(J223&lt;&gt;"",L223&lt;&gt;""),VLOOKUP(J223&amp;L223,Listados!$M$3:$N$27,2,FALSE),"")</f>
        <v/>
      </c>
      <c r="O223" s="83" t="s">
        <v>169</v>
      </c>
      <c r="P223" s="86"/>
      <c r="Q223" s="86"/>
      <c r="R223" s="86"/>
      <c r="S223" s="46" t="str">
        <f t="shared" si="561"/>
        <v/>
      </c>
      <c r="T223" s="86"/>
      <c r="U223" s="46" t="str">
        <f t="shared" si="562"/>
        <v/>
      </c>
      <c r="V223" s="126"/>
      <c r="W223" s="46" t="str">
        <f t="shared" si="563"/>
        <v/>
      </c>
      <c r="X223" s="126"/>
      <c r="Y223" s="46" t="str">
        <f t="shared" si="564"/>
        <v/>
      </c>
      <c r="Z223" s="126"/>
      <c r="AA223" s="46" t="str">
        <f t="shared" si="565"/>
        <v/>
      </c>
      <c r="AB223" s="126"/>
      <c r="AC223" s="46" t="str">
        <f t="shared" si="566"/>
        <v/>
      </c>
      <c r="AD223" s="126"/>
      <c r="AE223" s="46" t="str">
        <f t="shared" si="567"/>
        <v/>
      </c>
      <c r="AF223" s="125" t="str">
        <f t="shared" si="568"/>
        <v/>
      </c>
      <c r="AG223" s="125" t="str">
        <f t="shared" si="569"/>
        <v/>
      </c>
      <c r="AH223" s="87"/>
      <c r="AI223" s="30" t="str">
        <f t="shared" si="573"/>
        <v>Débil</v>
      </c>
      <c r="AJ223" s="34" t="str">
        <f>IFERROR(VLOOKUP((CONCATENATE(AG223,AI223)),Listados!$U$3:$V$11,2,FALSE),"")</f>
        <v/>
      </c>
      <c r="AK223" s="125">
        <f t="shared" si="574"/>
        <v>100</v>
      </c>
      <c r="AL223" s="187">
        <f>AVERAGE(AK223:AK228)</f>
        <v>100</v>
      </c>
      <c r="AM223" s="189" t="str">
        <f>IF(AL223&lt;=50, "Débil", IF(AL223&lt;=99,"Moderado","Fuerte"))</f>
        <v>Fuerte</v>
      </c>
      <c r="AN223" s="80">
        <f t="shared" ref="AN223" si="642">+IF(AND(Q223="Preventivo",AM223="Fuerte"),2,IF(AND(Q223="Preventivo",AM223="Moderado"),1,0))</f>
        <v>0</v>
      </c>
      <c r="AO223" s="80">
        <f t="shared" si="591"/>
        <v>0</v>
      </c>
      <c r="AP223" s="80" t="e">
        <f t="shared" ref="AP223" si="643">+K223-AN223</f>
        <v>#N/A</v>
      </c>
      <c r="AQ223" s="80" t="e">
        <f t="shared" ref="AQ223" si="644">+M223-AO223</f>
        <v>#N/A</v>
      </c>
      <c r="AR223" s="174" t="e">
        <f>+VLOOKUP(MIN(AP223,AP224,AP225,AP226,AP227,AP228),Listados!$J$18:$K$24,2,TRUE)</f>
        <v>#N/A</v>
      </c>
      <c r="AS223" s="174" t="e">
        <f>+VLOOKUP(MIN(AQ223,AQ224,AQ225,AQ226,AQ227,AQ228),Listados!$J$27:$K$32,2,TRUE)</f>
        <v>#N/A</v>
      </c>
      <c r="AT223" s="174" t="e">
        <f>IF(AND(AR223&lt;&gt;"",AS223&lt;&gt;""),VLOOKUP(AR223&amp;AS223,Listados!$M$3:$N$27,2,FALSE),"")</f>
        <v>#N/A</v>
      </c>
      <c r="AU223" s="174" t="e">
        <f>+VLOOKUP(AT223,Listados!$P$3:$Q$6,2,FALSE)</f>
        <v>#N/A</v>
      </c>
    </row>
    <row r="224" spans="1:47" ht="28">
      <c r="A224" s="178"/>
      <c r="B224" s="200"/>
      <c r="C224" s="182"/>
      <c r="D224" s="185"/>
      <c r="E224" s="122"/>
      <c r="F224" s="122"/>
      <c r="G224" s="35"/>
      <c r="H224" s="43"/>
      <c r="I224" s="29"/>
      <c r="J224" s="192"/>
      <c r="K224" s="194"/>
      <c r="L224" s="197"/>
      <c r="M224" s="194"/>
      <c r="N224" s="198"/>
      <c r="O224" s="83" t="s">
        <v>169</v>
      </c>
      <c r="P224" s="86"/>
      <c r="Q224" s="86"/>
      <c r="R224" s="86"/>
      <c r="S224" s="46" t="str">
        <f t="shared" si="561"/>
        <v/>
      </c>
      <c r="T224" s="86"/>
      <c r="U224" s="46" t="str">
        <f t="shared" si="562"/>
        <v/>
      </c>
      <c r="V224" s="126"/>
      <c r="W224" s="46" t="str">
        <f t="shared" si="563"/>
        <v/>
      </c>
      <c r="X224" s="126"/>
      <c r="Y224" s="46" t="str">
        <f t="shared" si="564"/>
        <v/>
      </c>
      <c r="Z224" s="126"/>
      <c r="AA224" s="46" t="str">
        <f t="shared" si="565"/>
        <v/>
      </c>
      <c r="AB224" s="126"/>
      <c r="AC224" s="46" t="str">
        <f t="shared" si="566"/>
        <v/>
      </c>
      <c r="AD224" s="126"/>
      <c r="AE224" s="46" t="str">
        <f t="shared" si="567"/>
        <v/>
      </c>
      <c r="AF224" s="125" t="str">
        <f t="shared" si="568"/>
        <v/>
      </c>
      <c r="AG224" s="125" t="str">
        <f t="shared" si="569"/>
        <v/>
      </c>
      <c r="AH224" s="87"/>
      <c r="AI224" s="30" t="str">
        <f t="shared" si="573"/>
        <v>Débil</v>
      </c>
      <c r="AJ224" s="34" t="str">
        <f>IFERROR(VLOOKUP((CONCATENATE(AG224,AI224)),Listados!$U$3:$V$11,2,FALSE),"")</f>
        <v/>
      </c>
      <c r="AK224" s="125">
        <f t="shared" si="574"/>
        <v>100</v>
      </c>
      <c r="AL224" s="188"/>
      <c r="AM224" s="190"/>
      <c r="AN224" s="80">
        <f t="shared" ref="AN224" si="645">+IF(AND(Q224="Preventivo",AM223="Fuerte"),2,IF(AND(Q224="Preventivo",AM223="Moderado"),1,0))</f>
        <v>0</v>
      </c>
      <c r="AO224" s="80">
        <f t="shared" si="591"/>
        <v>0</v>
      </c>
      <c r="AP224" s="80" t="e">
        <f t="shared" ref="AP224" si="646">+K223-AN224</f>
        <v>#N/A</v>
      </c>
      <c r="AQ224" s="80" t="e">
        <f t="shared" ref="AQ224" si="647">+M223-AO224</f>
        <v>#N/A</v>
      </c>
      <c r="AR224" s="175"/>
      <c r="AS224" s="175"/>
      <c r="AT224" s="175"/>
      <c r="AU224" s="175"/>
    </row>
    <row r="225" spans="1:47" ht="28">
      <c r="A225" s="178"/>
      <c r="B225" s="200"/>
      <c r="C225" s="182"/>
      <c r="D225" s="185"/>
      <c r="E225" s="122"/>
      <c r="F225" s="122"/>
      <c r="G225" s="35"/>
      <c r="H225" s="43"/>
      <c r="I225" s="29"/>
      <c r="J225" s="192"/>
      <c r="K225" s="194"/>
      <c r="L225" s="197"/>
      <c r="M225" s="194"/>
      <c r="N225" s="198"/>
      <c r="O225" s="83" t="s">
        <v>169</v>
      </c>
      <c r="P225" s="86"/>
      <c r="Q225" s="86"/>
      <c r="R225" s="86"/>
      <c r="S225" s="46" t="str">
        <f t="shared" si="561"/>
        <v/>
      </c>
      <c r="T225" s="86"/>
      <c r="U225" s="46" t="str">
        <f t="shared" si="562"/>
        <v/>
      </c>
      <c r="V225" s="126"/>
      <c r="W225" s="46" t="str">
        <f t="shared" si="563"/>
        <v/>
      </c>
      <c r="X225" s="126"/>
      <c r="Y225" s="46" t="str">
        <f t="shared" si="564"/>
        <v/>
      </c>
      <c r="Z225" s="126"/>
      <c r="AA225" s="46" t="str">
        <f t="shared" si="565"/>
        <v/>
      </c>
      <c r="AB225" s="126"/>
      <c r="AC225" s="46" t="str">
        <f t="shared" si="566"/>
        <v/>
      </c>
      <c r="AD225" s="126"/>
      <c r="AE225" s="46" t="str">
        <f t="shared" si="567"/>
        <v/>
      </c>
      <c r="AF225" s="125" t="str">
        <f t="shared" si="568"/>
        <v/>
      </c>
      <c r="AG225" s="125" t="str">
        <f t="shared" si="569"/>
        <v/>
      </c>
      <c r="AH225" s="87"/>
      <c r="AI225" s="30" t="str">
        <f t="shared" si="573"/>
        <v>Débil</v>
      </c>
      <c r="AJ225" s="34" t="str">
        <f>IFERROR(VLOOKUP((CONCATENATE(AG225,AI225)),Listados!$U$3:$V$11,2,FALSE),"")</f>
        <v/>
      </c>
      <c r="AK225" s="125">
        <f t="shared" si="574"/>
        <v>100</v>
      </c>
      <c r="AL225" s="188"/>
      <c r="AM225" s="190"/>
      <c r="AN225" s="80">
        <f t="shared" ref="AN225" si="648">+IF(AND(Q225="Preventivo",AM223="Fuerte"),2,IF(AND(Q225="Preventivo",AM223="Moderado"),1,0))</f>
        <v>0</v>
      </c>
      <c r="AO225" s="80">
        <f t="shared" si="591"/>
        <v>0</v>
      </c>
      <c r="AP225" s="80" t="e">
        <f t="shared" ref="AP225" si="649">+K223-AN225</f>
        <v>#N/A</v>
      </c>
      <c r="AQ225" s="80" t="e">
        <f t="shared" ref="AQ225" si="650">+M223-AO225</f>
        <v>#N/A</v>
      </c>
      <c r="AR225" s="175"/>
      <c r="AS225" s="175"/>
      <c r="AT225" s="175"/>
      <c r="AU225" s="175"/>
    </row>
    <row r="226" spans="1:47" ht="28">
      <c r="A226" s="178"/>
      <c r="B226" s="200"/>
      <c r="C226" s="182"/>
      <c r="D226" s="185"/>
      <c r="E226" s="122"/>
      <c r="F226" s="122"/>
      <c r="G226" s="49"/>
      <c r="H226" s="43"/>
      <c r="I226" s="29"/>
      <c r="J226" s="192"/>
      <c r="K226" s="194"/>
      <c r="L226" s="197"/>
      <c r="M226" s="194"/>
      <c r="N226" s="198"/>
      <c r="O226" s="83" t="s">
        <v>169</v>
      </c>
      <c r="P226" s="86"/>
      <c r="Q226" s="86"/>
      <c r="R226" s="86"/>
      <c r="S226" s="46" t="str">
        <f t="shared" si="561"/>
        <v/>
      </c>
      <c r="T226" s="86"/>
      <c r="U226" s="46" t="str">
        <f t="shared" si="562"/>
        <v/>
      </c>
      <c r="V226" s="126"/>
      <c r="W226" s="46" t="str">
        <f t="shared" si="563"/>
        <v/>
      </c>
      <c r="X226" s="126"/>
      <c r="Y226" s="46" t="str">
        <f t="shared" si="564"/>
        <v/>
      </c>
      <c r="Z226" s="126"/>
      <c r="AA226" s="46" t="str">
        <f t="shared" si="565"/>
        <v/>
      </c>
      <c r="AB226" s="126"/>
      <c r="AC226" s="46" t="str">
        <f t="shared" si="566"/>
        <v/>
      </c>
      <c r="AD226" s="126"/>
      <c r="AE226" s="46" t="str">
        <f t="shared" si="567"/>
        <v/>
      </c>
      <c r="AF226" s="125" t="str">
        <f t="shared" si="568"/>
        <v/>
      </c>
      <c r="AG226" s="125" t="str">
        <f t="shared" si="569"/>
        <v/>
      </c>
      <c r="AH226" s="87"/>
      <c r="AI226" s="30" t="str">
        <f t="shared" si="573"/>
        <v>Débil</v>
      </c>
      <c r="AJ226" s="34" t="str">
        <f>IFERROR(VLOOKUP((CONCATENATE(AG226,AI226)),Listados!$U$3:$V$11,2,FALSE),"")</f>
        <v/>
      </c>
      <c r="AK226" s="125">
        <f t="shared" si="574"/>
        <v>100</v>
      </c>
      <c r="AL226" s="188"/>
      <c r="AM226" s="190"/>
      <c r="AN226" s="80">
        <f t="shared" ref="AN226" si="651">+IF(AND(Q226="Preventivo",AM223="Fuerte"),2,IF(AND(Q226="Preventivo",AM223="Moderado"),1,0))</f>
        <v>0</v>
      </c>
      <c r="AO226" s="80">
        <f t="shared" si="591"/>
        <v>0</v>
      </c>
      <c r="AP226" s="80" t="e">
        <f t="shared" ref="AP226" si="652">+K223-AN226</f>
        <v>#N/A</v>
      </c>
      <c r="AQ226" s="80" t="e">
        <f t="shared" ref="AQ226" si="653">+M223-AO226</f>
        <v>#N/A</v>
      </c>
      <c r="AR226" s="175"/>
      <c r="AS226" s="175"/>
      <c r="AT226" s="175"/>
      <c r="AU226" s="175"/>
    </row>
    <row r="227" spans="1:47" ht="28">
      <c r="A227" s="178"/>
      <c r="B227" s="200"/>
      <c r="C227" s="182"/>
      <c r="D227" s="185"/>
      <c r="E227" s="47"/>
      <c r="F227" s="47"/>
      <c r="G227" s="48"/>
      <c r="H227" s="50"/>
      <c r="I227" s="29"/>
      <c r="J227" s="192"/>
      <c r="K227" s="194"/>
      <c r="L227" s="197"/>
      <c r="M227" s="194"/>
      <c r="N227" s="198"/>
      <c r="O227" s="83" t="s">
        <v>169</v>
      </c>
      <c r="P227" s="86"/>
      <c r="Q227" s="86"/>
      <c r="R227" s="86"/>
      <c r="S227" s="46" t="str">
        <f t="shared" si="561"/>
        <v/>
      </c>
      <c r="T227" s="86"/>
      <c r="U227" s="46" t="str">
        <f t="shared" si="562"/>
        <v/>
      </c>
      <c r="V227" s="126"/>
      <c r="W227" s="46" t="str">
        <f t="shared" si="563"/>
        <v/>
      </c>
      <c r="X227" s="126"/>
      <c r="Y227" s="46" t="str">
        <f t="shared" si="564"/>
        <v/>
      </c>
      <c r="Z227" s="126"/>
      <c r="AA227" s="46" t="str">
        <f t="shared" si="565"/>
        <v/>
      </c>
      <c r="AB227" s="126"/>
      <c r="AC227" s="46" t="str">
        <f t="shared" si="566"/>
        <v/>
      </c>
      <c r="AD227" s="126"/>
      <c r="AE227" s="46" t="str">
        <f t="shared" si="567"/>
        <v/>
      </c>
      <c r="AF227" s="125" t="str">
        <f t="shared" si="568"/>
        <v/>
      </c>
      <c r="AG227" s="125" t="str">
        <f t="shared" si="569"/>
        <v/>
      </c>
      <c r="AH227" s="87"/>
      <c r="AI227" s="30" t="str">
        <f t="shared" si="573"/>
        <v>Débil</v>
      </c>
      <c r="AJ227" s="34" t="str">
        <f>IFERROR(VLOOKUP((CONCATENATE(AG227,AI227)),Listados!$U$3:$V$11,2,FALSE),"")</f>
        <v/>
      </c>
      <c r="AK227" s="125">
        <f t="shared" si="574"/>
        <v>100</v>
      </c>
      <c r="AL227" s="188"/>
      <c r="AM227" s="190"/>
      <c r="AN227" s="80">
        <f t="shared" ref="AN227" si="654">+IF(AND(Q227="Preventivo",AM223="Fuerte"),2,IF(AND(Q227="Preventivo",AM223="Moderado"),1,0))</f>
        <v>0</v>
      </c>
      <c r="AO227" s="80">
        <f t="shared" si="591"/>
        <v>0</v>
      </c>
      <c r="AP227" s="80" t="e">
        <f t="shared" ref="AP227" si="655">+K223-AN227</f>
        <v>#N/A</v>
      </c>
      <c r="AQ227" s="80" t="e">
        <f t="shared" ref="AQ227" si="656">+M223-AO227</f>
        <v>#N/A</v>
      </c>
      <c r="AR227" s="175"/>
      <c r="AS227" s="175"/>
      <c r="AT227" s="175"/>
      <c r="AU227" s="175"/>
    </row>
    <row r="228" spans="1:47" ht="29" thickBot="1">
      <c r="A228" s="179"/>
      <c r="B228" s="200"/>
      <c r="C228" s="183"/>
      <c r="D228" s="186"/>
      <c r="E228" s="123"/>
      <c r="F228" s="123"/>
      <c r="G228" s="51"/>
      <c r="H228" s="52"/>
      <c r="I228" s="29"/>
      <c r="J228" s="192"/>
      <c r="K228" s="195"/>
      <c r="L228" s="197"/>
      <c r="M228" s="195"/>
      <c r="N228" s="198"/>
      <c r="O228" s="83" t="s">
        <v>169</v>
      </c>
      <c r="P228" s="86"/>
      <c r="Q228" s="86"/>
      <c r="R228" s="86"/>
      <c r="S228" s="46" t="str">
        <f t="shared" si="561"/>
        <v/>
      </c>
      <c r="T228" s="86"/>
      <c r="U228" s="46" t="str">
        <f t="shared" si="562"/>
        <v/>
      </c>
      <c r="V228" s="126"/>
      <c r="W228" s="46" t="str">
        <f t="shared" si="563"/>
        <v/>
      </c>
      <c r="X228" s="126"/>
      <c r="Y228" s="46" t="str">
        <f t="shared" si="564"/>
        <v/>
      </c>
      <c r="Z228" s="126"/>
      <c r="AA228" s="46" t="str">
        <f t="shared" si="565"/>
        <v/>
      </c>
      <c r="AB228" s="126"/>
      <c r="AC228" s="46" t="str">
        <f t="shared" si="566"/>
        <v/>
      </c>
      <c r="AD228" s="126"/>
      <c r="AE228" s="46" t="str">
        <f t="shared" si="567"/>
        <v/>
      </c>
      <c r="AF228" s="125" t="str">
        <f t="shared" si="568"/>
        <v/>
      </c>
      <c r="AG228" s="125" t="str">
        <f t="shared" si="569"/>
        <v/>
      </c>
      <c r="AH228" s="87"/>
      <c r="AI228" s="30" t="str">
        <f t="shared" si="573"/>
        <v>Débil</v>
      </c>
      <c r="AJ228" s="34" t="str">
        <f>IFERROR(VLOOKUP((CONCATENATE(AG228,AI228)),Listados!$U$3:$V$11,2,FALSE),"")</f>
        <v/>
      </c>
      <c r="AK228" s="125">
        <f t="shared" si="574"/>
        <v>100</v>
      </c>
      <c r="AL228" s="189"/>
      <c r="AM228" s="190"/>
      <c r="AN228" s="80">
        <f t="shared" ref="AN228" si="657">+IF(AND(Q228="Preventivo",AM223="Fuerte"),2,IF(AND(Q228="Preventivo",AM223="Moderado"),1,0))</f>
        <v>0</v>
      </c>
      <c r="AO228" s="80">
        <f t="shared" si="591"/>
        <v>0</v>
      </c>
      <c r="AP228" s="80" t="e">
        <f t="shared" ref="AP228" si="658">+K223-AN228</f>
        <v>#N/A</v>
      </c>
      <c r="AQ228" s="80" t="e">
        <f t="shared" ref="AQ228" si="659">+M223-AO228</f>
        <v>#N/A</v>
      </c>
      <c r="AR228" s="176"/>
      <c r="AS228" s="176"/>
      <c r="AT228" s="176"/>
      <c r="AU228" s="176"/>
    </row>
    <row r="229" spans="1:47" ht="28">
      <c r="A229" s="177">
        <v>38</v>
      </c>
      <c r="B229" s="199"/>
      <c r="C229" s="181" t="str">
        <f>IFERROR(VLOOKUP(B229,Listados!B$3:C$20,2,FALSE),"")</f>
        <v/>
      </c>
      <c r="D229" s="184"/>
      <c r="E229" s="121"/>
      <c r="F229" s="121"/>
      <c r="G229" s="37"/>
      <c r="H229" s="42"/>
      <c r="I229" s="28"/>
      <c r="J229" s="191"/>
      <c r="K229" s="193" t="e">
        <f>+VLOOKUP(J229,Listados!$K$8:$L$12,2,0)</f>
        <v>#N/A</v>
      </c>
      <c r="L229" s="196"/>
      <c r="M229" s="193" t="e">
        <f>+VLOOKUP(L229,Listados!$K$13:$L$17,2,0)</f>
        <v>#N/A</v>
      </c>
      <c r="N229" s="176" t="str">
        <f>IF(AND(J229&lt;&gt;"",L229&lt;&gt;""),VLOOKUP(J229&amp;L229,Listados!$M$3:$N$27,2,FALSE),"")</f>
        <v/>
      </c>
      <c r="O229" s="83" t="s">
        <v>169</v>
      </c>
      <c r="P229" s="86"/>
      <c r="Q229" s="86"/>
      <c r="R229" s="86"/>
      <c r="S229" s="46" t="str">
        <f t="shared" si="561"/>
        <v/>
      </c>
      <c r="T229" s="86"/>
      <c r="U229" s="46" t="str">
        <f t="shared" si="562"/>
        <v/>
      </c>
      <c r="V229" s="126"/>
      <c r="W229" s="46" t="str">
        <f t="shared" si="563"/>
        <v/>
      </c>
      <c r="X229" s="126"/>
      <c r="Y229" s="46" t="str">
        <f t="shared" si="564"/>
        <v/>
      </c>
      <c r="Z229" s="126"/>
      <c r="AA229" s="46" t="str">
        <f t="shared" si="565"/>
        <v/>
      </c>
      <c r="AB229" s="126"/>
      <c r="AC229" s="46" t="str">
        <f t="shared" si="566"/>
        <v/>
      </c>
      <c r="AD229" s="126"/>
      <c r="AE229" s="46" t="str">
        <f t="shared" si="567"/>
        <v/>
      </c>
      <c r="AF229" s="125" t="str">
        <f t="shared" si="568"/>
        <v/>
      </c>
      <c r="AG229" s="125" t="str">
        <f t="shared" si="569"/>
        <v/>
      </c>
      <c r="AH229" s="87"/>
      <c r="AI229" s="30" t="str">
        <f t="shared" si="573"/>
        <v>Débil</v>
      </c>
      <c r="AJ229" s="34" t="str">
        <f>IFERROR(VLOOKUP((CONCATENATE(AG229,AI229)),Listados!$U$3:$V$11,2,FALSE),"")</f>
        <v/>
      </c>
      <c r="AK229" s="125">
        <f t="shared" si="574"/>
        <v>100</v>
      </c>
      <c r="AL229" s="187">
        <f>AVERAGE(AK229:AK234)</f>
        <v>100</v>
      </c>
      <c r="AM229" s="189" t="str">
        <f>IF(AL229&lt;=50, "Débil", IF(AL229&lt;=99,"Moderado","Fuerte"))</f>
        <v>Fuerte</v>
      </c>
      <c r="AN229" s="80">
        <f t="shared" ref="AN229" si="660">+IF(AND(Q229="Preventivo",AM229="Fuerte"),2,IF(AND(Q229="Preventivo",AM229="Moderado"),1,0))</f>
        <v>0</v>
      </c>
      <c r="AO229" s="80">
        <f t="shared" si="591"/>
        <v>0</v>
      </c>
      <c r="AP229" s="80" t="e">
        <f t="shared" ref="AP229" si="661">+K229-AN229</f>
        <v>#N/A</v>
      </c>
      <c r="AQ229" s="80" t="e">
        <f t="shared" ref="AQ229" si="662">+M229-AO229</f>
        <v>#N/A</v>
      </c>
      <c r="AR229" s="174" t="e">
        <f>+VLOOKUP(MIN(AP229,AP230,AP231,AP232,AP233,AP234),Listados!$J$18:$K$24,2,TRUE)</f>
        <v>#N/A</v>
      </c>
      <c r="AS229" s="174" t="e">
        <f>+VLOOKUP(MIN(AQ229,AQ230,AQ231,AQ232,AQ233,AQ234),Listados!$J$27:$K$32,2,TRUE)</f>
        <v>#N/A</v>
      </c>
      <c r="AT229" s="174" t="e">
        <f>IF(AND(AR229&lt;&gt;"",AS229&lt;&gt;""),VLOOKUP(AR229&amp;AS229,Listados!$M$3:$N$27,2,FALSE),"")</f>
        <v>#N/A</v>
      </c>
      <c r="AU229" s="174" t="e">
        <f>+VLOOKUP(AT229,Listados!$P$3:$Q$6,2,FALSE)</f>
        <v>#N/A</v>
      </c>
    </row>
    <row r="230" spans="1:47" ht="28">
      <c r="A230" s="178"/>
      <c r="B230" s="200"/>
      <c r="C230" s="182"/>
      <c r="D230" s="185"/>
      <c r="E230" s="122"/>
      <c r="F230" s="122"/>
      <c r="G230" s="35"/>
      <c r="H230" s="43"/>
      <c r="I230" s="29"/>
      <c r="J230" s="192"/>
      <c r="K230" s="194"/>
      <c r="L230" s="197"/>
      <c r="M230" s="194"/>
      <c r="N230" s="198"/>
      <c r="O230" s="83" t="s">
        <v>169</v>
      </c>
      <c r="P230" s="86"/>
      <c r="Q230" s="86"/>
      <c r="R230" s="86"/>
      <c r="S230" s="46" t="str">
        <f t="shared" si="561"/>
        <v/>
      </c>
      <c r="T230" s="86"/>
      <c r="U230" s="46" t="str">
        <f t="shared" si="562"/>
        <v/>
      </c>
      <c r="V230" s="126"/>
      <c r="W230" s="46" t="str">
        <f t="shared" si="563"/>
        <v/>
      </c>
      <c r="X230" s="126"/>
      <c r="Y230" s="46" t="str">
        <f t="shared" si="564"/>
        <v/>
      </c>
      <c r="Z230" s="126"/>
      <c r="AA230" s="46" t="str">
        <f t="shared" si="565"/>
        <v/>
      </c>
      <c r="AB230" s="126"/>
      <c r="AC230" s="46" t="str">
        <f t="shared" si="566"/>
        <v/>
      </c>
      <c r="AD230" s="126"/>
      <c r="AE230" s="46" t="str">
        <f t="shared" si="567"/>
        <v/>
      </c>
      <c r="AF230" s="125" t="str">
        <f t="shared" si="568"/>
        <v/>
      </c>
      <c r="AG230" s="125" t="str">
        <f t="shared" si="569"/>
        <v/>
      </c>
      <c r="AH230" s="87"/>
      <c r="AI230" s="30" t="str">
        <f t="shared" si="573"/>
        <v>Débil</v>
      </c>
      <c r="AJ230" s="34" t="str">
        <f>IFERROR(VLOOKUP((CONCATENATE(AG230,AI230)),Listados!$U$3:$V$11,2,FALSE),"")</f>
        <v/>
      </c>
      <c r="AK230" s="125">
        <f t="shared" si="574"/>
        <v>100</v>
      </c>
      <c r="AL230" s="188"/>
      <c r="AM230" s="190"/>
      <c r="AN230" s="80">
        <f t="shared" ref="AN230" si="663">+IF(AND(Q230="Preventivo",AM229="Fuerte"),2,IF(AND(Q230="Preventivo",AM229="Moderado"),1,0))</f>
        <v>0</v>
      </c>
      <c r="AO230" s="80">
        <f t="shared" si="591"/>
        <v>0</v>
      </c>
      <c r="AP230" s="80" t="e">
        <f t="shared" ref="AP230" si="664">+K229-AN230</f>
        <v>#N/A</v>
      </c>
      <c r="AQ230" s="80" t="e">
        <f t="shared" ref="AQ230" si="665">+M229-AO230</f>
        <v>#N/A</v>
      </c>
      <c r="AR230" s="175"/>
      <c r="AS230" s="175"/>
      <c r="AT230" s="175"/>
      <c r="AU230" s="175"/>
    </row>
    <row r="231" spans="1:47" ht="28">
      <c r="A231" s="178"/>
      <c r="B231" s="200"/>
      <c r="C231" s="182"/>
      <c r="D231" s="185"/>
      <c r="E231" s="122"/>
      <c r="F231" s="122"/>
      <c r="G231" s="35"/>
      <c r="H231" s="43"/>
      <c r="I231" s="29"/>
      <c r="J231" s="192"/>
      <c r="K231" s="194"/>
      <c r="L231" s="197"/>
      <c r="M231" s="194"/>
      <c r="N231" s="198"/>
      <c r="O231" s="83" t="s">
        <v>169</v>
      </c>
      <c r="P231" s="86"/>
      <c r="Q231" s="86"/>
      <c r="R231" s="86"/>
      <c r="S231" s="46" t="str">
        <f t="shared" si="561"/>
        <v/>
      </c>
      <c r="T231" s="86"/>
      <c r="U231" s="46" t="str">
        <f t="shared" si="562"/>
        <v/>
      </c>
      <c r="V231" s="126"/>
      <c r="W231" s="46" t="str">
        <f t="shared" si="563"/>
        <v/>
      </c>
      <c r="X231" s="126"/>
      <c r="Y231" s="46" t="str">
        <f t="shared" si="564"/>
        <v/>
      </c>
      <c r="Z231" s="126"/>
      <c r="AA231" s="46" t="str">
        <f t="shared" si="565"/>
        <v/>
      </c>
      <c r="AB231" s="126"/>
      <c r="AC231" s="46" t="str">
        <f t="shared" si="566"/>
        <v/>
      </c>
      <c r="AD231" s="126"/>
      <c r="AE231" s="46" t="str">
        <f t="shared" si="567"/>
        <v/>
      </c>
      <c r="AF231" s="125" t="str">
        <f t="shared" si="568"/>
        <v/>
      </c>
      <c r="AG231" s="125" t="str">
        <f t="shared" si="569"/>
        <v/>
      </c>
      <c r="AH231" s="87"/>
      <c r="AI231" s="30" t="str">
        <f t="shared" si="573"/>
        <v>Débil</v>
      </c>
      <c r="AJ231" s="34" t="str">
        <f>IFERROR(VLOOKUP((CONCATENATE(AG231,AI231)),Listados!$U$3:$V$11,2,FALSE),"")</f>
        <v/>
      </c>
      <c r="AK231" s="125">
        <f t="shared" si="574"/>
        <v>100</v>
      </c>
      <c r="AL231" s="188"/>
      <c r="AM231" s="190"/>
      <c r="AN231" s="80">
        <f t="shared" ref="AN231" si="666">+IF(AND(Q231="Preventivo",AM229="Fuerte"),2,IF(AND(Q231="Preventivo",AM229="Moderado"),1,0))</f>
        <v>0</v>
      </c>
      <c r="AO231" s="80">
        <f t="shared" si="591"/>
        <v>0</v>
      </c>
      <c r="AP231" s="80" t="e">
        <f t="shared" ref="AP231" si="667">+K229-AN231</f>
        <v>#N/A</v>
      </c>
      <c r="AQ231" s="80" t="e">
        <f t="shared" ref="AQ231" si="668">+M229-AO231</f>
        <v>#N/A</v>
      </c>
      <c r="AR231" s="175"/>
      <c r="AS231" s="175"/>
      <c r="AT231" s="175"/>
      <c r="AU231" s="175"/>
    </row>
    <row r="232" spans="1:47" ht="28">
      <c r="A232" s="178"/>
      <c r="B232" s="200"/>
      <c r="C232" s="182"/>
      <c r="D232" s="185"/>
      <c r="E232" s="122"/>
      <c r="F232" s="122"/>
      <c r="G232" s="49"/>
      <c r="H232" s="43"/>
      <c r="I232" s="29"/>
      <c r="J232" s="192"/>
      <c r="K232" s="194"/>
      <c r="L232" s="197"/>
      <c r="M232" s="194"/>
      <c r="N232" s="198"/>
      <c r="O232" s="83" t="s">
        <v>169</v>
      </c>
      <c r="P232" s="86"/>
      <c r="Q232" s="86"/>
      <c r="R232" s="86"/>
      <c r="S232" s="46" t="str">
        <f t="shared" si="561"/>
        <v/>
      </c>
      <c r="T232" s="86"/>
      <c r="U232" s="46" t="str">
        <f t="shared" si="562"/>
        <v/>
      </c>
      <c r="V232" s="126"/>
      <c r="W232" s="46" t="str">
        <f t="shared" si="563"/>
        <v/>
      </c>
      <c r="X232" s="126"/>
      <c r="Y232" s="46" t="str">
        <f t="shared" si="564"/>
        <v/>
      </c>
      <c r="Z232" s="126"/>
      <c r="AA232" s="46" t="str">
        <f t="shared" si="565"/>
        <v/>
      </c>
      <c r="AB232" s="126"/>
      <c r="AC232" s="46" t="str">
        <f t="shared" si="566"/>
        <v/>
      </c>
      <c r="AD232" s="126"/>
      <c r="AE232" s="46" t="str">
        <f t="shared" si="567"/>
        <v/>
      </c>
      <c r="AF232" s="125" t="str">
        <f t="shared" si="568"/>
        <v/>
      </c>
      <c r="AG232" s="125" t="str">
        <f t="shared" si="569"/>
        <v/>
      </c>
      <c r="AH232" s="87"/>
      <c r="AI232" s="30" t="str">
        <f t="shared" si="573"/>
        <v>Débil</v>
      </c>
      <c r="AJ232" s="34" t="str">
        <f>IFERROR(VLOOKUP((CONCATENATE(AG232,AI232)),Listados!$U$3:$V$11,2,FALSE),"")</f>
        <v/>
      </c>
      <c r="AK232" s="125">
        <f t="shared" si="574"/>
        <v>100</v>
      </c>
      <c r="AL232" s="188"/>
      <c r="AM232" s="190"/>
      <c r="AN232" s="80">
        <f t="shared" ref="AN232" si="669">+IF(AND(Q232="Preventivo",AM229="Fuerte"),2,IF(AND(Q232="Preventivo",AM229="Moderado"),1,0))</f>
        <v>0</v>
      </c>
      <c r="AO232" s="80">
        <f t="shared" si="591"/>
        <v>0</v>
      </c>
      <c r="AP232" s="80" t="e">
        <f t="shared" ref="AP232" si="670">+K229-AN232</f>
        <v>#N/A</v>
      </c>
      <c r="AQ232" s="80" t="e">
        <f t="shared" ref="AQ232" si="671">+M229-AO232</f>
        <v>#N/A</v>
      </c>
      <c r="AR232" s="175"/>
      <c r="AS232" s="175"/>
      <c r="AT232" s="175"/>
      <c r="AU232" s="175"/>
    </row>
    <row r="233" spans="1:47" ht="28">
      <c r="A233" s="178"/>
      <c r="B233" s="200"/>
      <c r="C233" s="182"/>
      <c r="D233" s="185"/>
      <c r="E233" s="47"/>
      <c r="F233" s="47"/>
      <c r="G233" s="48"/>
      <c r="H233" s="50"/>
      <c r="I233" s="29"/>
      <c r="J233" s="192"/>
      <c r="K233" s="194"/>
      <c r="L233" s="197"/>
      <c r="M233" s="194"/>
      <c r="N233" s="198"/>
      <c r="O233" s="83" t="s">
        <v>169</v>
      </c>
      <c r="P233" s="86"/>
      <c r="Q233" s="86"/>
      <c r="R233" s="86"/>
      <c r="S233" s="46" t="str">
        <f t="shared" si="561"/>
        <v/>
      </c>
      <c r="T233" s="86"/>
      <c r="U233" s="46" t="str">
        <f t="shared" si="562"/>
        <v/>
      </c>
      <c r="V233" s="126"/>
      <c r="W233" s="46" t="str">
        <f t="shared" si="563"/>
        <v/>
      </c>
      <c r="X233" s="126"/>
      <c r="Y233" s="46" t="str">
        <f t="shared" si="564"/>
        <v/>
      </c>
      <c r="Z233" s="126"/>
      <c r="AA233" s="46" t="str">
        <f t="shared" si="565"/>
        <v/>
      </c>
      <c r="AB233" s="126"/>
      <c r="AC233" s="46" t="str">
        <f t="shared" si="566"/>
        <v/>
      </c>
      <c r="AD233" s="126"/>
      <c r="AE233" s="46" t="str">
        <f t="shared" si="567"/>
        <v/>
      </c>
      <c r="AF233" s="125" t="str">
        <f t="shared" si="568"/>
        <v/>
      </c>
      <c r="AG233" s="125" t="str">
        <f t="shared" si="569"/>
        <v/>
      </c>
      <c r="AH233" s="87"/>
      <c r="AI233" s="30" t="str">
        <f t="shared" si="573"/>
        <v>Débil</v>
      </c>
      <c r="AJ233" s="34" t="str">
        <f>IFERROR(VLOOKUP((CONCATENATE(AG233,AI233)),Listados!$U$3:$V$11,2,FALSE),"")</f>
        <v/>
      </c>
      <c r="AK233" s="125">
        <f t="shared" si="574"/>
        <v>100</v>
      </c>
      <c r="AL233" s="188"/>
      <c r="AM233" s="190"/>
      <c r="AN233" s="80">
        <f t="shared" ref="AN233" si="672">+IF(AND(Q233="Preventivo",AM229="Fuerte"),2,IF(AND(Q233="Preventivo",AM229="Moderado"),1,0))</f>
        <v>0</v>
      </c>
      <c r="AO233" s="80">
        <f t="shared" si="591"/>
        <v>0</v>
      </c>
      <c r="AP233" s="80" t="e">
        <f t="shared" ref="AP233" si="673">+K229-AN233</f>
        <v>#N/A</v>
      </c>
      <c r="AQ233" s="80" t="e">
        <f t="shared" ref="AQ233" si="674">+M229-AO233</f>
        <v>#N/A</v>
      </c>
      <c r="AR233" s="175"/>
      <c r="AS233" s="175"/>
      <c r="AT233" s="175"/>
      <c r="AU233" s="175"/>
    </row>
    <row r="234" spans="1:47" ht="29" thickBot="1">
      <c r="A234" s="179"/>
      <c r="B234" s="200"/>
      <c r="C234" s="183"/>
      <c r="D234" s="186"/>
      <c r="E234" s="123"/>
      <c r="F234" s="123"/>
      <c r="G234" s="51"/>
      <c r="H234" s="52"/>
      <c r="I234" s="29"/>
      <c r="J234" s="192"/>
      <c r="K234" s="195"/>
      <c r="L234" s="197"/>
      <c r="M234" s="195"/>
      <c r="N234" s="198"/>
      <c r="O234" s="83" t="s">
        <v>169</v>
      </c>
      <c r="P234" s="86"/>
      <c r="Q234" s="86"/>
      <c r="R234" s="86"/>
      <c r="S234" s="46" t="str">
        <f t="shared" si="561"/>
        <v/>
      </c>
      <c r="T234" s="86"/>
      <c r="U234" s="46" t="str">
        <f t="shared" si="562"/>
        <v/>
      </c>
      <c r="V234" s="126"/>
      <c r="W234" s="46" t="str">
        <f t="shared" si="563"/>
        <v/>
      </c>
      <c r="X234" s="126"/>
      <c r="Y234" s="46" t="str">
        <f t="shared" si="564"/>
        <v/>
      </c>
      <c r="Z234" s="126"/>
      <c r="AA234" s="46" t="str">
        <f t="shared" si="565"/>
        <v/>
      </c>
      <c r="AB234" s="126"/>
      <c r="AC234" s="46" t="str">
        <f t="shared" si="566"/>
        <v/>
      </c>
      <c r="AD234" s="126"/>
      <c r="AE234" s="46" t="str">
        <f t="shared" si="567"/>
        <v/>
      </c>
      <c r="AF234" s="125" t="str">
        <f t="shared" si="568"/>
        <v/>
      </c>
      <c r="AG234" s="125" t="str">
        <f t="shared" si="569"/>
        <v/>
      </c>
      <c r="AH234" s="87"/>
      <c r="AI234" s="30" t="str">
        <f t="shared" si="573"/>
        <v>Débil</v>
      </c>
      <c r="AJ234" s="34" t="str">
        <f>IFERROR(VLOOKUP((CONCATENATE(AG234,AI234)),Listados!$U$3:$V$11,2,FALSE),"")</f>
        <v/>
      </c>
      <c r="AK234" s="125">
        <f t="shared" si="574"/>
        <v>100</v>
      </c>
      <c r="AL234" s="189"/>
      <c r="AM234" s="190"/>
      <c r="AN234" s="80">
        <f t="shared" ref="AN234" si="675">+IF(AND(Q234="Preventivo",AM229="Fuerte"),2,IF(AND(Q234="Preventivo",AM229="Moderado"),1,0))</f>
        <v>0</v>
      </c>
      <c r="AO234" s="80">
        <f t="shared" si="591"/>
        <v>0</v>
      </c>
      <c r="AP234" s="80" t="e">
        <f t="shared" ref="AP234" si="676">+K229-AN234</f>
        <v>#N/A</v>
      </c>
      <c r="AQ234" s="80" t="e">
        <f t="shared" ref="AQ234" si="677">+M229-AO234</f>
        <v>#N/A</v>
      </c>
      <c r="AR234" s="176"/>
      <c r="AS234" s="176"/>
      <c r="AT234" s="176"/>
      <c r="AU234" s="176"/>
    </row>
    <row r="235" spans="1:47" ht="28">
      <c r="A235" s="177">
        <v>39</v>
      </c>
      <c r="B235" s="199"/>
      <c r="C235" s="181" t="str">
        <f>IFERROR(VLOOKUP(B235,Listados!B$3:C$20,2,FALSE),"")</f>
        <v/>
      </c>
      <c r="D235" s="184"/>
      <c r="E235" s="121"/>
      <c r="F235" s="121"/>
      <c r="G235" s="37"/>
      <c r="H235" s="42"/>
      <c r="I235" s="28"/>
      <c r="J235" s="191"/>
      <c r="K235" s="193" t="e">
        <f>+VLOOKUP(J235,Listados!$K$8:$L$12,2,0)</f>
        <v>#N/A</v>
      </c>
      <c r="L235" s="196"/>
      <c r="M235" s="193" t="e">
        <f>+VLOOKUP(L235,Listados!$K$13:$L$17,2,0)</f>
        <v>#N/A</v>
      </c>
      <c r="N235" s="176" t="str">
        <f>IF(AND(J235&lt;&gt;"",L235&lt;&gt;""),VLOOKUP(J235&amp;L235,Listados!$M$3:$N$27,2,FALSE),"")</f>
        <v/>
      </c>
      <c r="O235" s="83" t="s">
        <v>169</v>
      </c>
      <c r="P235" s="86"/>
      <c r="Q235" s="86"/>
      <c r="R235" s="86"/>
      <c r="S235" s="46" t="str">
        <f t="shared" si="561"/>
        <v/>
      </c>
      <c r="T235" s="86"/>
      <c r="U235" s="46" t="str">
        <f t="shared" si="562"/>
        <v/>
      </c>
      <c r="V235" s="126"/>
      <c r="W235" s="46" t="str">
        <f t="shared" si="563"/>
        <v/>
      </c>
      <c r="X235" s="126"/>
      <c r="Y235" s="46" t="str">
        <f t="shared" si="564"/>
        <v/>
      </c>
      <c r="Z235" s="126"/>
      <c r="AA235" s="46" t="str">
        <f t="shared" si="565"/>
        <v/>
      </c>
      <c r="AB235" s="126"/>
      <c r="AC235" s="46" t="str">
        <f t="shared" si="566"/>
        <v/>
      </c>
      <c r="AD235" s="126"/>
      <c r="AE235" s="46" t="str">
        <f t="shared" si="567"/>
        <v/>
      </c>
      <c r="AF235" s="125" t="str">
        <f t="shared" si="568"/>
        <v/>
      </c>
      <c r="AG235" s="125" t="str">
        <f t="shared" si="569"/>
        <v/>
      </c>
      <c r="AH235" s="87"/>
      <c r="AI235" s="30" t="str">
        <f t="shared" si="573"/>
        <v>Débil</v>
      </c>
      <c r="AJ235" s="34" t="str">
        <f>IFERROR(VLOOKUP((CONCATENATE(AG235,AI235)),Listados!$U$3:$V$11,2,FALSE),"")</f>
        <v/>
      </c>
      <c r="AK235" s="125">
        <f t="shared" si="574"/>
        <v>100</v>
      </c>
      <c r="AL235" s="187">
        <f>AVERAGE(AK235:AK240)</f>
        <v>100</v>
      </c>
      <c r="AM235" s="189" t="str">
        <f>IF(AL235&lt;=50, "Débil", IF(AL235&lt;=99,"Moderado","Fuerte"))</f>
        <v>Fuerte</v>
      </c>
      <c r="AN235" s="80">
        <f t="shared" ref="AN235" si="678">+IF(AND(Q235="Preventivo",AM235="Fuerte"),2,IF(AND(Q235="Preventivo",AM235="Moderado"),1,0))</f>
        <v>0</v>
      </c>
      <c r="AO235" s="80">
        <f t="shared" si="591"/>
        <v>0</v>
      </c>
      <c r="AP235" s="80" t="e">
        <f t="shared" ref="AP235" si="679">+K235-AN235</f>
        <v>#N/A</v>
      </c>
      <c r="AQ235" s="80" t="e">
        <f t="shared" ref="AQ235" si="680">+M235-AO235</f>
        <v>#N/A</v>
      </c>
      <c r="AR235" s="174" t="e">
        <f>+VLOOKUP(MIN(AP235,AP236,AP237,AP238,AP239,AP240),Listados!$J$18:$K$24,2,TRUE)</f>
        <v>#N/A</v>
      </c>
      <c r="AS235" s="174" t="e">
        <f>+VLOOKUP(MIN(AQ235,AQ236,AQ237,AQ238,AQ239,AQ240),Listados!$J$27:$K$32,2,TRUE)</f>
        <v>#N/A</v>
      </c>
      <c r="AT235" s="174" t="e">
        <f>IF(AND(AR235&lt;&gt;"",AS235&lt;&gt;""),VLOOKUP(AR235&amp;AS235,Listados!$M$3:$N$27,2,FALSE),"")</f>
        <v>#N/A</v>
      </c>
      <c r="AU235" s="174" t="e">
        <f>+VLOOKUP(AT235,Listados!$P$3:$Q$6,2,FALSE)</f>
        <v>#N/A</v>
      </c>
    </row>
    <row r="236" spans="1:47" ht="28">
      <c r="A236" s="178"/>
      <c r="B236" s="200"/>
      <c r="C236" s="182"/>
      <c r="D236" s="185"/>
      <c r="E236" s="122"/>
      <c r="F236" s="122"/>
      <c r="G236" s="35"/>
      <c r="H236" s="43"/>
      <c r="I236" s="29"/>
      <c r="J236" s="192"/>
      <c r="K236" s="194"/>
      <c r="L236" s="197"/>
      <c r="M236" s="194"/>
      <c r="N236" s="198"/>
      <c r="O236" s="83" t="s">
        <v>169</v>
      </c>
      <c r="P236" s="86"/>
      <c r="Q236" s="86"/>
      <c r="R236" s="86"/>
      <c r="S236" s="46" t="str">
        <f t="shared" si="561"/>
        <v/>
      </c>
      <c r="T236" s="86"/>
      <c r="U236" s="46" t="str">
        <f t="shared" si="562"/>
        <v/>
      </c>
      <c r="V236" s="126"/>
      <c r="W236" s="46" t="str">
        <f t="shared" si="563"/>
        <v/>
      </c>
      <c r="X236" s="126"/>
      <c r="Y236" s="46" t="str">
        <f t="shared" si="564"/>
        <v/>
      </c>
      <c r="Z236" s="126"/>
      <c r="AA236" s="46" t="str">
        <f t="shared" si="565"/>
        <v/>
      </c>
      <c r="AB236" s="126"/>
      <c r="AC236" s="46" t="str">
        <f t="shared" si="566"/>
        <v/>
      </c>
      <c r="AD236" s="126"/>
      <c r="AE236" s="46" t="str">
        <f t="shared" si="567"/>
        <v/>
      </c>
      <c r="AF236" s="125" t="str">
        <f t="shared" si="568"/>
        <v/>
      </c>
      <c r="AG236" s="125" t="str">
        <f t="shared" si="569"/>
        <v/>
      </c>
      <c r="AH236" s="87"/>
      <c r="AI236" s="30" t="str">
        <f t="shared" si="573"/>
        <v>Débil</v>
      </c>
      <c r="AJ236" s="34" t="str">
        <f>IFERROR(VLOOKUP((CONCATENATE(AG236,AI236)),Listados!$U$3:$V$11,2,FALSE),"")</f>
        <v/>
      </c>
      <c r="AK236" s="125">
        <f t="shared" si="574"/>
        <v>100</v>
      </c>
      <c r="AL236" s="188"/>
      <c r="AM236" s="190"/>
      <c r="AN236" s="80">
        <f t="shared" ref="AN236" si="681">+IF(AND(Q236="Preventivo",AM235="Fuerte"),2,IF(AND(Q236="Preventivo",AM235="Moderado"),1,0))</f>
        <v>0</v>
      </c>
      <c r="AO236" s="80">
        <f t="shared" si="591"/>
        <v>0</v>
      </c>
      <c r="AP236" s="80" t="e">
        <f t="shared" ref="AP236" si="682">+K235-AN236</f>
        <v>#N/A</v>
      </c>
      <c r="AQ236" s="80" t="e">
        <f t="shared" ref="AQ236" si="683">+M235-AO236</f>
        <v>#N/A</v>
      </c>
      <c r="AR236" s="175"/>
      <c r="AS236" s="175"/>
      <c r="AT236" s="175"/>
      <c r="AU236" s="175"/>
    </row>
    <row r="237" spans="1:47" ht="28">
      <c r="A237" s="178"/>
      <c r="B237" s="200"/>
      <c r="C237" s="182"/>
      <c r="D237" s="185"/>
      <c r="E237" s="122"/>
      <c r="F237" s="122"/>
      <c r="G237" s="35"/>
      <c r="H237" s="43"/>
      <c r="I237" s="29"/>
      <c r="J237" s="192"/>
      <c r="K237" s="194"/>
      <c r="L237" s="197"/>
      <c r="M237" s="194"/>
      <c r="N237" s="198"/>
      <c r="O237" s="83" t="s">
        <v>169</v>
      </c>
      <c r="P237" s="86"/>
      <c r="Q237" s="86"/>
      <c r="R237" s="86"/>
      <c r="S237" s="46" t="str">
        <f t="shared" si="561"/>
        <v/>
      </c>
      <c r="T237" s="86"/>
      <c r="U237" s="46" t="str">
        <f t="shared" si="562"/>
        <v/>
      </c>
      <c r="V237" s="126"/>
      <c r="W237" s="46" t="str">
        <f t="shared" si="563"/>
        <v/>
      </c>
      <c r="X237" s="126"/>
      <c r="Y237" s="46" t="str">
        <f t="shared" si="564"/>
        <v/>
      </c>
      <c r="Z237" s="126"/>
      <c r="AA237" s="46" t="str">
        <f t="shared" si="565"/>
        <v/>
      </c>
      <c r="AB237" s="126"/>
      <c r="AC237" s="46" t="str">
        <f t="shared" si="566"/>
        <v/>
      </c>
      <c r="AD237" s="126"/>
      <c r="AE237" s="46" t="str">
        <f t="shared" si="567"/>
        <v/>
      </c>
      <c r="AF237" s="125" t="str">
        <f t="shared" si="568"/>
        <v/>
      </c>
      <c r="AG237" s="125" t="str">
        <f t="shared" si="569"/>
        <v/>
      </c>
      <c r="AH237" s="87"/>
      <c r="AI237" s="30" t="str">
        <f t="shared" si="573"/>
        <v>Débil</v>
      </c>
      <c r="AJ237" s="34" t="str">
        <f>IFERROR(VLOOKUP((CONCATENATE(AG237,AI237)),Listados!$U$3:$V$11,2,FALSE),"")</f>
        <v/>
      </c>
      <c r="AK237" s="125">
        <f t="shared" si="574"/>
        <v>100</v>
      </c>
      <c r="AL237" s="188"/>
      <c r="AM237" s="190"/>
      <c r="AN237" s="80">
        <f t="shared" ref="AN237" si="684">+IF(AND(Q237="Preventivo",AM235="Fuerte"),2,IF(AND(Q237="Preventivo",AM235="Moderado"),1,0))</f>
        <v>0</v>
      </c>
      <c r="AO237" s="80">
        <f t="shared" si="591"/>
        <v>0</v>
      </c>
      <c r="AP237" s="80" t="e">
        <f t="shared" ref="AP237" si="685">+K235-AN237</f>
        <v>#N/A</v>
      </c>
      <c r="AQ237" s="80" t="e">
        <f t="shared" ref="AQ237" si="686">+M235-AO237</f>
        <v>#N/A</v>
      </c>
      <c r="AR237" s="175"/>
      <c r="AS237" s="175"/>
      <c r="AT237" s="175"/>
      <c r="AU237" s="175"/>
    </row>
    <row r="238" spans="1:47" ht="28">
      <c r="A238" s="178"/>
      <c r="B238" s="200"/>
      <c r="C238" s="182"/>
      <c r="D238" s="185"/>
      <c r="E238" s="122"/>
      <c r="F238" s="122"/>
      <c r="G238" s="49"/>
      <c r="H238" s="43"/>
      <c r="I238" s="29"/>
      <c r="J238" s="192"/>
      <c r="K238" s="194"/>
      <c r="L238" s="197"/>
      <c r="M238" s="194"/>
      <c r="N238" s="198"/>
      <c r="O238" s="83" t="s">
        <v>169</v>
      </c>
      <c r="P238" s="86"/>
      <c r="Q238" s="86"/>
      <c r="R238" s="86"/>
      <c r="S238" s="46" t="str">
        <f t="shared" si="561"/>
        <v/>
      </c>
      <c r="T238" s="86"/>
      <c r="U238" s="46" t="str">
        <f t="shared" si="562"/>
        <v/>
      </c>
      <c r="V238" s="126"/>
      <c r="W238" s="46" t="str">
        <f t="shared" si="563"/>
        <v/>
      </c>
      <c r="X238" s="126"/>
      <c r="Y238" s="46" t="str">
        <f t="shared" si="564"/>
        <v/>
      </c>
      <c r="Z238" s="126"/>
      <c r="AA238" s="46" t="str">
        <f t="shared" si="565"/>
        <v/>
      </c>
      <c r="AB238" s="126"/>
      <c r="AC238" s="46" t="str">
        <f t="shared" si="566"/>
        <v/>
      </c>
      <c r="AD238" s="126"/>
      <c r="AE238" s="46" t="str">
        <f t="shared" si="567"/>
        <v/>
      </c>
      <c r="AF238" s="125" t="str">
        <f t="shared" si="568"/>
        <v/>
      </c>
      <c r="AG238" s="125" t="str">
        <f t="shared" si="569"/>
        <v/>
      </c>
      <c r="AH238" s="87"/>
      <c r="AI238" s="30" t="str">
        <f t="shared" si="573"/>
        <v>Débil</v>
      </c>
      <c r="AJ238" s="34" t="str">
        <f>IFERROR(VLOOKUP((CONCATENATE(AG238,AI238)),Listados!$U$3:$V$11,2,FALSE),"")</f>
        <v/>
      </c>
      <c r="AK238" s="125">
        <f t="shared" si="574"/>
        <v>100</v>
      </c>
      <c r="AL238" s="188"/>
      <c r="AM238" s="190"/>
      <c r="AN238" s="80">
        <f t="shared" ref="AN238" si="687">+IF(AND(Q238="Preventivo",AM235="Fuerte"),2,IF(AND(Q238="Preventivo",AM235="Moderado"),1,0))</f>
        <v>0</v>
      </c>
      <c r="AO238" s="80">
        <f t="shared" si="591"/>
        <v>0</v>
      </c>
      <c r="AP238" s="80" t="e">
        <f t="shared" ref="AP238" si="688">+K235-AN238</f>
        <v>#N/A</v>
      </c>
      <c r="AQ238" s="80" t="e">
        <f t="shared" ref="AQ238" si="689">+M235-AO238</f>
        <v>#N/A</v>
      </c>
      <c r="AR238" s="175"/>
      <c r="AS238" s="175"/>
      <c r="AT238" s="175"/>
      <c r="AU238" s="175"/>
    </row>
    <row r="239" spans="1:47" ht="28">
      <c r="A239" s="178"/>
      <c r="B239" s="200"/>
      <c r="C239" s="182"/>
      <c r="D239" s="185"/>
      <c r="E239" s="47"/>
      <c r="F239" s="47"/>
      <c r="G239" s="48"/>
      <c r="H239" s="50"/>
      <c r="I239" s="29"/>
      <c r="J239" s="192"/>
      <c r="K239" s="194"/>
      <c r="L239" s="197"/>
      <c r="M239" s="194"/>
      <c r="N239" s="198"/>
      <c r="O239" s="83" t="s">
        <v>169</v>
      </c>
      <c r="P239" s="86"/>
      <c r="Q239" s="86"/>
      <c r="R239" s="86"/>
      <c r="S239" s="46" t="str">
        <f t="shared" si="561"/>
        <v/>
      </c>
      <c r="T239" s="86"/>
      <c r="U239" s="46" t="str">
        <f t="shared" si="562"/>
        <v/>
      </c>
      <c r="V239" s="126"/>
      <c r="W239" s="46" t="str">
        <f t="shared" si="563"/>
        <v/>
      </c>
      <c r="X239" s="126"/>
      <c r="Y239" s="46" t="str">
        <f t="shared" si="564"/>
        <v/>
      </c>
      <c r="Z239" s="126"/>
      <c r="AA239" s="46" t="str">
        <f t="shared" si="565"/>
        <v/>
      </c>
      <c r="AB239" s="126"/>
      <c r="AC239" s="46" t="str">
        <f t="shared" si="566"/>
        <v/>
      </c>
      <c r="AD239" s="126"/>
      <c r="AE239" s="46" t="str">
        <f t="shared" si="567"/>
        <v/>
      </c>
      <c r="AF239" s="125" t="str">
        <f t="shared" si="568"/>
        <v/>
      </c>
      <c r="AG239" s="125" t="str">
        <f t="shared" si="569"/>
        <v/>
      </c>
      <c r="AH239" s="87"/>
      <c r="AI239" s="30" t="str">
        <f t="shared" si="573"/>
        <v>Débil</v>
      </c>
      <c r="AJ239" s="34" t="str">
        <f>IFERROR(VLOOKUP((CONCATENATE(AG239,AI239)),Listados!$U$3:$V$11,2,FALSE),"")</f>
        <v/>
      </c>
      <c r="AK239" s="125">
        <f t="shared" si="574"/>
        <v>100</v>
      </c>
      <c r="AL239" s="188"/>
      <c r="AM239" s="190"/>
      <c r="AN239" s="80">
        <f t="shared" ref="AN239" si="690">+IF(AND(Q239="Preventivo",AM235="Fuerte"),2,IF(AND(Q239="Preventivo",AM235="Moderado"),1,0))</f>
        <v>0</v>
      </c>
      <c r="AO239" s="80">
        <f t="shared" si="591"/>
        <v>0</v>
      </c>
      <c r="AP239" s="80" t="e">
        <f t="shared" ref="AP239" si="691">+K235-AN239</f>
        <v>#N/A</v>
      </c>
      <c r="AQ239" s="80" t="e">
        <f t="shared" ref="AQ239" si="692">+M235-AO239</f>
        <v>#N/A</v>
      </c>
      <c r="AR239" s="175"/>
      <c r="AS239" s="175"/>
      <c r="AT239" s="175"/>
      <c r="AU239" s="175"/>
    </row>
    <row r="240" spans="1:47" ht="29" thickBot="1">
      <c r="A240" s="179"/>
      <c r="B240" s="200"/>
      <c r="C240" s="183"/>
      <c r="D240" s="186"/>
      <c r="E240" s="123"/>
      <c r="F240" s="123"/>
      <c r="G240" s="51"/>
      <c r="H240" s="52"/>
      <c r="I240" s="29"/>
      <c r="J240" s="192"/>
      <c r="K240" s="195"/>
      <c r="L240" s="197"/>
      <c r="M240" s="195"/>
      <c r="N240" s="198"/>
      <c r="O240" s="83" t="s">
        <v>169</v>
      </c>
      <c r="P240" s="86"/>
      <c r="Q240" s="86"/>
      <c r="R240" s="86"/>
      <c r="S240" s="46" t="str">
        <f t="shared" si="561"/>
        <v/>
      </c>
      <c r="T240" s="86"/>
      <c r="U240" s="46" t="str">
        <f t="shared" si="562"/>
        <v/>
      </c>
      <c r="V240" s="126"/>
      <c r="W240" s="46" t="str">
        <f t="shared" si="563"/>
        <v/>
      </c>
      <c r="X240" s="126"/>
      <c r="Y240" s="46" t="str">
        <f t="shared" si="564"/>
        <v/>
      </c>
      <c r="Z240" s="126"/>
      <c r="AA240" s="46" t="str">
        <f t="shared" si="565"/>
        <v/>
      </c>
      <c r="AB240" s="126"/>
      <c r="AC240" s="46" t="str">
        <f t="shared" si="566"/>
        <v/>
      </c>
      <c r="AD240" s="126"/>
      <c r="AE240" s="46" t="str">
        <f t="shared" si="567"/>
        <v/>
      </c>
      <c r="AF240" s="125" t="str">
        <f t="shared" si="568"/>
        <v/>
      </c>
      <c r="AG240" s="125" t="str">
        <f t="shared" si="569"/>
        <v/>
      </c>
      <c r="AH240" s="87"/>
      <c r="AI240" s="30" t="str">
        <f t="shared" si="573"/>
        <v>Débil</v>
      </c>
      <c r="AJ240" s="34" t="str">
        <f>IFERROR(VLOOKUP((CONCATENATE(AG240,AI240)),Listados!$U$3:$V$11,2,FALSE),"")</f>
        <v/>
      </c>
      <c r="AK240" s="125">
        <f t="shared" si="574"/>
        <v>100</v>
      </c>
      <c r="AL240" s="189"/>
      <c r="AM240" s="190"/>
      <c r="AN240" s="80">
        <f t="shared" ref="AN240" si="693">+IF(AND(Q240="Preventivo",AM235="Fuerte"),2,IF(AND(Q240="Preventivo",AM235="Moderado"),1,0))</f>
        <v>0</v>
      </c>
      <c r="AO240" s="80">
        <f t="shared" si="591"/>
        <v>0</v>
      </c>
      <c r="AP240" s="80" t="e">
        <f t="shared" ref="AP240" si="694">+K235-AN240</f>
        <v>#N/A</v>
      </c>
      <c r="AQ240" s="80" t="e">
        <f t="shared" ref="AQ240" si="695">+M235-AO240</f>
        <v>#N/A</v>
      </c>
      <c r="AR240" s="176"/>
      <c r="AS240" s="176"/>
      <c r="AT240" s="176"/>
      <c r="AU240" s="176"/>
    </row>
    <row r="241" spans="1:47" ht="28">
      <c r="A241" s="177">
        <v>40</v>
      </c>
      <c r="B241" s="199"/>
      <c r="C241" s="181" t="str">
        <f>IFERROR(VLOOKUP(B241,Listados!B$3:C$20,2,FALSE),"")</f>
        <v/>
      </c>
      <c r="D241" s="184"/>
      <c r="E241" s="121"/>
      <c r="F241" s="121"/>
      <c r="G241" s="37"/>
      <c r="H241" s="42"/>
      <c r="I241" s="28"/>
      <c r="J241" s="191"/>
      <c r="K241" s="193" t="e">
        <f>+VLOOKUP(J241,Listados!$K$8:$L$12,2,0)</f>
        <v>#N/A</v>
      </c>
      <c r="L241" s="196"/>
      <c r="M241" s="193" t="e">
        <f>+VLOOKUP(L241,Listados!$K$13:$L$17,2,0)</f>
        <v>#N/A</v>
      </c>
      <c r="N241" s="176" t="str">
        <f>IF(AND(J241&lt;&gt;"",L241&lt;&gt;""),VLOOKUP(J241&amp;L241,Listados!$M$3:$N$27,2,FALSE),"")</f>
        <v/>
      </c>
      <c r="O241" s="83" t="s">
        <v>169</v>
      </c>
      <c r="P241" s="86"/>
      <c r="Q241" s="86"/>
      <c r="R241" s="86"/>
      <c r="S241" s="46" t="str">
        <f t="shared" si="561"/>
        <v/>
      </c>
      <c r="T241" s="86"/>
      <c r="U241" s="46" t="str">
        <f t="shared" si="562"/>
        <v/>
      </c>
      <c r="V241" s="126"/>
      <c r="W241" s="46" t="str">
        <f t="shared" si="563"/>
        <v/>
      </c>
      <c r="X241" s="126"/>
      <c r="Y241" s="46" t="str">
        <f t="shared" si="564"/>
        <v/>
      </c>
      <c r="Z241" s="126"/>
      <c r="AA241" s="46" t="str">
        <f t="shared" si="565"/>
        <v/>
      </c>
      <c r="AB241" s="126"/>
      <c r="AC241" s="46" t="str">
        <f t="shared" si="566"/>
        <v/>
      </c>
      <c r="AD241" s="126"/>
      <c r="AE241" s="46" t="str">
        <f t="shared" si="567"/>
        <v/>
      </c>
      <c r="AF241" s="125" t="str">
        <f t="shared" si="568"/>
        <v/>
      </c>
      <c r="AG241" s="125" t="str">
        <f t="shared" si="569"/>
        <v/>
      </c>
      <c r="AH241" s="87"/>
      <c r="AI241" s="30" t="str">
        <f t="shared" si="573"/>
        <v>Débil</v>
      </c>
      <c r="AJ241" s="34" t="str">
        <f>IFERROR(VLOOKUP((CONCATENATE(AG241,AI241)),Listados!$U$3:$V$11,2,FALSE),"")</f>
        <v/>
      </c>
      <c r="AK241" s="125">
        <f t="shared" si="574"/>
        <v>100</v>
      </c>
      <c r="AL241" s="187">
        <f>AVERAGE(AK241:AK246)</f>
        <v>100</v>
      </c>
      <c r="AM241" s="189" t="str">
        <f>IF(AL241&lt;=50, "Débil", IF(AL241&lt;=99,"Moderado","Fuerte"))</f>
        <v>Fuerte</v>
      </c>
      <c r="AN241" s="80">
        <f t="shared" ref="AN241" si="696">+IF(AND(Q241="Preventivo",AM241="Fuerte"),2,IF(AND(Q241="Preventivo",AM241="Moderado"),1,0))</f>
        <v>0</v>
      </c>
      <c r="AO241" s="80">
        <f t="shared" si="591"/>
        <v>0</v>
      </c>
      <c r="AP241" s="80" t="e">
        <f t="shared" ref="AP241" si="697">+K241-AN241</f>
        <v>#N/A</v>
      </c>
      <c r="AQ241" s="80" t="e">
        <f t="shared" ref="AQ241" si="698">+M241-AO241</f>
        <v>#N/A</v>
      </c>
      <c r="AR241" s="174" t="e">
        <f>+VLOOKUP(MIN(AP241,AP242,AP243,AP244,AP245,AP246),Listados!$J$18:$K$24,2,TRUE)</f>
        <v>#N/A</v>
      </c>
      <c r="AS241" s="174" t="e">
        <f>+VLOOKUP(MIN(AQ241,AQ242,AQ243,AQ244,AQ245,AQ246),Listados!$J$27:$K$32,2,TRUE)</f>
        <v>#N/A</v>
      </c>
      <c r="AT241" s="174" t="e">
        <f>IF(AND(AR241&lt;&gt;"",AS241&lt;&gt;""),VLOOKUP(AR241&amp;AS241,Listados!$M$3:$N$27,2,FALSE),"")</f>
        <v>#N/A</v>
      </c>
      <c r="AU241" s="174" t="e">
        <f>+VLOOKUP(AT241,Listados!$P$3:$Q$6,2,FALSE)</f>
        <v>#N/A</v>
      </c>
    </row>
    <row r="242" spans="1:47" ht="28">
      <c r="A242" s="178"/>
      <c r="B242" s="200"/>
      <c r="C242" s="182"/>
      <c r="D242" s="185"/>
      <c r="E242" s="122"/>
      <c r="F242" s="122"/>
      <c r="G242" s="35"/>
      <c r="H242" s="43"/>
      <c r="I242" s="29"/>
      <c r="J242" s="192"/>
      <c r="K242" s="194"/>
      <c r="L242" s="197"/>
      <c r="M242" s="194"/>
      <c r="N242" s="198"/>
      <c r="O242" s="83" t="s">
        <v>169</v>
      </c>
      <c r="P242" s="86"/>
      <c r="Q242" s="86"/>
      <c r="R242" s="86"/>
      <c r="S242" s="46" t="str">
        <f t="shared" si="561"/>
        <v/>
      </c>
      <c r="T242" s="86"/>
      <c r="U242" s="46" t="str">
        <f t="shared" si="562"/>
        <v/>
      </c>
      <c r="V242" s="126"/>
      <c r="W242" s="46" t="str">
        <f t="shared" si="563"/>
        <v/>
      </c>
      <c r="X242" s="126"/>
      <c r="Y242" s="46" t="str">
        <f t="shared" si="564"/>
        <v/>
      </c>
      <c r="Z242" s="126"/>
      <c r="AA242" s="46" t="str">
        <f t="shared" si="565"/>
        <v/>
      </c>
      <c r="AB242" s="126"/>
      <c r="AC242" s="46" t="str">
        <f t="shared" si="566"/>
        <v/>
      </c>
      <c r="AD242" s="126"/>
      <c r="AE242" s="46" t="str">
        <f t="shared" si="567"/>
        <v/>
      </c>
      <c r="AF242" s="125" t="str">
        <f t="shared" si="568"/>
        <v/>
      </c>
      <c r="AG242" s="125" t="str">
        <f t="shared" si="569"/>
        <v/>
      </c>
      <c r="AH242" s="87"/>
      <c r="AI242" s="30" t="str">
        <f t="shared" si="573"/>
        <v>Débil</v>
      </c>
      <c r="AJ242" s="34" t="str">
        <f>IFERROR(VLOOKUP((CONCATENATE(AG242,AI242)),Listados!$U$3:$V$11,2,FALSE),"")</f>
        <v/>
      </c>
      <c r="AK242" s="125">
        <f t="shared" si="574"/>
        <v>100</v>
      </c>
      <c r="AL242" s="188"/>
      <c r="AM242" s="190"/>
      <c r="AN242" s="80">
        <f t="shared" ref="AN242" si="699">+IF(AND(Q242="Preventivo",AM241="Fuerte"),2,IF(AND(Q242="Preventivo",AM241="Moderado"),1,0))</f>
        <v>0</v>
      </c>
      <c r="AO242" s="80">
        <f t="shared" si="591"/>
        <v>0</v>
      </c>
      <c r="AP242" s="80" t="e">
        <f t="shared" ref="AP242" si="700">+K241-AN242</f>
        <v>#N/A</v>
      </c>
      <c r="AQ242" s="80" t="e">
        <f t="shared" ref="AQ242" si="701">+M241-AO242</f>
        <v>#N/A</v>
      </c>
      <c r="AR242" s="175"/>
      <c r="AS242" s="175"/>
      <c r="AT242" s="175"/>
      <c r="AU242" s="175"/>
    </row>
    <row r="243" spans="1:47" ht="28">
      <c r="A243" s="178"/>
      <c r="B243" s="200"/>
      <c r="C243" s="182"/>
      <c r="D243" s="185"/>
      <c r="E243" s="122"/>
      <c r="F243" s="122"/>
      <c r="G243" s="35"/>
      <c r="H243" s="43"/>
      <c r="I243" s="29"/>
      <c r="J243" s="192"/>
      <c r="K243" s="194"/>
      <c r="L243" s="197"/>
      <c r="M243" s="194"/>
      <c r="N243" s="198"/>
      <c r="O243" s="83" t="s">
        <v>169</v>
      </c>
      <c r="P243" s="86"/>
      <c r="Q243" s="86"/>
      <c r="R243" s="86"/>
      <c r="S243" s="46" t="str">
        <f t="shared" si="561"/>
        <v/>
      </c>
      <c r="T243" s="86"/>
      <c r="U243" s="46" t="str">
        <f t="shared" si="562"/>
        <v/>
      </c>
      <c r="V243" s="126"/>
      <c r="W243" s="46" t="str">
        <f t="shared" si="563"/>
        <v/>
      </c>
      <c r="X243" s="126"/>
      <c r="Y243" s="46" t="str">
        <f t="shared" si="564"/>
        <v/>
      </c>
      <c r="Z243" s="126"/>
      <c r="AA243" s="46" t="str">
        <f t="shared" si="565"/>
        <v/>
      </c>
      <c r="AB243" s="126"/>
      <c r="AC243" s="46" t="str">
        <f t="shared" si="566"/>
        <v/>
      </c>
      <c r="AD243" s="126"/>
      <c r="AE243" s="46" t="str">
        <f t="shared" si="567"/>
        <v/>
      </c>
      <c r="AF243" s="125" t="str">
        <f t="shared" si="568"/>
        <v/>
      </c>
      <c r="AG243" s="125" t="str">
        <f t="shared" si="569"/>
        <v/>
      </c>
      <c r="AH243" s="87"/>
      <c r="AI243" s="30" t="str">
        <f t="shared" si="573"/>
        <v>Débil</v>
      </c>
      <c r="AJ243" s="34" t="str">
        <f>IFERROR(VLOOKUP((CONCATENATE(AG243,AI243)),Listados!$U$3:$V$11,2,FALSE),"")</f>
        <v/>
      </c>
      <c r="AK243" s="125">
        <f t="shared" si="574"/>
        <v>100</v>
      </c>
      <c r="AL243" s="188"/>
      <c r="AM243" s="190"/>
      <c r="AN243" s="80">
        <f t="shared" ref="AN243" si="702">+IF(AND(Q243="Preventivo",AM241="Fuerte"),2,IF(AND(Q243="Preventivo",AM241="Moderado"),1,0))</f>
        <v>0</v>
      </c>
      <c r="AO243" s="80">
        <f t="shared" si="591"/>
        <v>0</v>
      </c>
      <c r="AP243" s="80" t="e">
        <f t="shared" ref="AP243" si="703">+K241-AN243</f>
        <v>#N/A</v>
      </c>
      <c r="AQ243" s="80" t="e">
        <f t="shared" ref="AQ243" si="704">+M241-AO243</f>
        <v>#N/A</v>
      </c>
      <c r="AR243" s="175"/>
      <c r="AS243" s="175"/>
      <c r="AT243" s="175"/>
      <c r="AU243" s="175"/>
    </row>
    <row r="244" spans="1:47" ht="28">
      <c r="A244" s="178"/>
      <c r="B244" s="200"/>
      <c r="C244" s="182"/>
      <c r="D244" s="185"/>
      <c r="E244" s="122"/>
      <c r="F244" s="122"/>
      <c r="G244" s="49"/>
      <c r="H244" s="43"/>
      <c r="I244" s="29"/>
      <c r="J244" s="192"/>
      <c r="K244" s="194"/>
      <c r="L244" s="197"/>
      <c r="M244" s="194"/>
      <c r="N244" s="198"/>
      <c r="O244" s="83" t="s">
        <v>169</v>
      </c>
      <c r="P244" s="86"/>
      <c r="Q244" s="86"/>
      <c r="R244" s="86"/>
      <c r="S244" s="46" t="str">
        <f t="shared" si="561"/>
        <v/>
      </c>
      <c r="T244" s="86"/>
      <c r="U244" s="46" t="str">
        <f t="shared" si="562"/>
        <v/>
      </c>
      <c r="V244" s="126"/>
      <c r="W244" s="46" t="str">
        <f t="shared" si="563"/>
        <v/>
      </c>
      <c r="X244" s="126"/>
      <c r="Y244" s="46" t="str">
        <f t="shared" si="564"/>
        <v/>
      </c>
      <c r="Z244" s="126"/>
      <c r="AA244" s="46" t="str">
        <f t="shared" si="565"/>
        <v/>
      </c>
      <c r="AB244" s="126"/>
      <c r="AC244" s="46" t="str">
        <f t="shared" si="566"/>
        <v/>
      </c>
      <c r="AD244" s="126"/>
      <c r="AE244" s="46" t="str">
        <f t="shared" si="567"/>
        <v/>
      </c>
      <c r="AF244" s="125" t="str">
        <f t="shared" si="568"/>
        <v/>
      </c>
      <c r="AG244" s="125" t="str">
        <f t="shared" si="569"/>
        <v/>
      </c>
      <c r="AH244" s="87"/>
      <c r="AI244" s="30" t="str">
        <f t="shared" si="573"/>
        <v>Débil</v>
      </c>
      <c r="AJ244" s="34" t="str">
        <f>IFERROR(VLOOKUP((CONCATENATE(AG244,AI244)),Listados!$U$3:$V$11,2,FALSE),"")</f>
        <v/>
      </c>
      <c r="AK244" s="125">
        <f t="shared" si="574"/>
        <v>100</v>
      </c>
      <c r="AL244" s="188"/>
      <c r="AM244" s="190"/>
      <c r="AN244" s="80">
        <f t="shared" ref="AN244" si="705">+IF(AND(Q244="Preventivo",AM241="Fuerte"),2,IF(AND(Q244="Preventivo",AM241="Moderado"),1,0))</f>
        <v>0</v>
      </c>
      <c r="AO244" s="80">
        <f t="shared" si="591"/>
        <v>0</v>
      </c>
      <c r="AP244" s="80" t="e">
        <f t="shared" ref="AP244" si="706">+K241-AN244</f>
        <v>#N/A</v>
      </c>
      <c r="AQ244" s="80" t="e">
        <f t="shared" ref="AQ244" si="707">+M241-AO244</f>
        <v>#N/A</v>
      </c>
      <c r="AR244" s="175"/>
      <c r="AS244" s="175"/>
      <c r="AT244" s="175"/>
      <c r="AU244" s="175"/>
    </row>
    <row r="245" spans="1:47" ht="28">
      <c r="A245" s="178"/>
      <c r="B245" s="200"/>
      <c r="C245" s="182"/>
      <c r="D245" s="185"/>
      <c r="E245" s="47"/>
      <c r="F245" s="47"/>
      <c r="G245" s="48"/>
      <c r="H245" s="50"/>
      <c r="I245" s="29"/>
      <c r="J245" s="192"/>
      <c r="K245" s="194"/>
      <c r="L245" s="197"/>
      <c r="M245" s="194"/>
      <c r="N245" s="198"/>
      <c r="O245" s="83" t="s">
        <v>169</v>
      </c>
      <c r="P245" s="86"/>
      <c r="Q245" s="86"/>
      <c r="R245" s="86"/>
      <c r="S245" s="46" t="str">
        <f t="shared" si="561"/>
        <v/>
      </c>
      <c r="T245" s="86"/>
      <c r="U245" s="46" t="str">
        <f t="shared" si="562"/>
        <v/>
      </c>
      <c r="V245" s="126"/>
      <c r="W245" s="46" t="str">
        <f t="shared" si="563"/>
        <v/>
      </c>
      <c r="X245" s="126"/>
      <c r="Y245" s="46" t="str">
        <f t="shared" si="564"/>
        <v/>
      </c>
      <c r="Z245" s="126"/>
      <c r="AA245" s="46" t="str">
        <f t="shared" si="565"/>
        <v/>
      </c>
      <c r="AB245" s="126"/>
      <c r="AC245" s="46" t="str">
        <f t="shared" si="566"/>
        <v/>
      </c>
      <c r="AD245" s="126"/>
      <c r="AE245" s="46" t="str">
        <f t="shared" si="567"/>
        <v/>
      </c>
      <c r="AF245" s="125" t="str">
        <f t="shared" si="568"/>
        <v/>
      </c>
      <c r="AG245" s="125" t="str">
        <f t="shared" si="569"/>
        <v/>
      </c>
      <c r="AH245" s="87"/>
      <c r="AI245" s="30" t="str">
        <f t="shared" si="573"/>
        <v>Débil</v>
      </c>
      <c r="AJ245" s="34" t="str">
        <f>IFERROR(VLOOKUP((CONCATENATE(AG245,AI245)),Listados!$U$3:$V$11,2,FALSE),"")</f>
        <v/>
      </c>
      <c r="AK245" s="125">
        <f t="shared" si="574"/>
        <v>100</v>
      </c>
      <c r="AL245" s="188"/>
      <c r="AM245" s="190"/>
      <c r="AN245" s="80">
        <f t="shared" ref="AN245" si="708">+IF(AND(Q245="Preventivo",AM241="Fuerte"),2,IF(AND(Q245="Preventivo",AM241="Moderado"),1,0))</f>
        <v>0</v>
      </c>
      <c r="AO245" s="80">
        <f t="shared" si="591"/>
        <v>0</v>
      </c>
      <c r="AP245" s="80" t="e">
        <f t="shared" ref="AP245" si="709">+K241-AN245</f>
        <v>#N/A</v>
      </c>
      <c r="AQ245" s="80" t="e">
        <f t="shared" ref="AQ245" si="710">+M241-AO245</f>
        <v>#N/A</v>
      </c>
      <c r="AR245" s="175"/>
      <c r="AS245" s="175"/>
      <c r="AT245" s="175"/>
      <c r="AU245" s="175"/>
    </row>
    <row r="246" spans="1:47" ht="29" thickBot="1">
      <c r="A246" s="179"/>
      <c r="B246" s="200"/>
      <c r="C246" s="183"/>
      <c r="D246" s="186"/>
      <c r="E246" s="123"/>
      <c r="F246" s="123"/>
      <c r="G246" s="51"/>
      <c r="H246" s="52"/>
      <c r="I246" s="29"/>
      <c r="J246" s="192"/>
      <c r="K246" s="195"/>
      <c r="L246" s="197"/>
      <c r="M246" s="195"/>
      <c r="N246" s="198"/>
      <c r="O246" s="83" t="s">
        <v>169</v>
      </c>
      <c r="P246" s="86"/>
      <c r="Q246" s="86"/>
      <c r="R246" s="86"/>
      <c r="S246" s="46" t="str">
        <f t="shared" si="561"/>
        <v/>
      </c>
      <c r="T246" s="86"/>
      <c r="U246" s="46" t="str">
        <f t="shared" si="562"/>
        <v/>
      </c>
      <c r="V246" s="126"/>
      <c r="W246" s="46" t="str">
        <f t="shared" si="563"/>
        <v/>
      </c>
      <c r="X246" s="126"/>
      <c r="Y246" s="46" t="str">
        <f t="shared" si="564"/>
        <v/>
      </c>
      <c r="Z246" s="126"/>
      <c r="AA246" s="46" t="str">
        <f t="shared" si="565"/>
        <v/>
      </c>
      <c r="AB246" s="126"/>
      <c r="AC246" s="46" t="str">
        <f t="shared" si="566"/>
        <v/>
      </c>
      <c r="AD246" s="126"/>
      <c r="AE246" s="46" t="str">
        <f t="shared" si="567"/>
        <v/>
      </c>
      <c r="AF246" s="125" t="str">
        <f t="shared" si="568"/>
        <v/>
      </c>
      <c r="AG246" s="125" t="str">
        <f t="shared" si="569"/>
        <v/>
      </c>
      <c r="AH246" s="87"/>
      <c r="AI246" s="30" t="str">
        <f t="shared" si="573"/>
        <v>Débil</v>
      </c>
      <c r="AJ246" s="34" t="str">
        <f>IFERROR(VLOOKUP((CONCATENATE(AG246,AI246)),Listados!$U$3:$V$11,2,FALSE),"")</f>
        <v/>
      </c>
      <c r="AK246" s="125">
        <f t="shared" si="574"/>
        <v>100</v>
      </c>
      <c r="AL246" s="189"/>
      <c r="AM246" s="190"/>
      <c r="AN246" s="80">
        <f t="shared" ref="AN246" si="711">+IF(AND(Q246="Preventivo",AM241="Fuerte"),2,IF(AND(Q246="Preventivo",AM241="Moderado"),1,0))</f>
        <v>0</v>
      </c>
      <c r="AO246" s="80">
        <f t="shared" si="591"/>
        <v>0</v>
      </c>
      <c r="AP246" s="80" t="e">
        <f t="shared" ref="AP246" si="712">+K241-AN246</f>
        <v>#N/A</v>
      </c>
      <c r="AQ246" s="80" t="e">
        <f t="shared" ref="AQ246" si="713">+M241-AO246</f>
        <v>#N/A</v>
      </c>
      <c r="AR246" s="176"/>
      <c r="AS246" s="176"/>
      <c r="AT246" s="176"/>
      <c r="AU246" s="176"/>
    </row>
    <row r="247" spans="1:47" ht="28">
      <c r="A247" s="177">
        <v>41</v>
      </c>
      <c r="B247" s="199"/>
      <c r="C247" s="181" t="str">
        <f>IFERROR(VLOOKUP(B247,Listados!B$3:C$20,2,FALSE),"")</f>
        <v/>
      </c>
      <c r="D247" s="184"/>
      <c r="E247" s="121"/>
      <c r="F247" s="121"/>
      <c r="G247" s="37"/>
      <c r="H247" s="42"/>
      <c r="I247" s="28"/>
      <c r="J247" s="191"/>
      <c r="K247" s="193" t="e">
        <f>+VLOOKUP(J247,Listados!$K$8:$L$12,2,0)</f>
        <v>#N/A</v>
      </c>
      <c r="L247" s="196"/>
      <c r="M247" s="193" t="e">
        <f>+VLOOKUP(L247,Listados!$K$13:$L$17,2,0)</f>
        <v>#N/A</v>
      </c>
      <c r="N247" s="176" t="str">
        <f>IF(AND(J247&lt;&gt;"",L247&lt;&gt;""),VLOOKUP(J247&amp;L247,Listados!$M$3:$N$27,2,FALSE),"")</f>
        <v/>
      </c>
      <c r="O247" s="83" t="s">
        <v>169</v>
      </c>
      <c r="P247" s="86"/>
      <c r="Q247" s="86"/>
      <c r="R247" s="86"/>
      <c r="S247" s="46" t="str">
        <f t="shared" si="561"/>
        <v/>
      </c>
      <c r="T247" s="86"/>
      <c r="U247" s="46" t="str">
        <f t="shared" si="562"/>
        <v/>
      </c>
      <c r="V247" s="126"/>
      <c r="W247" s="46" t="str">
        <f t="shared" si="563"/>
        <v/>
      </c>
      <c r="X247" s="126"/>
      <c r="Y247" s="46" t="str">
        <f t="shared" si="564"/>
        <v/>
      </c>
      <c r="Z247" s="126"/>
      <c r="AA247" s="46" t="str">
        <f t="shared" si="565"/>
        <v/>
      </c>
      <c r="AB247" s="126"/>
      <c r="AC247" s="46" t="str">
        <f t="shared" si="566"/>
        <v/>
      </c>
      <c r="AD247" s="126"/>
      <c r="AE247" s="46" t="str">
        <f t="shared" si="567"/>
        <v/>
      </c>
      <c r="AF247" s="125" t="str">
        <f t="shared" si="568"/>
        <v/>
      </c>
      <c r="AG247" s="125" t="str">
        <f t="shared" si="569"/>
        <v/>
      </c>
      <c r="AH247" s="87"/>
      <c r="AI247" s="30" t="str">
        <f t="shared" si="573"/>
        <v>Débil</v>
      </c>
      <c r="AJ247" s="34" t="str">
        <f>IFERROR(VLOOKUP((CONCATENATE(AG247,AI247)),Listados!$U$3:$V$11,2,FALSE),"")</f>
        <v/>
      </c>
      <c r="AK247" s="125">
        <f t="shared" si="574"/>
        <v>100</v>
      </c>
      <c r="AL247" s="187">
        <f>AVERAGE(AK247:AK252)</f>
        <v>100</v>
      </c>
      <c r="AM247" s="189" t="str">
        <f>IF(AL247&lt;=50, "Débil", IF(AL247&lt;=99,"Moderado","Fuerte"))</f>
        <v>Fuerte</v>
      </c>
      <c r="AN247" s="80">
        <f t="shared" ref="AN247" si="714">+IF(AND(Q247="Preventivo",AM247="Fuerte"),2,IF(AND(Q247="Preventivo",AM247="Moderado"),1,0))</f>
        <v>0</v>
      </c>
      <c r="AO247" s="80">
        <f t="shared" si="591"/>
        <v>0</v>
      </c>
      <c r="AP247" s="80" t="e">
        <f t="shared" ref="AP247" si="715">+K247-AN247</f>
        <v>#N/A</v>
      </c>
      <c r="AQ247" s="80" t="e">
        <f t="shared" ref="AQ247" si="716">+M247-AO247</f>
        <v>#N/A</v>
      </c>
      <c r="AR247" s="174" t="e">
        <f>+VLOOKUP(MIN(AP247,AP248,AP249,AP250,AP251,AP252),Listados!$J$18:$K$24,2,TRUE)</f>
        <v>#N/A</v>
      </c>
      <c r="AS247" s="174" t="e">
        <f>+VLOOKUP(MIN(AQ247,AQ248,AQ249,AQ250,AQ251,AQ252),Listados!$J$27:$K$32,2,TRUE)</f>
        <v>#N/A</v>
      </c>
      <c r="AT247" s="174" t="e">
        <f>IF(AND(AR247&lt;&gt;"",AS247&lt;&gt;""),VLOOKUP(AR247&amp;AS247,Listados!$M$3:$N$27,2,FALSE),"")</f>
        <v>#N/A</v>
      </c>
      <c r="AU247" s="174" t="e">
        <f>+VLOOKUP(AT247,Listados!$P$3:$Q$6,2,FALSE)</f>
        <v>#N/A</v>
      </c>
    </row>
    <row r="248" spans="1:47" ht="28">
      <c r="A248" s="178"/>
      <c r="B248" s="200"/>
      <c r="C248" s="182"/>
      <c r="D248" s="185"/>
      <c r="E248" s="122"/>
      <c r="F248" s="122"/>
      <c r="G248" s="35"/>
      <c r="H248" s="43"/>
      <c r="I248" s="29"/>
      <c r="J248" s="192"/>
      <c r="K248" s="194"/>
      <c r="L248" s="197"/>
      <c r="M248" s="194"/>
      <c r="N248" s="198"/>
      <c r="O248" s="83" t="s">
        <v>169</v>
      </c>
      <c r="P248" s="86"/>
      <c r="Q248" s="86"/>
      <c r="R248" s="86"/>
      <c r="S248" s="46" t="str">
        <f t="shared" si="561"/>
        <v/>
      </c>
      <c r="T248" s="86"/>
      <c r="U248" s="46" t="str">
        <f t="shared" si="562"/>
        <v/>
      </c>
      <c r="V248" s="126"/>
      <c r="W248" s="46" t="str">
        <f t="shared" si="563"/>
        <v/>
      </c>
      <c r="X248" s="126"/>
      <c r="Y248" s="46" t="str">
        <f t="shared" si="564"/>
        <v/>
      </c>
      <c r="Z248" s="126"/>
      <c r="AA248" s="46" t="str">
        <f t="shared" si="565"/>
        <v/>
      </c>
      <c r="AB248" s="126"/>
      <c r="AC248" s="46" t="str">
        <f t="shared" si="566"/>
        <v/>
      </c>
      <c r="AD248" s="126"/>
      <c r="AE248" s="46" t="str">
        <f t="shared" si="567"/>
        <v/>
      </c>
      <c r="AF248" s="125" t="str">
        <f t="shared" si="568"/>
        <v/>
      </c>
      <c r="AG248" s="125" t="str">
        <f t="shared" si="569"/>
        <v/>
      </c>
      <c r="AH248" s="87"/>
      <c r="AI248" s="30" t="str">
        <f t="shared" si="573"/>
        <v>Débil</v>
      </c>
      <c r="AJ248" s="34" t="str">
        <f>IFERROR(VLOOKUP((CONCATENATE(AG248,AI248)),Listados!$U$3:$V$11,2,FALSE),"")</f>
        <v/>
      </c>
      <c r="AK248" s="125">
        <f t="shared" si="574"/>
        <v>100</v>
      </c>
      <c r="AL248" s="188"/>
      <c r="AM248" s="190"/>
      <c r="AN248" s="80">
        <f t="shared" ref="AN248" si="717">+IF(AND(Q248="Preventivo",AM247="Fuerte"),2,IF(AND(Q248="Preventivo",AM247="Moderado"),1,0))</f>
        <v>0</v>
      </c>
      <c r="AO248" s="80">
        <f t="shared" si="591"/>
        <v>0</v>
      </c>
      <c r="AP248" s="80" t="e">
        <f t="shared" ref="AP248" si="718">+K247-AN248</f>
        <v>#N/A</v>
      </c>
      <c r="AQ248" s="80" t="e">
        <f t="shared" ref="AQ248" si="719">+M247-AO248</f>
        <v>#N/A</v>
      </c>
      <c r="AR248" s="175"/>
      <c r="AS248" s="175"/>
      <c r="AT248" s="175"/>
      <c r="AU248" s="175"/>
    </row>
    <row r="249" spans="1:47" ht="28">
      <c r="A249" s="178"/>
      <c r="B249" s="200"/>
      <c r="C249" s="182"/>
      <c r="D249" s="185"/>
      <c r="E249" s="122"/>
      <c r="F249" s="122"/>
      <c r="G249" s="35"/>
      <c r="H249" s="43"/>
      <c r="I249" s="29"/>
      <c r="J249" s="192"/>
      <c r="K249" s="194"/>
      <c r="L249" s="197"/>
      <c r="M249" s="194"/>
      <c r="N249" s="198"/>
      <c r="O249" s="83" t="s">
        <v>169</v>
      </c>
      <c r="P249" s="86"/>
      <c r="Q249" s="86"/>
      <c r="R249" s="86"/>
      <c r="S249" s="46" t="str">
        <f t="shared" si="561"/>
        <v/>
      </c>
      <c r="T249" s="86"/>
      <c r="U249" s="46" t="str">
        <f t="shared" si="562"/>
        <v/>
      </c>
      <c r="V249" s="126"/>
      <c r="W249" s="46" t="str">
        <f t="shared" si="563"/>
        <v/>
      </c>
      <c r="X249" s="126"/>
      <c r="Y249" s="46" t="str">
        <f t="shared" si="564"/>
        <v/>
      </c>
      <c r="Z249" s="126"/>
      <c r="AA249" s="46" t="str">
        <f t="shared" si="565"/>
        <v/>
      </c>
      <c r="AB249" s="126"/>
      <c r="AC249" s="46" t="str">
        <f t="shared" si="566"/>
        <v/>
      </c>
      <c r="AD249" s="126"/>
      <c r="AE249" s="46" t="str">
        <f t="shared" si="567"/>
        <v/>
      </c>
      <c r="AF249" s="125" t="str">
        <f t="shared" si="568"/>
        <v/>
      </c>
      <c r="AG249" s="125" t="str">
        <f t="shared" si="569"/>
        <v/>
      </c>
      <c r="AH249" s="87"/>
      <c r="AI249" s="30" t="str">
        <f t="shared" si="573"/>
        <v>Débil</v>
      </c>
      <c r="AJ249" s="34" t="str">
        <f>IFERROR(VLOOKUP((CONCATENATE(AG249,AI249)),Listados!$U$3:$V$11,2,FALSE),"")</f>
        <v/>
      </c>
      <c r="AK249" s="125">
        <f t="shared" si="574"/>
        <v>100</v>
      </c>
      <c r="AL249" s="188"/>
      <c r="AM249" s="190"/>
      <c r="AN249" s="80">
        <f t="shared" ref="AN249" si="720">+IF(AND(Q249="Preventivo",AM247="Fuerte"),2,IF(AND(Q249="Preventivo",AM247="Moderado"),1,0))</f>
        <v>0</v>
      </c>
      <c r="AO249" s="80">
        <f t="shared" si="591"/>
        <v>0</v>
      </c>
      <c r="AP249" s="80" t="e">
        <f t="shared" ref="AP249" si="721">+K247-AN249</f>
        <v>#N/A</v>
      </c>
      <c r="AQ249" s="80" t="e">
        <f t="shared" ref="AQ249" si="722">+M247-AO249</f>
        <v>#N/A</v>
      </c>
      <c r="AR249" s="175"/>
      <c r="AS249" s="175"/>
      <c r="AT249" s="175"/>
      <c r="AU249" s="175"/>
    </row>
    <row r="250" spans="1:47" ht="28">
      <c r="A250" s="178"/>
      <c r="B250" s="200"/>
      <c r="C250" s="182"/>
      <c r="D250" s="185"/>
      <c r="E250" s="122"/>
      <c r="F250" s="122"/>
      <c r="G250" s="49"/>
      <c r="H250" s="43"/>
      <c r="I250" s="29"/>
      <c r="J250" s="192"/>
      <c r="K250" s="194"/>
      <c r="L250" s="197"/>
      <c r="M250" s="194"/>
      <c r="N250" s="198"/>
      <c r="O250" s="83" t="s">
        <v>169</v>
      </c>
      <c r="P250" s="86"/>
      <c r="Q250" s="86"/>
      <c r="R250" s="86"/>
      <c r="S250" s="46" t="str">
        <f t="shared" si="561"/>
        <v/>
      </c>
      <c r="T250" s="86"/>
      <c r="U250" s="46" t="str">
        <f t="shared" si="562"/>
        <v/>
      </c>
      <c r="V250" s="126"/>
      <c r="W250" s="46" t="str">
        <f t="shared" si="563"/>
        <v/>
      </c>
      <c r="X250" s="126"/>
      <c r="Y250" s="46" t="str">
        <f t="shared" si="564"/>
        <v/>
      </c>
      <c r="Z250" s="126"/>
      <c r="AA250" s="46" t="str">
        <f t="shared" si="565"/>
        <v/>
      </c>
      <c r="AB250" s="126"/>
      <c r="AC250" s="46" t="str">
        <f t="shared" si="566"/>
        <v/>
      </c>
      <c r="AD250" s="126"/>
      <c r="AE250" s="46" t="str">
        <f t="shared" si="567"/>
        <v/>
      </c>
      <c r="AF250" s="125" t="str">
        <f t="shared" si="568"/>
        <v/>
      </c>
      <c r="AG250" s="125" t="str">
        <f t="shared" si="569"/>
        <v/>
      </c>
      <c r="AH250" s="87"/>
      <c r="AI250" s="30" t="str">
        <f t="shared" si="573"/>
        <v>Débil</v>
      </c>
      <c r="AJ250" s="34" t="str">
        <f>IFERROR(VLOOKUP((CONCATENATE(AG250,AI250)),Listados!$U$3:$V$11,2,FALSE),"")</f>
        <v/>
      </c>
      <c r="AK250" s="125">
        <f t="shared" si="574"/>
        <v>100</v>
      </c>
      <c r="AL250" s="188"/>
      <c r="AM250" s="190"/>
      <c r="AN250" s="80">
        <f t="shared" ref="AN250" si="723">+IF(AND(Q250="Preventivo",AM247="Fuerte"),2,IF(AND(Q250="Preventivo",AM247="Moderado"),1,0))</f>
        <v>0</v>
      </c>
      <c r="AO250" s="80">
        <f t="shared" si="591"/>
        <v>0</v>
      </c>
      <c r="AP250" s="80" t="e">
        <f t="shared" ref="AP250" si="724">+K247-AN250</f>
        <v>#N/A</v>
      </c>
      <c r="AQ250" s="80" t="e">
        <f t="shared" ref="AQ250" si="725">+M247-AO250</f>
        <v>#N/A</v>
      </c>
      <c r="AR250" s="175"/>
      <c r="AS250" s="175"/>
      <c r="AT250" s="175"/>
      <c r="AU250" s="175"/>
    </row>
    <row r="251" spans="1:47" ht="28">
      <c r="A251" s="178"/>
      <c r="B251" s="200"/>
      <c r="C251" s="182"/>
      <c r="D251" s="185"/>
      <c r="E251" s="47"/>
      <c r="F251" s="47"/>
      <c r="G251" s="48"/>
      <c r="H251" s="50"/>
      <c r="I251" s="29"/>
      <c r="J251" s="192"/>
      <c r="K251" s="194"/>
      <c r="L251" s="197"/>
      <c r="M251" s="194"/>
      <c r="N251" s="198"/>
      <c r="O251" s="83" t="s">
        <v>169</v>
      </c>
      <c r="P251" s="86"/>
      <c r="Q251" s="86"/>
      <c r="R251" s="86"/>
      <c r="S251" s="46" t="str">
        <f t="shared" si="561"/>
        <v/>
      </c>
      <c r="T251" s="86"/>
      <c r="U251" s="46" t="str">
        <f t="shared" si="562"/>
        <v/>
      </c>
      <c r="V251" s="126"/>
      <c r="W251" s="46" t="str">
        <f t="shared" si="563"/>
        <v/>
      </c>
      <c r="X251" s="126"/>
      <c r="Y251" s="46" t="str">
        <f t="shared" si="564"/>
        <v/>
      </c>
      <c r="Z251" s="126"/>
      <c r="AA251" s="46" t="str">
        <f t="shared" si="565"/>
        <v/>
      </c>
      <c r="AB251" s="126"/>
      <c r="AC251" s="46" t="str">
        <f t="shared" si="566"/>
        <v/>
      </c>
      <c r="AD251" s="126"/>
      <c r="AE251" s="46" t="str">
        <f t="shared" si="567"/>
        <v/>
      </c>
      <c r="AF251" s="125" t="str">
        <f t="shared" si="568"/>
        <v/>
      </c>
      <c r="AG251" s="125" t="str">
        <f t="shared" si="569"/>
        <v/>
      </c>
      <c r="AH251" s="87"/>
      <c r="AI251" s="30" t="str">
        <f t="shared" si="573"/>
        <v>Débil</v>
      </c>
      <c r="AJ251" s="34" t="str">
        <f>IFERROR(VLOOKUP((CONCATENATE(AG251,AI251)),Listados!$U$3:$V$11,2,FALSE),"")</f>
        <v/>
      </c>
      <c r="AK251" s="125">
        <f t="shared" si="574"/>
        <v>100</v>
      </c>
      <c r="AL251" s="188"/>
      <c r="AM251" s="190"/>
      <c r="AN251" s="80">
        <f t="shared" ref="AN251" si="726">+IF(AND(Q251="Preventivo",AM247="Fuerte"),2,IF(AND(Q251="Preventivo",AM247="Moderado"),1,0))</f>
        <v>0</v>
      </c>
      <c r="AO251" s="80">
        <f t="shared" si="591"/>
        <v>0</v>
      </c>
      <c r="AP251" s="80" t="e">
        <f t="shared" ref="AP251" si="727">+K247-AN251</f>
        <v>#N/A</v>
      </c>
      <c r="AQ251" s="80" t="e">
        <f t="shared" ref="AQ251" si="728">+M247-AO251</f>
        <v>#N/A</v>
      </c>
      <c r="AR251" s="175"/>
      <c r="AS251" s="175"/>
      <c r="AT251" s="175"/>
      <c r="AU251" s="175"/>
    </row>
    <row r="252" spans="1:47" ht="29" thickBot="1">
      <c r="A252" s="179"/>
      <c r="B252" s="200"/>
      <c r="C252" s="183"/>
      <c r="D252" s="186"/>
      <c r="E252" s="123"/>
      <c r="F252" s="123"/>
      <c r="G252" s="51"/>
      <c r="H252" s="52"/>
      <c r="I252" s="29"/>
      <c r="J252" s="192"/>
      <c r="K252" s="195"/>
      <c r="L252" s="197"/>
      <c r="M252" s="195"/>
      <c r="N252" s="198"/>
      <c r="O252" s="83" t="s">
        <v>169</v>
      </c>
      <c r="P252" s="86"/>
      <c r="Q252" s="86"/>
      <c r="R252" s="86"/>
      <c r="S252" s="46" t="str">
        <f t="shared" si="561"/>
        <v/>
      </c>
      <c r="T252" s="86"/>
      <c r="U252" s="46" t="str">
        <f t="shared" si="562"/>
        <v/>
      </c>
      <c r="V252" s="126"/>
      <c r="W252" s="46" t="str">
        <f t="shared" si="563"/>
        <v/>
      </c>
      <c r="X252" s="126"/>
      <c r="Y252" s="46" t="str">
        <f t="shared" si="564"/>
        <v/>
      </c>
      <c r="Z252" s="126"/>
      <c r="AA252" s="46" t="str">
        <f t="shared" si="565"/>
        <v/>
      </c>
      <c r="AB252" s="126"/>
      <c r="AC252" s="46" t="str">
        <f t="shared" si="566"/>
        <v/>
      </c>
      <c r="AD252" s="126"/>
      <c r="AE252" s="46" t="str">
        <f t="shared" si="567"/>
        <v/>
      </c>
      <c r="AF252" s="125" t="str">
        <f t="shared" si="568"/>
        <v/>
      </c>
      <c r="AG252" s="125" t="str">
        <f t="shared" si="569"/>
        <v/>
      </c>
      <c r="AH252" s="87"/>
      <c r="AI252" s="30" t="str">
        <f t="shared" si="573"/>
        <v>Débil</v>
      </c>
      <c r="AJ252" s="34" t="str">
        <f>IFERROR(VLOOKUP((CONCATENATE(AG252,AI252)),Listados!$U$3:$V$11,2,FALSE),"")</f>
        <v/>
      </c>
      <c r="AK252" s="125">
        <f t="shared" si="574"/>
        <v>100</v>
      </c>
      <c r="AL252" s="189"/>
      <c r="AM252" s="190"/>
      <c r="AN252" s="80">
        <f t="shared" ref="AN252" si="729">+IF(AND(Q252="Preventivo",AM247="Fuerte"),2,IF(AND(Q252="Preventivo",AM247="Moderado"),1,0))</f>
        <v>0</v>
      </c>
      <c r="AO252" s="80">
        <f t="shared" si="591"/>
        <v>0</v>
      </c>
      <c r="AP252" s="80" t="e">
        <f t="shared" ref="AP252" si="730">+K247-AN252</f>
        <v>#N/A</v>
      </c>
      <c r="AQ252" s="80" t="e">
        <f t="shared" ref="AQ252" si="731">+M247-AO252</f>
        <v>#N/A</v>
      </c>
      <c r="AR252" s="176"/>
      <c r="AS252" s="176"/>
      <c r="AT252" s="176"/>
      <c r="AU252" s="176"/>
    </row>
    <row r="253" spans="1:47" ht="28">
      <c r="A253" s="177">
        <v>42</v>
      </c>
      <c r="B253" s="199"/>
      <c r="C253" s="181" t="str">
        <f>IFERROR(VLOOKUP(B253,Listados!B$3:C$20,2,FALSE),"")</f>
        <v/>
      </c>
      <c r="D253" s="184"/>
      <c r="E253" s="121"/>
      <c r="F253" s="121"/>
      <c r="G253" s="37"/>
      <c r="H253" s="42"/>
      <c r="I253" s="28"/>
      <c r="J253" s="191"/>
      <c r="K253" s="193" t="e">
        <f>+VLOOKUP(J253,Listados!$K$8:$L$12,2,0)</f>
        <v>#N/A</v>
      </c>
      <c r="L253" s="196"/>
      <c r="M253" s="193" t="e">
        <f>+VLOOKUP(L253,Listados!$K$13:$L$17,2,0)</f>
        <v>#N/A</v>
      </c>
      <c r="N253" s="176" t="str">
        <f>IF(AND(J253&lt;&gt;"",L253&lt;&gt;""),VLOOKUP(J253&amp;L253,Listados!$M$3:$N$27,2,FALSE),"")</f>
        <v/>
      </c>
      <c r="O253" s="83" t="s">
        <v>169</v>
      </c>
      <c r="P253" s="86"/>
      <c r="Q253" s="86"/>
      <c r="R253" s="86"/>
      <c r="S253" s="46" t="str">
        <f t="shared" si="561"/>
        <v/>
      </c>
      <c r="T253" s="86"/>
      <c r="U253" s="46" t="str">
        <f t="shared" si="562"/>
        <v/>
      </c>
      <c r="V253" s="126"/>
      <c r="W253" s="46" t="str">
        <f t="shared" si="563"/>
        <v/>
      </c>
      <c r="X253" s="126"/>
      <c r="Y253" s="46" t="str">
        <f t="shared" si="564"/>
        <v/>
      </c>
      <c r="Z253" s="126"/>
      <c r="AA253" s="46" t="str">
        <f t="shared" si="565"/>
        <v/>
      </c>
      <c r="AB253" s="126"/>
      <c r="AC253" s="46" t="str">
        <f t="shared" si="566"/>
        <v/>
      </c>
      <c r="AD253" s="126"/>
      <c r="AE253" s="46" t="str">
        <f t="shared" si="567"/>
        <v/>
      </c>
      <c r="AF253" s="125" t="str">
        <f t="shared" si="568"/>
        <v/>
      </c>
      <c r="AG253" s="125" t="str">
        <f t="shared" si="569"/>
        <v/>
      </c>
      <c r="AH253" s="87"/>
      <c r="AI253" s="30" t="str">
        <f t="shared" si="573"/>
        <v>Débil</v>
      </c>
      <c r="AJ253" s="34" t="str">
        <f>IFERROR(VLOOKUP((CONCATENATE(AG253,AI253)),Listados!$U$3:$V$11,2,FALSE),"")</f>
        <v/>
      </c>
      <c r="AK253" s="125">
        <f t="shared" si="574"/>
        <v>100</v>
      </c>
      <c r="AL253" s="187">
        <f>AVERAGE(AK253:AK258)</f>
        <v>100</v>
      </c>
      <c r="AM253" s="189" t="str">
        <f>IF(AL253&lt;=50, "Débil", IF(AL253&lt;=99,"Moderado","Fuerte"))</f>
        <v>Fuerte</v>
      </c>
      <c r="AN253" s="80">
        <f t="shared" ref="AN253" si="732">+IF(AND(Q253="Preventivo",AM253="Fuerte"),2,IF(AND(Q253="Preventivo",AM253="Moderado"),1,0))</f>
        <v>0</v>
      </c>
      <c r="AO253" s="80">
        <f t="shared" si="591"/>
        <v>0</v>
      </c>
      <c r="AP253" s="80" t="e">
        <f t="shared" ref="AP253" si="733">+K253-AN253</f>
        <v>#N/A</v>
      </c>
      <c r="AQ253" s="80" t="e">
        <f t="shared" ref="AQ253" si="734">+M253-AO253</f>
        <v>#N/A</v>
      </c>
      <c r="AR253" s="174" t="e">
        <f>+VLOOKUP(MIN(AP253,AP254,AP255,AP256,AP257,AP258),Listados!$J$18:$K$24,2,TRUE)</f>
        <v>#N/A</v>
      </c>
      <c r="AS253" s="174" t="e">
        <f>+VLOOKUP(MIN(AQ253,AQ254,AQ255,AQ256,AQ257,AQ258),Listados!$J$27:$K$32,2,TRUE)</f>
        <v>#N/A</v>
      </c>
      <c r="AT253" s="174" t="e">
        <f>IF(AND(AR253&lt;&gt;"",AS253&lt;&gt;""),VLOOKUP(AR253&amp;AS253,Listados!$M$3:$N$27,2,FALSE),"")</f>
        <v>#N/A</v>
      </c>
      <c r="AU253" s="174" t="e">
        <f>+VLOOKUP(AT253,Listados!$P$3:$Q$6,2,FALSE)</f>
        <v>#N/A</v>
      </c>
    </row>
    <row r="254" spans="1:47" ht="28">
      <c r="A254" s="178"/>
      <c r="B254" s="200"/>
      <c r="C254" s="182"/>
      <c r="D254" s="185"/>
      <c r="E254" s="122"/>
      <c r="F254" s="122"/>
      <c r="G254" s="35"/>
      <c r="H254" s="43"/>
      <c r="I254" s="29"/>
      <c r="J254" s="192"/>
      <c r="K254" s="194"/>
      <c r="L254" s="197"/>
      <c r="M254" s="194"/>
      <c r="N254" s="198"/>
      <c r="O254" s="83" t="s">
        <v>169</v>
      </c>
      <c r="P254" s="86"/>
      <c r="Q254" s="86"/>
      <c r="R254" s="86"/>
      <c r="S254" s="46" t="str">
        <f t="shared" si="561"/>
        <v/>
      </c>
      <c r="T254" s="86"/>
      <c r="U254" s="46" t="str">
        <f t="shared" si="562"/>
        <v/>
      </c>
      <c r="V254" s="126"/>
      <c r="W254" s="46" t="str">
        <f t="shared" si="563"/>
        <v/>
      </c>
      <c r="X254" s="126"/>
      <c r="Y254" s="46" t="str">
        <f t="shared" si="564"/>
        <v/>
      </c>
      <c r="Z254" s="126"/>
      <c r="AA254" s="46" t="str">
        <f t="shared" si="565"/>
        <v/>
      </c>
      <c r="AB254" s="126"/>
      <c r="AC254" s="46" t="str">
        <f t="shared" si="566"/>
        <v/>
      </c>
      <c r="AD254" s="126"/>
      <c r="AE254" s="46" t="str">
        <f t="shared" si="567"/>
        <v/>
      </c>
      <c r="AF254" s="125" t="str">
        <f t="shared" si="568"/>
        <v/>
      </c>
      <c r="AG254" s="125" t="str">
        <f t="shared" si="569"/>
        <v/>
      </c>
      <c r="AH254" s="87"/>
      <c r="AI254" s="30" t="str">
        <f t="shared" si="573"/>
        <v>Débil</v>
      </c>
      <c r="AJ254" s="34" t="str">
        <f>IFERROR(VLOOKUP((CONCATENATE(AG254,AI254)),Listados!$U$3:$V$11,2,FALSE),"")</f>
        <v/>
      </c>
      <c r="AK254" s="125">
        <f t="shared" si="574"/>
        <v>100</v>
      </c>
      <c r="AL254" s="188"/>
      <c r="AM254" s="190"/>
      <c r="AN254" s="80">
        <f t="shared" ref="AN254" si="735">+IF(AND(Q254="Preventivo",AM253="Fuerte"),2,IF(AND(Q254="Preventivo",AM253="Moderado"),1,0))</f>
        <v>0</v>
      </c>
      <c r="AO254" s="80">
        <f t="shared" si="591"/>
        <v>0</v>
      </c>
      <c r="AP254" s="80" t="e">
        <f t="shared" ref="AP254" si="736">+K253-AN254</f>
        <v>#N/A</v>
      </c>
      <c r="AQ254" s="80" t="e">
        <f t="shared" ref="AQ254" si="737">+M253-AO254</f>
        <v>#N/A</v>
      </c>
      <c r="AR254" s="175"/>
      <c r="AS254" s="175"/>
      <c r="AT254" s="175"/>
      <c r="AU254" s="175"/>
    </row>
    <row r="255" spans="1:47" ht="28">
      <c r="A255" s="178"/>
      <c r="B255" s="200"/>
      <c r="C255" s="182"/>
      <c r="D255" s="185"/>
      <c r="E255" s="122"/>
      <c r="F255" s="122"/>
      <c r="G255" s="35"/>
      <c r="H255" s="43"/>
      <c r="I255" s="29"/>
      <c r="J255" s="192"/>
      <c r="K255" s="194"/>
      <c r="L255" s="197"/>
      <c r="M255" s="194"/>
      <c r="N255" s="198"/>
      <c r="O255" s="83" t="s">
        <v>169</v>
      </c>
      <c r="P255" s="86"/>
      <c r="Q255" s="86"/>
      <c r="R255" s="86"/>
      <c r="S255" s="46" t="str">
        <f t="shared" si="561"/>
        <v/>
      </c>
      <c r="T255" s="86"/>
      <c r="U255" s="46" t="str">
        <f t="shared" si="562"/>
        <v/>
      </c>
      <c r="V255" s="126"/>
      <c r="W255" s="46" t="str">
        <f t="shared" si="563"/>
        <v/>
      </c>
      <c r="X255" s="126"/>
      <c r="Y255" s="46" t="str">
        <f t="shared" si="564"/>
        <v/>
      </c>
      <c r="Z255" s="126"/>
      <c r="AA255" s="46" t="str">
        <f t="shared" si="565"/>
        <v/>
      </c>
      <c r="AB255" s="126"/>
      <c r="AC255" s="46" t="str">
        <f t="shared" si="566"/>
        <v/>
      </c>
      <c r="AD255" s="126"/>
      <c r="AE255" s="46" t="str">
        <f t="shared" si="567"/>
        <v/>
      </c>
      <c r="AF255" s="125" t="str">
        <f t="shared" si="568"/>
        <v/>
      </c>
      <c r="AG255" s="125" t="str">
        <f t="shared" si="569"/>
        <v/>
      </c>
      <c r="AH255" s="87"/>
      <c r="AI255" s="30" t="str">
        <f t="shared" si="573"/>
        <v>Débil</v>
      </c>
      <c r="AJ255" s="34" t="str">
        <f>IFERROR(VLOOKUP((CONCATENATE(AG255,AI255)),Listados!$U$3:$V$11,2,FALSE),"")</f>
        <v/>
      </c>
      <c r="AK255" s="125">
        <f t="shared" si="574"/>
        <v>100</v>
      </c>
      <c r="AL255" s="188"/>
      <c r="AM255" s="190"/>
      <c r="AN255" s="80">
        <f t="shared" ref="AN255" si="738">+IF(AND(Q255="Preventivo",AM253="Fuerte"),2,IF(AND(Q255="Preventivo",AM253="Moderado"),1,0))</f>
        <v>0</v>
      </c>
      <c r="AO255" s="80">
        <f t="shared" si="591"/>
        <v>0</v>
      </c>
      <c r="AP255" s="80" t="e">
        <f t="shared" ref="AP255" si="739">+K253-AN255</f>
        <v>#N/A</v>
      </c>
      <c r="AQ255" s="80" t="e">
        <f t="shared" ref="AQ255" si="740">+M253-AO255</f>
        <v>#N/A</v>
      </c>
      <c r="AR255" s="175"/>
      <c r="AS255" s="175"/>
      <c r="AT255" s="175"/>
      <c r="AU255" s="175"/>
    </row>
    <row r="256" spans="1:47" ht="28">
      <c r="A256" s="178"/>
      <c r="B256" s="200"/>
      <c r="C256" s="182"/>
      <c r="D256" s="185"/>
      <c r="E256" s="122"/>
      <c r="F256" s="122"/>
      <c r="G256" s="49"/>
      <c r="H256" s="43"/>
      <c r="I256" s="29"/>
      <c r="J256" s="192"/>
      <c r="K256" s="194"/>
      <c r="L256" s="197"/>
      <c r="M256" s="194"/>
      <c r="N256" s="198"/>
      <c r="O256" s="83" t="s">
        <v>169</v>
      </c>
      <c r="P256" s="86"/>
      <c r="Q256" s="86"/>
      <c r="R256" s="86"/>
      <c r="S256" s="46" t="str">
        <f t="shared" si="561"/>
        <v/>
      </c>
      <c r="T256" s="86"/>
      <c r="U256" s="46" t="str">
        <f t="shared" si="562"/>
        <v/>
      </c>
      <c r="V256" s="126"/>
      <c r="W256" s="46" t="str">
        <f t="shared" si="563"/>
        <v/>
      </c>
      <c r="X256" s="126"/>
      <c r="Y256" s="46" t="str">
        <f t="shared" si="564"/>
        <v/>
      </c>
      <c r="Z256" s="126"/>
      <c r="AA256" s="46" t="str">
        <f t="shared" si="565"/>
        <v/>
      </c>
      <c r="AB256" s="126"/>
      <c r="AC256" s="46" t="str">
        <f t="shared" si="566"/>
        <v/>
      </c>
      <c r="AD256" s="126"/>
      <c r="AE256" s="46" t="str">
        <f t="shared" si="567"/>
        <v/>
      </c>
      <c r="AF256" s="125" t="str">
        <f t="shared" si="568"/>
        <v/>
      </c>
      <c r="AG256" s="125" t="str">
        <f t="shared" si="569"/>
        <v/>
      </c>
      <c r="AH256" s="87"/>
      <c r="AI256" s="30" t="str">
        <f t="shared" si="573"/>
        <v>Débil</v>
      </c>
      <c r="AJ256" s="34" t="str">
        <f>IFERROR(VLOOKUP((CONCATENATE(AG256,AI256)),Listados!$U$3:$V$11,2,FALSE),"")</f>
        <v/>
      </c>
      <c r="AK256" s="125">
        <f t="shared" si="574"/>
        <v>100</v>
      </c>
      <c r="AL256" s="188"/>
      <c r="AM256" s="190"/>
      <c r="AN256" s="80">
        <f t="shared" ref="AN256" si="741">+IF(AND(Q256="Preventivo",AM253="Fuerte"),2,IF(AND(Q256="Preventivo",AM253="Moderado"),1,0))</f>
        <v>0</v>
      </c>
      <c r="AO256" s="80">
        <f t="shared" si="591"/>
        <v>0</v>
      </c>
      <c r="AP256" s="80" t="e">
        <f t="shared" ref="AP256" si="742">+K253-AN256</f>
        <v>#N/A</v>
      </c>
      <c r="AQ256" s="80" t="e">
        <f t="shared" ref="AQ256" si="743">+M253-AO256</f>
        <v>#N/A</v>
      </c>
      <c r="AR256" s="175"/>
      <c r="AS256" s="175"/>
      <c r="AT256" s="175"/>
      <c r="AU256" s="175"/>
    </row>
    <row r="257" spans="1:47" ht="28">
      <c r="A257" s="178"/>
      <c r="B257" s="200"/>
      <c r="C257" s="182"/>
      <c r="D257" s="185"/>
      <c r="E257" s="47"/>
      <c r="F257" s="47"/>
      <c r="G257" s="48"/>
      <c r="H257" s="50"/>
      <c r="I257" s="29"/>
      <c r="J257" s="192"/>
      <c r="K257" s="194"/>
      <c r="L257" s="197"/>
      <c r="M257" s="194"/>
      <c r="N257" s="198"/>
      <c r="O257" s="83" t="s">
        <v>169</v>
      </c>
      <c r="P257" s="86"/>
      <c r="Q257" s="86"/>
      <c r="R257" s="86"/>
      <c r="S257" s="46" t="str">
        <f t="shared" si="561"/>
        <v/>
      </c>
      <c r="T257" s="86"/>
      <c r="U257" s="46" t="str">
        <f t="shared" si="562"/>
        <v/>
      </c>
      <c r="V257" s="126"/>
      <c r="W257" s="46" t="str">
        <f t="shared" si="563"/>
        <v/>
      </c>
      <c r="X257" s="126"/>
      <c r="Y257" s="46" t="str">
        <f t="shared" si="564"/>
        <v/>
      </c>
      <c r="Z257" s="126"/>
      <c r="AA257" s="46" t="str">
        <f t="shared" si="565"/>
        <v/>
      </c>
      <c r="AB257" s="126"/>
      <c r="AC257" s="46" t="str">
        <f t="shared" si="566"/>
        <v/>
      </c>
      <c r="AD257" s="126"/>
      <c r="AE257" s="46" t="str">
        <f t="shared" si="567"/>
        <v/>
      </c>
      <c r="AF257" s="125" t="str">
        <f t="shared" si="568"/>
        <v/>
      </c>
      <c r="AG257" s="125" t="str">
        <f t="shared" si="569"/>
        <v/>
      </c>
      <c r="AH257" s="87"/>
      <c r="AI257" s="30" t="str">
        <f t="shared" si="573"/>
        <v>Débil</v>
      </c>
      <c r="AJ257" s="34" t="str">
        <f>IFERROR(VLOOKUP((CONCATENATE(AG257,AI257)),Listados!$U$3:$V$11,2,FALSE),"")</f>
        <v/>
      </c>
      <c r="AK257" s="125">
        <f t="shared" si="574"/>
        <v>100</v>
      </c>
      <c r="AL257" s="188"/>
      <c r="AM257" s="190"/>
      <c r="AN257" s="80">
        <f t="shared" ref="AN257" si="744">+IF(AND(Q257="Preventivo",AM253="Fuerte"),2,IF(AND(Q257="Preventivo",AM253="Moderado"),1,0))</f>
        <v>0</v>
      </c>
      <c r="AO257" s="80">
        <f t="shared" si="591"/>
        <v>0</v>
      </c>
      <c r="AP257" s="80" t="e">
        <f t="shared" ref="AP257" si="745">+K253-AN257</f>
        <v>#N/A</v>
      </c>
      <c r="AQ257" s="80" t="e">
        <f t="shared" ref="AQ257" si="746">+M253-AO257</f>
        <v>#N/A</v>
      </c>
      <c r="AR257" s="175"/>
      <c r="AS257" s="175"/>
      <c r="AT257" s="175"/>
      <c r="AU257" s="175"/>
    </row>
    <row r="258" spans="1:47" ht="29" thickBot="1">
      <c r="A258" s="179"/>
      <c r="B258" s="200"/>
      <c r="C258" s="183"/>
      <c r="D258" s="186"/>
      <c r="E258" s="123"/>
      <c r="F258" s="123"/>
      <c r="G258" s="51"/>
      <c r="H258" s="52"/>
      <c r="I258" s="29"/>
      <c r="J258" s="192"/>
      <c r="K258" s="195"/>
      <c r="L258" s="197"/>
      <c r="M258" s="195"/>
      <c r="N258" s="198"/>
      <c r="O258" s="83" t="s">
        <v>169</v>
      </c>
      <c r="P258" s="86"/>
      <c r="Q258" s="86"/>
      <c r="R258" s="86"/>
      <c r="S258" s="46" t="str">
        <f t="shared" si="561"/>
        <v/>
      </c>
      <c r="T258" s="86"/>
      <c r="U258" s="46" t="str">
        <f t="shared" si="562"/>
        <v/>
      </c>
      <c r="V258" s="126"/>
      <c r="W258" s="46" t="str">
        <f t="shared" si="563"/>
        <v/>
      </c>
      <c r="X258" s="126"/>
      <c r="Y258" s="46" t="str">
        <f t="shared" si="564"/>
        <v/>
      </c>
      <c r="Z258" s="126"/>
      <c r="AA258" s="46" t="str">
        <f t="shared" si="565"/>
        <v/>
      </c>
      <c r="AB258" s="126"/>
      <c r="AC258" s="46" t="str">
        <f t="shared" si="566"/>
        <v/>
      </c>
      <c r="AD258" s="126"/>
      <c r="AE258" s="46" t="str">
        <f t="shared" si="567"/>
        <v/>
      </c>
      <c r="AF258" s="125" t="str">
        <f t="shared" si="568"/>
        <v/>
      </c>
      <c r="AG258" s="125" t="str">
        <f t="shared" si="569"/>
        <v/>
      </c>
      <c r="AH258" s="87"/>
      <c r="AI258" s="30" t="str">
        <f t="shared" si="573"/>
        <v>Débil</v>
      </c>
      <c r="AJ258" s="34" t="str">
        <f>IFERROR(VLOOKUP((CONCATENATE(AG258,AI258)),Listados!$U$3:$V$11,2,FALSE),"")</f>
        <v/>
      </c>
      <c r="AK258" s="125">
        <f t="shared" si="574"/>
        <v>100</v>
      </c>
      <c r="AL258" s="189"/>
      <c r="AM258" s="190"/>
      <c r="AN258" s="80">
        <f t="shared" ref="AN258" si="747">+IF(AND(Q258="Preventivo",AM253="Fuerte"),2,IF(AND(Q258="Preventivo",AM253="Moderado"),1,0))</f>
        <v>0</v>
      </c>
      <c r="AO258" s="80">
        <f t="shared" si="591"/>
        <v>0</v>
      </c>
      <c r="AP258" s="80" t="e">
        <f t="shared" ref="AP258" si="748">+K253-AN258</f>
        <v>#N/A</v>
      </c>
      <c r="AQ258" s="80" t="e">
        <f t="shared" ref="AQ258" si="749">+M253-AO258</f>
        <v>#N/A</v>
      </c>
      <c r="AR258" s="176"/>
      <c r="AS258" s="176"/>
      <c r="AT258" s="176"/>
      <c r="AU258" s="176"/>
    </row>
    <row r="259" spans="1:47" ht="28">
      <c r="A259" s="177">
        <v>43</v>
      </c>
      <c r="B259" s="199"/>
      <c r="C259" s="181" t="str">
        <f>IFERROR(VLOOKUP(B259,Listados!B$3:C$20,2,FALSE),"")</f>
        <v/>
      </c>
      <c r="D259" s="184"/>
      <c r="E259" s="121"/>
      <c r="F259" s="121"/>
      <c r="G259" s="37"/>
      <c r="H259" s="42"/>
      <c r="I259" s="28"/>
      <c r="J259" s="191"/>
      <c r="K259" s="193" t="e">
        <f>+VLOOKUP(J259,Listados!$K$8:$L$12,2,0)</f>
        <v>#N/A</v>
      </c>
      <c r="L259" s="196"/>
      <c r="M259" s="193" t="e">
        <f>+VLOOKUP(L259,Listados!$K$13:$L$17,2,0)</f>
        <v>#N/A</v>
      </c>
      <c r="N259" s="176" t="str">
        <f>IF(AND(J259&lt;&gt;"",L259&lt;&gt;""),VLOOKUP(J259&amp;L259,Listados!$M$3:$N$27,2,FALSE),"")</f>
        <v/>
      </c>
      <c r="O259" s="83" t="s">
        <v>169</v>
      </c>
      <c r="P259" s="86"/>
      <c r="Q259" s="86"/>
      <c r="R259" s="86"/>
      <c r="S259" s="46" t="str">
        <f t="shared" si="561"/>
        <v/>
      </c>
      <c r="T259" s="86"/>
      <c r="U259" s="46" t="str">
        <f t="shared" si="562"/>
        <v/>
      </c>
      <c r="V259" s="126"/>
      <c r="W259" s="46" t="str">
        <f t="shared" si="563"/>
        <v/>
      </c>
      <c r="X259" s="126"/>
      <c r="Y259" s="46" t="str">
        <f t="shared" si="564"/>
        <v/>
      </c>
      <c r="Z259" s="126"/>
      <c r="AA259" s="46" t="str">
        <f t="shared" si="565"/>
        <v/>
      </c>
      <c r="AB259" s="126"/>
      <c r="AC259" s="46" t="str">
        <f t="shared" si="566"/>
        <v/>
      </c>
      <c r="AD259" s="126"/>
      <c r="AE259" s="46" t="str">
        <f t="shared" si="567"/>
        <v/>
      </c>
      <c r="AF259" s="125" t="str">
        <f t="shared" si="568"/>
        <v/>
      </c>
      <c r="AG259" s="125" t="str">
        <f t="shared" si="569"/>
        <v/>
      </c>
      <c r="AH259" s="87"/>
      <c r="AI259" s="30" t="str">
        <f t="shared" si="573"/>
        <v>Débil</v>
      </c>
      <c r="AJ259" s="34" t="str">
        <f>IFERROR(VLOOKUP((CONCATENATE(AG259,AI259)),Listados!$U$3:$V$11,2,FALSE),"")</f>
        <v/>
      </c>
      <c r="AK259" s="125">
        <f t="shared" si="574"/>
        <v>100</v>
      </c>
      <c r="AL259" s="187">
        <f>AVERAGE(AK259:AK264)</f>
        <v>100</v>
      </c>
      <c r="AM259" s="189" t="str">
        <f>IF(AL259&lt;=50, "Débil", IF(AL259&lt;=99,"Moderado","Fuerte"))</f>
        <v>Fuerte</v>
      </c>
      <c r="AN259" s="80">
        <f t="shared" ref="AN259" si="750">+IF(AND(Q259="Preventivo",AM259="Fuerte"),2,IF(AND(Q259="Preventivo",AM259="Moderado"),1,0))</f>
        <v>0</v>
      </c>
      <c r="AO259" s="80">
        <f t="shared" si="591"/>
        <v>0</v>
      </c>
      <c r="AP259" s="80" t="e">
        <f t="shared" ref="AP259" si="751">+K259-AN259</f>
        <v>#N/A</v>
      </c>
      <c r="AQ259" s="80" t="e">
        <f t="shared" ref="AQ259" si="752">+M259-AO259</f>
        <v>#N/A</v>
      </c>
      <c r="AR259" s="174" t="e">
        <f>+VLOOKUP(MIN(AP259,AP260,AP261,AP262,AP263,AP264),Listados!$J$18:$K$24,2,TRUE)</f>
        <v>#N/A</v>
      </c>
      <c r="AS259" s="174" t="e">
        <f>+VLOOKUP(MIN(AQ259,AQ260,AQ261,AQ262,AQ263,AQ264),Listados!$J$27:$K$32,2,TRUE)</f>
        <v>#N/A</v>
      </c>
      <c r="AT259" s="174" t="e">
        <f>IF(AND(AR259&lt;&gt;"",AS259&lt;&gt;""),VLOOKUP(AR259&amp;AS259,Listados!$M$3:$N$27,2,FALSE),"")</f>
        <v>#N/A</v>
      </c>
      <c r="AU259" s="174" t="e">
        <f>+VLOOKUP(AT259,Listados!$P$3:$Q$6,2,FALSE)</f>
        <v>#N/A</v>
      </c>
    </row>
    <row r="260" spans="1:47" ht="28">
      <c r="A260" s="178"/>
      <c r="B260" s="200"/>
      <c r="C260" s="182"/>
      <c r="D260" s="185"/>
      <c r="E260" s="122"/>
      <c r="F260" s="122"/>
      <c r="G260" s="35"/>
      <c r="H260" s="43"/>
      <c r="I260" s="29"/>
      <c r="J260" s="192"/>
      <c r="K260" s="194"/>
      <c r="L260" s="197"/>
      <c r="M260" s="194"/>
      <c r="N260" s="198"/>
      <c r="O260" s="83" t="s">
        <v>169</v>
      </c>
      <c r="P260" s="86"/>
      <c r="Q260" s="86"/>
      <c r="R260" s="86"/>
      <c r="S260" s="46" t="str">
        <f t="shared" si="561"/>
        <v/>
      </c>
      <c r="T260" s="86"/>
      <c r="U260" s="46" t="str">
        <f t="shared" si="562"/>
        <v/>
      </c>
      <c r="V260" s="126"/>
      <c r="W260" s="46" t="str">
        <f t="shared" si="563"/>
        <v/>
      </c>
      <c r="X260" s="126"/>
      <c r="Y260" s="46" t="str">
        <f t="shared" si="564"/>
        <v/>
      </c>
      <c r="Z260" s="126"/>
      <c r="AA260" s="46" t="str">
        <f t="shared" si="565"/>
        <v/>
      </c>
      <c r="AB260" s="126"/>
      <c r="AC260" s="46" t="str">
        <f t="shared" si="566"/>
        <v/>
      </c>
      <c r="AD260" s="126"/>
      <c r="AE260" s="46" t="str">
        <f t="shared" si="567"/>
        <v/>
      </c>
      <c r="AF260" s="125" t="str">
        <f t="shared" si="568"/>
        <v/>
      </c>
      <c r="AG260" s="125" t="str">
        <f t="shared" si="569"/>
        <v/>
      </c>
      <c r="AH260" s="87"/>
      <c r="AI260" s="30" t="str">
        <f t="shared" si="573"/>
        <v>Débil</v>
      </c>
      <c r="AJ260" s="34" t="str">
        <f>IFERROR(VLOOKUP((CONCATENATE(AG260,AI260)),Listados!$U$3:$V$11,2,FALSE),"")</f>
        <v/>
      </c>
      <c r="AK260" s="125">
        <f t="shared" si="574"/>
        <v>100</v>
      </c>
      <c r="AL260" s="188"/>
      <c r="AM260" s="190"/>
      <c r="AN260" s="80">
        <f t="shared" ref="AN260" si="753">+IF(AND(Q260="Preventivo",AM259="Fuerte"),2,IF(AND(Q260="Preventivo",AM259="Moderado"),1,0))</f>
        <v>0</v>
      </c>
      <c r="AO260" s="80">
        <f t="shared" si="591"/>
        <v>0</v>
      </c>
      <c r="AP260" s="80" t="e">
        <f t="shared" ref="AP260" si="754">+K259-AN260</f>
        <v>#N/A</v>
      </c>
      <c r="AQ260" s="80" t="e">
        <f t="shared" ref="AQ260" si="755">+M259-AO260</f>
        <v>#N/A</v>
      </c>
      <c r="AR260" s="175"/>
      <c r="AS260" s="175"/>
      <c r="AT260" s="175"/>
      <c r="AU260" s="175"/>
    </row>
    <row r="261" spans="1:47" ht="28">
      <c r="A261" s="178"/>
      <c r="B261" s="200"/>
      <c r="C261" s="182"/>
      <c r="D261" s="185"/>
      <c r="E261" s="122"/>
      <c r="F261" s="122"/>
      <c r="G261" s="35"/>
      <c r="H261" s="43"/>
      <c r="I261" s="29"/>
      <c r="J261" s="192"/>
      <c r="K261" s="194"/>
      <c r="L261" s="197"/>
      <c r="M261" s="194"/>
      <c r="N261" s="198"/>
      <c r="O261" s="83" t="s">
        <v>169</v>
      </c>
      <c r="P261" s="86"/>
      <c r="Q261" s="86"/>
      <c r="R261" s="86"/>
      <c r="S261" s="46" t="str">
        <f t="shared" si="561"/>
        <v/>
      </c>
      <c r="T261" s="86"/>
      <c r="U261" s="46" t="str">
        <f t="shared" si="562"/>
        <v/>
      </c>
      <c r="V261" s="126"/>
      <c r="W261" s="46" t="str">
        <f t="shared" si="563"/>
        <v/>
      </c>
      <c r="X261" s="126"/>
      <c r="Y261" s="46" t="str">
        <f t="shared" si="564"/>
        <v/>
      </c>
      <c r="Z261" s="126"/>
      <c r="AA261" s="46" t="str">
        <f t="shared" si="565"/>
        <v/>
      </c>
      <c r="AB261" s="126"/>
      <c r="AC261" s="46" t="str">
        <f t="shared" si="566"/>
        <v/>
      </c>
      <c r="AD261" s="126"/>
      <c r="AE261" s="46" t="str">
        <f t="shared" si="567"/>
        <v/>
      </c>
      <c r="AF261" s="125" t="str">
        <f t="shared" si="568"/>
        <v/>
      </c>
      <c r="AG261" s="125" t="str">
        <f t="shared" si="569"/>
        <v/>
      </c>
      <c r="AH261" s="87"/>
      <c r="AI261" s="30" t="str">
        <f t="shared" si="573"/>
        <v>Débil</v>
      </c>
      <c r="AJ261" s="34" t="str">
        <f>IFERROR(VLOOKUP((CONCATENATE(AG261,AI261)),Listados!$U$3:$V$11,2,FALSE),"")</f>
        <v/>
      </c>
      <c r="AK261" s="125">
        <f t="shared" si="574"/>
        <v>100</v>
      </c>
      <c r="AL261" s="188"/>
      <c r="AM261" s="190"/>
      <c r="AN261" s="80">
        <f t="shared" ref="AN261" si="756">+IF(AND(Q261="Preventivo",AM259="Fuerte"),2,IF(AND(Q261="Preventivo",AM259="Moderado"),1,0))</f>
        <v>0</v>
      </c>
      <c r="AO261" s="80">
        <f t="shared" si="591"/>
        <v>0</v>
      </c>
      <c r="AP261" s="80" t="e">
        <f t="shared" ref="AP261" si="757">+K259-AN261</f>
        <v>#N/A</v>
      </c>
      <c r="AQ261" s="80" t="e">
        <f t="shared" ref="AQ261" si="758">+M259-AO261</f>
        <v>#N/A</v>
      </c>
      <c r="AR261" s="175"/>
      <c r="AS261" s="175"/>
      <c r="AT261" s="175"/>
      <c r="AU261" s="175"/>
    </row>
    <row r="262" spans="1:47" ht="28">
      <c r="A262" s="178"/>
      <c r="B262" s="200"/>
      <c r="C262" s="182"/>
      <c r="D262" s="185"/>
      <c r="E262" s="122"/>
      <c r="F262" s="122"/>
      <c r="G262" s="49"/>
      <c r="H262" s="43"/>
      <c r="I262" s="29"/>
      <c r="J262" s="192"/>
      <c r="K262" s="194"/>
      <c r="L262" s="197"/>
      <c r="M262" s="194"/>
      <c r="N262" s="198"/>
      <c r="O262" s="83" t="s">
        <v>169</v>
      </c>
      <c r="P262" s="86"/>
      <c r="Q262" s="86"/>
      <c r="R262" s="86"/>
      <c r="S262" s="46" t="str">
        <f t="shared" si="561"/>
        <v/>
      </c>
      <c r="T262" s="86"/>
      <c r="U262" s="46" t="str">
        <f t="shared" si="562"/>
        <v/>
      </c>
      <c r="V262" s="126"/>
      <c r="W262" s="46" t="str">
        <f t="shared" si="563"/>
        <v/>
      </c>
      <c r="X262" s="126"/>
      <c r="Y262" s="46" t="str">
        <f t="shared" si="564"/>
        <v/>
      </c>
      <c r="Z262" s="126"/>
      <c r="AA262" s="46" t="str">
        <f t="shared" si="565"/>
        <v/>
      </c>
      <c r="AB262" s="126"/>
      <c r="AC262" s="46" t="str">
        <f t="shared" si="566"/>
        <v/>
      </c>
      <c r="AD262" s="126"/>
      <c r="AE262" s="46" t="str">
        <f t="shared" si="567"/>
        <v/>
      </c>
      <c r="AF262" s="125" t="str">
        <f t="shared" si="568"/>
        <v/>
      </c>
      <c r="AG262" s="125" t="str">
        <f t="shared" si="569"/>
        <v/>
      </c>
      <c r="AH262" s="87"/>
      <c r="AI262" s="30" t="str">
        <f t="shared" si="573"/>
        <v>Débil</v>
      </c>
      <c r="AJ262" s="34" t="str">
        <f>IFERROR(VLOOKUP((CONCATENATE(AG262,AI262)),Listados!$U$3:$V$11,2,FALSE),"")</f>
        <v/>
      </c>
      <c r="AK262" s="125">
        <f t="shared" si="574"/>
        <v>100</v>
      </c>
      <c r="AL262" s="188"/>
      <c r="AM262" s="190"/>
      <c r="AN262" s="80">
        <f t="shared" ref="AN262" si="759">+IF(AND(Q262="Preventivo",AM259="Fuerte"),2,IF(AND(Q262="Preventivo",AM259="Moderado"),1,0))</f>
        <v>0</v>
      </c>
      <c r="AO262" s="80">
        <f t="shared" si="591"/>
        <v>0</v>
      </c>
      <c r="AP262" s="80" t="e">
        <f t="shared" ref="AP262" si="760">+K259-AN262</f>
        <v>#N/A</v>
      </c>
      <c r="AQ262" s="80" t="e">
        <f t="shared" ref="AQ262" si="761">+M259-AO262</f>
        <v>#N/A</v>
      </c>
      <c r="AR262" s="175"/>
      <c r="AS262" s="175"/>
      <c r="AT262" s="175"/>
      <c r="AU262" s="175"/>
    </row>
    <row r="263" spans="1:47" ht="28">
      <c r="A263" s="178"/>
      <c r="B263" s="200"/>
      <c r="C263" s="182"/>
      <c r="D263" s="185"/>
      <c r="E263" s="47"/>
      <c r="F263" s="47"/>
      <c r="G263" s="48"/>
      <c r="H263" s="50"/>
      <c r="I263" s="29"/>
      <c r="J263" s="192"/>
      <c r="K263" s="194"/>
      <c r="L263" s="197"/>
      <c r="M263" s="194"/>
      <c r="N263" s="198"/>
      <c r="O263" s="83" t="s">
        <v>169</v>
      </c>
      <c r="P263" s="86"/>
      <c r="Q263" s="86"/>
      <c r="R263" s="86"/>
      <c r="S263" s="46" t="str">
        <f t="shared" si="561"/>
        <v/>
      </c>
      <c r="T263" s="86"/>
      <c r="U263" s="46" t="str">
        <f t="shared" si="562"/>
        <v/>
      </c>
      <c r="V263" s="126"/>
      <c r="W263" s="46" t="str">
        <f t="shared" si="563"/>
        <v/>
      </c>
      <c r="X263" s="126"/>
      <c r="Y263" s="46" t="str">
        <f t="shared" si="564"/>
        <v/>
      </c>
      <c r="Z263" s="126"/>
      <c r="AA263" s="46" t="str">
        <f t="shared" si="565"/>
        <v/>
      </c>
      <c r="AB263" s="126"/>
      <c r="AC263" s="46" t="str">
        <f t="shared" si="566"/>
        <v/>
      </c>
      <c r="AD263" s="126"/>
      <c r="AE263" s="46" t="str">
        <f t="shared" si="567"/>
        <v/>
      </c>
      <c r="AF263" s="125" t="str">
        <f t="shared" si="568"/>
        <v/>
      </c>
      <c r="AG263" s="125" t="str">
        <f t="shared" si="569"/>
        <v/>
      </c>
      <c r="AH263" s="87"/>
      <c r="AI263" s="30" t="str">
        <f t="shared" si="573"/>
        <v>Débil</v>
      </c>
      <c r="AJ263" s="34" t="str">
        <f>IFERROR(VLOOKUP((CONCATENATE(AG263,AI263)),Listados!$U$3:$V$11,2,FALSE),"")</f>
        <v/>
      </c>
      <c r="AK263" s="125">
        <f t="shared" si="574"/>
        <v>100</v>
      </c>
      <c r="AL263" s="188"/>
      <c r="AM263" s="190"/>
      <c r="AN263" s="80">
        <f t="shared" ref="AN263" si="762">+IF(AND(Q263="Preventivo",AM259="Fuerte"),2,IF(AND(Q263="Preventivo",AM259="Moderado"),1,0))</f>
        <v>0</v>
      </c>
      <c r="AO263" s="80">
        <f t="shared" si="591"/>
        <v>0</v>
      </c>
      <c r="AP263" s="80" t="e">
        <f t="shared" ref="AP263" si="763">+K259-AN263</f>
        <v>#N/A</v>
      </c>
      <c r="AQ263" s="80" t="e">
        <f t="shared" ref="AQ263" si="764">+M259-AO263</f>
        <v>#N/A</v>
      </c>
      <c r="AR263" s="175"/>
      <c r="AS263" s="175"/>
      <c r="AT263" s="175"/>
      <c r="AU263" s="175"/>
    </row>
    <row r="264" spans="1:47" ht="29" thickBot="1">
      <c r="A264" s="179"/>
      <c r="B264" s="200"/>
      <c r="C264" s="183"/>
      <c r="D264" s="186"/>
      <c r="E264" s="123"/>
      <c r="F264" s="123"/>
      <c r="G264" s="51"/>
      <c r="H264" s="52"/>
      <c r="I264" s="29"/>
      <c r="J264" s="192"/>
      <c r="K264" s="195"/>
      <c r="L264" s="197"/>
      <c r="M264" s="195"/>
      <c r="N264" s="198"/>
      <c r="O264" s="83" t="s">
        <v>169</v>
      </c>
      <c r="P264" s="86"/>
      <c r="Q264" s="86"/>
      <c r="R264" s="86"/>
      <c r="S264" s="46" t="str">
        <f t="shared" ref="S264:S327" si="765">+IF(R264="si",15,"")</f>
        <v/>
      </c>
      <c r="T264" s="86"/>
      <c r="U264" s="46" t="str">
        <f t="shared" ref="U264:U327" si="766">+IF(T264="si",15,"")</f>
        <v/>
      </c>
      <c r="V264" s="126"/>
      <c r="W264" s="46" t="str">
        <f t="shared" ref="W264:W327" si="767">+IF(V264="si",15,"")</f>
        <v/>
      </c>
      <c r="X264" s="126"/>
      <c r="Y264" s="46" t="str">
        <f t="shared" ref="Y264:Y327" si="768">+IF(X264="si",15,"")</f>
        <v/>
      </c>
      <c r="Z264" s="126"/>
      <c r="AA264" s="46" t="str">
        <f t="shared" ref="AA264:AA327" si="769">+IF(Z264="si",15,"")</f>
        <v/>
      </c>
      <c r="AB264" s="126"/>
      <c r="AC264" s="46" t="str">
        <f t="shared" ref="AC264:AC327" si="770">+IF(AB264="si",15,"")</f>
        <v/>
      </c>
      <c r="AD264" s="126"/>
      <c r="AE264" s="46" t="str">
        <f t="shared" ref="AE264:AE327" si="771">+IF(AD264="Completa",10,IF(AD264="Incompleta",5,""))</f>
        <v/>
      </c>
      <c r="AF264" s="125" t="str">
        <f t="shared" ref="AF264:AF327" si="772">IF((SUM(S264,U264,W264,Y264,AA264,AC264,AE264)=0),"",(SUM(S264,U264,W264,Y264,AA264,AC264,AE264)))</f>
        <v/>
      </c>
      <c r="AG264" s="125" t="str">
        <f t="shared" ref="AG264:AG327" si="773">IF(AF264&lt;=85,"Débil",IF(AF264&lt;=95,"Moderado",IF(AF264=100,"Fuerte","")))</f>
        <v/>
      </c>
      <c r="AH264" s="87"/>
      <c r="AI264" s="30" t="str">
        <f t="shared" si="573"/>
        <v>Débil</v>
      </c>
      <c r="AJ264" s="34" t="str">
        <f>IFERROR(VLOOKUP((CONCATENATE(AG264,AI264)),Listados!$U$3:$V$11,2,FALSE),"")</f>
        <v/>
      </c>
      <c r="AK264" s="125">
        <f t="shared" si="574"/>
        <v>100</v>
      </c>
      <c r="AL264" s="189"/>
      <c r="AM264" s="190"/>
      <c r="AN264" s="80">
        <f t="shared" ref="AN264" si="774">+IF(AND(Q264="Preventivo",AM259="Fuerte"),2,IF(AND(Q264="Preventivo",AM259="Moderado"),1,0))</f>
        <v>0</v>
      </c>
      <c r="AO264" s="80">
        <f t="shared" si="591"/>
        <v>0</v>
      </c>
      <c r="AP264" s="80" t="e">
        <f t="shared" ref="AP264" si="775">+K259-AN264</f>
        <v>#N/A</v>
      </c>
      <c r="AQ264" s="80" t="e">
        <f t="shared" ref="AQ264" si="776">+M259-AO264</f>
        <v>#N/A</v>
      </c>
      <c r="AR264" s="176"/>
      <c r="AS264" s="176"/>
      <c r="AT264" s="176"/>
      <c r="AU264" s="176"/>
    </row>
    <row r="265" spans="1:47" ht="28">
      <c r="A265" s="177">
        <v>44</v>
      </c>
      <c r="B265" s="199"/>
      <c r="C265" s="181" t="str">
        <f>IFERROR(VLOOKUP(B265,Listados!B$3:C$20,2,FALSE),"")</f>
        <v/>
      </c>
      <c r="D265" s="184"/>
      <c r="E265" s="121"/>
      <c r="F265" s="121"/>
      <c r="G265" s="37"/>
      <c r="H265" s="42"/>
      <c r="I265" s="28"/>
      <c r="J265" s="191"/>
      <c r="K265" s="193" t="e">
        <f>+VLOOKUP(J265,Listados!$K$8:$L$12,2,0)</f>
        <v>#N/A</v>
      </c>
      <c r="L265" s="196"/>
      <c r="M265" s="193" t="e">
        <f>+VLOOKUP(L265,Listados!$K$13:$L$17,2,0)</f>
        <v>#N/A</v>
      </c>
      <c r="N265" s="176" t="str">
        <f>IF(AND(J265&lt;&gt;"",L265&lt;&gt;""),VLOOKUP(J265&amp;L265,Listados!$M$3:$N$27,2,FALSE),"")</f>
        <v/>
      </c>
      <c r="O265" s="83" t="s">
        <v>169</v>
      </c>
      <c r="P265" s="86"/>
      <c r="Q265" s="86"/>
      <c r="R265" s="86"/>
      <c r="S265" s="46" t="str">
        <f t="shared" si="765"/>
        <v/>
      </c>
      <c r="T265" s="86"/>
      <c r="U265" s="46" t="str">
        <f t="shared" si="766"/>
        <v/>
      </c>
      <c r="V265" s="126"/>
      <c r="W265" s="46" t="str">
        <f t="shared" si="767"/>
        <v/>
      </c>
      <c r="X265" s="126"/>
      <c r="Y265" s="46" t="str">
        <f t="shared" si="768"/>
        <v/>
      </c>
      <c r="Z265" s="126"/>
      <c r="AA265" s="46" t="str">
        <f t="shared" si="769"/>
        <v/>
      </c>
      <c r="AB265" s="126"/>
      <c r="AC265" s="46" t="str">
        <f t="shared" si="770"/>
        <v/>
      </c>
      <c r="AD265" s="126"/>
      <c r="AE265" s="46" t="str">
        <f t="shared" si="771"/>
        <v/>
      </c>
      <c r="AF265" s="125" t="str">
        <f t="shared" si="772"/>
        <v/>
      </c>
      <c r="AG265" s="125" t="str">
        <f t="shared" si="773"/>
        <v/>
      </c>
      <c r="AH265" s="87"/>
      <c r="AI265" s="30" t="str">
        <f t="shared" ref="AI265:AI328" si="777">+IF(AH265="siempre","Fuerte",IF(AH265="Algunas veces","Moderado","Débil"))</f>
        <v>Débil</v>
      </c>
      <c r="AJ265" s="34" t="str">
        <f>IFERROR(VLOOKUP((CONCATENATE(AG265,AI265)),Listados!$U$3:$V$11,2,FALSE),"")</f>
        <v/>
      </c>
      <c r="AK265" s="125">
        <f t="shared" ref="AK265:AK328" si="778">IF(ISBLANK(AJ265),"",IF(AJ265="Débil", 0, IF(AJ265="Moderado",50,100)))</f>
        <v>100</v>
      </c>
      <c r="AL265" s="187">
        <f>AVERAGE(AK265:AK270)</f>
        <v>100</v>
      </c>
      <c r="AM265" s="189" t="str">
        <f>IF(AL265&lt;=50, "Débil", IF(AL265&lt;=99,"Moderado","Fuerte"))</f>
        <v>Fuerte</v>
      </c>
      <c r="AN265" s="80">
        <f t="shared" ref="AN265" si="779">+IF(AND(Q265="Preventivo",AM265="Fuerte"),2,IF(AND(Q265="Preventivo",AM265="Moderado"),1,0))</f>
        <v>0</v>
      </c>
      <c r="AO265" s="80">
        <f t="shared" si="591"/>
        <v>0</v>
      </c>
      <c r="AP265" s="80" t="e">
        <f t="shared" ref="AP265" si="780">+K265-AN265</f>
        <v>#N/A</v>
      </c>
      <c r="AQ265" s="80" t="e">
        <f t="shared" ref="AQ265" si="781">+M265-AO265</f>
        <v>#N/A</v>
      </c>
      <c r="AR265" s="174" t="e">
        <f>+VLOOKUP(MIN(AP265,AP266,AP267,AP268,AP269,AP270),Listados!$J$18:$K$24,2,TRUE)</f>
        <v>#N/A</v>
      </c>
      <c r="AS265" s="174" t="e">
        <f>+VLOOKUP(MIN(AQ265,AQ266,AQ267,AQ268,AQ269,AQ270),Listados!$J$27:$K$32,2,TRUE)</f>
        <v>#N/A</v>
      </c>
      <c r="AT265" s="174" t="e">
        <f>IF(AND(AR265&lt;&gt;"",AS265&lt;&gt;""),VLOOKUP(AR265&amp;AS265,Listados!$M$3:$N$27,2,FALSE),"")</f>
        <v>#N/A</v>
      </c>
      <c r="AU265" s="174" t="e">
        <f>+VLOOKUP(AT265,Listados!$P$3:$Q$6,2,FALSE)</f>
        <v>#N/A</v>
      </c>
    </row>
    <row r="266" spans="1:47" ht="28">
      <c r="A266" s="178"/>
      <c r="B266" s="200"/>
      <c r="C266" s="182"/>
      <c r="D266" s="185"/>
      <c r="E266" s="122"/>
      <c r="F266" s="122"/>
      <c r="G266" s="35"/>
      <c r="H266" s="43"/>
      <c r="I266" s="29"/>
      <c r="J266" s="192"/>
      <c r="K266" s="194"/>
      <c r="L266" s="197"/>
      <c r="M266" s="194"/>
      <c r="N266" s="198"/>
      <c r="O266" s="83" t="s">
        <v>169</v>
      </c>
      <c r="P266" s="86"/>
      <c r="Q266" s="86"/>
      <c r="R266" s="86"/>
      <c r="S266" s="46" t="str">
        <f t="shared" si="765"/>
        <v/>
      </c>
      <c r="T266" s="86"/>
      <c r="U266" s="46" t="str">
        <f t="shared" si="766"/>
        <v/>
      </c>
      <c r="V266" s="126"/>
      <c r="W266" s="46" t="str">
        <f t="shared" si="767"/>
        <v/>
      </c>
      <c r="X266" s="126"/>
      <c r="Y266" s="46" t="str">
        <f t="shared" si="768"/>
        <v/>
      </c>
      <c r="Z266" s="126"/>
      <c r="AA266" s="46" t="str">
        <f t="shared" si="769"/>
        <v/>
      </c>
      <c r="AB266" s="126"/>
      <c r="AC266" s="46" t="str">
        <f t="shared" si="770"/>
        <v/>
      </c>
      <c r="AD266" s="126"/>
      <c r="AE266" s="46" t="str">
        <f t="shared" si="771"/>
        <v/>
      </c>
      <c r="AF266" s="125" t="str">
        <f t="shared" si="772"/>
        <v/>
      </c>
      <c r="AG266" s="125" t="str">
        <f t="shared" si="773"/>
        <v/>
      </c>
      <c r="AH266" s="87"/>
      <c r="AI266" s="30" t="str">
        <f t="shared" si="777"/>
        <v>Débil</v>
      </c>
      <c r="AJ266" s="34" t="str">
        <f>IFERROR(VLOOKUP((CONCATENATE(AG266,AI266)),Listados!$U$3:$V$11,2,FALSE),"")</f>
        <v/>
      </c>
      <c r="AK266" s="125">
        <f t="shared" si="778"/>
        <v>100</v>
      </c>
      <c r="AL266" s="188"/>
      <c r="AM266" s="190"/>
      <c r="AN266" s="80">
        <f t="shared" ref="AN266" si="782">+IF(AND(Q266="Preventivo",AM265="Fuerte"),2,IF(AND(Q266="Preventivo",AM265="Moderado"),1,0))</f>
        <v>0</v>
      </c>
      <c r="AO266" s="80">
        <f t="shared" si="591"/>
        <v>0</v>
      </c>
      <c r="AP266" s="80" t="e">
        <f t="shared" ref="AP266" si="783">+K265-AN266</f>
        <v>#N/A</v>
      </c>
      <c r="AQ266" s="80" t="e">
        <f t="shared" ref="AQ266" si="784">+M265-AO266</f>
        <v>#N/A</v>
      </c>
      <c r="AR266" s="175"/>
      <c r="AS266" s="175"/>
      <c r="AT266" s="175"/>
      <c r="AU266" s="175"/>
    </row>
    <row r="267" spans="1:47" ht="28">
      <c r="A267" s="178"/>
      <c r="B267" s="200"/>
      <c r="C267" s="182"/>
      <c r="D267" s="185"/>
      <c r="E267" s="122"/>
      <c r="F267" s="122"/>
      <c r="G267" s="35"/>
      <c r="H267" s="43"/>
      <c r="I267" s="29"/>
      <c r="J267" s="192"/>
      <c r="K267" s="194"/>
      <c r="L267" s="197"/>
      <c r="M267" s="194"/>
      <c r="N267" s="198"/>
      <c r="O267" s="83" t="s">
        <v>169</v>
      </c>
      <c r="P267" s="86"/>
      <c r="Q267" s="86"/>
      <c r="R267" s="86"/>
      <c r="S267" s="46" t="str">
        <f t="shared" si="765"/>
        <v/>
      </c>
      <c r="T267" s="86"/>
      <c r="U267" s="46" t="str">
        <f t="shared" si="766"/>
        <v/>
      </c>
      <c r="V267" s="126"/>
      <c r="W267" s="46" t="str">
        <f t="shared" si="767"/>
        <v/>
      </c>
      <c r="X267" s="126"/>
      <c r="Y267" s="46" t="str">
        <f t="shared" si="768"/>
        <v/>
      </c>
      <c r="Z267" s="126"/>
      <c r="AA267" s="46" t="str">
        <f t="shared" si="769"/>
        <v/>
      </c>
      <c r="AB267" s="126"/>
      <c r="AC267" s="46" t="str">
        <f t="shared" si="770"/>
        <v/>
      </c>
      <c r="AD267" s="126"/>
      <c r="AE267" s="46" t="str">
        <f t="shared" si="771"/>
        <v/>
      </c>
      <c r="AF267" s="125" t="str">
        <f t="shared" si="772"/>
        <v/>
      </c>
      <c r="AG267" s="125" t="str">
        <f t="shared" si="773"/>
        <v/>
      </c>
      <c r="AH267" s="87"/>
      <c r="AI267" s="30" t="str">
        <f t="shared" si="777"/>
        <v>Débil</v>
      </c>
      <c r="AJ267" s="34" t="str">
        <f>IFERROR(VLOOKUP((CONCATENATE(AG267,AI267)),Listados!$U$3:$V$11,2,FALSE),"")</f>
        <v/>
      </c>
      <c r="AK267" s="125">
        <f t="shared" si="778"/>
        <v>100</v>
      </c>
      <c r="AL267" s="188"/>
      <c r="AM267" s="190"/>
      <c r="AN267" s="80">
        <f t="shared" ref="AN267" si="785">+IF(AND(Q267="Preventivo",AM265="Fuerte"),2,IF(AND(Q267="Preventivo",AM265="Moderado"),1,0))</f>
        <v>0</v>
      </c>
      <c r="AO267" s="80">
        <f t="shared" si="591"/>
        <v>0</v>
      </c>
      <c r="AP267" s="80" t="e">
        <f t="shared" ref="AP267" si="786">+K265-AN267</f>
        <v>#N/A</v>
      </c>
      <c r="AQ267" s="80" t="e">
        <f t="shared" ref="AQ267" si="787">+M265-AO267</f>
        <v>#N/A</v>
      </c>
      <c r="AR267" s="175"/>
      <c r="AS267" s="175"/>
      <c r="AT267" s="175"/>
      <c r="AU267" s="175"/>
    </row>
    <row r="268" spans="1:47" ht="28">
      <c r="A268" s="178"/>
      <c r="B268" s="200"/>
      <c r="C268" s="182"/>
      <c r="D268" s="185"/>
      <c r="E268" s="122"/>
      <c r="F268" s="122"/>
      <c r="G268" s="49"/>
      <c r="H268" s="43"/>
      <c r="I268" s="29"/>
      <c r="J268" s="192"/>
      <c r="K268" s="194"/>
      <c r="L268" s="197"/>
      <c r="M268" s="194"/>
      <c r="N268" s="198"/>
      <c r="O268" s="83" t="s">
        <v>169</v>
      </c>
      <c r="P268" s="86"/>
      <c r="Q268" s="86"/>
      <c r="R268" s="86"/>
      <c r="S268" s="46" t="str">
        <f t="shared" si="765"/>
        <v/>
      </c>
      <c r="T268" s="86"/>
      <c r="U268" s="46" t="str">
        <f t="shared" si="766"/>
        <v/>
      </c>
      <c r="V268" s="126"/>
      <c r="W268" s="46" t="str">
        <f t="shared" si="767"/>
        <v/>
      </c>
      <c r="X268" s="126"/>
      <c r="Y268" s="46" t="str">
        <f t="shared" si="768"/>
        <v/>
      </c>
      <c r="Z268" s="126"/>
      <c r="AA268" s="46" t="str">
        <f t="shared" si="769"/>
        <v/>
      </c>
      <c r="AB268" s="126"/>
      <c r="AC268" s="46" t="str">
        <f t="shared" si="770"/>
        <v/>
      </c>
      <c r="AD268" s="126"/>
      <c r="AE268" s="46" t="str">
        <f t="shared" si="771"/>
        <v/>
      </c>
      <c r="AF268" s="125" t="str">
        <f t="shared" si="772"/>
        <v/>
      </c>
      <c r="AG268" s="125" t="str">
        <f t="shared" si="773"/>
        <v/>
      </c>
      <c r="AH268" s="87"/>
      <c r="AI268" s="30" t="str">
        <f t="shared" si="777"/>
        <v>Débil</v>
      </c>
      <c r="AJ268" s="34" t="str">
        <f>IFERROR(VLOOKUP((CONCATENATE(AG268,AI268)),Listados!$U$3:$V$11,2,FALSE),"")</f>
        <v/>
      </c>
      <c r="AK268" s="125">
        <f t="shared" si="778"/>
        <v>100</v>
      </c>
      <c r="AL268" s="188"/>
      <c r="AM268" s="190"/>
      <c r="AN268" s="80">
        <f t="shared" ref="AN268" si="788">+IF(AND(Q268="Preventivo",AM265="Fuerte"),2,IF(AND(Q268="Preventivo",AM265="Moderado"),1,0))</f>
        <v>0</v>
      </c>
      <c r="AO268" s="80">
        <f t="shared" si="591"/>
        <v>0</v>
      </c>
      <c r="AP268" s="80" t="e">
        <f t="shared" ref="AP268" si="789">+K265-AN268</f>
        <v>#N/A</v>
      </c>
      <c r="AQ268" s="80" t="e">
        <f t="shared" ref="AQ268" si="790">+M265-AO268</f>
        <v>#N/A</v>
      </c>
      <c r="AR268" s="175"/>
      <c r="AS268" s="175"/>
      <c r="AT268" s="175"/>
      <c r="AU268" s="175"/>
    </row>
    <row r="269" spans="1:47" ht="28">
      <c r="A269" s="178"/>
      <c r="B269" s="200"/>
      <c r="C269" s="182"/>
      <c r="D269" s="185"/>
      <c r="E269" s="47"/>
      <c r="F269" s="47"/>
      <c r="G269" s="48"/>
      <c r="H269" s="50"/>
      <c r="I269" s="29"/>
      <c r="J269" s="192"/>
      <c r="K269" s="194"/>
      <c r="L269" s="197"/>
      <c r="M269" s="194"/>
      <c r="N269" s="198"/>
      <c r="O269" s="83" t="s">
        <v>169</v>
      </c>
      <c r="P269" s="86"/>
      <c r="Q269" s="86"/>
      <c r="R269" s="86"/>
      <c r="S269" s="46" t="str">
        <f t="shared" si="765"/>
        <v/>
      </c>
      <c r="T269" s="86"/>
      <c r="U269" s="46" t="str">
        <f t="shared" si="766"/>
        <v/>
      </c>
      <c r="V269" s="126"/>
      <c r="W269" s="46" t="str">
        <f t="shared" si="767"/>
        <v/>
      </c>
      <c r="X269" s="126"/>
      <c r="Y269" s="46" t="str">
        <f t="shared" si="768"/>
        <v/>
      </c>
      <c r="Z269" s="126"/>
      <c r="AA269" s="46" t="str">
        <f t="shared" si="769"/>
        <v/>
      </c>
      <c r="AB269" s="126"/>
      <c r="AC269" s="46" t="str">
        <f t="shared" si="770"/>
        <v/>
      </c>
      <c r="AD269" s="126"/>
      <c r="AE269" s="46" t="str">
        <f t="shared" si="771"/>
        <v/>
      </c>
      <c r="AF269" s="125" t="str">
        <f t="shared" si="772"/>
        <v/>
      </c>
      <c r="AG269" s="125" t="str">
        <f t="shared" si="773"/>
        <v/>
      </c>
      <c r="AH269" s="87"/>
      <c r="AI269" s="30" t="str">
        <f t="shared" si="777"/>
        <v>Débil</v>
      </c>
      <c r="AJ269" s="34" t="str">
        <f>IFERROR(VLOOKUP((CONCATENATE(AG269,AI269)),Listados!$U$3:$V$11,2,FALSE),"")</f>
        <v/>
      </c>
      <c r="AK269" s="125">
        <f t="shared" si="778"/>
        <v>100</v>
      </c>
      <c r="AL269" s="188"/>
      <c r="AM269" s="190"/>
      <c r="AN269" s="80">
        <f t="shared" ref="AN269" si="791">+IF(AND(Q269="Preventivo",AM265="Fuerte"),2,IF(AND(Q269="Preventivo",AM265="Moderado"),1,0))</f>
        <v>0</v>
      </c>
      <c r="AO269" s="80">
        <f t="shared" si="591"/>
        <v>0</v>
      </c>
      <c r="AP269" s="80" t="e">
        <f t="shared" ref="AP269" si="792">+K265-AN269</f>
        <v>#N/A</v>
      </c>
      <c r="AQ269" s="80" t="e">
        <f t="shared" ref="AQ269" si="793">+M265-AO269</f>
        <v>#N/A</v>
      </c>
      <c r="AR269" s="175"/>
      <c r="AS269" s="175"/>
      <c r="AT269" s="175"/>
      <c r="AU269" s="175"/>
    </row>
    <row r="270" spans="1:47" ht="29" thickBot="1">
      <c r="A270" s="179"/>
      <c r="B270" s="200"/>
      <c r="C270" s="183"/>
      <c r="D270" s="186"/>
      <c r="E270" s="123"/>
      <c r="F270" s="123"/>
      <c r="G270" s="51"/>
      <c r="H270" s="52"/>
      <c r="I270" s="29"/>
      <c r="J270" s="192"/>
      <c r="K270" s="195"/>
      <c r="L270" s="197"/>
      <c r="M270" s="195"/>
      <c r="N270" s="198"/>
      <c r="O270" s="83" t="s">
        <v>169</v>
      </c>
      <c r="P270" s="86"/>
      <c r="Q270" s="86"/>
      <c r="R270" s="86"/>
      <c r="S270" s="46" t="str">
        <f t="shared" si="765"/>
        <v/>
      </c>
      <c r="T270" s="86"/>
      <c r="U270" s="46" t="str">
        <f t="shared" si="766"/>
        <v/>
      </c>
      <c r="V270" s="126"/>
      <c r="W270" s="46" t="str">
        <f t="shared" si="767"/>
        <v/>
      </c>
      <c r="X270" s="126"/>
      <c r="Y270" s="46" t="str">
        <f t="shared" si="768"/>
        <v/>
      </c>
      <c r="Z270" s="126"/>
      <c r="AA270" s="46" t="str">
        <f t="shared" si="769"/>
        <v/>
      </c>
      <c r="AB270" s="126"/>
      <c r="AC270" s="46" t="str">
        <f t="shared" si="770"/>
        <v/>
      </c>
      <c r="AD270" s="126"/>
      <c r="AE270" s="46" t="str">
        <f t="shared" si="771"/>
        <v/>
      </c>
      <c r="AF270" s="125" t="str">
        <f t="shared" si="772"/>
        <v/>
      </c>
      <c r="AG270" s="125" t="str">
        <f t="shared" si="773"/>
        <v/>
      </c>
      <c r="AH270" s="87"/>
      <c r="AI270" s="30" t="str">
        <f t="shared" si="777"/>
        <v>Débil</v>
      </c>
      <c r="AJ270" s="34" t="str">
        <f>IFERROR(VLOOKUP((CONCATENATE(AG270,AI270)),Listados!$U$3:$V$11,2,FALSE),"")</f>
        <v/>
      </c>
      <c r="AK270" s="125">
        <f t="shared" si="778"/>
        <v>100</v>
      </c>
      <c r="AL270" s="189"/>
      <c r="AM270" s="190"/>
      <c r="AN270" s="80">
        <f t="shared" ref="AN270" si="794">+IF(AND(Q270="Preventivo",AM265="Fuerte"),2,IF(AND(Q270="Preventivo",AM265="Moderado"),1,0))</f>
        <v>0</v>
      </c>
      <c r="AO270" s="80">
        <f t="shared" ref="AO270:AO333" si="795">+IF(AND(Q270="Detectivo",$AM$7="Fuerte"),2,IF(AND(Q270="Detectivo",$AM$7="Moderado"),1,IF(AND(Q270="Preventivo",$AM$7="Fuerte"),1,0)))</f>
        <v>0</v>
      </c>
      <c r="AP270" s="80" t="e">
        <f t="shared" ref="AP270" si="796">+K265-AN270</f>
        <v>#N/A</v>
      </c>
      <c r="AQ270" s="80" t="e">
        <f t="shared" ref="AQ270" si="797">+M265-AO270</f>
        <v>#N/A</v>
      </c>
      <c r="AR270" s="176"/>
      <c r="AS270" s="176"/>
      <c r="AT270" s="176"/>
      <c r="AU270" s="176"/>
    </row>
    <row r="271" spans="1:47" ht="28">
      <c r="A271" s="177">
        <v>45</v>
      </c>
      <c r="B271" s="199"/>
      <c r="C271" s="181" t="str">
        <f>IFERROR(VLOOKUP(B271,Listados!B$3:C$20,2,FALSE),"")</f>
        <v/>
      </c>
      <c r="D271" s="184"/>
      <c r="E271" s="121"/>
      <c r="F271" s="121"/>
      <c r="G271" s="37"/>
      <c r="H271" s="42"/>
      <c r="I271" s="28"/>
      <c r="J271" s="191"/>
      <c r="K271" s="193" t="e">
        <f>+VLOOKUP(J271,Listados!$K$8:$L$12,2,0)</f>
        <v>#N/A</v>
      </c>
      <c r="L271" s="196"/>
      <c r="M271" s="193" t="e">
        <f>+VLOOKUP(L271,Listados!$K$13:$L$17,2,0)</f>
        <v>#N/A</v>
      </c>
      <c r="N271" s="176" t="str">
        <f>IF(AND(J271&lt;&gt;"",L271&lt;&gt;""),VLOOKUP(J271&amp;L271,Listados!$M$3:$N$27,2,FALSE),"")</f>
        <v/>
      </c>
      <c r="O271" s="83" t="s">
        <v>169</v>
      </c>
      <c r="P271" s="86"/>
      <c r="Q271" s="86"/>
      <c r="R271" s="86"/>
      <c r="S271" s="46" t="str">
        <f t="shared" si="765"/>
        <v/>
      </c>
      <c r="T271" s="86"/>
      <c r="U271" s="46" t="str">
        <f t="shared" si="766"/>
        <v/>
      </c>
      <c r="V271" s="126"/>
      <c r="W271" s="46" t="str">
        <f t="shared" si="767"/>
        <v/>
      </c>
      <c r="X271" s="126"/>
      <c r="Y271" s="46" t="str">
        <f t="shared" si="768"/>
        <v/>
      </c>
      <c r="Z271" s="126"/>
      <c r="AA271" s="46" t="str">
        <f t="shared" si="769"/>
        <v/>
      </c>
      <c r="AB271" s="126"/>
      <c r="AC271" s="46" t="str">
        <f t="shared" si="770"/>
        <v/>
      </c>
      <c r="AD271" s="126"/>
      <c r="AE271" s="46" t="str">
        <f t="shared" si="771"/>
        <v/>
      </c>
      <c r="AF271" s="125" t="str">
        <f t="shared" si="772"/>
        <v/>
      </c>
      <c r="AG271" s="125" t="str">
        <f t="shared" si="773"/>
        <v/>
      </c>
      <c r="AH271" s="87"/>
      <c r="AI271" s="30" t="str">
        <f t="shared" si="777"/>
        <v>Débil</v>
      </c>
      <c r="AJ271" s="34" t="str">
        <f>IFERROR(VLOOKUP((CONCATENATE(AG271,AI271)),Listados!$U$3:$V$11,2,FALSE),"")</f>
        <v/>
      </c>
      <c r="AK271" s="125">
        <f t="shared" si="778"/>
        <v>100</v>
      </c>
      <c r="AL271" s="187">
        <f>AVERAGE(AK271:AK276)</f>
        <v>100</v>
      </c>
      <c r="AM271" s="189" t="str">
        <f>IF(AL271&lt;=50, "Débil", IF(AL271&lt;=99,"Moderado","Fuerte"))</f>
        <v>Fuerte</v>
      </c>
      <c r="AN271" s="80">
        <f t="shared" ref="AN271" si="798">+IF(AND(Q271="Preventivo",AM271="Fuerte"),2,IF(AND(Q271="Preventivo",AM271="Moderado"),1,0))</f>
        <v>0</v>
      </c>
      <c r="AO271" s="80">
        <f t="shared" si="795"/>
        <v>0</v>
      </c>
      <c r="AP271" s="80" t="e">
        <f t="shared" ref="AP271" si="799">+K271-AN271</f>
        <v>#N/A</v>
      </c>
      <c r="AQ271" s="80" t="e">
        <f t="shared" ref="AQ271" si="800">+M271-AO271</f>
        <v>#N/A</v>
      </c>
      <c r="AR271" s="174" t="e">
        <f>+VLOOKUP(MIN(AP271,AP272,AP273,AP274,AP275,AP276),Listados!$J$18:$K$24,2,TRUE)</f>
        <v>#N/A</v>
      </c>
      <c r="AS271" s="174" t="e">
        <f>+VLOOKUP(MIN(AQ271,AQ272,AQ273,AQ274,AQ275,AQ276),Listados!$J$27:$K$32,2,TRUE)</f>
        <v>#N/A</v>
      </c>
      <c r="AT271" s="174" t="e">
        <f>IF(AND(AR271&lt;&gt;"",AS271&lt;&gt;""),VLOOKUP(AR271&amp;AS271,Listados!$M$3:$N$27,2,FALSE),"")</f>
        <v>#N/A</v>
      </c>
      <c r="AU271" s="174" t="e">
        <f>+VLOOKUP(AT271,Listados!$P$3:$Q$6,2,FALSE)</f>
        <v>#N/A</v>
      </c>
    </row>
    <row r="272" spans="1:47" ht="28">
      <c r="A272" s="178"/>
      <c r="B272" s="200"/>
      <c r="C272" s="182"/>
      <c r="D272" s="185"/>
      <c r="E272" s="122"/>
      <c r="F272" s="122"/>
      <c r="G272" s="35"/>
      <c r="H272" s="43"/>
      <c r="I272" s="29"/>
      <c r="J272" s="192"/>
      <c r="K272" s="194"/>
      <c r="L272" s="197"/>
      <c r="M272" s="194"/>
      <c r="N272" s="198"/>
      <c r="O272" s="83" t="s">
        <v>169</v>
      </c>
      <c r="P272" s="86"/>
      <c r="Q272" s="86"/>
      <c r="R272" s="86"/>
      <c r="S272" s="46" t="str">
        <f t="shared" si="765"/>
        <v/>
      </c>
      <c r="T272" s="86"/>
      <c r="U272" s="46" t="str">
        <f t="shared" si="766"/>
        <v/>
      </c>
      <c r="V272" s="126"/>
      <c r="W272" s="46" t="str">
        <f t="shared" si="767"/>
        <v/>
      </c>
      <c r="X272" s="126"/>
      <c r="Y272" s="46" t="str">
        <f t="shared" si="768"/>
        <v/>
      </c>
      <c r="Z272" s="126"/>
      <c r="AA272" s="46" t="str">
        <f t="shared" si="769"/>
        <v/>
      </c>
      <c r="AB272" s="126"/>
      <c r="AC272" s="46" t="str">
        <f t="shared" si="770"/>
        <v/>
      </c>
      <c r="AD272" s="126"/>
      <c r="AE272" s="46" t="str">
        <f t="shared" si="771"/>
        <v/>
      </c>
      <c r="AF272" s="125" t="str">
        <f t="shared" si="772"/>
        <v/>
      </c>
      <c r="AG272" s="125" t="str">
        <f t="shared" si="773"/>
        <v/>
      </c>
      <c r="AH272" s="87"/>
      <c r="AI272" s="30" t="str">
        <f t="shared" si="777"/>
        <v>Débil</v>
      </c>
      <c r="AJ272" s="34" t="str">
        <f>IFERROR(VLOOKUP((CONCATENATE(AG272,AI272)),Listados!$U$3:$V$11,2,FALSE),"")</f>
        <v/>
      </c>
      <c r="AK272" s="125">
        <f t="shared" si="778"/>
        <v>100</v>
      </c>
      <c r="AL272" s="188"/>
      <c r="AM272" s="190"/>
      <c r="AN272" s="80">
        <f t="shared" ref="AN272" si="801">+IF(AND(Q272="Preventivo",AM271="Fuerte"),2,IF(AND(Q272="Preventivo",AM271="Moderado"),1,0))</f>
        <v>0</v>
      </c>
      <c r="AO272" s="80">
        <f t="shared" si="795"/>
        <v>0</v>
      </c>
      <c r="AP272" s="80" t="e">
        <f t="shared" ref="AP272" si="802">+K271-AN272</f>
        <v>#N/A</v>
      </c>
      <c r="AQ272" s="80" t="e">
        <f t="shared" ref="AQ272" si="803">+M271-AO272</f>
        <v>#N/A</v>
      </c>
      <c r="AR272" s="175"/>
      <c r="AS272" s="175"/>
      <c r="AT272" s="175"/>
      <c r="AU272" s="175"/>
    </row>
    <row r="273" spans="1:47" ht="28">
      <c r="A273" s="178"/>
      <c r="B273" s="200"/>
      <c r="C273" s="182"/>
      <c r="D273" s="185"/>
      <c r="E273" s="122"/>
      <c r="F273" s="122"/>
      <c r="G273" s="35"/>
      <c r="H273" s="43"/>
      <c r="I273" s="29"/>
      <c r="J273" s="192"/>
      <c r="K273" s="194"/>
      <c r="L273" s="197"/>
      <c r="M273" s="194"/>
      <c r="N273" s="198"/>
      <c r="O273" s="83" t="s">
        <v>169</v>
      </c>
      <c r="P273" s="86"/>
      <c r="Q273" s="86"/>
      <c r="R273" s="86"/>
      <c r="S273" s="46" t="str">
        <f t="shared" si="765"/>
        <v/>
      </c>
      <c r="T273" s="86"/>
      <c r="U273" s="46" t="str">
        <f t="shared" si="766"/>
        <v/>
      </c>
      <c r="V273" s="126"/>
      <c r="W273" s="46" t="str">
        <f t="shared" si="767"/>
        <v/>
      </c>
      <c r="X273" s="126"/>
      <c r="Y273" s="46" t="str">
        <f t="shared" si="768"/>
        <v/>
      </c>
      <c r="Z273" s="126"/>
      <c r="AA273" s="46" t="str">
        <f t="shared" si="769"/>
        <v/>
      </c>
      <c r="AB273" s="126"/>
      <c r="AC273" s="46" t="str">
        <f t="shared" si="770"/>
        <v/>
      </c>
      <c r="AD273" s="126"/>
      <c r="AE273" s="46" t="str">
        <f t="shared" si="771"/>
        <v/>
      </c>
      <c r="AF273" s="125" t="str">
        <f t="shared" si="772"/>
        <v/>
      </c>
      <c r="AG273" s="125" t="str">
        <f t="shared" si="773"/>
        <v/>
      </c>
      <c r="AH273" s="87"/>
      <c r="AI273" s="30" t="str">
        <f t="shared" si="777"/>
        <v>Débil</v>
      </c>
      <c r="AJ273" s="34" t="str">
        <f>IFERROR(VLOOKUP((CONCATENATE(AG273,AI273)),Listados!$U$3:$V$11,2,FALSE),"")</f>
        <v/>
      </c>
      <c r="AK273" s="125">
        <f t="shared" si="778"/>
        <v>100</v>
      </c>
      <c r="AL273" s="188"/>
      <c r="AM273" s="190"/>
      <c r="AN273" s="80">
        <f t="shared" ref="AN273" si="804">+IF(AND(Q273="Preventivo",AM271="Fuerte"),2,IF(AND(Q273="Preventivo",AM271="Moderado"),1,0))</f>
        <v>0</v>
      </c>
      <c r="AO273" s="80">
        <f t="shared" si="795"/>
        <v>0</v>
      </c>
      <c r="AP273" s="80" t="e">
        <f t="shared" ref="AP273" si="805">+K271-AN273</f>
        <v>#N/A</v>
      </c>
      <c r="AQ273" s="80" t="e">
        <f t="shared" ref="AQ273" si="806">+M271-AO273</f>
        <v>#N/A</v>
      </c>
      <c r="AR273" s="175"/>
      <c r="AS273" s="175"/>
      <c r="AT273" s="175"/>
      <c r="AU273" s="175"/>
    </row>
    <row r="274" spans="1:47" ht="28">
      <c r="A274" s="178"/>
      <c r="B274" s="200"/>
      <c r="C274" s="182"/>
      <c r="D274" s="185"/>
      <c r="E274" s="122"/>
      <c r="F274" s="122"/>
      <c r="G274" s="49"/>
      <c r="H274" s="43"/>
      <c r="I274" s="29"/>
      <c r="J274" s="192"/>
      <c r="K274" s="194"/>
      <c r="L274" s="197"/>
      <c r="M274" s="194"/>
      <c r="N274" s="198"/>
      <c r="O274" s="83" t="s">
        <v>169</v>
      </c>
      <c r="P274" s="86"/>
      <c r="Q274" s="86"/>
      <c r="R274" s="86"/>
      <c r="S274" s="46" t="str">
        <f t="shared" si="765"/>
        <v/>
      </c>
      <c r="T274" s="86"/>
      <c r="U274" s="46" t="str">
        <f t="shared" si="766"/>
        <v/>
      </c>
      <c r="V274" s="126"/>
      <c r="W274" s="46" t="str">
        <f t="shared" si="767"/>
        <v/>
      </c>
      <c r="X274" s="126"/>
      <c r="Y274" s="46" t="str">
        <f t="shared" si="768"/>
        <v/>
      </c>
      <c r="Z274" s="126"/>
      <c r="AA274" s="46" t="str">
        <f t="shared" si="769"/>
        <v/>
      </c>
      <c r="AB274" s="126"/>
      <c r="AC274" s="46" t="str">
        <f t="shared" si="770"/>
        <v/>
      </c>
      <c r="AD274" s="126"/>
      <c r="AE274" s="46" t="str">
        <f t="shared" si="771"/>
        <v/>
      </c>
      <c r="AF274" s="125" t="str">
        <f t="shared" si="772"/>
        <v/>
      </c>
      <c r="AG274" s="125" t="str">
        <f t="shared" si="773"/>
        <v/>
      </c>
      <c r="AH274" s="87"/>
      <c r="AI274" s="30" t="str">
        <f t="shared" si="777"/>
        <v>Débil</v>
      </c>
      <c r="AJ274" s="34" t="str">
        <f>IFERROR(VLOOKUP((CONCATENATE(AG274,AI274)),Listados!$U$3:$V$11,2,FALSE),"")</f>
        <v/>
      </c>
      <c r="AK274" s="125">
        <f t="shared" si="778"/>
        <v>100</v>
      </c>
      <c r="AL274" s="188"/>
      <c r="AM274" s="190"/>
      <c r="AN274" s="80">
        <f t="shared" ref="AN274" si="807">+IF(AND(Q274="Preventivo",AM271="Fuerte"),2,IF(AND(Q274="Preventivo",AM271="Moderado"),1,0))</f>
        <v>0</v>
      </c>
      <c r="AO274" s="80">
        <f t="shared" si="795"/>
        <v>0</v>
      </c>
      <c r="AP274" s="80" t="e">
        <f t="shared" ref="AP274" si="808">+K271-AN274</f>
        <v>#N/A</v>
      </c>
      <c r="AQ274" s="80" t="e">
        <f t="shared" ref="AQ274" si="809">+M271-AO274</f>
        <v>#N/A</v>
      </c>
      <c r="AR274" s="175"/>
      <c r="AS274" s="175"/>
      <c r="AT274" s="175"/>
      <c r="AU274" s="175"/>
    </row>
    <row r="275" spans="1:47" ht="28">
      <c r="A275" s="178"/>
      <c r="B275" s="200"/>
      <c r="C275" s="182"/>
      <c r="D275" s="185"/>
      <c r="E275" s="47"/>
      <c r="F275" s="47"/>
      <c r="G275" s="48"/>
      <c r="H275" s="50"/>
      <c r="I275" s="29"/>
      <c r="J275" s="192"/>
      <c r="K275" s="194"/>
      <c r="L275" s="197"/>
      <c r="M275" s="194"/>
      <c r="N275" s="198"/>
      <c r="O275" s="83" t="s">
        <v>169</v>
      </c>
      <c r="P275" s="86"/>
      <c r="Q275" s="86"/>
      <c r="R275" s="86"/>
      <c r="S275" s="46" t="str">
        <f t="shared" si="765"/>
        <v/>
      </c>
      <c r="T275" s="86"/>
      <c r="U275" s="46" t="str">
        <f t="shared" si="766"/>
        <v/>
      </c>
      <c r="V275" s="126"/>
      <c r="W275" s="46" t="str">
        <f t="shared" si="767"/>
        <v/>
      </c>
      <c r="X275" s="126"/>
      <c r="Y275" s="46" t="str">
        <f t="shared" si="768"/>
        <v/>
      </c>
      <c r="Z275" s="126"/>
      <c r="AA275" s="46" t="str">
        <f t="shared" si="769"/>
        <v/>
      </c>
      <c r="AB275" s="126"/>
      <c r="AC275" s="46" t="str">
        <f t="shared" si="770"/>
        <v/>
      </c>
      <c r="AD275" s="126"/>
      <c r="AE275" s="46" t="str">
        <f t="shared" si="771"/>
        <v/>
      </c>
      <c r="AF275" s="125" t="str">
        <f t="shared" si="772"/>
        <v/>
      </c>
      <c r="AG275" s="125" t="str">
        <f t="shared" si="773"/>
        <v/>
      </c>
      <c r="AH275" s="87"/>
      <c r="AI275" s="30" t="str">
        <f t="shared" si="777"/>
        <v>Débil</v>
      </c>
      <c r="AJ275" s="34" t="str">
        <f>IFERROR(VLOOKUP((CONCATENATE(AG275,AI275)),Listados!$U$3:$V$11,2,FALSE),"")</f>
        <v/>
      </c>
      <c r="AK275" s="125">
        <f t="shared" si="778"/>
        <v>100</v>
      </c>
      <c r="AL275" s="188"/>
      <c r="AM275" s="190"/>
      <c r="AN275" s="80">
        <f t="shared" ref="AN275" si="810">+IF(AND(Q275="Preventivo",AM271="Fuerte"),2,IF(AND(Q275="Preventivo",AM271="Moderado"),1,0))</f>
        <v>0</v>
      </c>
      <c r="AO275" s="80">
        <f t="shared" si="795"/>
        <v>0</v>
      </c>
      <c r="AP275" s="80" t="e">
        <f t="shared" ref="AP275" si="811">+K271-AN275</f>
        <v>#N/A</v>
      </c>
      <c r="AQ275" s="80" t="e">
        <f t="shared" ref="AQ275" si="812">+M271-AO275</f>
        <v>#N/A</v>
      </c>
      <c r="AR275" s="175"/>
      <c r="AS275" s="175"/>
      <c r="AT275" s="175"/>
      <c r="AU275" s="175"/>
    </row>
    <row r="276" spans="1:47" ht="29" thickBot="1">
      <c r="A276" s="179"/>
      <c r="B276" s="200"/>
      <c r="C276" s="183"/>
      <c r="D276" s="186"/>
      <c r="E276" s="123"/>
      <c r="F276" s="123"/>
      <c r="G276" s="51"/>
      <c r="H276" s="52"/>
      <c r="I276" s="29"/>
      <c r="J276" s="192"/>
      <c r="K276" s="195"/>
      <c r="L276" s="197"/>
      <c r="M276" s="195"/>
      <c r="N276" s="198"/>
      <c r="O276" s="83" t="s">
        <v>169</v>
      </c>
      <c r="P276" s="86"/>
      <c r="Q276" s="86"/>
      <c r="R276" s="86"/>
      <c r="S276" s="46" t="str">
        <f t="shared" si="765"/>
        <v/>
      </c>
      <c r="T276" s="86"/>
      <c r="U276" s="46" t="str">
        <f t="shared" si="766"/>
        <v/>
      </c>
      <c r="V276" s="126"/>
      <c r="W276" s="46" t="str">
        <f t="shared" si="767"/>
        <v/>
      </c>
      <c r="X276" s="126"/>
      <c r="Y276" s="46" t="str">
        <f t="shared" si="768"/>
        <v/>
      </c>
      <c r="Z276" s="126"/>
      <c r="AA276" s="46" t="str">
        <f t="shared" si="769"/>
        <v/>
      </c>
      <c r="AB276" s="126"/>
      <c r="AC276" s="46" t="str">
        <f t="shared" si="770"/>
        <v/>
      </c>
      <c r="AD276" s="126"/>
      <c r="AE276" s="46" t="str">
        <f t="shared" si="771"/>
        <v/>
      </c>
      <c r="AF276" s="125" t="str">
        <f t="shared" si="772"/>
        <v/>
      </c>
      <c r="AG276" s="125" t="str">
        <f t="shared" si="773"/>
        <v/>
      </c>
      <c r="AH276" s="87"/>
      <c r="AI276" s="30" t="str">
        <f t="shared" si="777"/>
        <v>Débil</v>
      </c>
      <c r="AJ276" s="34" t="str">
        <f>IFERROR(VLOOKUP((CONCATENATE(AG276,AI276)),Listados!$U$3:$V$11,2,FALSE),"")</f>
        <v/>
      </c>
      <c r="AK276" s="125">
        <f t="shared" si="778"/>
        <v>100</v>
      </c>
      <c r="AL276" s="189"/>
      <c r="AM276" s="190"/>
      <c r="AN276" s="80">
        <f t="shared" ref="AN276" si="813">+IF(AND(Q276="Preventivo",AM271="Fuerte"),2,IF(AND(Q276="Preventivo",AM271="Moderado"),1,0))</f>
        <v>0</v>
      </c>
      <c r="AO276" s="80">
        <f t="shared" si="795"/>
        <v>0</v>
      </c>
      <c r="AP276" s="80" t="e">
        <f t="shared" ref="AP276" si="814">+K271-AN276</f>
        <v>#N/A</v>
      </c>
      <c r="AQ276" s="80" t="e">
        <f t="shared" ref="AQ276" si="815">+M271-AO276</f>
        <v>#N/A</v>
      </c>
      <c r="AR276" s="176"/>
      <c r="AS276" s="176"/>
      <c r="AT276" s="176"/>
      <c r="AU276" s="176"/>
    </row>
    <row r="277" spans="1:47" ht="28">
      <c r="A277" s="177">
        <v>46</v>
      </c>
      <c r="B277" s="199"/>
      <c r="C277" s="181" t="str">
        <f>IFERROR(VLOOKUP(B277,Listados!B$3:C$20,2,FALSE),"")</f>
        <v/>
      </c>
      <c r="D277" s="184"/>
      <c r="E277" s="121"/>
      <c r="F277" s="121"/>
      <c r="G277" s="37"/>
      <c r="H277" s="42"/>
      <c r="I277" s="28"/>
      <c r="J277" s="191"/>
      <c r="K277" s="193" t="e">
        <f>+VLOOKUP(J277,Listados!$K$8:$L$12,2,0)</f>
        <v>#N/A</v>
      </c>
      <c r="L277" s="196"/>
      <c r="M277" s="193" t="e">
        <f>+VLOOKUP(L277,Listados!$K$13:$L$17,2,0)</f>
        <v>#N/A</v>
      </c>
      <c r="N277" s="176" t="str">
        <f>IF(AND(J277&lt;&gt;"",L277&lt;&gt;""),VLOOKUP(J277&amp;L277,Listados!$M$3:$N$27,2,FALSE),"")</f>
        <v/>
      </c>
      <c r="O277" s="83" t="s">
        <v>169</v>
      </c>
      <c r="P277" s="86"/>
      <c r="Q277" s="86"/>
      <c r="R277" s="86"/>
      <c r="S277" s="46" t="str">
        <f t="shared" si="765"/>
        <v/>
      </c>
      <c r="T277" s="86"/>
      <c r="U277" s="46" t="str">
        <f t="shared" si="766"/>
        <v/>
      </c>
      <c r="V277" s="126"/>
      <c r="W277" s="46" t="str">
        <f t="shared" si="767"/>
        <v/>
      </c>
      <c r="X277" s="126"/>
      <c r="Y277" s="46" t="str">
        <f t="shared" si="768"/>
        <v/>
      </c>
      <c r="Z277" s="126"/>
      <c r="AA277" s="46" t="str">
        <f t="shared" si="769"/>
        <v/>
      </c>
      <c r="AB277" s="126"/>
      <c r="AC277" s="46" t="str">
        <f t="shared" si="770"/>
        <v/>
      </c>
      <c r="AD277" s="126"/>
      <c r="AE277" s="46" t="str">
        <f t="shared" si="771"/>
        <v/>
      </c>
      <c r="AF277" s="125" t="str">
        <f t="shared" si="772"/>
        <v/>
      </c>
      <c r="AG277" s="125" t="str">
        <f t="shared" si="773"/>
        <v/>
      </c>
      <c r="AH277" s="87"/>
      <c r="AI277" s="30" t="str">
        <f t="shared" si="777"/>
        <v>Débil</v>
      </c>
      <c r="AJ277" s="34" t="str">
        <f>IFERROR(VLOOKUP((CONCATENATE(AG277,AI277)),Listados!$U$3:$V$11,2,FALSE),"")</f>
        <v/>
      </c>
      <c r="AK277" s="125">
        <f t="shared" si="778"/>
        <v>100</v>
      </c>
      <c r="AL277" s="187">
        <f>AVERAGE(AK277:AK282)</f>
        <v>100</v>
      </c>
      <c r="AM277" s="189" t="str">
        <f>IF(AL277&lt;=50, "Débil", IF(AL277&lt;=99,"Moderado","Fuerte"))</f>
        <v>Fuerte</v>
      </c>
      <c r="AN277" s="80">
        <f t="shared" ref="AN277" si="816">+IF(AND(Q277="Preventivo",AM277="Fuerte"),2,IF(AND(Q277="Preventivo",AM277="Moderado"),1,0))</f>
        <v>0</v>
      </c>
      <c r="AO277" s="80">
        <f t="shared" si="795"/>
        <v>0</v>
      </c>
      <c r="AP277" s="80" t="e">
        <f t="shared" ref="AP277" si="817">+K277-AN277</f>
        <v>#N/A</v>
      </c>
      <c r="AQ277" s="80" t="e">
        <f t="shared" ref="AQ277" si="818">+M277-AO277</f>
        <v>#N/A</v>
      </c>
      <c r="AR277" s="174" t="e">
        <f>+VLOOKUP(MIN(AP277,AP278,AP279,AP280,AP281,AP282),Listados!$J$18:$K$24,2,TRUE)</f>
        <v>#N/A</v>
      </c>
      <c r="AS277" s="174" t="e">
        <f>+VLOOKUP(MIN(AQ277,AQ278,AQ279,AQ280,AQ281,AQ282),Listados!$J$27:$K$32,2,TRUE)</f>
        <v>#N/A</v>
      </c>
      <c r="AT277" s="174" t="e">
        <f>IF(AND(AR277&lt;&gt;"",AS277&lt;&gt;""),VLOOKUP(AR277&amp;AS277,Listados!$M$3:$N$27,2,FALSE),"")</f>
        <v>#N/A</v>
      </c>
      <c r="AU277" s="174" t="e">
        <f>+VLOOKUP(AT277,Listados!$P$3:$Q$6,2,FALSE)</f>
        <v>#N/A</v>
      </c>
    </row>
    <row r="278" spans="1:47" ht="28">
      <c r="A278" s="178"/>
      <c r="B278" s="200"/>
      <c r="C278" s="182"/>
      <c r="D278" s="185"/>
      <c r="E278" s="122"/>
      <c r="F278" s="122"/>
      <c r="G278" s="35"/>
      <c r="H278" s="43"/>
      <c r="I278" s="29"/>
      <c r="J278" s="192"/>
      <c r="K278" s="194"/>
      <c r="L278" s="197"/>
      <c r="M278" s="194"/>
      <c r="N278" s="198"/>
      <c r="O278" s="83" t="s">
        <v>169</v>
      </c>
      <c r="P278" s="86"/>
      <c r="Q278" s="86"/>
      <c r="R278" s="86"/>
      <c r="S278" s="46" t="str">
        <f t="shared" si="765"/>
        <v/>
      </c>
      <c r="T278" s="86"/>
      <c r="U278" s="46" t="str">
        <f t="shared" si="766"/>
        <v/>
      </c>
      <c r="V278" s="126"/>
      <c r="W278" s="46" t="str">
        <f t="shared" si="767"/>
        <v/>
      </c>
      <c r="X278" s="126"/>
      <c r="Y278" s="46" t="str">
        <f t="shared" si="768"/>
        <v/>
      </c>
      <c r="Z278" s="126"/>
      <c r="AA278" s="46" t="str">
        <f t="shared" si="769"/>
        <v/>
      </c>
      <c r="AB278" s="126"/>
      <c r="AC278" s="46" t="str">
        <f t="shared" si="770"/>
        <v/>
      </c>
      <c r="AD278" s="126"/>
      <c r="AE278" s="46" t="str">
        <f t="shared" si="771"/>
        <v/>
      </c>
      <c r="AF278" s="125" t="str">
        <f t="shared" si="772"/>
        <v/>
      </c>
      <c r="AG278" s="125" t="str">
        <f t="shared" si="773"/>
        <v/>
      </c>
      <c r="AH278" s="87"/>
      <c r="AI278" s="30" t="str">
        <f t="shared" si="777"/>
        <v>Débil</v>
      </c>
      <c r="AJ278" s="34" t="str">
        <f>IFERROR(VLOOKUP((CONCATENATE(AG278,AI278)),Listados!$U$3:$V$11,2,FALSE),"")</f>
        <v/>
      </c>
      <c r="AK278" s="125">
        <f t="shared" si="778"/>
        <v>100</v>
      </c>
      <c r="AL278" s="188"/>
      <c r="AM278" s="190"/>
      <c r="AN278" s="80">
        <f t="shared" ref="AN278" si="819">+IF(AND(Q278="Preventivo",AM277="Fuerte"),2,IF(AND(Q278="Preventivo",AM277="Moderado"),1,0))</f>
        <v>0</v>
      </c>
      <c r="AO278" s="80">
        <f t="shared" si="795"/>
        <v>0</v>
      </c>
      <c r="AP278" s="80" t="e">
        <f t="shared" ref="AP278" si="820">+K277-AN278</f>
        <v>#N/A</v>
      </c>
      <c r="AQ278" s="80" t="e">
        <f t="shared" ref="AQ278" si="821">+M277-AO278</f>
        <v>#N/A</v>
      </c>
      <c r="AR278" s="175"/>
      <c r="AS278" s="175"/>
      <c r="AT278" s="175"/>
      <c r="AU278" s="175"/>
    </row>
    <row r="279" spans="1:47" ht="28">
      <c r="A279" s="178"/>
      <c r="B279" s="200"/>
      <c r="C279" s="182"/>
      <c r="D279" s="185"/>
      <c r="E279" s="122"/>
      <c r="F279" s="122"/>
      <c r="G279" s="35"/>
      <c r="H279" s="43"/>
      <c r="I279" s="29"/>
      <c r="J279" s="192"/>
      <c r="K279" s="194"/>
      <c r="L279" s="197"/>
      <c r="M279" s="194"/>
      <c r="N279" s="198"/>
      <c r="O279" s="83" t="s">
        <v>169</v>
      </c>
      <c r="P279" s="86"/>
      <c r="Q279" s="86"/>
      <c r="R279" s="86"/>
      <c r="S279" s="46" t="str">
        <f t="shared" si="765"/>
        <v/>
      </c>
      <c r="T279" s="86"/>
      <c r="U279" s="46" t="str">
        <f t="shared" si="766"/>
        <v/>
      </c>
      <c r="V279" s="126"/>
      <c r="W279" s="46" t="str">
        <f t="shared" si="767"/>
        <v/>
      </c>
      <c r="X279" s="126"/>
      <c r="Y279" s="46" t="str">
        <f t="shared" si="768"/>
        <v/>
      </c>
      <c r="Z279" s="126"/>
      <c r="AA279" s="46" t="str">
        <f t="shared" si="769"/>
        <v/>
      </c>
      <c r="AB279" s="126"/>
      <c r="AC279" s="46" t="str">
        <f t="shared" si="770"/>
        <v/>
      </c>
      <c r="AD279" s="126"/>
      <c r="AE279" s="46" t="str">
        <f t="shared" si="771"/>
        <v/>
      </c>
      <c r="AF279" s="125" t="str">
        <f t="shared" si="772"/>
        <v/>
      </c>
      <c r="AG279" s="125" t="str">
        <f t="shared" si="773"/>
        <v/>
      </c>
      <c r="AH279" s="87"/>
      <c r="AI279" s="30" t="str">
        <f t="shared" si="777"/>
        <v>Débil</v>
      </c>
      <c r="AJ279" s="34" t="str">
        <f>IFERROR(VLOOKUP((CONCATENATE(AG279,AI279)),Listados!$U$3:$V$11,2,FALSE),"")</f>
        <v/>
      </c>
      <c r="AK279" s="125">
        <f t="shared" si="778"/>
        <v>100</v>
      </c>
      <c r="AL279" s="188"/>
      <c r="AM279" s="190"/>
      <c r="AN279" s="80">
        <f t="shared" ref="AN279" si="822">+IF(AND(Q279="Preventivo",AM277="Fuerte"),2,IF(AND(Q279="Preventivo",AM277="Moderado"),1,0))</f>
        <v>0</v>
      </c>
      <c r="AO279" s="80">
        <f t="shared" si="795"/>
        <v>0</v>
      </c>
      <c r="AP279" s="80" t="e">
        <f t="shared" ref="AP279" si="823">+K277-AN279</f>
        <v>#N/A</v>
      </c>
      <c r="AQ279" s="80" t="e">
        <f t="shared" ref="AQ279" si="824">+M277-AO279</f>
        <v>#N/A</v>
      </c>
      <c r="AR279" s="175"/>
      <c r="AS279" s="175"/>
      <c r="AT279" s="175"/>
      <c r="AU279" s="175"/>
    </row>
    <row r="280" spans="1:47" ht="28">
      <c r="A280" s="178"/>
      <c r="B280" s="200"/>
      <c r="C280" s="182"/>
      <c r="D280" s="185"/>
      <c r="E280" s="122"/>
      <c r="F280" s="122"/>
      <c r="G280" s="49"/>
      <c r="H280" s="43"/>
      <c r="I280" s="29"/>
      <c r="J280" s="192"/>
      <c r="K280" s="194"/>
      <c r="L280" s="197"/>
      <c r="M280" s="194"/>
      <c r="N280" s="198"/>
      <c r="O280" s="83" t="s">
        <v>169</v>
      </c>
      <c r="P280" s="86"/>
      <c r="Q280" s="86"/>
      <c r="R280" s="86"/>
      <c r="S280" s="46" t="str">
        <f t="shared" si="765"/>
        <v/>
      </c>
      <c r="T280" s="86"/>
      <c r="U280" s="46" t="str">
        <f t="shared" si="766"/>
        <v/>
      </c>
      <c r="V280" s="126"/>
      <c r="W280" s="46" t="str">
        <f t="shared" si="767"/>
        <v/>
      </c>
      <c r="X280" s="126"/>
      <c r="Y280" s="46" t="str">
        <f t="shared" si="768"/>
        <v/>
      </c>
      <c r="Z280" s="126"/>
      <c r="AA280" s="46" t="str">
        <f t="shared" si="769"/>
        <v/>
      </c>
      <c r="AB280" s="126"/>
      <c r="AC280" s="46" t="str">
        <f t="shared" si="770"/>
        <v/>
      </c>
      <c r="AD280" s="126"/>
      <c r="AE280" s="46" t="str">
        <f t="shared" si="771"/>
        <v/>
      </c>
      <c r="AF280" s="125" t="str">
        <f t="shared" si="772"/>
        <v/>
      </c>
      <c r="AG280" s="125" t="str">
        <f t="shared" si="773"/>
        <v/>
      </c>
      <c r="AH280" s="87"/>
      <c r="AI280" s="30" t="str">
        <f t="shared" si="777"/>
        <v>Débil</v>
      </c>
      <c r="AJ280" s="34" t="str">
        <f>IFERROR(VLOOKUP((CONCATENATE(AG280,AI280)),Listados!$U$3:$V$11,2,FALSE),"")</f>
        <v/>
      </c>
      <c r="AK280" s="125">
        <f t="shared" si="778"/>
        <v>100</v>
      </c>
      <c r="AL280" s="188"/>
      <c r="AM280" s="190"/>
      <c r="AN280" s="80">
        <f t="shared" ref="AN280" si="825">+IF(AND(Q280="Preventivo",AM277="Fuerte"),2,IF(AND(Q280="Preventivo",AM277="Moderado"),1,0))</f>
        <v>0</v>
      </c>
      <c r="AO280" s="80">
        <f t="shared" si="795"/>
        <v>0</v>
      </c>
      <c r="AP280" s="80" t="e">
        <f t="shared" ref="AP280" si="826">+K277-AN280</f>
        <v>#N/A</v>
      </c>
      <c r="AQ280" s="80" t="e">
        <f t="shared" ref="AQ280" si="827">+M277-AO280</f>
        <v>#N/A</v>
      </c>
      <c r="AR280" s="175"/>
      <c r="AS280" s="175"/>
      <c r="AT280" s="175"/>
      <c r="AU280" s="175"/>
    </row>
    <row r="281" spans="1:47" ht="28">
      <c r="A281" s="178"/>
      <c r="B281" s="200"/>
      <c r="C281" s="182"/>
      <c r="D281" s="185"/>
      <c r="E281" s="47"/>
      <c r="F281" s="47"/>
      <c r="G281" s="48"/>
      <c r="H281" s="50"/>
      <c r="I281" s="29"/>
      <c r="J281" s="192"/>
      <c r="K281" s="194"/>
      <c r="L281" s="197"/>
      <c r="M281" s="194"/>
      <c r="N281" s="198"/>
      <c r="O281" s="83" t="s">
        <v>169</v>
      </c>
      <c r="P281" s="86"/>
      <c r="Q281" s="86"/>
      <c r="R281" s="86"/>
      <c r="S281" s="46" t="str">
        <f t="shared" si="765"/>
        <v/>
      </c>
      <c r="T281" s="86"/>
      <c r="U281" s="46" t="str">
        <f t="shared" si="766"/>
        <v/>
      </c>
      <c r="V281" s="126"/>
      <c r="W281" s="46" t="str">
        <f t="shared" si="767"/>
        <v/>
      </c>
      <c r="X281" s="126"/>
      <c r="Y281" s="46" t="str">
        <f t="shared" si="768"/>
        <v/>
      </c>
      <c r="Z281" s="126"/>
      <c r="AA281" s="46" t="str">
        <f t="shared" si="769"/>
        <v/>
      </c>
      <c r="AB281" s="126"/>
      <c r="AC281" s="46" t="str">
        <f t="shared" si="770"/>
        <v/>
      </c>
      <c r="AD281" s="126"/>
      <c r="AE281" s="46" t="str">
        <f t="shared" si="771"/>
        <v/>
      </c>
      <c r="AF281" s="125" t="str">
        <f t="shared" si="772"/>
        <v/>
      </c>
      <c r="AG281" s="125" t="str">
        <f t="shared" si="773"/>
        <v/>
      </c>
      <c r="AH281" s="87"/>
      <c r="AI281" s="30" t="str">
        <f t="shared" si="777"/>
        <v>Débil</v>
      </c>
      <c r="AJ281" s="34" t="str">
        <f>IFERROR(VLOOKUP((CONCATENATE(AG281,AI281)),Listados!$U$3:$V$11,2,FALSE),"")</f>
        <v/>
      </c>
      <c r="AK281" s="125">
        <f t="shared" si="778"/>
        <v>100</v>
      </c>
      <c r="AL281" s="188"/>
      <c r="AM281" s="190"/>
      <c r="AN281" s="80">
        <f t="shared" ref="AN281" si="828">+IF(AND(Q281="Preventivo",AM277="Fuerte"),2,IF(AND(Q281="Preventivo",AM277="Moderado"),1,0))</f>
        <v>0</v>
      </c>
      <c r="AO281" s="80">
        <f t="shared" si="795"/>
        <v>0</v>
      </c>
      <c r="AP281" s="80" t="e">
        <f t="shared" ref="AP281" si="829">+K277-AN281</f>
        <v>#N/A</v>
      </c>
      <c r="AQ281" s="80" t="e">
        <f t="shared" ref="AQ281" si="830">+M277-AO281</f>
        <v>#N/A</v>
      </c>
      <c r="AR281" s="175"/>
      <c r="AS281" s="175"/>
      <c r="AT281" s="175"/>
      <c r="AU281" s="175"/>
    </row>
    <row r="282" spans="1:47" ht="29" thickBot="1">
      <c r="A282" s="179"/>
      <c r="B282" s="200"/>
      <c r="C282" s="183"/>
      <c r="D282" s="186"/>
      <c r="E282" s="123"/>
      <c r="F282" s="123"/>
      <c r="G282" s="51"/>
      <c r="H282" s="52"/>
      <c r="I282" s="29"/>
      <c r="J282" s="192"/>
      <c r="K282" s="195"/>
      <c r="L282" s="197"/>
      <c r="M282" s="195"/>
      <c r="N282" s="198"/>
      <c r="O282" s="83" t="s">
        <v>169</v>
      </c>
      <c r="P282" s="86"/>
      <c r="Q282" s="86"/>
      <c r="R282" s="86"/>
      <c r="S282" s="46" t="str">
        <f t="shared" si="765"/>
        <v/>
      </c>
      <c r="T282" s="86"/>
      <c r="U282" s="46" t="str">
        <f t="shared" si="766"/>
        <v/>
      </c>
      <c r="V282" s="126"/>
      <c r="W282" s="46" t="str">
        <f t="shared" si="767"/>
        <v/>
      </c>
      <c r="X282" s="126"/>
      <c r="Y282" s="46" t="str">
        <f t="shared" si="768"/>
        <v/>
      </c>
      <c r="Z282" s="126"/>
      <c r="AA282" s="46" t="str">
        <f t="shared" si="769"/>
        <v/>
      </c>
      <c r="AB282" s="126"/>
      <c r="AC282" s="46" t="str">
        <f t="shared" si="770"/>
        <v/>
      </c>
      <c r="AD282" s="126"/>
      <c r="AE282" s="46" t="str">
        <f t="shared" si="771"/>
        <v/>
      </c>
      <c r="AF282" s="125" t="str">
        <f t="shared" si="772"/>
        <v/>
      </c>
      <c r="AG282" s="125" t="str">
        <f t="shared" si="773"/>
        <v/>
      </c>
      <c r="AH282" s="87"/>
      <c r="AI282" s="30" t="str">
        <f t="shared" si="777"/>
        <v>Débil</v>
      </c>
      <c r="AJ282" s="34" t="str">
        <f>IFERROR(VLOOKUP((CONCATENATE(AG282,AI282)),Listados!$U$3:$V$11,2,FALSE),"")</f>
        <v/>
      </c>
      <c r="AK282" s="125">
        <f t="shared" si="778"/>
        <v>100</v>
      </c>
      <c r="AL282" s="189"/>
      <c r="AM282" s="190"/>
      <c r="AN282" s="80">
        <f t="shared" ref="AN282" si="831">+IF(AND(Q282="Preventivo",AM277="Fuerte"),2,IF(AND(Q282="Preventivo",AM277="Moderado"),1,0))</f>
        <v>0</v>
      </c>
      <c r="AO282" s="80">
        <f t="shared" si="795"/>
        <v>0</v>
      </c>
      <c r="AP282" s="80" t="e">
        <f t="shared" ref="AP282" si="832">+K277-AN282</f>
        <v>#N/A</v>
      </c>
      <c r="AQ282" s="80" t="e">
        <f t="shared" ref="AQ282" si="833">+M277-AO282</f>
        <v>#N/A</v>
      </c>
      <c r="AR282" s="176"/>
      <c r="AS282" s="176"/>
      <c r="AT282" s="176"/>
      <c r="AU282" s="176"/>
    </row>
    <row r="283" spans="1:47" ht="28">
      <c r="A283" s="177">
        <v>47</v>
      </c>
      <c r="B283" s="199"/>
      <c r="C283" s="181" t="str">
        <f>IFERROR(VLOOKUP(B283,Listados!B$3:C$20,2,FALSE),"")</f>
        <v/>
      </c>
      <c r="D283" s="184"/>
      <c r="E283" s="121"/>
      <c r="F283" s="121"/>
      <c r="G283" s="37"/>
      <c r="H283" s="42"/>
      <c r="I283" s="28"/>
      <c r="J283" s="191"/>
      <c r="K283" s="193" t="e">
        <f>+VLOOKUP(J283,Listados!$K$8:$L$12,2,0)</f>
        <v>#N/A</v>
      </c>
      <c r="L283" s="196"/>
      <c r="M283" s="193" t="e">
        <f>+VLOOKUP(L283,Listados!$K$13:$L$17,2,0)</f>
        <v>#N/A</v>
      </c>
      <c r="N283" s="176" t="str">
        <f>IF(AND(J283&lt;&gt;"",L283&lt;&gt;""),VLOOKUP(J283&amp;L283,Listados!$M$3:$N$27,2,FALSE),"")</f>
        <v/>
      </c>
      <c r="O283" s="83" t="s">
        <v>169</v>
      </c>
      <c r="P283" s="86"/>
      <c r="Q283" s="86"/>
      <c r="R283" s="86"/>
      <c r="S283" s="46" t="str">
        <f t="shared" si="765"/>
        <v/>
      </c>
      <c r="T283" s="86"/>
      <c r="U283" s="46" t="str">
        <f t="shared" si="766"/>
        <v/>
      </c>
      <c r="V283" s="126"/>
      <c r="W283" s="46" t="str">
        <f t="shared" si="767"/>
        <v/>
      </c>
      <c r="X283" s="126"/>
      <c r="Y283" s="46" t="str">
        <f t="shared" si="768"/>
        <v/>
      </c>
      <c r="Z283" s="126"/>
      <c r="AA283" s="46" t="str">
        <f t="shared" si="769"/>
        <v/>
      </c>
      <c r="AB283" s="126"/>
      <c r="AC283" s="46" t="str">
        <f t="shared" si="770"/>
        <v/>
      </c>
      <c r="AD283" s="126"/>
      <c r="AE283" s="46" t="str">
        <f t="shared" si="771"/>
        <v/>
      </c>
      <c r="AF283" s="125" t="str">
        <f t="shared" si="772"/>
        <v/>
      </c>
      <c r="AG283" s="125" t="str">
        <f t="shared" si="773"/>
        <v/>
      </c>
      <c r="AH283" s="87"/>
      <c r="AI283" s="30" t="str">
        <f t="shared" si="777"/>
        <v>Débil</v>
      </c>
      <c r="AJ283" s="34" t="str">
        <f>IFERROR(VLOOKUP((CONCATENATE(AG283,AI283)),Listados!$U$3:$V$11,2,FALSE),"")</f>
        <v/>
      </c>
      <c r="AK283" s="125">
        <f t="shared" si="778"/>
        <v>100</v>
      </c>
      <c r="AL283" s="187">
        <f>AVERAGE(AK283:AK288)</f>
        <v>100</v>
      </c>
      <c r="AM283" s="189" t="str">
        <f>IF(AL283&lt;=50, "Débil", IF(AL283&lt;=99,"Moderado","Fuerte"))</f>
        <v>Fuerte</v>
      </c>
      <c r="AN283" s="80">
        <f t="shared" ref="AN283" si="834">+IF(AND(Q283="Preventivo",AM283="Fuerte"),2,IF(AND(Q283="Preventivo",AM283="Moderado"),1,0))</f>
        <v>0</v>
      </c>
      <c r="AO283" s="80">
        <f t="shared" si="795"/>
        <v>0</v>
      </c>
      <c r="AP283" s="80" t="e">
        <f t="shared" ref="AP283" si="835">+K283-AN283</f>
        <v>#N/A</v>
      </c>
      <c r="AQ283" s="80" t="e">
        <f t="shared" ref="AQ283" si="836">+M283-AO283</f>
        <v>#N/A</v>
      </c>
      <c r="AR283" s="174" t="e">
        <f>+VLOOKUP(MIN(AP283,AP284,AP285,AP286,AP287,AP288),Listados!$J$18:$K$24,2,TRUE)</f>
        <v>#N/A</v>
      </c>
      <c r="AS283" s="174" t="e">
        <f>+VLOOKUP(MIN(AQ283,AQ284,AQ285,AQ286,AQ287,AQ288),Listados!$J$27:$K$32,2,TRUE)</f>
        <v>#N/A</v>
      </c>
      <c r="AT283" s="174" t="e">
        <f>IF(AND(AR283&lt;&gt;"",AS283&lt;&gt;""),VLOOKUP(AR283&amp;AS283,Listados!$M$3:$N$27,2,FALSE),"")</f>
        <v>#N/A</v>
      </c>
      <c r="AU283" s="174" t="e">
        <f>+VLOOKUP(AT283,Listados!$P$3:$Q$6,2,FALSE)</f>
        <v>#N/A</v>
      </c>
    </row>
    <row r="284" spans="1:47" ht="28">
      <c r="A284" s="178"/>
      <c r="B284" s="200"/>
      <c r="C284" s="182"/>
      <c r="D284" s="185"/>
      <c r="E284" s="122"/>
      <c r="F284" s="122"/>
      <c r="G284" s="35"/>
      <c r="H284" s="43"/>
      <c r="I284" s="29"/>
      <c r="J284" s="192"/>
      <c r="K284" s="194"/>
      <c r="L284" s="197"/>
      <c r="M284" s="194"/>
      <c r="N284" s="198"/>
      <c r="O284" s="83" t="s">
        <v>169</v>
      </c>
      <c r="P284" s="86"/>
      <c r="Q284" s="86"/>
      <c r="R284" s="86"/>
      <c r="S284" s="46" t="str">
        <f t="shared" si="765"/>
        <v/>
      </c>
      <c r="T284" s="86"/>
      <c r="U284" s="46" t="str">
        <f t="shared" si="766"/>
        <v/>
      </c>
      <c r="V284" s="126"/>
      <c r="W284" s="46" t="str">
        <f t="shared" si="767"/>
        <v/>
      </c>
      <c r="X284" s="126"/>
      <c r="Y284" s="46" t="str">
        <f t="shared" si="768"/>
        <v/>
      </c>
      <c r="Z284" s="126"/>
      <c r="AA284" s="46" t="str">
        <f t="shared" si="769"/>
        <v/>
      </c>
      <c r="AB284" s="126"/>
      <c r="AC284" s="46" t="str">
        <f t="shared" si="770"/>
        <v/>
      </c>
      <c r="AD284" s="126"/>
      <c r="AE284" s="46" t="str">
        <f t="shared" si="771"/>
        <v/>
      </c>
      <c r="AF284" s="125" t="str">
        <f t="shared" si="772"/>
        <v/>
      </c>
      <c r="AG284" s="125" t="str">
        <f t="shared" si="773"/>
        <v/>
      </c>
      <c r="AH284" s="87"/>
      <c r="AI284" s="30" t="str">
        <f t="shared" si="777"/>
        <v>Débil</v>
      </c>
      <c r="AJ284" s="34" t="str">
        <f>IFERROR(VLOOKUP((CONCATENATE(AG284,AI284)),Listados!$U$3:$V$11,2,FALSE),"")</f>
        <v/>
      </c>
      <c r="AK284" s="125">
        <f t="shared" si="778"/>
        <v>100</v>
      </c>
      <c r="AL284" s="188"/>
      <c r="AM284" s="190"/>
      <c r="AN284" s="80">
        <f t="shared" ref="AN284" si="837">+IF(AND(Q284="Preventivo",AM283="Fuerte"),2,IF(AND(Q284="Preventivo",AM283="Moderado"),1,0))</f>
        <v>0</v>
      </c>
      <c r="AO284" s="80">
        <f t="shared" si="795"/>
        <v>0</v>
      </c>
      <c r="AP284" s="80" t="e">
        <f t="shared" ref="AP284" si="838">+K283-AN284</f>
        <v>#N/A</v>
      </c>
      <c r="AQ284" s="80" t="e">
        <f t="shared" ref="AQ284" si="839">+M283-AO284</f>
        <v>#N/A</v>
      </c>
      <c r="AR284" s="175"/>
      <c r="AS284" s="175"/>
      <c r="AT284" s="175"/>
      <c r="AU284" s="175"/>
    </row>
    <row r="285" spans="1:47" ht="28">
      <c r="A285" s="178"/>
      <c r="B285" s="200"/>
      <c r="C285" s="182"/>
      <c r="D285" s="185"/>
      <c r="E285" s="122"/>
      <c r="F285" s="122"/>
      <c r="G285" s="35"/>
      <c r="H285" s="43"/>
      <c r="I285" s="29"/>
      <c r="J285" s="192"/>
      <c r="K285" s="194"/>
      <c r="L285" s="197"/>
      <c r="M285" s="194"/>
      <c r="N285" s="198"/>
      <c r="O285" s="83" t="s">
        <v>169</v>
      </c>
      <c r="P285" s="86"/>
      <c r="Q285" s="86"/>
      <c r="R285" s="86"/>
      <c r="S285" s="46" t="str">
        <f t="shared" si="765"/>
        <v/>
      </c>
      <c r="T285" s="86"/>
      <c r="U285" s="46" t="str">
        <f t="shared" si="766"/>
        <v/>
      </c>
      <c r="V285" s="126"/>
      <c r="W285" s="46" t="str">
        <f t="shared" si="767"/>
        <v/>
      </c>
      <c r="X285" s="126"/>
      <c r="Y285" s="46" t="str">
        <f t="shared" si="768"/>
        <v/>
      </c>
      <c r="Z285" s="126"/>
      <c r="AA285" s="46" t="str">
        <f t="shared" si="769"/>
        <v/>
      </c>
      <c r="AB285" s="126"/>
      <c r="AC285" s="46" t="str">
        <f t="shared" si="770"/>
        <v/>
      </c>
      <c r="AD285" s="126"/>
      <c r="AE285" s="46" t="str">
        <f t="shared" si="771"/>
        <v/>
      </c>
      <c r="AF285" s="125" t="str">
        <f t="shared" si="772"/>
        <v/>
      </c>
      <c r="AG285" s="125" t="str">
        <f t="shared" si="773"/>
        <v/>
      </c>
      <c r="AH285" s="87"/>
      <c r="AI285" s="30" t="str">
        <f t="shared" si="777"/>
        <v>Débil</v>
      </c>
      <c r="AJ285" s="34" t="str">
        <f>IFERROR(VLOOKUP((CONCATENATE(AG285,AI285)),Listados!$U$3:$V$11,2,FALSE),"")</f>
        <v/>
      </c>
      <c r="AK285" s="125">
        <f t="shared" si="778"/>
        <v>100</v>
      </c>
      <c r="AL285" s="188"/>
      <c r="AM285" s="190"/>
      <c r="AN285" s="80">
        <f t="shared" ref="AN285" si="840">+IF(AND(Q285="Preventivo",AM283="Fuerte"),2,IF(AND(Q285="Preventivo",AM283="Moderado"),1,0))</f>
        <v>0</v>
      </c>
      <c r="AO285" s="80">
        <f t="shared" si="795"/>
        <v>0</v>
      </c>
      <c r="AP285" s="80" t="e">
        <f t="shared" ref="AP285" si="841">+K283-AN285</f>
        <v>#N/A</v>
      </c>
      <c r="AQ285" s="80" t="e">
        <f t="shared" ref="AQ285" si="842">+M283-AO285</f>
        <v>#N/A</v>
      </c>
      <c r="AR285" s="175"/>
      <c r="AS285" s="175"/>
      <c r="AT285" s="175"/>
      <c r="AU285" s="175"/>
    </row>
    <row r="286" spans="1:47" ht="28">
      <c r="A286" s="178"/>
      <c r="B286" s="200"/>
      <c r="C286" s="182"/>
      <c r="D286" s="185"/>
      <c r="E286" s="122"/>
      <c r="F286" s="122"/>
      <c r="G286" s="49"/>
      <c r="H286" s="43"/>
      <c r="I286" s="29"/>
      <c r="J286" s="192"/>
      <c r="K286" s="194"/>
      <c r="L286" s="197"/>
      <c r="M286" s="194"/>
      <c r="N286" s="198"/>
      <c r="O286" s="83" t="s">
        <v>169</v>
      </c>
      <c r="P286" s="86"/>
      <c r="Q286" s="86"/>
      <c r="R286" s="86"/>
      <c r="S286" s="46" t="str">
        <f t="shared" si="765"/>
        <v/>
      </c>
      <c r="T286" s="86"/>
      <c r="U286" s="46" t="str">
        <f t="shared" si="766"/>
        <v/>
      </c>
      <c r="V286" s="126"/>
      <c r="W286" s="46" t="str">
        <f t="shared" si="767"/>
        <v/>
      </c>
      <c r="X286" s="126"/>
      <c r="Y286" s="46" t="str">
        <f t="shared" si="768"/>
        <v/>
      </c>
      <c r="Z286" s="126"/>
      <c r="AA286" s="46" t="str">
        <f t="shared" si="769"/>
        <v/>
      </c>
      <c r="AB286" s="126"/>
      <c r="AC286" s="46" t="str">
        <f t="shared" si="770"/>
        <v/>
      </c>
      <c r="AD286" s="126"/>
      <c r="AE286" s="46" t="str">
        <f t="shared" si="771"/>
        <v/>
      </c>
      <c r="AF286" s="125" t="str">
        <f t="shared" si="772"/>
        <v/>
      </c>
      <c r="AG286" s="125" t="str">
        <f t="shared" si="773"/>
        <v/>
      </c>
      <c r="AH286" s="87"/>
      <c r="AI286" s="30" t="str">
        <f t="shared" si="777"/>
        <v>Débil</v>
      </c>
      <c r="AJ286" s="34" t="str">
        <f>IFERROR(VLOOKUP((CONCATENATE(AG286,AI286)),Listados!$U$3:$V$11,2,FALSE),"")</f>
        <v/>
      </c>
      <c r="AK286" s="125">
        <f t="shared" si="778"/>
        <v>100</v>
      </c>
      <c r="AL286" s="188"/>
      <c r="AM286" s="190"/>
      <c r="AN286" s="80">
        <f t="shared" ref="AN286" si="843">+IF(AND(Q286="Preventivo",AM283="Fuerte"),2,IF(AND(Q286="Preventivo",AM283="Moderado"),1,0))</f>
        <v>0</v>
      </c>
      <c r="AO286" s="80">
        <f t="shared" si="795"/>
        <v>0</v>
      </c>
      <c r="AP286" s="80" t="e">
        <f t="shared" ref="AP286" si="844">+K283-AN286</f>
        <v>#N/A</v>
      </c>
      <c r="AQ286" s="80" t="e">
        <f t="shared" ref="AQ286" si="845">+M283-AO286</f>
        <v>#N/A</v>
      </c>
      <c r="AR286" s="175"/>
      <c r="AS286" s="175"/>
      <c r="AT286" s="175"/>
      <c r="AU286" s="175"/>
    </row>
    <row r="287" spans="1:47" ht="28">
      <c r="A287" s="178"/>
      <c r="B287" s="200"/>
      <c r="C287" s="182"/>
      <c r="D287" s="185"/>
      <c r="E287" s="47"/>
      <c r="F287" s="47"/>
      <c r="G287" s="48"/>
      <c r="H287" s="50"/>
      <c r="I287" s="29"/>
      <c r="J287" s="192"/>
      <c r="K287" s="194"/>
      <c r="L287" s="197"/>
      <c r="M287" s="194"/>
      <c r="N287" s="198"/>
      <c r="O287" s="83" t="s">
        <v>169</v>
      </c>
      <c r="P287" s="86"/>
      <c r="Q287" s="86"/>
      <c r="R287" s="86"/>
      <c r="S287" s="46" t="str">
        <f t="shared" si="765"/>
        <v/>
      </c>
      <c r="T287" s="86"/>
      <c r="U287" s="46" t="str">
        <f t="shared" si="766"/>
        <v/>
      </c>
      <c r="V287" s="126"/>
      <c r="W287" s="46" t="str">
        <f t="shared" si="767"/>
        <v/>
      </c>
      <c r="X287" s="126"/>
      <c r="Y287" s="46" t="str">
        <f t="shared" si="768"/>
        <v/>
      </c>
      <c r="Z287" s="126"/>
      <c r="AA287" s="46" t="str">
        <f t="shared" si="769"/>
        <v/>
      </c>
      <c r="AB287" s="126"/>
      <c r="AC287" s="46" t="str">
        <f t="shared" si="770"/>
        <v/>
      </c>
      <c r="AD287" s="126"/>
      <c r="AE287" s="46" t="str">
        <f t="shared" si="771"/>
        <v/>
      </c>
      <c r="AF287" s="125" t="str">
        <f t="shared" si="772"/>
        <v/>
      </c>
      <c r="AG287" s="125" t="str">
        <f t="shared" si="773"/>
        <v/>
      </c>
      <c r="AH287" s="87"/>
      <c r="AI287" s="30" t="str">
        <f t="shared" si="777"/>
        <v>Débil</v>
      </c>
      <c r="AJ287" s="34" t="str">
        <f>IFERROR(VLOOKUP((CONCATENATE(AG287,AI287)),Listados!$U$3:$V$11,2,FALSE),"")</f>
        <v/>
      </c>
      <c r="AK287" s="125">
        <f t="shared" si="778"/>
        <v>100</v>
      </c>
      <c r="AL287" s="188"/>
      <c r="AM287" s="190"/>
      <c r="AN287" s="80">
        <f t="shared" ref="AN287" si="846">+IF(AND(Q287="Preventivo",AM283="Fuerte"),2,IF(AND(Q287="Preventivo",AM283="Moderado"),1,0))</f>
        <v>0</v>
      </c>
      <c r="AO287" s="80">
        <f t="shared" si="795"/>
        <v>0</v>
      </c>
      <c r="AP287" s="80" t="e">
        <f t="shared" ref="AP287" si="847">+K283-AN287</f>
        <v>#N/A</v>
      </c>
      <c r="AQ287" s="80" t="e">
        <f t="shared" ref="AQ287" si="848">+M283-AO287</f>
        <v>#N/A</v>
      </c>
      <c r="AR287" s="175"/>
      <c r="AS287" s="175"/>
      <c r="AT287" s="175"/>
      <c r="AU287" s="175"/>
    </row>
    <row r="288" spans="1:47" ht="29" thickBot="1">
      <c r="A288" s="179"/>
      <c r="B288" s="200"/>
      <c r="C288" s="183"/>
      <c r="D288" s="186"/>
      <c r="E288" s="123"/>
      <c r="F288" s="123"/>
      <c r="G288" s="51"/>
      <c r="H288" s="52"/>
      <c r="I288" s="29"/>
      <c r="J288" s="192"/>
      <c r="K288" s="195"/>
      <c r="L288" s="197"/>
      <c r="M288" s="195"/>
      <c r="N288" s="198"/>
      <c r="O288" s="83" t="s">
        <v>169</v>
      </c>
      <c r="P288" s="86"/>
      <c r="Q288" s="86"/>
      <c r="R288" s="86"/>
      <c r="S288" s="46" t="str">
        <f t="shared" si="765"/>
        <v/>
      </c>
      <c r="T288" s="86"/>
      <c r="U288" s="46" t="str">
        <f t="shared" si="766"/>
        <v/>
      </c>
      <c r="V288" s="126"/>
      <c r="W288" s="46" t="str">
        <f t="shared" si="767"/>
        <v/>
      </c>
      <c r="X288" s="126"/>
      <c r="Y288" s="46" t="str">
        <f t="shared" si="768"/>
        <v/>
      </c>
      <c r="Z288" s="126"/>
      <c r="AA288" s="46" t="str">
        <f t="shared" si="769"/>
        <v/>
      </c>
      <c r="AB288" s="126"/>
      <c r="AC288" s="46" t="str">
        <f t="shared" si="770"/>
        <v/>
      </c>
      <c r="AD288" s="126"/>
      <c r="AE288" s="46" t="str">
        <f t="shared" si="771"/>
        <v/>
      </c>
      <c r="AF288" s="125" t="str">
        <f t="shared" si="772"/>
        <v/>
      </c>
      <c r="AG288" s="125" t="str">
        <f t="shared" si="773"/>
        <v/>
      </c>
      <c r="AH288" s="87"/>
      <c r="AI288" s="30" t="str">
        <f t="shared" si="777"/>
        <v>Débil</v>
      </c>
      <c r="AJ288" s="34" t="str">
        <f>IFERROR(VLOOKUP((CONCATENATE(AG288,AI288)),Listados!$U$3:$V$11,2,FALSE),"")</f>
        <v/>
      </c>
      <c r="AK288" s="125">
        <f t="shared" si="778"/>
        <v>100</v>
      </c>
      <c r="AL288" s="189"/>
      <c r="AM288" s="190"/>
      <c r="AN288" s="80">
        <f t="shared" ref="AN288" si="849">+IF(AND(Q288="Preventivo",AM283="Fuerte"),2,IF(AND(Q288="Preventivo",AM283="Moderado"),1,0))</f>
        <v>0</v>
      </c>
      <c r="AO288" s="80">
        <f t="shared" si="795"/>
        <v>0</v>
      </c>
      <c r="AP288" s="80" t="e">
        <f t="shared" ref="AP288" si="850">+K283-AN288</f>
        <v>#N/A</v>
      </c>
      <c r="AQ288" s="80" t="e">
        <f t="shared" ref="AQ288" si="851">+M283-AO288</f>
        <v>#N/A</v>
      </c>
      <c r="AR288" s="176"/>
      <c r="AS288" s="176"/>
      <c r="AT288" s="176"/>
      <c r="AU288" s="176"/>
    </row>
    <row r="289" spans="1:47" ht="28">
      <c r="A289" s="177">
        <v>48</v>
      </c>
      <c r="B289" s="199"/>
      <c r="C289" s="181" t="str">
        <f>IFERROR(VLOOKUP(B289,Listados!B$3:C$20,2,FALSE),"")</f>
        <v/>
      </c>
      <c r="D289" s="184"/>
      <c r="E289" s="121"/>
      <c r="F289" s="121"/>
      <c r="G289" s="37"/>
      <c r="H289" s="42"/>
      <c r="I289" s="28"/>
      <c r="J289" s="191"/>
      <c r="K289" s="193" t="e">
        <f>+VLOOKUP(J289,Listados!$K$8:$L$12,2,0)</f>
        <v>#N/A</v>
      </c>
      <c r="L289" s="196"/>
      <c r="M289" s="193" t="e">
        <f>+VLOOKUP(L289,Listados!$K$13:$L$17,2,0)</f>
        <v>#N/A</v>
      </c>
      <c r="N289" s="176" t="str">
        <f>IF(AND(J289&lt;&gt;"",L289&lt;&gt;""),VLOOKUP(J289&amp;L289,Listados!$M$3:$N$27,2,FALSE),"")</f>
        <v/>
      </c>
      <c r="O289" s="83" t="s">
        <v>169</v>
      </c>
      <c r="P289" s="86"/>
      <c r="Q289" s="86"/>
      <c r="R289" s="86"/>
      <c r="S289" s="46" t="str">
        <f t="shared" si="765"/>
        <v/>
      </c>
      <c r="T289" s="86"/>
      <c r="U289" s="46" t="str">
        <f t="shared" si="766"/>
        <v/>
      </c>
      <c r="V289" s="126"/>
      <c r="W289" s="46" t="str">
        <f t="shared" si="767"/>
        <v/>
      </c>
      <c r="X289" s="126"/>
      <c r="Y289" s="46" t="str">
        <f t="shared" si="768"/>
        <v/>
      </c>
      <c r="Z289" s="126"/>
      <c r="AA289" s="46" t="str">
        <f t="shared" si="769"/>
        <v/>
      </c>
      <c r="AB289" s="126"/>
      <c r="AC289" s="46" t="str">
        <f t="shared" si="770"/>
        <v/>
      </c>
      <c r="AD289" s="126"/>
      <c r="AE289" s="46" t="str">
        <f t="shared" si="771"/>
        <v/>
      </c>
      <c r="AF289" s="125" t="str">
        <f t="shared" si="772"/>
        <v/>
      </c>
      <c r="AG289" s="125" t="str">
        <f t="shared" si="773"/>
        <v/>
      </c>
      <c r="AH289" s="87"/>
      <c r="AI289" s="30" t="str">
        <f t="shared" si="777"/>
        <v>Débil</v>
      </c>
      <c r="AJ289" s="34" t="str">
        <f>IFERROR(VLOOKUP((CONCATENATE(AG289,AI289)),Listados!$U$3:$V$11,2,FALSE),"")</f>
        <v/>
      </c>
      <c r="AK289" s="125">
        <f t="shared" si="778"/>
        <v>100</v>
      </c>
      <c r="AL289" s="187">
        <f>AVERAGE(AK289:AK294)</f>
        <v>100</v>
      </c>
      <c r="AM289" s="189" t="str">
        <f>IF(AL289&lt;=50, "Débil", IF(AL289&lt;=99,"Moderado","Fuerte"))</f>
        <v>Fuerte</v>
      </c>
      <c r="AN289" s="80">
        <f t="shared" ref="AN289" si="852">+IF(AND(Q289="Preventivo",AM289="Fuerte"),2,IF(AND(Q289="Preventivo",AM289="Moderado"),1,0))</f>
        <v>0</v>
      </c>
      <c r="AO289" s="80">
        <f t="shared" si="795"/>
        <v>0</v>
      </c>
      <c r="AP289" s="80" t="e">
        <f t="shared" ref="AP289" si="853">+K289-AN289</f>
        <v>#N/A</v>
      </c>
      <c r="AQ289" s="80" t="e">
        <f t="shared" ref="AQ289" si="854">+M289-AO289</f>
        <v>#N/A</v>
      </c>
      <c r="AR289" s="174" t="e">
        <f>+VLOOKUP(MIN(AP289,AP290,AP291,AP292,AP293,AP294),Listados!$J$18:$K$24,2,TRUE)</f>
        <v>#N/A</v>
      </c>
      <c r="AS289" s="174" t="e">
        <f>+VLOOKUP(MIN(AQ289,AQ290,AQ291,AQ292,AQ293,AQ294),Listados!$J$27:$K$32,2,TRUE)</f>
        <v>#N/A</v>
      </c>
      <c r="AT289" s="174" t="e">
        <f>IF(AND(AR289&lt;&gt;"",AS289&lt;&gt;""),VLOOKUP(AR289&amp;AS289,Listados!$M$3:$N$27,2,FALSE),"")</f>
        <v>#N/A</v>
      </c>
      <c r="AU289" s="174" t="e">
        <f>+VLOOKUP(AT289,Listados!$P$3:$Q$6,2,FALSE)</f>
        <v>#N/A</v>
      </c>
    </row>
    <row r="290" spans="1:47" ht="28">
      <c r="A290" s="178"/>
      <c r="B290" s="200"/>
      <c r="C290" s="182"/>
      <c r="D290" s="185"/>
      <c r="E290" s="122"/>
      <c r="F290" s="122"/>
      <c r="G290" s="35"/>
      <c r="H290" s="43"/>
      <c r="I290" s="29"/>
      <c r="J290" s="192"/>
      <c r="K290" s="194"/>
      <c r="L290" s="197"/>
      <c r="M290" s="194"/>
      <c r="N290" s="198"/>
      <c r="O290" s="83" t="s">
        <v>169</v>
      </c>
      <c r="P290" s="86"/>
      <c r="Q290" s="86"/>
      <c r="R290" s="86"/>
      <c r="S290" s="46" t="str">
        <f t="shared" si="765"/>
        <v/>
      </c>
      <c r="T290" s="86"/>
      <c r="U290" s="46" t="str">
        <f t="shared" si="766"/>
        <v/>
      </c>
      <c r="V290" s="126"/>
      <c r="W290" s="46" t="str">
        <f t="shared" si="767"/>
        <v/>
      </c>
      <c r="X290" s="126"/>
      <c r="Y290" s="46" t="str">
        <f t="shared" si="768"/>
        <v/>
      </c>
      <c r="Z290" s="126"/>
      <c r="AA290" s="46" t="str">
        <f t="shared" si="769"/>
        <v/>
      </c>
      <c r="AB290" s="126"/>
      <c r="AC290" s="46" t="str">
        <f t="shared" si="770"/>
        <v/>
      </c>
      <c r="AD290" s="126"/>
      <c r="AE290" s="46" t="str">
        <f t="shared" si="771"/>
        <v/>
      </c>
      <c r="AF290" s="125" t="str">
        <f t="shared" si="772"/>
        <v/>
      </c>
      <c r="AG290" s="125" t="str">
        <f t="shared" si="773"/>
        <v/>
      </c>
      <c r="AH290" s="87"/>
      <c r="AI290" s="30" t="str">
        <f t="shared" si="777"/>
        <v>Débil</v>
      </c>
      <c r="AJ290" s="34" t="str">
        <f>IFERROR(VLOOKUP((CONCATENATE(AG290,AI290)),Listados!$U$3:$V$11,2,FALSE),"")</f>
        <v/>
      </c>
      <c r="AK290" s="125">
        <f t="shared" si="778"/>
        <v>100</v>
      </c>
      <c r="AL290" s="188"/>
      <c r="AM290" s="190"/>
      <c r="AN290" s="80">
        <f t="shared" ref="AN290" si="855">+IF(AND(Q290="Preventivo",AM289="Fuerte"),2,IF(AND(Q290="Preventivo",AM289="Moderado"),1,0))</f>
        <v>0</v>
      </c>
      <c r="AO290" s="80">
        <f t="shared" si="795"/>
        <v>0</v>
      </c>
      <c r="AP290" s="80" t="e">
        <f t="shared" ref="AP290" si="856">+K289-AN290</f>
        <v>#N/A</v>
      </c>
      <c r="AQ290" s="80" t="e">
        <f t="shared" ref="AQ290" si="857">+M289-AO290</f>
        <v>#N/A</v>
      </c>
      <c r="AR290" s="175"/>
      <c r="AS290" s="175"/>
      <c r="AT290" s="175"/>
      <c r="AU290" s="175"/>
    </row>
    <row r="291" spans="1:47" ht="28">
      <c r="A291" s="178"/>
      <c r="B291" s="200"/>
      <c r="C291" s="182"/>
      <c r="D291" s="185"/>
      <c r="E291" s="122"/>
      <c r="F291" s="122"/>
      <c r="G291" s="35"/>
      <c r="H291" s="43"/>
      <c r="I291" s="29"/>
      <c r="J291" s="192"/>
      <c r="K291" s="194"/>
      <c r="L291" s="197"/>
      <c r="M291" s="194"/>
      <c r="N291" s="198"/>
      <c r="O291" s="83" t="s">
        <v>169</v>
      </c>
      <c r="P291" s="86"/>
      <c r="Q291" s="86"/>
      <c r="R291" s="86"/>
      <c r="S291" s="46" t="str">
        <f t="shared" si="765"/>
        <v/>
      </c>
      <c r="T291" s="86"/>
      <c r="U291" s="46" t="str">
        <f t="shared" si="766"/>
        <v/>
      </c>
      <c r="V291" s="126"/>
      <c r="W291" s="46" t="str">
        <f t="shared" si="767"/>
        <v/>
      </c>
      <c r="X291" s="126"/>
      <c r="Y291" s="46" t="str">
        <f t="shared" si="768"/>
        <v/>
      </c>
      <c r="Z291" s="126"/>
      <c r="AA291" s="46" t="str">
        <f t="shared" si="769"/>
        <v/>
      </c>
      <c r="AB291" s="126"/>
      <c r="AC291" s="46" t="str">
        <f t="shared" si="770"/>
        <v/>
      </c>
      <c r="AD291" s="126"/>
      <c r="AE291" s="46" t="str">
        <f t="shared" si="771"/>
        <v/>
      </c>
      <c r="AF291" s="125" t="str">
        <f t="shared" si="772"/>
        <v/>
      </c>
      <c r="AG291" s="125" t="str">
        <f t="shared" si="773"/>
        <v/>
      </c>
      <c r="AH291" s="87"/>
      <c r="AI291" s="30" t="str">
        <f t="shared" si="777"/>
        <v>Débil</v>
      </c>
      <c r="AJ291" s="34" t="str">
        <f>IFERROR(VLOOKUP((CONCATENATE(AG291,AI291)),Listados!$U$3:$V$11,2,FALSE),"")</f>
        <v/>
      </c>
      <c r="AK291" s="125">
        <f t="shared" si="778"/>
        <v>100</v>
      </c>
      <c r="AL291" s="188"/>
      <c r="AM291" s="190"/>
      <c r="AN291" s="80">
        <f t="shared" ref="AN291" si="858">+IF(AND(Q291="Preventivo",AM289="Fuerte"),2,IF(AND(Q291="Preventivo",AM289="Moderado"),1,0))</f>
        <v>0</v>
      </c>
      <c r="AO291" s="80">
        <f t="shared" si="795"/>
        <v>0</v>
      </c>
      <c r="AP291" s="80" t="e">
        <f t="shared" ref="AP291" si="859">+K289-AN291</f>
        <v>#N/A</v>
      </c>
      <c r="AQ291" s="80" t="e">
        <f t="shared" ref="AQ291" si="860">+M289-AO291</f>
        <v>#N/A</v>
      </c>
      <c r="AR291" s="175"/>
      <c r="AS291" s="175"/>
      <c r="AT291" s="175"/>
      <c r="AU291" s="175"/>
    </row>
    <row r="292" spans="1:47" ht="28">
      <c r="A292" s="178"/>
      <c r="B292" s="200"/>
      <c r="C292" s="182"/>
      <c r="D292" s="185"/>
      <c r="E292" s="122"/>
      <c r="F292" s="122"/>
      <c r="G292" s="49"/>
      <c r="H292" s="43"/>
      <c r="I292" s="29"/>
      <c r="J292" s="192"/>
      <c r="K292" s="194"/>
      <c r="L292" s="197"/>
      <c r="M292" s="194"/>
      <c r="N292" s="198"/>
      <c r="O292" s="83" t="s">
        <v>169</v>
      </c>
      <c r="P292" s="86"/>
      <c r="Q292" s="86"/>
      <c r="R292" s="86"/>
      <c r="S292" s="46" t="str">
        <f t="shared" si="765"/>
        <v/>
      </c>
      <c r="T292" s="86"/>
      <c r="U292" s="46" t="str">
        <f t="shared" si="766"/>
        <v/>
      </c>
      <c r="V292" s="126"/>
      <c r="W292" s="46" t="str">
        <f t="shared" si="767"/>
        <v/>
      </c>
      <c r="X292" s="126"/>
      <c r="Y292" s="46" t="str">
        <f t="shared" si="768"/>
        <v/>
      </c>
      <c r="Z292" s="126"/>
      <c r="AA292" s="46" t="str">
        <f t="shared" si="769"/>
        <v/>
      </c>
      <c r="AB292" s="126"/>
      <c r="AC292" s="46" t="str">
        <f t="shared" si="770"/>
        <v/>
      </c>
      <c r="AD292" s="126"/>
      <c r="AE292" s="46" t="str">
        <f t="shared" si="771"/>
        <v/>
      </c>
      <c r="AF292" s="125" t="str">
        <f t="shared" si="772"/>
        <v/>
      </c>
      <c r="AG292" s="125" t="str">
        <f t="shared" si="773"/>
        <v/>
      </c>
      <c r="AH292" s="87"/>
      <c r="AI292" s="30" t="str">
        <f t="shared" si="777"/>
        <v>Débil</v>
      </c>
      <c r="AJ292" s="34" t="str">
        <f>IFERROR(VLOOKUP((CONCATENATE(AG292,AI292)),Listados!$U$3:$V$11,2,FALSE),"")</f>
        <v/>
      </c>
      <c r="AK292" s="125">
        <f t="shared" si="778"/>
        <v>100</v>
      </c>
      <c r="AL292" s="188"/>
      <c r="AM292" s="190"/>
      <c r="AN292" s="80">
        <f t="shared" ref="AN292" si="861">+IF(AND(Q292="Preventivo",AM289="Fuerte"),2,IF(AND(Q292="Preventivo",AM289="Moderado"),1,0))</f>
        <v>0</v>
      </c>
      <c r="AO292" s="80">
        <f t="shared" si="795"/>
        <v>0</v>
      </c>
      <c r="AP292" s="80" t="e">
        <f t="shared" ref="AP292" si="862">+K289-AN292</f>
        <v>#N/A</v>
      </c>
      <c r="AQ292" s="80" t="e">
        <f t="shared" ref="AQ292" si="863">+M289-AO292</f>
        <v>#N/A</v>
      </c>
      <c r="AR292" s="175"/>
      <c r="AS292" s="175"/>
      <c r="AT292" s="175"/>
      <c r="AU292" s="175"/>
    </row>
    <row r="293" spans="1:47" ht="28">
      <c r="A293" s="178"/>
      <c r="B293" s="200"/>
      <c r="C293" s="182"/>
      <c r="D293" s="185"/>
      <c r="E293" s="47"/>
      <c r="F293" s="47"/>
      <c r="G293" s="48"/>
      <c r="H293" s="50"/>
      <c r="I293" s="29"/>
      <c r="J293" s="192"/>
      <c r="K293" s="194"/>
      <c r="L293" s="197"/>
      <c r="M293" s="194"/>
      <c r="N293" s="198"/>
      <c r="O293" s="83" t="s">
        <v>169</v>
      </c>
      <c r="P293" s="86"/>
      <c r="Q293" s="86"/>
      <c r="R293" s="86"/>
      <c r="S293" s="46" t="str">
        <f t="shared" si="765"/>
        <v/>
      </c>
      <c r="T293" s="86"/>
      <c r="U293" s="46" t="str">
        <f t="shared" si="766"/>
        <v/>
      </c>
      <c r="V293" s="126"/>
      <c r="W293" s="46" t="str">
        <f t="shared" si="767"/>
        <v/>
      </c>
      <c r="X293" s="126"/>
      <c r="Y293" s="46" t="str">
        <f t="shared" si="768"/>
        <v/>
      </c>
      <c r="Z293" s="126"/>
      <c r="AA293" s="46" t="str">
        <f t="shared" si="769"/>
        <v/>
      </c>
      <c r="AB293" s="126"/>
      <c r="AC293" s="46" t="str">
        <f t="shared" si="770"/>
        <v/>
      </c>
      <c r="AD293" s="126"/>
      <c r="AE293" s="46" t="str">
        <f t="shared" si="771"/>
        <v/>
      </c>
      <c r="AF293" s="125" t="str">
        <f t="shared" si="772"/>
        <v/>
      </c>
      <c r="AG293" s="125" t="str">
        <f t="shared" si="773"/>
        <v/>
      </c>
      <c r="AH293" s="87"/>
      <c r="AI293" s="30" t="str">
        <f t="shared" si="777"/>
        <v>Débil</v>
      </c>
      <c r="AJ293" s="34" t="str">
        <f>IFERROR(VLOOKUP((CONCATENATE(AG293,AI293)),Listados!$U$3:$V$11,2,FALSE),"")</f>
        <v/>
      </c>
      <c r="AK293" s="125">
        <f t="shared" si="778"/>
        <v>100</v>
      </c>
      <c r="AL293" s="188"/>
      <c r="AM293" s="190"/>
      <c r="AN293" s="80">
        <f t="shared" ref="AN293" si="864">+IF(AND(Q293="Preventivo",AM289="Fuerte"),2,IF(AND(Q293="Preventivo",AM289="Moderado"),1,0))</f>
        <v>0</v>
      </c>
      <c r="AO293" s="80">
        <f t="shared" si="795"/>
        <v>0</v>
      </c>
      <c r="AP293" s="80" t="e">
        <f t="shared" ref="AP293" si="865">+K289-AN293</f>
        <v>#N/A</v>
      </c>
      <c r="AQ293" s="80" t="e">
        <f t="shared" ref="AQ293" si="866">+M289-AO293</f>
        <v>#N/A</v>
      </c>
      <c r="AR293" s="175"/>
      <c r="AS293" s="175"/>
      <c r="AT293" s="175"/>
      <c r="AU293" s="175"/>
    </row>
    <row r="294" spans="1:47" ht="29" thickBot="1">
      <c r="A294" s="179"/>
      <c r="B294" s="200"/>
      <c r="C294" s="183"/>
      <c r="D294" s="186"/>
      <c r="E294" s="123"/>
      <c r="F294" s="123"/>
      <c r="G294" s="51"/>
      <c r="H294" s="52"/>
      <c r="I294" s="29"/>
      <c r="J294" s="192"/>
      <c r="K294" s="195"/>
      <c r="L294" s="197"/>
      <c r="M294" s="195"/>
      <c r="N294" s="198"/>
      <c r="O294" s="83" t="s">
        <v>169</v>
      </c>
      <c r="P294" s="86"/>
      <c r="Q294" s="86"/>
      <c r="R294" s="86"/>
      <c r="S294" s="46" t="str">
        <f t="shared" si="765"/>
        <v/>
      </c>
      <c r="T294" s="86"/>
      <c r="U294" s="46" t="str">
        <f t="shared" si="766"/>
        <v/>
      </c>
      <c r="V294" s="126"/>
      <c r="W294" s="46" t="str">
        <f t="shared" si="767"/>
        <v/>
      </c>
      <c r="X294" s="126"/>
      <c r="Y294" s="46" t="str">
        <f t="shared" si="768"/>
        <v/>
      </c>
      <c r="Z294" s="126"/>
      <c r="AA294" s="46" t="str">
        <f t="shared" si="769"/>
        <v/>
      </c>
      <c r="AB294" s="126"/>
      <c r="AC294" s="46" t="str">
        <f t="shared" si="770"/>
        <v/>
      </c>
      <c r="AD294" s="126"/>
      <c r="AE294" s="46" t="str">
        <f t="shared" si="771"/>
        <v/>
      </c>
      <c r="AF294" s="125" t="str">
        <f t="shared" si="772"/>
        <v/>
      </c>
      <c r="AG294" s="125" t="str">
        <f t="shared" si="773"/>
        <v/>
      </c>
      <c r="AH294" s="87"/>
      <c r="AI294" s="30" t="str">
        <f t="shared" si="777"/>
        <v>Débil</v>
      </c>
      <c r="AJ294" s="34" t="str">
        <f>IFERROR(VLOOKUP((CONCATENATE(AG294,AI294)),Listados!$U$3:$V$11,2,FALSE),"")</f>
        <v/>
      </c>
      <c r="AK294" s="125">
        <f t="shared" si="778"/>
        <v>100</v>
      </c>
      <c r="AL294" s="189"/>
      <c r="AM294" s="190"/>
      <c r="AN294" s="80">
        <f t="shared" ref="AN294" si="867">+IF(AND(Q294="Preventivo",AM289="Fuerte"),2,IF(AND(Q294="Preventivo",AM289="Moderado"),1,0))</f>
        <v>0</v>
      </c>
      <c r="AO294" s="80">
        <f t="shared" si="795"/>
        <v>0</v>
      </c>
      <c r="AP294" s="80" t="e">
        <f t="shared" ref="AP294" si="868">+K289-AN294</f>
        <v>#N/A</v>
      </c>
      <c r="AQ294" s="80" t="e">
        <f t="shared" ref="AQ294" si="869">+M289-AO294</f>
        <v>#N/A</v>
      </c>
      <c r="AR294" s="176"/>
      <c r="AS294" s="176"/>
      <c r="AT294" s="176"/>
      <c r="AU294" s="176"/>
    </row>
    <row r="295" spans="1:47" ht="28">
      <c r="A295" s="177">
        <v>49</v>
      </c>
      <c r="B295" s="199"/>
      <c r="C295" s="181" t="str">
        <f>IFERROR(VLOOKUP(B295,Listados!B$3:C$20,2,FALSE),"")</f>
        <v/>
      </c>
      <c r="D295" s="184"/>
      <c r="E295" s="121"/>
      <c r="F295" s="121"/>
      <c r="G295" s="37"/>
      <c r="H295" s="42"/>
      <c r="I295" s="28"/>
      <c r="J295" s="191"/>
      <c r="K295" s="193" t="e">
        <f>+VLOOKUP(J295,Listados!$K$8:$L$12,2,0)</f>
        <v>#N/A</v>
      </c>
      <c r="L295" s="196"/>
      <c r="M295" s="193" t="e">
        <f>+VLOOKUP(L295,Listados!$K$13:$L$17,2,0)</f>
        <v>#N/A</v>
      </c>
      <c r="N295" s="176" t="str">
        <f>IF(AND(J295&lt;&gt;"",L295&lt;&gt;""),VLOOKUP(J295&amp;L295,Listados!$M$3:$N$27,2,FALSE),"")</f>
        <v/>
      </c>
      <c r="O295" s="83" t="s">
        <v>169</v>
      </c>
      <c r="P295" s="86"/>
      <c r="Q295" s="86"/>
      <c r="R295" s="86"/>
      <c r="S295" s="46" t="str">
        <f t="shared" si="765"/>
        <v/>
      </c>
      <c r="T295" s="86"/>
      <c r="U295" s="46" t="str">
        <f t="shared" si="766"/>
        <v/>
      </c>
      <c r="V295" s="126"/>
      <c r="W295" s="46" t="str">
        <f t="shared" si="767"/>
        <v/>
      </c>
      <c r="X295" s="126"/>
      <c r="Y295" s="46" t="str">
        <f t="shared" si="768"/>
        <v/>
      </c>
      <c r="Z295" s="126"/>
      <c r="AA295" s="46" t="str">
        <f t="shared" si="769"/>
        <v/>
      </c>
      <c r="AB295" s="126"/>
      <c r="AC295" s="46" t="str">
        <f t="shared" si="770"/>
        <v/>
      </c>
      <c r="AD295" s="126"/>
      <c r="AE295" s="46" t="str">
        <f t="shared" si="771"/>
        <v/>
      </c>
      <c r="AF295" s="125" t="str">
        <f t="shared" si="772"/>
        <v/>
      </c>
      <c r="AG295" s="125" t="str">
        <f t="shared" si="773"/>
        <v/>
      </c>
      <c r="AH295" s="87"/>
      <c r="AI295" s="30" t="str">
        <f t="shared" si="777"/>
        <v>Débil</v>
      </c>
      <c r="AJ295" s="34" t="str">
        <f>IFERROR(VLOOKUP((CONCATENATE(AG295,AI295)),Listados!$U$3:$V$11,2,FALSE),"")</f>
        <v/>
      </c>
      <c r="AK295" s="125">
        <f t="shared" si="778"/>
        <v>100</v>
      </c>
      <c r="AL295" s="187">
        <f>AVERAGE(AK295:AK300)</f>
        <v>100</v>
      </c>
      <c r="AM295" s="189" t="str">
        <f>IF(AL295&lt;=50, "Débil", IF(AL295&lt;=99,"Moderado","Fuerte"))</f>
        <v>Fuerte</v>
      </c>
      <c r="AN295" s="80">
        <f t="shared" ref="AN295" si="870">+IF(AND(Q295="Preventivo",AM295="Fuerte"),2,IF(AND(Q295="Preventivo",AM295="Moderado"),1,0))</f>
        <v>0</v>
      </c>
      <c r="AO295" s="80">
        <f t="shared" si="795"/>
        <v>0</v>
      </c>
      <c r="AP295" s="80" t="e">
        <f t="shared" ref="AP295" si="871">+K295-AN295</f>
        <v>#N/A</v>
      </c>
      <c r="AQ295" s="80" t="e">
        <f t="shared" ref="AQ295" si="872">+M295-AO295</f>
        <v>#N/A</v>
      </c>
      <c r="AR295" s="174" t="e">
        <f>+VLOOKUP(MIN(AP295,AP296,AP297,AP298,AP299,AP300),Listados!$J$18:$K$24,2,TRUE)</f>
        <v>#N/A</v>
      </c>
      <c r="AS295" s="174" t="e">
        <f>+VLOOKUP(MIN(AQ295,AQ296,AQ297,AQ298,AQ299,AQ300),Listados!$J$27:$K$32,2,TRUE)</f>
        <v>#N/A</v>
      </c>
      <c r="AT295" s="174" t="e">
        <f>IF(AND(AR295&lt;&gt;"",AS295&lt;&gt;""),VLOOKUP(AR295&amp;AS295,Listados!$M$3:$N$27,2,FALSE),"")</f>
        <v>#N/A</v>
      </c>
      <c r="AU295" s="174" t="e">
        <f>+VLOOKUP(AT295,Listados!$P$3:$Q$6,2,FALSE)</f>
        <v>#N/A</v>
      </c>
    </row>
    <row r="296" spans="1:47" ht="28">
      <c r="A296" s="178"/>
      <c r="B296" s="200"/>
      <c r="C296" s="182"/>
      <c r="D296" s="185"/>
      <c r="E296" s="122"/>
      <c r="F296" s="122"/>
      <c r="G296" s="35"/>
      <c r="H296" s="43"/>
      <c r="I296" s="29"/>
      <c r="J296" s="192"/>
      <c r="K296" s="194"/>
      <c r="L296" s="197"/>
      <c r="M296" s="194"/>
      <c r="N296" s="198"/>
      <c r="O296" s="83" t="s">
        <v>169</v>
      </c>
      <c r="P296" s="86"/>
      <c r="Q296" s="86"/>
      <c r="R296" s="86"/>
      <c r="S296" s="46" t="str">
        <f t="shared" si="765"/>
        <v/>
      </c>
      <c r="T296" s="86"/>
      <c r="U296" s="46" t="str">
        <f t="shared" si="766"/>
        <v/>
      </c>
      <c r="V296" s="126"/>
      <c r="W296" s="46" t="str">
        <f t="shared" si="767"/>
        <v/>
      </c>
      <c r="X296" s="126"/>
      <c r="Y296" s="46" t="str">
        <f t="shared" si="768"/>
        <v/>
      </c>
      <c r="Z296" s="126"/>
      <c r="AA296" s="46" t="str">
        <f t="shared" si="769"/>
        <v/>
      </c>
      <c r="AB296" s="126"/>
      <c r="AC296" s="46" t="str">
        <f t="shared" si="770"/>
        <v/>
      </c>
      <c r="AD296" s="126"/>
      <c r="AE296" s="46" t="str">
        <f t="shared" si="771"/>
        <v/>
      </c>
      <c r="AF296" s="125" t="str">
        <f t="shared" si="772"/>
        <v/>
      </c>
      <c r="AG296" s="125" t="str">
        <f t="shared" si="773"/>
        <v/>
      </c>
      <c r="AH296" s="87"/>
      <c r="AI296" s="30" t="str">
        <f t="shared" si="777"/>
        <v>Débil</v>
      </c>
      <c r="AJ296" s="34" t="str">
        <f>IFERROR(VLOOKUP((CONCATENATE(AG296,AI296)),Listados!$U$3:$V$11,2,FALSE),"")</f>
        <v/>
      </c>
      <c r="AK296" s="125">
        <f t="shared" si="778"/>
        <v>100</v>
      </c>
      <c r="AL296" s="188"/>
      <c r="AM296" s="190"/>
      <c r="AN296" s="80">
        <f t="shared" ref="AN296" si="873">+IF(AND(Q296="Preventivo",AM295="Fuerte"),2,IF(AND(Q296="Preventivo",AM295="Moderado"),1,0))</f>
        <v>0</v>
      </c>
      <c r="AO296" s="80">
        <f t="shared" si="795"/>
        <v>0</v>
      </c>
      <c r="AP296" s="80" t="e">
        <f t="shared" ref="AP296" si="874">+K295-AN296</f>
        <v>#N/A</v>
      </c>
      <c r="AQ296" s="80" t="e">
        <f t="shared" ref="AQ296" si="875">+M295-AO296</f>
        <v>#N/A</v>
      </c>
      <c r="AR296" s="175"/>
      <c r="AS296" s="175"/>
      <c r="AT296" s="175"/>
      <c r="AU296" s="175"/>
    </row>
    <row r="297" spans="1:47" ht="28">
      <c r="A297" s="178"/>
      <c r="B297" s="200"/>
      <c r="C297" s="182"/>
      <c r="D297" s="185"/>
      <c r="E297" s="122"/>
      <c r="F297" s="122"/>
      <c r="G297" s="35"/>
      <c r="H297" s="43"/>
      <c r="I297" s="29"/>
      <c r="J297" s="192"/>
      <c r="K297" s="194"/>
      <c r="L297" s="197"/>
      <c r="M297" s="194"/>
      <c r="N297" s="198"/>
      <c r="O297" s="83" t="s">
        <v>169</v>
      </c>
      <c r="P297" s="86"/>
      <c r="Q297" s="86"/>
      <c r="R297" s="86"/>
      <c r="S297" s="46" t="str">
        <f t="shared" si="765"/>
        <v/>
      </c>
      <c r="T297" s="86"/>
      <c r="U297" s="46" t="str">
        <f t="shared" si="766"/>
        <v/>
      </c>
      <c r="V297" s="126"/>
      <c r="W297" s="46" t="str">
        <f t="shared" si="767"/>
        <v/>
      </c>
      <c r="X297" s="126"/>
      <c r="Y297" s="46" t="str">
        <f t="shared" si="768"/>
        <v/>
      </c>
      <c r="Z297" s="126"/>
      <c r="AA297" s="46" t="str">
        <f t="shared" si="769"/>
        <v/>
      </c>
      <c r="AB297" s="126"/>
      <c r="AC297" s="46" t="str">
        <f t="shared" si="770"/>
        <v/>
      </c>
      <c r="AD297" s="126"/>
      <c r="AE297" s="46" t="str">
        <f t="shared" si="771"/>
        <v/>
      </c>
      <c r="AF297" s="125" t="str">
        <f t="shared" si="772"/>
        <v/>
      </c>
      <c r="AG297" s="125" t="str">
        <f t="shared" si="773"/>
        <v/>
      </c>
      <c r="AH297" s="87"/>
      <c r="AI297" s="30" t="str">
        <f t="shared" si="777"/>
        <v>Débil</v>
      </c>
      <c r="AJ297" s="34" t="str">
        <f>IFERROR(VLOOKUP((CONCATENATE(AG297,AI297)),Listados!$U$3:$V$11,2,FALSE),"")</f>
        <v/>
      </c>
      <c r="AK297" s="125">
        <f t="shared" si="778"/>
        <v>100</v>
      </c>
      <c r="AL297" s="188"/>
      <c r="AM297" s="190"/>
      <c r="AN297" s="80">
        <f t="shared" ref="AN297" si="876">+IF(AND(Q297="Preventivo",AM295="Fuerte"),2,IF(AND(Q297="Preventivo",AM295="Moderado"),1,0))</f>
        <v>0</v>
      </c>
      <c r="AO297" s="80">
        <f t="shared" si="795"/>
        <v>0</v>
      </c>
      <c r="AP297" s="80" t="e">
        <f t="shared" ref="AP297" si="877">+K295-AN297</f>
        <v>#N/A</v>
      </c>
      <c r="AQ297" s="80" t="e">
        <f t="shared" ref="AQ297" si="878">+M295-AO297</f>
        <v>#N/A</v>
      </c>
      <c r="AR297" s="175"/>
      <c r="AS297" s="175"/>
      <c r="AT297" s="175"/>
      <c r="AU297" s="175"/>
    </row>
    <row r="298" spans="1:47" ht="28">
      <c r="A298" s="178"/>
      <c r="B298" s="200"/>
      <c r="C298" s="182"/>
      <c r="D298" s="185"/>
      <c r="E298" s="122"/>
      <c r="F298" s="122"/>
      <c r="G298" s="49"/>
      <c r="H298" s="43"/>
      <c r="I298" s="29"/>
      <c r="J298" s="192"/>
      <c r="K298" s="194"/>
      <c r="L298" s="197"/>
      <c r="M298" s="194"/>
      <c r="N298" s="198"/>
      <c r="O298" s="83" t="s">
        <v>169</v>
      </c>
      <c r="P298" s="86"/>
      <c r="Q298" s="86"/>
      <c r="R298" s="86"/>
      <c r="S298" s="46" t="str">
        <f t="shared" si="765"/>
        <v/>
      </c>
      <c r="T298" s="86"/>
      <c r="U298" s="46" t="str">
        <f t="shared" si="766"/>
        <v/>
      </c>
      <c r="V298" s="126"/>
      <c r="W298" s="46" t="str">
        <f t="shared" si="767"/>
        <v/>
      </c>
      <c r="X298" s="126"/>
      <c r="Y298" s="46" t="str">
        <f t="shared" si="768"/>
        <v/>
      </c>
      <c r="Z298" s="126"/>
      <c r="AA298" s="46" t="str">
        <f t="shared" si="769"/>
        <v/>
      </c>
      <c r="AB298" s="126"/>
      <c r="AC298" s="46" t="str">
        <f t="shared" si="770"/>
        <v/>
      </c>
      <c r="AD298" s="126"/>
      <c r="AE298" s="46" t="str">
        <f t="shared" si="771"/>
        <v/>
      </c>
      <c r="AF298" s="125" t="str">
        <f t="shared" si="772"/>
        <v/>
      </c>
      <c r="AG298" s="125" t="str">
        <f t="shared" si="773"/>
        <v/>
      </c>
      <c r="AH298" s="87"/>
      <c r="AI298" s="30" t="str">
        <f t="shared" si="777"/>
        <v>Débil</v>
      </c>
      <c r="AJ298" s="34" t="str">
        <f>IFERROR(VLOOKUP((CONCATENATE(AG298,AI298)),Listados!$U$3:$V$11,2,FALSE),"")</f>
        <v/>
      </c>
      <c r="AK298" s="125">
        <f t="shared" si="778"/>
        <v>100</v>
      </c>
      <c r="AL298" s="188"/>
      <c r="AM298" s="190"/>
      <c r="AN298" s="80">
        <f t="shared" ref="AN298" si="879">+IF(AND(Q298="Preventivo",AM295="Fuerte"),2,IF(AND(Q298="Preventivo",AM295="Moderado"),1,0))</f>
        <v>0</v>
      </c>
      <c r="AO298" s="80">
        <f t="shared" si="795"/>
        <v>0</v>
      </c>
      <c r="AP298" s="80" t="e">
        <f t="shared" ref="AP298" si="880">+K295-AN298</f>
        <v>#N/A</v>
      </c>
      <c r="AQ298" s="80" t="e">
        <f t="shared" ref="AQ298" si="881">+M295-AO298</f>
        <v>#N/A</v>
      </c>
      <c r="AR298" s="175"/>
      <c r="AS298" s="175"/>
      <c r="AT298" s="175"/>
      <c r="AU298" s="175"/>
    </row>
    <row r="299" spans="1:47" ht="28">
      <c r="A299" s="178"/>
      <c r="B299" s="200"/>
      <c r="C299" s="182"/>
      <c r="D299" s="185"/>
      <c r="E299" s="47"/>
      <c r="F299" s="47"/>
      <c r="G299" s="48"/>
      <c r="H299" s="50"/>
      <c r="I299" s="29"/>
      <c r="J299" s="192"/>
      <c r="K299" s="194"/>
      <c r="L299" s="197"/>
      <c r="M299" s="194"/>
      <c r="N299" s="198"/>
      <c r="O299" s="83" t="s">
        <v>169</v>
      </c>
      <c r="P299" s="86"/>
      <c r="Q299" s="86"/>
      <c r="R299" s="86"/>
      <c r="S299" s="46" t="str">
        <f t="shared" si="765"/>
        <v/>
      </c>
      <c r="T299" s="86"/>
      <c r="U299" s="46" t="str">
        <f t="shared" si="766"/>
        <v/>
      </c>
      <c r="V299" s="126"/>
      <c r="W299" s="46" t="str">
        <f t="shared" si="767"/>
        <v/>
      </c>
      <c r="X299" s="126"/>
      <c r="Y299" s="46" t="str">
        <f t="shared" si="768"/>
        <v/>
      </c>
      <c r="Z299" s="126"/>
      <c r="AA299" s="46" t="str">
        <f t="shared" si="769"/>
        <v/>
      </c>
      <c r="AB299" s="126"/>
      <c r="AC299" s="46" t="str">
        <f t="shared" si="770"/>
        <v/>
      </c>
      <c r="AD299" s="126"/>
      <c r="AE299" s="46" t="str">
        <f t="shared" si="771"/>
        <v/>
      </c>
      <c r="AF299" s="125" t="str">
        <f t="shared" si="772"/>
        <v/>
      </c>
      <c r="AG299" s="125" t="str">
        <f t="shared" si="773"/>
        <v/>
      </c>
      <c r="AH299" s="87"/>
      <c r="AI299" s="30" t="str">
        <f t="shared" si="777"/>
        <v>Débil</v>
      </c>
      <c r="AJ299" s="34" t="str">
        <f>IFERROR(VLOOKUP((CONCATENATE(AG299,AI299)),Listados!$U$3:$V$11,2,FALSE),"")</f>
        <v/>
      </c>
      <c r="AK299" s="125">
        <f t="shared" si="778"/>
        <v>100</v>
      </c>
      <c r="AL299" s="188"/>
      <c r="AM299" s="190"/>
      <c r="AN299" s="80">
        <f t="shared" ref="AN299" si="882">+IF(AND(Q299="Preventivo",AM295="Fuerte"),2,IF(AND(Q299="Preventivo",AM295="Moderado"),1,0))</f>
        <v>0</v>
      </c>
      <c r="AO299" s="80">
        <f t="shared" si="795"/>
        <v>0</v>
      </c>
      <c r="AP299" s="80" t="e">
        <f t="shared" ref="AP299" si="883">+K295-AN299</f>
        <v>#N/A</v>
      </c>
      <c r="AQ299" s="80" t="e">
        <f t="shared" ref="AQ299" si="884">+M295-AO299</f>
        <v>#N/A</v>
      </c>
      <c r="AR299" s="175"/>
      <c r="AS299" s="175"/>
      <c r="AT299" s="175"/>
      <c r="AU299" s="175"/>
    </row>
    <row r="300" spans="1:47" ht="29" thickBot="1">
      <c r="A300" s="179"/>
      <c r="B300" s="200"/>
      <c r="C300" s="183"/>
      <c r="D300" s="186"/>
      <c r="E300" s="123"/>
      <c r="F300" s="123"/>
      <c r="G300" s="51"/>
      <c r="H300" s="52"/>
      <c r="I300" s="29"/>
      <c r="J300" s="192"/>
      <c r="K300" s="195"/>
      <c r="L300" s="197"/>
      <c r="M300" s="195"/>
      <c r="N300" s="198"/>
      <c r="O300" s="83" t="s">
        <v>169</v>
      </c>
      <c r="P300" s="86"/>
      <c r="Q300" s="86"/>
      <c r="R300" s="86"/>
      <c r="S300" s="46" t="str">
        <f t="shared" si="765"/>
        <v/>
      </c>
      <c r="T300" s="86"/>
      <c r="U300" s="46" t="str">
        <f t="shared" si="766"/>
        <v/>
      </c>
      <c r="V300" s="126"/>
      <c r="W300" s="46" t="str">
        <f t="shared" si="767"/>
        <v/>
      </c>
      <c r="X300" s="126"/>
      <c r="Y300" s="46" t="str">
        <f t="shared" si="768"/>
        <v/>
      </c>
      <c r="Z300" s="126"/>
      <c r="AA300" s="46" t="str">
        <f t="shared" si="769"/>
        <v/>
      </c>
      <c r="AB300" s="126"/>
      <c r="AC300" s="46" t="str">
        <f t="shared" si="770"/>
        <v/>
      </c>
      <c r="AD300" s="126"/>
      <c r="AE300" s="46" t="str">
        <f t="shared" si="771"/>
        <v/>
      </c>
      <c r="AF300" s="125" t="str">
        <f t="shared" si="772"/>
        <v/>
      </c>
      <c r="AG300" s="125" t="str">
        <f t="shared" si="773"/>
        <v/>
      </c>
      <c r="AH300" s="87"/>
      <c r="AI300" s="30" t="str">
        <f t="shared" si="777"/>
        <v>Débil</v>
      </c>
      <c r="AJ300" s="34" t="str">
        <f>IFERROR(VLOOKUP((CONCATENATE(AG300,AI300)),Listados!$U$3:$V$11,2,FALSE),"")</f>
        <v/>
      </c>
      <c r="AK300" s="125">
        <f t="shared" si="778"/>
        <v>100</v>
      </c>
      <c r="AL300" s="189"/>
      <c r="AM300" s="190"/>
      <c r="AN300" s="80">
        <f t="shared" ref="AN300" si="885">+IF(AND(Q300="Preventivo",AM295="Fuerte"),2,IF(AND(Q300="Preventivo",AM295="Moderado"),1,0))</f>
        <v>0</v>
      </c>
      <c r="AO300" s="80">
        <f t="shared" si="795"/>
        <v>0</v>
      </c>
      <c r="AP300" s="80" t="e">
        <f t="shared" ref="AP300" si="886">+K295-AN300</f>
        <v>#N/A</v>
      </c>
      <c r="AQ300" s="80" t="e">
        <f t="shared" ref="AQ300" si="887">+M295-AO300</f>
        <v>#N/A</v>
      </c>
      <c r="AR300" s="176"/>
      <c r="AS300" s="176"/>
      <c r="AT300" s="176"/>
      <c r="AU300" s="176"/>
    </row>
    <row r="301" spans="1:47" ht="28">
      <c r="A301" s="177">
        <v>50</v>
      </c>
      <c r="B301" s="199"/>
      <c r="C301" s="181" t="str">
        <f>IFERROR(VLOOKUP(B301,Listados!B$3:C$20,2,FALSE),"")</f>
        <v/>
      </c>
      <c r="D301" s="184"/>
      <c r="E301" s="121"/>
      <c r="F301" s="121"/>
      <c r="G301" s="37"/>
      <c r="H301" s="42"/>
      <c r="I301" s="28"/>
      <c r="J301" s="191"/>
      <c r="K301" s="193" t="e">
        <f>+VLOOKUP(J301,Listados!$K$8:$L$12,2,0)</f>
        <v>#N/A</v>
      </c>
      <c r="L301" s="196"/>
      <c r="M301" s="193" t="e">
        <f>+VLOOKUP(L301,Listados!$K$13:$L$17,2,0)</f>
        <v>#N/A</v>
      </c>
      <c r="N301" s="176" t="str">
        <f>IF(AND(J301&lt;&gt;"",L301&lt;&gt;""),VLOOKUP(J301&amp;L301,Listados!$M$3:$N$27,2,FALSE),"")</f>
        <v/>
      </c>
      <c r="O301" s="83" t="s">
        <v>169</v>
      </c>
      <c r="P301" s="86"/>
      <c r="Q301" s="86"/>
      <c r="R301" s="86"/>
      <c r="S301" s="46" t="str">
        <f t="shared" si="765"/>
        <v/>
      </c>
      <c r="T301" s="86"/>
      <c r="U301" s="46" t="str">
        <f t="shared" si="766"/>
        <v/>
      </c>
      <c r="V301" s="126"/>
      <c r="W301" s="46" t="str">
        <f t="shared" si="767"/>
        <v/>
      </c>
      <c r="X301" s="126"/>
      <c r="Y301" s="46" t="str">
        <f t="shared" si="768"/>
        <v/>
      </c>
      <c r="Z301" s="126"/>
      <c r="AA301" s="46" t="str">
        <f t="shared" si="769"/>
        <v/>
      </c>
      <c r="AB301" s="126"/>
      <c r="AC301" s="46" t="str">
        <f t="shared" si="770"/>
        <v/>
      </c>
      <c r="AD301" s="126"/>
      <c r="AE301" s="46" t="str">
        <f t="shared" si="771"/>
        <v/>
      </c>
      <c r="AF301" s="125" t="str">
        <f t="shared" si="772"/>
        <v/>
      </c>
      <c r="AG301" s="125" t="str">
        <f t="shared" si="773"/>
        <v/>
      </c>
      <c r="AH301" s="87"/>
      <c r="AI301" s="30" t="str">
        <f t="shared" si="777"/>
        <v>Débil</v>
      </c>
      <c r="AJ301" s="34" t="str">
        <f>IFERROR(VLOOKUP((CONCATENATE(AG301,AI301)),Listados!$U$3:$V$11,2,FALSE),"")</f>
        <v/>
      </c>
      <c r="AK301" s="125">
        <f t="shared" si="778"/>
        <v>100</v>
      </c>
      <c r="AL301" s="187">
        <f>AVERAGE(AK301:AK306)</f>
        <v>100</v>
      </c>
      <c r="AM301" s="189" t="str">
        <f>IF(AL301&lt;=50, "Débil", IF(AL301&lt;=99,"Moderado","Fuerte"))</f>
        <v>Fuerte</v>
      </c>
      <c r="AN301" s="80">
        <f t="shared" ref="AN301" si="888">+IF(AND(Q301="Preventivo",AM301="Fuerte"),2,IF(AND(Q301="Preventivo",AM301="Moderado"),1,0))</f>
        <v>0</v>
      </c>
      <c r="AO301" s="80">
        <f t="shared" si="795"/>
        <v>0</v>
      </c>
      <c r="AP301" s="80" t="e">
        <f t="shared" ref="AP301" si="889">+K301-AN301</f>
        <v>#N/A</v>
      </c>
      <c r="AQ301" s="80" t="e">
        <f t="shared" ref="AQ301" si="890">+M301-AO301</f>
        <v>#N/A</v>
      </c>
      <c r="AR301" s="174" t="e">
        <f>+VLOOKUP(MIN(AP301,AP302,AP303,AP304,AP305,AP306),Listados!$J$18:$K$24,2,TRUE)</f>
        <v>#N/A</v>
      </c>
      <c r="AS301" s="174" t="e">
        <f>+VLOOKUP(MIN(AQ301,AQ302,AQ303,AQ304,AQ305,AQ306),Listados!$J$27:$K$32,2,TRUE)</f>
        <v>#N/A</v>
      </c>
      <c r="AT301" s="174" t="e">
        <f>IF(AND(AR301&lt;&gt;"",AS301&lt;&gt;""),VLOOKUP(AR301&amp;AS301,Listados!$M$3:$N$27,2,FALSE),"")</f>
        <v>#N/A</v>
      </c>
      <c r="AU301" s="174" t="e">
        <f>+VLOOKUP(AT301,Listados!$P$3:$Q$6,2,FALSE)</f>
        <v>#N/A</v>
      </c>
    </row>
    <row r="302" spans="1:47" ht="28">
      <c r="A302" s="178"/>
      <c r="B302" s="200"/>
      <c r="C302" s="182"/>
      <c r="D302" s="185"/>
      <c r="E302" s="122"/>
      <c r="F302" s="122"/>
      <c r="G302" s="35"/>
      <c r="H302" s="43"/>
      <c r="I302" s="29"/>
      <c r="J302" s="192"/>
      <c r="K302" s="194"/>
      <c r="L302" s="197"/>
      <c r="M302" s="194"/>
      <c r="N302" s="198"/>
      <c r="O302" s="83" t="s">
        <v>169</v>
      </c>
      <c r="P302" s="86"/>
      <c r="Q302" s="86"/>
      <c r="R302" s="86"/>
      <c r="S302" s="46" t="str">
        <f t="shared" si="765"/>
        <v/>
      </c>
      <c r="T302" s="86"/>
      <c r="U302" s="46" t="str">
        <f t="shared" si="766"/>
        <v/>
      </c>
      <c r="V302" s="126"/>
      <c r="W302" s="46" t="str">
        <f t="shared" si="767"/>
        <v/>
      </c>
      <c r="X302" s="126"/>
      <c r="Y302" s="46" t="str">
        <f t="shared" si="768"/>
        <v/>
      </c>
      <c r="Z302" s="126"/>
      <c r="AA302" s="46" t="str">
        <f t="shared" si="769"/>
        <v/>
      </c>
      <c r="AB302" s="126"/>
      <c r="AC302" s="46" t="str">
        <f t="shared" si="770"/>
        <v/>
      </c>
      <c r="AD302" s="126"/>
      <c r="AE302" s="46" t="str">
        <f t="shared" si="771"/>
        <v/>
      </c>
      <c r="AF302" s="125" t="str">
        <f t="shared" si="772"/>
        <v/>
      </c>
      <c r="AG302" s="125" t="str">
        <f t="shared" si="773"/>
        <v/>
      </c>
      <c r="AH302" s="87"/>
      <c r="AI302" s="30" t="str">
        <f t="shared" si="777"/>
        <v>Débil</v>
      </c>
      <c r="AJ302" s="34" t="str">
        <f>IFERROR(VLOOKUP((CONCATENATE(AG302,AI302)),Listados!$U$3:$V$11,2,FALSE),"")</f>
        <v/>
      </c>
      <c r="AK302" s="125">
        <f t="shared" si="778"/>
        <v>100</v>
      </c>
      <c r="AL302" s="188"/>
      <c r="AM302" s="190"/>
      <c r="AN302" s="80">
        <f t="shared" ref="AN302" si="891">+IF(AND(Q302="Preventivo",AM301="Fuerte"),2,IF(AND(Q302="Preventivo",AM301="Moderado"),1,0))</f>
        <v>0</v>
      </c>
      <c r="AO302" s="80">
        <f t="shared" si="795"/>
        <v>0</v>
      </c>
      <c r="AP302" s="80" t="e">
        <f t="shared" ref="AP302" si="892">+K301-AN302</f>
        <v>#N/A</v>
      </c>
      <c r="AQ302" s="80" t="e">
        <f t="shared" ref="AQ302" si="893">+M301-AO302</f>
        <v>#N/A</v>
      </c>
      <c r="AR302" s="175"/>
      <c r="AS302" s="175"/>
      <c r="AT302" s="175"/>
      <c r="AU302" s="175"/>
    </row>
    <row r="303" spans="1:47" ht="28">
      <c r="A303" s="178"/>
      <c r="B303" s="200"/>
      <c r="C303" s="182"/>
      <c r="D303" s="185"/>
      <c r="E303" s="122"/>
      <c r="F303" s="122"/>
      <c r="G303" s="35"/>
      <c r="H303" s="43"/>
      <c r="I303" s="29"/>
      <c r="J303" s="192"/>
      <c r="K303" s="194"/>
      <c r="L303" s="197"/>
      <c r="M303" s="194"/>
      <c r="N303" s="198"/>
      <c r="O303" s="83" t="s">
        <v>169</v>
      </c>
      <c r="P303" s="86"/>
      <c r="Q303" s="86"/>
      <c r="R303" s="86"/>
      <c r="S303" s="46" t="str">
        <f t="shared" si="765"/>
        <v/>
      </c>
      <c r="T303" s="86"/>
      <c r="U303" s="46" t="str">
        <f t="shared" si="766"/>
        <v/>
      </c>
      <c r="V303" s="126"/>
      <c r="W303" s="46" t="str">
        <f t="shared" si="767"/>
        <v/>
      </c>
      <c r="X303" s="126"/>
      <c r="Y303" s="46" t="str">
        <f t="shared" si="768"/>
        <v/>
      </c>
      <c r="Z303" s="126"/>
      <c r="AA303" s="46" t="str">
        <f t="shared" si="769"/>
        <v/>
      </c>
      <c r="AB303" s="126"/>
      <c r="AC303" s="46" t="str">
        <f t="shared" si="770"/>
        <v/>
      </c>
      <c r="AD303" s="126"/>
      <c r="AE303" s="46" t="str">
        <f t="shared" si="771"/>
        <v/>
      </c>
      <c r="AF303" s="125" t="str">
        <f t="shared" si="772"/>
        <v/>
      </c>
      <c r="AG303" s="125" t="str">
        <f t="shared" si="773"/>
        <v/>
      </c>
      <c r="AH303" s="87"/>
      <c r="AI303" s="30" t="str">
        <f t="shared" si="777"/>
        <v>Débil</v>
      </c>
      <c r="AJ303" s="34" t="str">
        <f>IFERROR(VLOOKUP((CONCATENATE(AG303,AI303)),Listados!$U$3:$V$11,2,FALSE),"")</f>
        <v/>
      </c>
      <c r="AK303" s="125">
        <f t="shared" si="778"/>
        <v>100</v>
      </c>
      <c r="AL303" s="188"/>
      <c r="AM303" s="190"/>
      <c r="AN303" s="80">
        <f t="shared" ref="AN303" si="894">+IF(AND(Q303="Preventivo",AM301="Fuerte"),2,IF(AND(Q303="Preventivo",AM301="Moderado"),1,0))</f>
        <v>0</v>
      </c>
      <c r="AO303" s="80">
        <f t="shared" si="795"/>
        <v>0</v>
      </c>
      <c r="AP303" s="80" t="e">
        <f t="shared" ref="AP303" si="895">+K301-AN303</f>
        <v>#N/A</v>
      </c>
      <c r="AQ303" s="80" t="e">
        <f t="shared" ref="AQ303" si="896">+M301-AO303</f>
        <v>#N/A</v>
      </c>
      <c r="AR303" s="175"/>
      <c r="AS303" s="175"/>
      <c r="AT303" s="175"/>
      <c r="AU303" s="175"/>
    </row>
    <row r="304" spans="1:47" ht="28">
      <c r="A304" s="178"/>
      <c r="B304" s="200"/>
      <c r="C304" s="182"/>
      <c r="D304" s="185"/>
      <c r="E304" s="122"/>
      <c r="F304" s="122"/>
      <c r="G304" s="49"/>
      <c r="H304" s="43"/>
      <c r="I304" s="29"/>
      <c r="J304" s="192"/>
      <c r="K304" s="194"/>
      <c r="L304" s="197"/>
      <c r="M304" s="194"/>
      <c r="N304" s="198"/>
      <c r="O304" s="83" t="s">
        <v>169</v>
      </c>
      <c r="P304" s="86"/>
      <c r="Q304" s="86"/>
      <c r="R304" s="86"/>
      <c r="S304" s="46" t="str">
        <f t="shared" si="765"/>
        <v/>
      </c>
      <c r="T304" s="86"/>
      <c r="U304" s="46" t="str">
        <f t="shared" si="766"/>
        <v/>
      </c>
      <c r="V304" s="126"/>
      <c r="W304" s="46" t="str">
        <f t="shared" si="767"/>
        <v/>
      </c>
      <c r="X304" s="126"/>
      <c r="Y304" s="46" t="str">
        <f t="shared" si="768"/>
        <v/>
      </c>
      <c r="Z304" s="126"/>
      <c r="AA304" s="46" t="str">
        <f t="shared" si="769"/>
        <v/>
      </c>
      <c r="AB304" s="126"/>
      <c r="AC304" s="46" t="str">
        <f t="shared" si="770"/>
        <v/>
      </c>
      <c r="AD304" s="126"/>
      <c r="AE304" s="46" t="str">
        <f t="shared" si="771"/>
        <v/>
      </c>
      <c r="AF304" s="125" t="str">
        <f t="shared" si="772"/>
        <v/>
      </c>
      <c r="AG304" s="125" t="str">
        <f t="shared" si="773"/>
        <v/>
      </c>
      <c r="AH304" s="87"/>
      <c r="AI304" s="30" t="str">
        <f t="shared" si="777"/>
        <v>Débil</v>
      </c>
      <c r="AJ304" s="34" t="str">
        <f>IFERROR(VLOOKUP((CONCATENATE(AG304,AI304)),Listados!$U$3:$V$11,2,FALSE),"")</f>
        <v/>
      </c>
      <c r="AK304" s="125">
        <f t="shared" si="778"/>
        <v>100</v>
      </c>
      <c r="AL304" s="188"/>
      <c r="AM304" s="190"/>
      <c r="AN304" s="80">
        <f t="shared" ref="AN304" si="897">+IF(AND(Q304="Preventivo",AM301="Fuerte"),2,IF(AND(Q304="Preventivo",AM301="Moderado"),1,0))</f>
        <v>0</v>
      </c>
      <c r="AO304" s="80">
        <f t="shared" si="795"/>
        <v>0</v>
      </c>
      <c r="AP304" s="80" t="e">
        <f t="shared" ref="AP304" si="898">+K301-AN304</f>
        <v>#N/A</v>
      </c>
      <c r="AQ304" s="80" t="e">
        <f t="shared" ref="AQ304" si="899">+M301-AO304</f>
        <v>#N/A</v>
      </c>
      <c r="AR304" s="175"/>
      <c r="AS304" s="175"/>
      <c r="AT304" s="175"/>
      <c r="AU304" s="175"/>
    </row>
    <row r="305" spans="1:47" ht="28">
      <c r="A305" s="178"/>
      <c r="B305" s="200"/>
      <c r="C305" s="182"/>
      <c r="D305" s="185"/>
      <c r="E305" s="47"/>
      <c r="F305" s="47"/>
      <c r="G305" s="48"/>
      <c r="H305" s="50"/>
      <c r="I305" s="29"/>
      <c r="J305" s="192"/>
      <c r="K305" s="194"/>
      <c r="L305" s="197"/>
      <c r="M305" s="194"/>
      <c r="N305" s="198"/>
      <c r="O305" s="83" t="s">
        <v>169</v>
      </c>
      <c r="P305" s="86"/>
      <c r="Q305" s="86"/>
      <c r="R305" s="86"/>
      <c r="S305" s="46" t="str">
        <f t="shared" si="765"/>
        <v/>
      </c>
      <c r="T305" s="86"/>
      <c r="U305" s="46" t="str">
        <f t="shared" si="766"/>
        <v/>
      </c>
      <c r="V305" s="126"/>
      <c r="W305" s="46" t="str">
        <f t="shared" si="767"/>
        <v/>
      </c>
      <c r="X305" s="126"/>
      <c r="Y305" s="46" t="str">
        <f t="shared" si="768"/>
        <v/>
      </c>
      <c r="Z305" s="126"/>
      <c r="AA305" s="46" t="str">
        <f t="shared" si="769"/>
        <v/>
      </c>
      <c r="AB305" s="126"/>
      <c r="AC305" s="46" t="str">
        <f t="shared" si="770"/>
        <v/>
      </c>
      <c r="AD305" s="126"/>
      <c r="AE305" s="46" t="str">
        <f t="shared" si="771"/>
        <v/>
      </c>
      <c r="AF305" s="125" t="str">
        <f t="shared" si="772"/>
        <v/>
      </c>
      <c r="AG305" s="125" t="str">
        <f t="shared" si="773"/>
        <v/>
      </c>
      <c r="AH305" s="87"/>
      <c r="AI305" s="30" t="str">
        <f t="shared" si="777"/>
        <v>Débil</v>
      </c>
      <c r="AJ305" s="34" t="str">
        <f>IFERROR(VLOOKUP((CONCATENATE(AG305,AI305)),Listados!$U$3:$V$11,2,FALSE),"")</f>
        <v/>
      </c>
      <c r="AK305" s="125">
        <f t="shared" si="778"/>
        <v>100</v>
      </c>
      <c r="AL305" s="188"/>
      <c r="AM305" s="190"/>
      <c r="AN305" s="80">
        <f t="shared" ref="AN305" si="900">+IF(AND(Q305="Preventivo",AM301="Fuerte"),2,IF(AND(Q305="Preventivo",AM301="Moderado"),1,0))</f>
        <v>0</v>
      </c>
      <c r="AO305" s="80">
        <f t="shared" si="795"/>
        <v>0</v>
      </c>
      <c r="AP305" s="80" t="e">
        <f t="shared" ref="AP305" si="901">+K301-AN305</f>
        <v>#N/A</v>
      </c>
      <c r="AQ305" s="80" t="e">
        <f t="shared" ref="AQ305" si="902">+M301-AO305</f>
        <v>#N/A</v>
      </c>
      <c r="AR305" s="175"/>
      <c r="AS305" s="175"/>
      <c r="AT305" s="175"/>
      <c r="AU305" s="175"/>
    </row>
    <row r="306" spans="1:47" ht="29" thickBot="1">
      <c r="A306" s="179"/>
      <c r="B306" s="200"/>
      <c r="C306" s="183"/>
      <c r="D306" s="186"/>
      <c r="E306" s="123"/>
      <c r="F306" s="123"/>
      <c r="G306" s="51"/>
      <c r="H306" s="52"/>
      <c r="I306" s="29"/>
      <c r="J306" s="192"/>
      <c r="K306" s="195"/>
      <c r="L306" s="197"/>
      <c r="M306" s="195"/>
      <c r="N306" s="198"/>
      <c r="O306" s="83" t="s">
        <v>169</v>
      </c>
      <c r="P306" s="86"/>
      <c r="Q306" s="86"/>
      <c r="R306" s="86"/>
      <c r="S306" s="46" t="str">
        <f t="shared" si="765"/>
        <v/>
      </c>
      <c r="T306" s="86"/>
      <c r="U306" s="46" t="str">
        <f t="shared" si="766"/>
        <v/>
      </c>
      <c r="V306" s="126"/>
      <c r="W306" s="46" t="str">
        <f t="shared" si="767"/>
        <v/>
      </c>
      <c r="X306" s="126"/>
      <c r="Y306" s="46" t="str">
        <f t="shared" si="768"/>
        <v/>
      </c>
      <c r="Z306" s="126"/>
      <c r="AA306" s="46" t="str">
        <f t="shared" si="769"/>
        <v/>
      </c>
      <c r="AB306" s="126"/>
      <c r="AC306" s="46" t="str">
        <f t="shared" si="770"/>
        <v/>
      </c>
      <c r="AD306" s="126"/>
      <c r="AE306" s="46" t="str">
        <f t="shared" si="771"/>
        <v/>
      </c>
      <c r="AF306" s="125" t="str">
        <f t="shared" si="772"/>
        <v/>
      </c>
      <c r="AG306" s="125" t="str">
        <f t="shared" si="773"/>
        <v/>
      </c>
      <c r="AH306" s="87"/>
      <c r="AI306" s="30" t="str">
        <f t="shared" si="777"/>
        <v>Débil</v>
      </c>
      <c r="AJ306" s="34" t="str">
        <f>IFERROR(VLOOKUP((CONCATENATE(AG306,AI306)),Listados!$U$3:$V$11,2,FALSE),"")</f>
        <v/>
      </c>
      <c r="AK306" s="125">
        <f t="shared" si="778"/>
        <v>100</v>
      </c>
      <c r="AL306" s="189"/>
      <c r="AM306" s="190"/>
      <c r="AN306" s="80">
        <f t="shared" ref="AN306" si="903">+IF(AND(Q306="Preventivo",AM301="Fuerte"),2,IF(AND(Q306="Preventivo",AM301="Moderado"),1,0))</f>
        <v>0</v>
      </c>
      <c r="AO306" s="80">
        <f t="shared" si="795"/>
        <v>0</v>
      </c>
      <c r="AP306" s="80" t="e">
        <f t="shared" ref="AP306" si="904">+K301-AN306</f>
        <v>#N/A</v>
      </c>
      <c r="AQ306" s="80" t="e">
        <f t="shared" ref="AQ306" si="905">+M301-AO306</f>
        <v>#N/A</v>
      </c>
      <c r="AR306" s="176"/>
      <c r="AS306" s="176"/>
      <c r="AT306" s="176"/>
      <c r="AU306" s="176"/>
    </row>
    <row r="307" spans="1:47" ht="28">
      <c r="A307" s="177">
        <v>51</v>
      </c>
      <c r="B307" s="199"/>
      <c r="C307" s="181" t="str">
        <f>IFERROR(VLOOKUP(B307,Listados!B$3:C$20,2,FALSE),"")</f>
        <v/>
      </c>
      <c r="D307" s="184"/>
      <c r="E307" s="121"/>
      <c r="F307" s="121"/>
      <c r="G307" s="37"/>
      <c r="H307" s="42"/>
      <c r="I307" s="28"/>
      <c r="J307" s="191"/>
      <c r="K307" s="193" t="e">
        <f>+VLOOKUP(J307,Listados!$K$8:$L$12,2,0)</f>
        <v>#N/A</v>
      </c>
      <c r="L307" s="196"/>
      <c r="M307" s="193" t="e">
        <f>+VLOOKUP(L307,Listados!$K$13:$L$17,2,0)</f>
        <v>#N/A</v>
      </c>
      <c r="N307" s="176" t="str">
        <f>IF(AND(J307&lt;&gt;"",L307&lt;&gt;""),VLOOKUP(J307&amp;L307,Listados!$M$3:$N$27,2,FALSE),"")</f>
        <v/>
      </c>
      <c r="O307" s="83" t="s">
        <v>169</v>
      </c>
      <c r="P307" s="86"/>
      <c r="Q307" s="86"/>
      <c r="R307" s="86"/>
      <c r="S307" s="46" t="str">
        <f t="shared" si="765"/>
        <v/>
      </c>
      <c r="T307" s="86"/>
      <c r="U307" s="46" t="str">
        <f t="shared" si="766"/>
        <v/>
      </c>
      <c r="V307" s="126"/>
      <c r="W307" s="46" t="str">
        <f t="shared" si="767"/>
        <v/>
      </c>
      <c r="X307" s="126"/>
      <c r="Y307" s="46" t="str">
        <f t="shared" si="768"/>
        <v/>
      </c>
      <c r="Z307" s="126"/>
      <c r="AA307" s="46" t="str">
        <f t="shared" si="769"/>
        <v/>
      </c>
      <c r="AB307" s="126"/>
      <c r="AC307" s="46" t="str">
        <f t="shared" si="770"/>
        <v/>
      </c>
      <c r="AD307" s="126"/>
      <c r="AE307" s="46" t="str">
        <f t="shared" si="771"/>
        <v/>
      </c>
      <c r="AF307" s="125" t="str">
        <f t="shared" si="772"/>
        <v/>
      </c>
      <c r="AG307" s="125" t="str">
        <f t="shared" si="773"/>
        <v/>
      </c>
      <c r="AH307" s="87"/>
      <c r="AI307" s="30" t="str">
        <f t="shared" si="777"/>
        <v>Débil</v>
      </c>
      <c r="AJ307" s="34" t="str">
        <f>IFERROR(VLOOKUP((CONCATENATE(AG307,AI307)),Listados!$U$3:$V$11,2,FALSE),"")</f>
        <v/>
      </c>
      <c r="AK307" s="125">
        <f t="shared" si="778"/>
        <v>100</v>
      </c>
      <c r="AL307" s="187">
        <f>AVERAGE(AK307:AK312)</f>
        <v>100</v>
      </c>
      <c r="AM307" s="189" t="str">
        <f>IF(AL307&lt;=50, "Débil", IF(AL307&lt;=99,"Moderado","Fuerte"))</f>
        <v>Fuerte</v>
      </c>
      <c r="AN307" s="80">
        <f t="shared" ref="AN307" si="906">+IF(AND(Q307="Preventivo",AM307="Fuerte"),2,IF(AND(Q307="Preventivo",AM307="Moderado"),1,0))</f>
        <v>0</v>
      </c>
      <c r="AO307" s="80">
        <f t="shared" si="795"/>
        <v>0</v>
      </c>
      <c r="AP307" s="80" t="e">
        <f t="shared" ref="AP307" si="907">+K307-AN307</f>
        <v>#N/A</v>
      </c>
      <c r="AQ307" s="80" t="e">
        <f t="shared" ref="AQ307" si="908">+M307-AO307</f>
        <v>#N/A</v>
      </c>
      <c r="AR307" s="174" t="e">
        <f>+VLOOKUP(MIN(AP307,AP308,AP309,AP310,AP311,AP312),Listados!$J$18:$K$24,2,TRUE)</f>
        <v>#N/A</v>
      </c>
      <c r="AS307" s="174" t="e">
        <f>+VLOOKUP(MIN(AQ307,AQ308,AQ309,AQ310,AQ311,AQ312),Listados!$J$27:$K$32,2,TRUE)</f>
        <v>#N/A</v>
      </c>
      <c r="AT307" s="174" t="e">
        <f>IF(AND(AR307&lt;&gt;"",AS307&lt;&gt;""),VLOOKUP(AR307&amp;AS307,Listados!$M$3:$N$27,2,FALSE),"")</f>
        <v>#N/A</v>
      </c>
      <c r="AU307" s="174" t="e">
        <f>+VLOOKUP(AT307,Listados!$P$3:$Q$6,2,FALSE)</f>
        <v>#N/A</v>
      </c>
    </row>
    <row r="308" spans="1:47" ht="28">
      <c r="A308" s="178"/>
      <c r="B308" s="200"/>
      <c r="C308" s="182"/>
      <c r="D308" s="185"/>
      <c r="E308" s="122"/>
      <c r="F308" s="122"/>
      <c r="G308" s="35"/>
      <c r="H308" s="43"/>
      <c r="I308" s="29"/>
      <c r="J308" s="192"/>
      <c r="K308" s="194"/>
      <c r="L308" s="197"/>
      <c r="M308" s="194"/>
      <c r="N308" s="198"/>
      <c r="O308" s="83" t="s">
        <v>169</v>
      </c>
      <c r="P308" s="86"/>
      <c r="Q308" s="86"/>
      <c r="R308" s="86"/>
      <c r="S308" s="46" t="str">
        <f t="shared" si="765"/>
        <v/>
      </c>
      <c r="T308" s="86"/>
      <c r="U308" s="46" t="str">
        <f t="shared" si="766"/>
        <v/>
      </c>
      <c r="V308" s="126"/>
      <c r="W308" s="46" t="str">
        <f t="shared" si="767"/>
        <v/>
      </c>
      <c r="X308" s="126"/>
      <c r="Y308" s="46" t="str">
        <f t="shared" si="768"/>
        <v/>
      </c>
      <c r="Z308" s="126"/>
      <c r="AA308" s="46" t="str">
        <f t="shared" si="769"/>
        <v/>
      </c>
      <c r="AB308" s="126"/>
      <c r="AC308" s="46" t="str">
        <f t="shared" si="770"/>
        <v/>
      </c>
      <c r="AD308" s="126"/>
      <c r="AE308" s="46" t="str">
        <f t="shared" si="771"/>
        <v/>
      </c>
      <c r="AF308" s="125" t="str">
        <f t="shared" si="772"/>
        <v/>
      </c>
      <c r="AG308" s="125" t="str">
        <f t="shared" si="773"/>
        <v/>
      </c>
      <c r="AH308" s="87"/>
      <c r="AI308" s="30" t="str">
        <f t="shared" si="777"/>
        <v>Débil</v>
      </c>
      <c r="AJ308" s="34" t="str">
        <f>IFERROR(VLOOKUP((CONCATENATE(AG308,AI308)),Listados!$U$3:$V$11,2,FALSE),"")</f>
        <v/>
      </c>
      <c r="AK308" s="125">
        <f t="shared" si="778"/>
        <v>100</v>
      </c>
      <c r="AL308" s="188"/>
      <c r="AM308" s="190"/>
      <c r="AN308" s="80">
        <f t="shared" ref="AN308" si="909">+IF(AND(Q308="Preventivo",AM307="Fuerte"),2,IF(AND(Q308="Preventivo",AM307="Moderado"),1,0))</f>
        <v>0</v>
      </c>
      <c r="AO308" s="80">
        <f t="shared" si="795"/>
        <v>0</v>
      </c>
      <c r="AP308" s="80" t="e">
        <f t="shared" ref="AP308" si="910">+K307-AN308</f>
        <v>#N/A</v>
      </c>
      <c r="AQ308" s="80" t="e">
        <f t="shared" ref="AQ308" si="911">+M307-AO308</f>
        <v>#N/A</v>
      </c>
      <c r="AR308" s="175"/>
      <c r="AS308" s="175"/>
      <c r="AT308" s="175"/>
      <c r="AU308" s="175"/>
    </row>
    <row r="309" spans="1:47" ht="28">
      <c r="A309" s="178"/>
      <c r="B309" s="200"/>
      <c r="C309" s="182"/>
      <c r="D309" s="185"/>
      <c r="E309" s="122"/>
      <c r="F309" s="122"/>
      <c r="G309" s="35"/>
      <c r="H309" s="43"/>
      <c r="I309" s="29"/>
      <c r="J309" s="192"/>
      <c r="K309" s="194"/>
      <c r="L309" s="197"/>
      <c r="M309" s="194"/>
      <c r="N309" s="198"/>
      <c r="O309" s="83" t="s">
        <v>169</v>
      </c>
      <c r="P309" s="86"/>
      <c r="Q309" s="86"/>
      <c r="R309" s="86"/>
      <c r="S309" s="46" t="str">
        <f t="shared" si="765"/>
        <v/>
      </c>
      <c r="T309" s="86"/>
      <c r="U309" s="46" t="str">
        <f t="shared" si="766"/>
        <v/>
      </c>
      <c r="V309" s="126"/>
      <c r="W309" s="46" t="str">
        <f t="shared" si="767"/>
        <v/>
      </c>
      <c r="X309" s="126"/>
      <c r="Y309" s="46" t="str">
        <f t="shared" si="768"/>
        <v/>
      </c>
      <c r="Z309" s="126"/>
      <c r="AA309" s="46" t="str">
        <f t="shared" si="769"/>
        <v/>
      </c>
      <c r="AB309" s="126"/>
      <c r="AC309" s="46" t="str">
        <f t="shared" si="770"/>
        <v/>
      </c>
      <c r="AD309" s="126"/>
      <c r="AE309" s="46" t="str">
        <f t="shared" si="771"/>
        <v/>
      </c>
      <c r="AF309" s="125" t="str">
        <f t="shared" si="772"/>
        <v/>
      </c>
      <c r="AG309" s="125" t="str">
        <f t="shared" si="773"/>
        <v/>
      </c>
      <c r="AH309" s="87"/>
      <c r="AI309" s="30" t="str">
        <f t="shared" si="777"/>
        <v>Débil</v>
      </c>
      <c r="AJ309" s="34" t="str">
        <f>IFERROR(VLOOKUP((CONCATENATE(AG309,AI309)),Listados!$U$3:$V$11,2,FALSE),"")</f>
        <v/>
      </c>
      <c r="AK309" s="125">
        <f t="shared" si="778"/>
        <v>100</v>
      </c>
      <c r="AL309" s="188"/>
      <c r="AM309" s="190"/>
      <c r="AN309" s="80">
        <f t="shared" ref="AN309" si="912">+IF(AND(Q309="Preventivo",AM307="Fuerte"),2,IF(AND(Q309="Preventivo",AM307="Moderado"),1,0))</f>
        <v>0</v>
      </c>
      <c r="AO309" s="80">
        <f t="shared" si="795"/>
        <v>0</v>
      </c>
      <c r="AP309" s="80" t="e">
        <f t="shared" ref="AP309" si="913">+K307-AN309</f>
        <v>#N/A</v>
      </c>
      <c r="AQ309" s="80" t="e">
        <f t="shared" ref="AQ309" si="914">+M307-AO309</f>
        <v>#N/A</v>
      </c>
      <c r="AR309" s="175"/>
      <c r="AS309" s="175"/>
      <c r="AT309" s="175"/>
      <c r="AU309" s="175"/>
    </row>
    <row r="310" spans="1:47" ht="28">
      <c r="A310" s="178"/>
      <c r="B310" s="200"/>
      <c r="C310" s="182"/>
      <c r="D310" s="185"/>
      <c r="E310" s="122"/>
      <c r="F310" s="122"/>
      <c r="G310" s="49"/>
      <c r="H310" s="43"/>
      <c r="I310" s="29"/>
      <c r="J310" s="192"/>
      <c r="K310" s="194"/>
      <c r="L310" s="197"/>
      <c r="M310" s="194"/>
      <c r="N310" s="198"/>
      <c r="O310" s="83" t="s">
        <v>169</v>
      </c>
      <c r="P310" s="86"/>
      <c r="Q310" s="86"/>
      <c r="R310" s="86"/>
      <c r="S310" s="46" t="str">
        <f t="shared" si="765"/>
        <v/>
      </c>
      <c r="T310" s="86"/>
      <c r="U310" s="46" t="str">
        <f t="shared" si="766"/>
        <v/>
      </c>
      <c r="V310" s="126"/>
      <c r="W310" s="46" t="str">
        <f t="shared" si="767"/>
        <v/>
      </c>
      <c r="X310" s="126"/>
      <c r="Y310" s="46" t="str">
        <f t="shared" si="768"/>
        <v/>
      </c>
      <c r="Z310" s="126"/>
      <c r="AA310" s="46" t="str">
        <f t="shared" si="769"/>
        <v/>
      </c>
      <c r="AB310" s="126"/>
      <c r="AC310" s="46" t="str">
        <f t="shared" si="770"/>
        <v/>
      </c>
      <c r="AD310" s="126"/>
      <c r="AE310" s="46" t="str">
        <f t="shared" si="771"/>
        <v/>
      </c>
      <c r="AF310" s="125" t="str">
        <f t="shared" si="772"/>
        <v/>
      </c>
      <c r="AG310" s="125" t="str">
        <f t="shared" si="773"/>
        <v/>
      </c>
      <c r="AH310" s="87"/>
      <c r="AI310" s="30" t="str">
        <f t="shared" si="777"/>
        <v>Débil</v>
      </c>
      <c r="AJ310" s="34" t="str">
        <f>IFERROR(VLOOKUP((CONCATENATE(AG310,AI310)),Listados!$U$3:$V$11,2,FALSE),"")</f>
        <v/>
      </c>
      <c r="AK310" s="125">
        <f t="shared" si="778"/>
        <v>100</v>
      </c>
      <c r="AL310" s="188"/>
      <c r="AM310" s="190"/>
      <c r="AN310" s="80">
        <f t="shared" ref="AN310" si="915">+IF(AND(Q310="Preventivo",AM307="Fuerte"),2,IF(AND(Q310="Preventivo",AM307="Moderado"),1,0))</f>
        <v>0</v>
      </c>
      <c r="AO310" s="80">
        <f t="shared" si="795"/>
        <v>0</v>
      </c>
      <c r="AP310" s="80" t="e">
        <f t="shared" ref="AP310" si="916">+K307-AN310</f>
        <v>#N/A</v>
      </c>
      <c r="AQ310" s="80" t="e">
        <f t="shared" ref="AQ310" si="917">+M307-AO310</f>
        <v>#N/A</v>
      </c>
      <c r="AR310" s="175"/>
      <c r="AS310" s="175"/>
      <c r="AT310" s="175"/>
      <c r="AU310" s="175"/>
    </row>
    <row r="311" spans="1:47" ht="28">
      <c r="A311" s="178"/>
      <c r="B311" s="200"/>
      <c r="C311" s="182"/>
      <c r="D311" s="185"/>
      <c r="E311" s="47"/>
      <c r="F311" s="47"/>
      <c r="G311" s="48"/>
      <c r="H311" s="50"/>
      <c r="I311" s="29"/>
      <c r="J311" s="192"/>
      <c r="K311" s="194"/>
      <c r="L311" s="197"/>
      <c r="M311" s="194"/>
      <c r="N311" s="198"/>
      <c r="O311" s="83" t="s">
        <v>169</v>
      </c>
      <c r="P311" s="86"/>
      <c r="Q311" s="86"/>
      <c r="R311" s="86"/>
      <c r="S311" s="46" t="str">
        <f t="shared" si="765"/>
        <v/>
      </c>
      <c r="T311" s="86"/>
      <c r="U311" s="46" t="str">
        <f t="shared" si="766"/>
        <v/>
      </c>
      <c r="V311" s="126"/>
      <c r="W311" s="46" t="str">
        <f t="shared" si="767"/>
        <v/>
      </c>
      <c r="X311" s="126"/>
      <c r="Y311" s="46" t="str">
        <f t="shared" si="768"/>
        <v/>
      </c>
      <c r="Z311" s="126"/>
      <c r="AA311" s="46" t="str">
        <f t="shared" si="769"/>
        <v/>
      </c>
      <c r="AB311" s="126"/>
      <c r="AC311" s="46" t="str">
        <f t="shared" si="770"/>
        <v/>
      </c>
      <c r="AD311" s="126"/>
      <c r="AE311" s="46" t="str">
        <f t="shared" si="771"/>
        <v/>
      </c>
      <c r="AF311" s="125" t="str">
        <f t="shared" si="772"/>
        <v/>
      </c>
      <c r="AG311" s="125" t="str">
        <f t="shared" si="773"/>
        <v/>
      </c>
      <c r="AH311" s="87"/>
      <c r="AI311" s="30" t="str">
        <f t="shared" si="777"/>
        <v>Débil</v>
      </c>
      <c r="AJ311" s="34" t="str">
        <f>IFERROR(VLOOKUP((CONCATENATE(AG311,AI311)),Listados!$U$3:$V$11,2,FALSE),"")</f>
        <v/>
      </c>
      <c r="AK311" s="125">
        <f t="shared" si="778"/>
        <v>100</v>
      </c>
      <c r="AL311" s="188"/>
      <c r="AM311" s="190"/>
      <c r="AN311" s="80">
        <f t="shared" ref="AN311" si="918">+IF(AND(Q311="Preventivo",AM307="Fuerte"),2,IF(AND(Q311="Preventivo",AM307="Moderado"),1,0))</f>
        <v>0</v>
      </c>
      <c r="AO311" s="80">
        <f t="shared" si="795"/>
        <v>0</v>
      </c>
      <c r="AP311" s="80" t="e">
        <f t="shared" ref="AP311" si="919">+K307-AN311</f>
        <v>#N/A</v>
      </c>
      <c r="AQ311" s="80" t="e">
        <f t="shared" ref="AQ311" si="920">+M307-AO311</f>
        <v>#N/A</v>
      </c>
      <c r="AR311" s="175"/>
      <c r="AS311" s="175"/>
      <c r="AT311" s="175"/>
      <c r="AU311" s="175"/>
    </row>
    <row r="312" spans="1:47" ht="29" thickBot="1">
      <c r="A312" s="179"/>
      <c r="B312" s="200"/>
      <c r="C312" s="183"/>
      <c r="D312" s="186"/>
      <c r="E312" s="123"/>
      <c r="F312" s="123"/>
      <c r="G312" s="51"/>
      <c r="H312" s="52"/>
      <c r="I312" s="29"/>
      <c r="J312" s="192"/>
      <c r="K312" s="195"/>
      <c r="L312" s="197"/>
      <c r="M312" s="195"/>
      <c r="N312" s="198"/>
      <c r="O312" s="83" t="s">
        <v>169</v>
      </c>
      <c r="P312" s="86"/>
      <c r="Q312" s="86"/>
      <c r="R312" s="86"/>
      <c r="S312" s="46" t="str">
        <f t="shared" si="765"/>
        <v/>
      </c>
      <c r="T312" s="86"/>
      <c r="U312" s="46" t="str">
        <f t="shared" si="766"/>
        <v/>
      </c>
      <c r="V312" s="126"/>
      <c r="W312" s="46" t="str">
        <f t="shared" si="767"/>
        <v/>
      </c>
      <c r="X312" s="126"/>
      <c r="Y312" s="46" t="str">
        <f t="shared" si="768"/>
        <v/>
      </c>
      <c r="Z312" s="126"/>
      <c r="AA312" s="46" t="str">
        <f t="shared" si="769"/>
        <v/>
      </c>
      <c r="AB312" s="126"/>
      <c r="AC312" s="46" t="str">
        <f t="shared" si="770"/>
        <v/>
      </c>
      <c r="AD312" s="126"/>
      <c r="AE312" s="46" t="str">
        <f t="shared" si="771"/>
        <v/>
      </c>
      <c r="AF312" s="125" t="str">
        <f t="shared" si="772"/>
        <v/>
      </c>
      <c r="AG312" s="125" t="str">
        <f t="shared" si="773"/>
        <v/>
      </c>
      <c r="AH312" s="87"/>
      <c r="AI312" s="30" t="str">
        <f t="shared" si="777"/>
        <v>Débil</v>
      </c>
      <c r="AJ312" s="34" t="str">
        <f>IFERROR(VLOOKUP((CONCATENATE(AG312,AI312)),Listados!$U$3:$V$11,2,FALSE),"")</f>
        <v/>
      </c>
      <c r="AK312" s="125">
        <f t="shared" si="778"/>
        <v>100</v>
      </c>
      <c r="AL312" s="189"/>
      <c r="AM312" s="190"/>
      <c r="AN312" s="80">
        <f t="shared" ref="AN312" si="921">+IF(AND(Q312="Preventivo",AM307="Fuerte"),2,IF(AND(Q312="Preventivo",AM307="Moderado"),1,0))</f>
        <v>0</v>
      </c>
      <c r="AO312" s="80">
        <f t="shared" si="795"/>
        <v>0</v>
      </c>
      <c r="AP312" s="80" t="e">
        <f t="shared" ref="AP312" si="922">+K307-AN312</f>
        <v>#N/A</v>
      </c>
      <c r="AQ312" s="80" t="e">
        <f t="shared" ref="AQ312" si="923">+M307-AO312</f>
        <v>#N/A</v>
      </c>
      <c r="AR312" s="176"/>
      <c r="AS312" s="176"/>
      <c r="AT312" s="176"/>
      <c r="AU312" s="176"/>
    </row>
    <row r="313" spans="1:47" ht="28">
      <c r="A313" s="177">
        <v>52</v>
      </c>
      <c r="B313" s="199"/>
      <c r="C313" s="181" t="str">
        <f>IFERROR(VLOOKUP(B313,Listados!B$3:C$20,2,FALSE),"")</f>
        <v/>
      </c>
      <c r="D313" s="184"/>
      <c r="E313" s="121"/>
      <c r="F313" s="121"/>
      <c r="G313" s="37"/>
      <c r="H313" s="42"/>
      <c r="I313" s="28"/>
      <c r="J313" s="191"/>
      <c r="K313" s="193" t="e">
        <f>+VLOOKUP(J313,Listados!$K$8:$L$12,2,0)</f>
        <v>#N/A</v>
      </c>
      <c r="L313" s="196"/>
      <c r="M313" s="193" t="e">
        <f>+VLOOKUP(L313,Listados!$K$13:$L$17,2,0)</f>
        <v>#N/A</v>
      </c>
      <c r="N313" s="176" t="str">
        <f>IF(AND(J313&lt;&gt;"",L313&lt;&gt;""),VLOOKUP(J313&amp;L313,Listados!$M$3:$N$27,2,FALSE),"")</f>
        <v/>
      </c>
      <c r="O313" s="83" t="s">
        <v>169</v>
      </c>
      <c r="P313" s="86"/>
      <c r="Q313" s="86"/>
      <c r="R313" s="86"/>
      <c r="S313" s="46" t="str">
        <f t="shared" si="765"/>
        <v/>
      </c>
      <c r="T313" s="86"/>
      <c r="U313" s="46" t="str">
        <f t="shared" si="766"/>
        <v/>
      </c>
      <c r="V313" s="126"/>
      <c r="W313" s="46" t="str">
        <f t="shared" si="767"/>
        <v/>
      </c>
      <c r="X313" s="126"/>
      <c r="Y313" s="46" t="str">
        <f t="shared" si="768"/>
        <v/>
      </c>
      <c r="Z313" s="126"/>
      <c r="AA313" s="46" t="str">
        <f t="shared" si="769"/>
        <v/>
      </c>
      <c r="AB313" s="126"/>
      <c r="AC313" s="46" t="str">
        <f t="shared" si="770"/>
        <v/>
      </c>
      <c r="AD313" s="126"/>
      <c r="AE313" s="46" t="str">
        <f t="shared" si="771"/>
        <v/>
      </c>
      <c r="AF313" s="125" t="str">
        <f t="shared" si="772"/>
        <v/>
      </c>
      <c r="AG313" s="125" t="str">
        <f t="shared" si="773"/>
        <v/>
      </c>
      <c r="AH313" s="87"/>
      <c r="AI313" s="30" t="str">
        <f t="shared" si="777"/>
        <v>Débil</v>
      </c>
      <c r="AJ313" s="34" t="str">
        <f>IFERROR(VLOOKUP((CONCATENATE(AG313,AI313)),Listados!$U$3:$V$11,2,FALSE),"")</f>
        <v/>
      </c>
      <c r="AK313" s="125">
        <f t="shared" si="778"/>
        <v>100</v>
      </c>
      <c r="AL313" s="187">
        <f>AVERAGE(AK313:AK318)</f>
        <v>100</v>
      </c>
      <c r="AM313" s="189" t="str">
        <f>IF(AL313&lt;=50, "Débil", IF(AL313&lt;=99,"Moderado","Fuerte"))</f>
        <v>Fuerte</v>
      </c>
      <c r="AN313" s="80">
        <f t="shared" ref="AN313" si="924">+IF(AND(Q313="Preventivo",AM313="Fuerte"),2,IF(AND(Q313="Preventivo",AM313="Moderado"),1,0))</f>
        <v>0</v>
      </c>
      <c r="AO313" s="80">
        <f t="shared" si="795"/>
        <v>0</v>
      </c>
      <c r="AP313" s="80" t="e">
        <f t="shared" ref="AP313" si="925">+K313-AN313</f>
        <v>#N/A</v>
      </c>
      <c r="AQ313" s="80" t="e">
        <f t="shared" ref="AQ313" si="926">+M313-AO313</f>
        <v>#N/A</v>
      </c>
      <c r="AR313" s="174" t="e">
        <f>+VLOOKUP(MIN(AP313,AP314,AP315,AP316,AP317,AP318),Listados!$J$18:$K$24,2,TRUE)</f>
        <v>#N/A</v>
      </c>
      <c r="AS313" s="174" t="e">
        <f>+VLOOKUP(MIN(AQ313,AQ314,AQ315,AQ316,AQ317,AQ318),Listados!$J$27:$K$32,2,TRUE)</f>
        <v>#N/A</v>
      </c>
      <c r="AT313" s="174" t="e">
        <f>IF(AND(AR313&lt;&gt;"",AS313&lt;&gt;""),VLOOKUP(AR313&amp;AS313,Listados!$M$3:$N$27,2,FALSE),"")</f>
        <v>#N/A</v>
      </c>
      <c r="AU313" s="174" t="e">
        <f>+VLOOKUP(AT313,Listados!$P$3:$Q$6,2,FALSE)</f>
        <v>#N/A</v>
      </c>
    </row>
    <row r="314" spans="1:47" ht="28">
      <c r="A314" s="178"/>
      <c r="B314" s="200"/>
      <c r="C314" s="182"/>
      <c r="D314" s="185"/>
      <c r="E314" s="122"/>
      <c r="F314" s="122"/>
      <c r="G314" s="35"/>
      <c r="H314" s="43"/>
      <c r="I314" s="29"/>
      <c r="J314" s="192"/>
      <c r="K314" s="194"/>
      <c r="L314" s="197"/>
      <c r="M314" s="194"/>
      <c r="N314" s="198"/>
      <c r="O314" s="83" t="s">
        <v>169</v>
      </c>
      <c r="P314" s="86"/>
      <c r="Q314" s="86"/>
      <c r="R314" s="86"/>
      <c r="S314" s="46" t="str">
        <f t="shared" si="765"/>
        <v/>
      </c>
      <c r="T314" s="86"/>
      <c r="U314" s="46" t="str">
        <f t="shared" si="766"/>
        <v/>
      </c>
      <c r="V314" s="126"/>
      <c r="W314" s="46" t="str">
        <f t="shared" si="767"/>
        <v/>
      </c>
      <c r="X314" s="126"/>
      <c r="Y314" s="46" t="str">
        <f t="shared" si="768"/>
        <v/>
      </c>
      <c r="Z314" s="126"/>
      <c r="AA314" s="46" t="str">
        <f t="shared" si="769"/>
        <v/>
      </c>
      <c r="AB314" s="126"/>
      <c r="AC314" s="46" t="str">
        <f t="shared" si="770"/>
        <v/>
      </c>
      <c r="AD314" s="126"/>
      <c r="AE314" s="46" t="str">
        <f t="shared" si="771"/>
        <v/>
      </c>
      <c r="AF314" s="125" t="str">
        <f t="shared" si="772"/>
        <v/>
      </c>
      <c r="AG314" s="125" t="str">
        <f t="shared" si="773"/>
        <v/>
      </c>
      <c r="AH314" s="87"/>
      <c r="AI314" s="30" t="str">
        <f t="shared" si="777"/>
        <v>Débil</v>
      </c>
      <c r="AJ314" s="34" t="str">
        <f>IFERROR(VLOOKUP((CONCATENATE(AG314,AI314)),Listados!$U$3:$V$11,2,FALSE),"")</f>
        <v/>
      </c>
      <c r="AK314" s="125">
        <f t="shared" si="778"/>
        <v>100</v>
      </c>
      <c r="AL314" s="188"/>
      <c r="AM314" s="190"/>
      <c r="AN314" s="80">
        <f t="shared" ref="AN314" si="927">+IF(AND(Q314="Preventivo",AM313="Fuerte"),2,IF(AND(Q314="Preventivo",AM313="Moderado"),1,0))</f>
        <v>0</v>
      </c>
      <c r="AO314" s="80">
        <f t="shared" si="795"/>
        <v>0</v>
      </c>
      <c r="AP314" s="80" t="e">
        <f t="shared" ref="AP314" si="928">+K313-AN314</f>
        <v>#N/A</v>
      </c>
      <c r="AQ314" s="80" t="e">
        <f t="shared" ref="AQ314" si="929">+M313-AO314</f>
        <v>#N/A</v>
      </c>
      <c r="AR314" s="175"/>
      <c r="AS314" s="175"/>
      <c r="AT314" s="175"/>
      <c r="AU314" s="175"/>
    </row>
    <row r="315" spans="1:47" ht="28">
      <c r="A315" s="178"/>
      <c r="B315" s="200"/>
      <c r="C315" s="182"/>
      <c r="D315" s="185"/>
      <c r="E315" s="122"/>
      <c r="F315" s="122"/>
      <c r="G315" s="35"/>
      <c r="H315" s="43"/>
      <c r="I315" s="29"/>
      <c r="J315" s="192"/>
      <c r="K315" s="194"/>
      <c r="L315" s="197"/>
      <c r="M315" s="194"/>
      <c r="N315" s="198"/>
      <c r="O315" s="83" t="s">
        <v>169</v>
      </c>
      <c r="P315" s="86"/>
      <c r="Q315" s="86"/>
      <c r="R315" s="86"/>
      <c r="S315" s="46" t="str">
        <f t="shared" si="765"/>
        <v/>
      </c>
      <c r="T315" s="86"/>
      <c r="U315" s="46" t="str">
        <f t="shared" si="766"/>
        <v/>
      </c>
      <c r="V315" s="126"/>
      <c r="W315" s="46" t="str">
        <f t="shared" si="767"/>
        <v/>
      </c>
      <c r="X315" s="126"/>
      <c r="Y315" s="46" t="str">
        <f t="shared" si="768"/>
        <v/>
      </c>
      <c r="Z315" s="126"/>
      <c r="AA315" s="46" t="str">
        <f t="shared" si="769"/>
        <v/>
      </c>
      <c r="AB315" s="126"/>
      <c r="AC315" s="46" t="str">
        <f t="shared" si="770"/>
        <v/>
      </c>
      <c r="AD315" s="126"/>
      <c r="AE315" s="46" t="str">
        <f t="shared" si="771"/>
        <v/>
      </c>
      <c r="AF315" s="125" t="str">
        <f t="shared" si="772"/>
        <v/>
      </c>
      <c r="AG315" s="125" t="str">
        <f t="shared" si="773"/>
        <v/>
      </c>
      <c r="AH315" s="87"/>
      <c r="AI315" s="30" t="str">
        <f t="shared" si="777"/>
        <v>Débil</v>
      </c>
      <c r="AJ315" s="34" t="str">
        <f>IFERROR(VLOOKUP((CONCATENATE(AG315,AI315)),Listados!$U$3:$V$11,2,FALSE),"")</f>
        <v/>
      </c>
      <c r="AK315" s="125">
        <f t="shared" si="778"/>
        <v>100</v>
      </c>
      <c r="AL315" s="188"/>
      <c r="AM315" s="190"/>
      <c r="AN315" s="80">
        <f t="shared" ref="AN315" si="930">+IF(AND(Q315="Preventivo",AM313="Fuerte"),2,IF(AND(Q315="Preventivo",AM313="Moderado"),1,0))</f>
        <v>0</v>
      </c>
      <c r="AO315" s="80">
        <f t="shared" si="795"/>
        <v>0</v>
      </c>
      <c r="AP315" s="80" t="e">
        <f t="shared" ref="AP315" si="931">+K313-AN315</f>
        <v>#N/A</v>
      </c>
      <c r="AQ315" s="80" t="e">
        <f t="shared" ref="AQ315" si="932">+M313-AO315</f>
        <v>#N/A</v>
      </c>
      <c r="AR315" s="175"/>
      <c r="AS315" s="175"/>
      <c r="AT315" s="175"/>
      <c r="AU315" s="175"/>
    </row>
    <row r="316" spans="1:47" ht="28">
      <c r="A316" s="178"/>
      <c r="B316" s="200"/>
      <c r="C316" s="182"/>
      <c r="D316" s="185"/>
      <c r="E316" s="122"/>
      <c r="F316" s="122"/>
      <c r="G316" s="49"/>
      <c r="H316" s="43"/>
      <c r="I316" s="29"/>
      <c r="J316" s="192"/>
      <c r="K316" s="194"/>
      <c r="L316" s="197"/>
      <c r="M316" s="194"/>
      <c r="N316" s="198"/>
      <c r="O316" s="83" t="s">
        <v>169</v>
      </c>
      <c r="P316" s="86"/>
      <c r="Q316" s="86"/>
      <c r="R316" s="86"/>
      <c r="S316" s="46" t="str">
        <f t="shared" si="765"/>
        <v/>
      </c>
      <c r="T316" s="86"/>
      <c r="U316" s="46" t="str">
        <f t="shared" si="766"/>
        <v/>
      </c>
      <c r="V316" s="126"/>
      <c r="W316" s="46" t="str">
        <f t="shared" si="767"/>
        <v/>
      </c>
      <c r="X316" s="126"/>
      <c r="Y316" s="46" t="str">
        <f t="shared" si="768"/>
        <v/>
      </c>
      <c r="Z316" s="126"/>
      <c r="AA316" s="46" t="str">
        <f t="shared" si="769"/>
        <v/>
      </c>
      <c r="AB316" s="126"/>
      <c r="AC316" s="46" t="str">
        <f t="shared" si="770"/>
        <v/>
      </c>
      <c r="AD316" s="126"/>
      <c r="AE316" s="46" t="str">
        <f t="shared" si="771"/>
        <v/>
      </c>
      <c r="AF316" s="125" t="str">
        <f t="shared" si="772"/>
        <v/>
      </c>
      <c r="AG316" s="125" t="str">
        <f t="shared" si="773"/>
        <v/>
      </c>
      <c r="AH316" s="87"/>
      <c r="AI316" s="30" t="str">
        <f t="shared" si="777"/>
        <v>Débil</v>
      </c>
      <c r="AJ316" s="34" t="str">
        <f>IFERROR(VLOOKUP((CONCATENATE(AG316,AI316)),Listados!$U$3:$V$11,2,FALSE),"")</f>
        <v/>
      </c>
      <c r="AK316" s="125">
        <f t="shared" si="778"/>
        <v>100</v>
      </c>
      <c r="AL316" s="188"/>
      <c r="AM316" s="190"/>
      <c r="AN316" s="80">
        <f t="shared" ref="AN316" si="933">+IF(AND(Q316="Preventivo",AM313="Fuerte"),2,IF(AND(Q316="Preventivo",AM313="Moderado"),1,0))</f>
        <v>0</v>
      </c>
      <c r="AO316" s="80">
        <f t="shared" si="795"/>
        <v>0</v>
      </c>
      <c r="AP316" s="80" t="e">
        <f t="shared" ref="AP316" si="934">+K313-AN316</f>
        <v>#N/A</v>
      </c>
      <c r="AQ316" s="80" t="e">
        <f t="shared" ref="AQ316" si="935">+M313-AO316</f>
        <v>#N/A</v>
      </c>
      <c r="AR316" s="175"/>
      <c r="AS316" s="175"/>
      <c r="AT316" s="175"/>
      <c r="AU316" s="175"/>
    </row>
    <row r="317" spans="1:47" ht="28">
      <c r="A317" s="178"/>
      <c r="B317" s="200"/>
      <c r="C317" s="182"/>
      <c r="D317" s="185"/>
      <c r="E317" s="47"/>
      <c r="F317" s="47"/>
      <c r="G317" s="48"/>
      <c r="H317" s="50"/>
      <c r="I317" s="29"/>
      <c r="J317" s="192"/>
      <c r="K317" s="194"/>
      <c r="L317" s="197"/>
      <c r="M317" s="194"/>
      <c r="N317" s="198"/>
      <c r="O317" s="83" t="s">
        <v>169</v>
      </c>
      <c r="P317" s="86"/>
      <c r="Q317" s="86"/>
      <c r="R317" s="86"/>
      <c r="S317" s="46" t="str">
        <f t="shared" si="765"/>
        <v/>
      </c>
      <c r="T317" s="86"/>
      <c r="U317" s="46" t="str">
        <f t="shared" si="766"/>
        <v/>
      </c>
      <c r="V317" s="126"/>
      <c r="W317" s="46" t="str">
        <f t="shared" si="767"/>
        <v/>
      </c>
      <c r="X317" s="126"/>
      <c r="Y317" s="46" t="str">
        <f t="shared" si="768"/>
        <v/>
      </c>
      <c r="Z317" s="126"/>
      <c r="AA317" s="46" t="str">
        <f t="shared" si="769"/>
        <v/>
      </c>
      <c r="AB317" s="126"/>
      <c r="AC317" s="46" t="str">
        <f t="shared" si="770"/>
        <v/>
      </c>
      <c r="AD317" s="126"/>
      <c r="AE317" s="46" t="str">
        <f t="shared" si="771"/>
        <v/>
      </c>
      <c r="AF317" s="125" t="str">
        <f t="shared" si="772"/>
        <v/>
      </c>
      <c r="AG317" s="125" t="str">
        <f t="shared" si="773"/>
        <v/>
      </c>
      <c r="AH317" s="87"/>
      <c r="AI317" s="30" t="str">
        <f t="shared" si="777"/>
        <v>Débil</v>
      </c>
      <c r="AJ317" s="34" t="str">
        <f>IFERROR(VLOOKUP((CONCATENATE(AG317,AI317)),Listados!$U$3:$V$11,2,FALSE),"")</f>
        <v/>
      </c>
      <c r="AK317" s="125">
        <f t="shared" si="778"/>
        <v>100</v>
      </c>
      <c r="AL317" s="188"/>
      <c r="AM317" s="190"/>
      <c r="AN317" s="80">
        <f t="shared" ref="AN317" si="936">+IF(AND(Q317="Preventivo",AM313="Fuerte"),2,IF(AND(Q317="Preventivo",AM313="Moderado"),1,0))</f>
        <v>0</v>
      </c>
      <c r="AO317" s="80">
        <f t="shared" si="795"/>
        <v>0</v>
      </c>
      <c r="AP317" s="80" t="e">
        <f t="shared" ref="AP317" si="937">+K313-AN317</f>
        <v>#N/A</v>
      </c>
      <c r="AQ317" s="80" t="e">
        <f t="shared" ref="AQ317" si="938">+M313-AO317</f>
        <v>#N/A</v>
      </c>
      <c r="AR317" s="175"/>
      <c r="AS317" s="175"/>
      <c r="AT317" s="175"/>
      <c r="AU317" s="175"/>
    </row>
    <row r="318" spans="1:47" ht="29" thickBot="1">
      <c r="A318" s="179"/>
      <c r="B318" s="200"/>
      <c r="C318" s="183"/>
      <c r="D318" s="186"/>
      <c r="E318" s="123"/>
      <c r="F318" s="123"/>
      <c r="G318" s="51"/>
      <c r="H318" s="52"/>
      <c r="I318" s="29"/>
      <c r="J318" s="192"/>
      <c r="K318" s="195"/>
      <c r="L318" s="197"/>
      <c r="M318" s="195"/>
      <c r="N318" s="198"/>
      <c r="O318" s="83" t="s">
        <v>169</v>
      </c>
      <c r="P318" s="86"/>
      <c r="Q318" s="86"/>
      <c r="R318" s="86"/>
      <c r="S318" s="46" t="str">
        <f t="shared" si="765"/>
        <v/>
      </c>
      <c r="T318" s="86"/>
      <c r="U318" s="46" t="str">
        <f t="shared" si="766"/>
        <v/>
      </c>
      <c r="V318" s="126"/>
      <c r="W318" s="46" t="str">
        <f t="shared" si="767"/>
        <v/>
      </c>
      <c r="X318" s="126"/>
      <c r="Y318" s="46" t="str">
        <f t="shared" si="768"/>
        <v/>
      </c>
      <c r="Z318" s="126"/>
      <c r="AA318" s="46" t="str">
        <f t="shared" si="769"/>
        <v/>
      </c>
      <c r="AB318" s="126"/>
      <c r="AC318" s="46" t="str">
        <f t="shared" si="770"/>
        <v/>
      </c>
      <c r="AD318" s="126"/>
      <c r="AE318" s="46" t="str">
        <f t="shared" si="771"/>
        <v/>
      </c>
      <c r="AF318" s="125" t="str">
        <f t="shared" si="772"/>
        <v/>
      </c>
      <c r="AG318" s="125" t="str">
        <f t="shared" si="773"/>
        <v/>
      </c>
      <c r="AH318" s="87"/>
      <c r="AI318" s="30" t="str">
        <f t="shared" si="777"/>
        <v>Débil</v>
      </c>
      <c r="AJ318" s="34" t="str">
        <f>IFERROR(VLOOKUP((CONCATENATE(AG318,AI318)),Listados!$U$3:$V$11,2,FALSE),"")</f>
        <v/>
      </c>
      <c r="AK318" s="125">
        <f t="shared" si="778"/>
        <v>100</v>
      </c>
      <c r="AL318" s="189"/>
      <c r="AM318" s="190"/>
      <c r="AN318" s="80">
        <f t="shared" ref="AN318" si="939">+IF(AND(Q318="Preventivo",AM313="Fuerte"),2,IF(AND(Q318="Preventivo",AM313="Moderado"),1,0))</f>
        <v>0</v>
      </c>
      <c r="AO318" s="80">
        <f t="shared" si="795"/>
        <v>0</v>
      </c>
      <c r="AP318" s="80" t="e">
        <f t="shared" ref="AP318" si="940">+K313-AN318</f>
        <v>#N/A</v>
      </c>
      <c r="AQ318" s="80" t="e">
        <f t="shared" ref="AQ318" si="941">+M313-AO318</f>
        <v>#N/A</v>
      </c>
      <c r="AR318" s="176"/>
      <c r="AS318" s="176"/>
      <c r="AT318" s="176"/>
      <c r="AU318" s="176"/>
    </row>
    <row r="319" spans="1:47" ht="28">
      <c r="A319" s="177">
        <v>53</v>
      </c>
      <c r="B319" s="199"/>
      <c r="C319" s="181" t="str">
        <f>IFERROR(VLOOKUP(B319,Listados!B$3:C$20,2,FALSE),"")</f>
        <v/>
      </c>
      <c r="D319" s="184"/>
      <c r="E319" s="121"/>
      <c r="F319" s="121"/>
      <c r="G319" s="37"/>
      <c r="H319" s="42"/>
      <c r="I319" s="28"/>
      <c r="J319" s="191"/>
      <c r="K319" s="193" t="e">
        <f>+VLOOKUP(J319,Listados!$K$8:$L$12,2,0)</f>
        <v>#N/A</v>
      </c>
      <c r="L319" s="196"/>
      <c r="M319" s="193" t="e">
        <f>+VLOOKUP(L319,Listados!$K$13:$L$17,2,0)</f>
        <v>#N/A</v>
      </c>
      <c r="N319" s="176" t="str">
        <f>IF(AND(J319&lt;&gt;"",L319&lt;&gt;""),VLOOKUP(J319&amp;L319,Listados!$M$3:$N$27,2,FALSE),"")</f>
        <v/>
      </c>
      <c r="O319" s="83" t="s">
        <v>169</v>
      </c>
      <c r="P319" s="86"/>
      <c r="Q319" s="86"/>
      <c r="R319" s="86"/>
      <c r="S319" s="46" t="str">
        <f t="shared" si="765"/>
        <v/>
      </c>
      <c r="T319" s="86"/>
      <c r="U319" s="46" t="str">
        <f t="shared" si="766"/>
        <v/>
      </c>
      <c r="V319" s="126"/>
      <c r="W319" s="46" t="str">
        <f t="shared" si="767"/>
        <v/>
      </c>
      <c r="X319" s="126"/>
      <c r="Y319" s="46" t="str">
        <f t="shared" si="768"/>
        <v/>
      </c>
      <c r="Z319" s="126"/>
      <c r="AA319" s="46" t="str">
        <f t="shared" si="769"/>
        <v/>
      </c>
      <c r="AB319" s="126"/>
      <c r="AC319" s="46" t="str">
        <f t="shared" si="770"/>
        <v/>
      </c>
      <c r="AD319" s="126"/>
      <c r="AE319" s="46" t="str">
        <f t="shared" si="771"/>
        <v/>
      </c>
      <c r="AF319" s="125" t="str">
        <f t="shared" si="772"/>
        <v/>
      </c>
      <c r="AG319" s="125" t="str">
        <f t="shared" si="773"/>
        <v/>
      </c>
      <c r="AH319" s="87"/>
      <c r="AI319" s="30" t="str">
        <f t="shared" si="777"/>
        <v>Débil</v>
      </c>
      <c r="AJ319" s="34" t="str">
        <f>IFERROR(VLOOKUP((CONCATENATE(AG319,AI319)),Listados!$U$3:$V$11,2,FALSE),"")</f>
        <v/>
      </c>
      <c r="AK319" s="125">
        <f t="shared" si="778"/>
        <v>100</v>
      </c>
      <c r="AL319" s="187">
        <f>AVERAGE(AK319:AK324)</f>
        <v>100</v>
      </c>
      <c r="AM319" s="189" t="str">
        <f>IF(AL319&lt;=50, "Débil", IF(AL319&lt;=99,"Moderado","Fuerte"))</f>
        <v>Fuerte</v>
      </c>
      <c r="AN319" s="80">
        <f t="shared" ref="AN319" si="942">+IF(AND(Q319="Preventivo",AM319="Fuerte"),2,IF(AND(Q319="Preventivo",AM319="Moderado"),1,0))</f>
        <v>0</v>
      </c>
      <c r="AO319" s="80">
        <f t="shared" si="795"/>
        <v>0</v>
      </c>
      <c r="AP319" s="80" t="e">
        <f t="shared" ref="AP319" si="943">+K319-AN319</f>
        <v>#N/A</v>
      </c>
      <c r="AQ319" s="80" t="e">
        <f t="shared" ref="AQ319" si="944">+M319-AO319</f>
        <v>#N/A</v>
      </c>
      <c r="AR319" s="174" t="e">
        <f>+VLOOKUP(MIN(AP319,AP320,AP321,AP322,AP323,AP324),Listados!$J$18:$K$24,2,TRUE)</f>
        <v>#N/A</v>
      </c>
      <c r="AS319" s="174" t="e">
        <f>+VLOOKUP(MIN(AQ319,AQ320,AQ321,AQ322,AQ323,AQ324),Listados!$J$27:$K$32,2,TRUE)</f>
        <v>#N/A</v>
      </c>
      <c r="AT319" s="174" t="e">
        <f>IF(AND(AR319&lt;&gt;"",AS319&lt;&gt;""),VLOOKUP(AR319&amp;AS319,Listados!$M$3:$N$27,2,FALSE),"")</f>
        <v>#N/A</v>
      </c>
      <c r="AU319" s="174" t="e">
        <f>+VLOOKUP(AT319,Listados!$P$3:$Q$6,2,FALSE)</f>
        <v>#N/A</v>
      </c>
    </row>
    <row r="320" spans="1:47" ht="28">
      <c r="A320" s="178"/>
      <c r="B320" s="200"/>
      <c r="C320" s="182"/>
      <c r="D320" s="185"/>
      <c r="E320" s="122"/>
      <c r="F320" s="122"/>
      <c r="G320" s="35"/>
      <c r="H320" s="43"/>
      <c r="I320" s="29"/>
      <c r="J320" s="192"/>
      <c r="K320" s="194"/>
      <c r="L320" s="197"/>
      <c r="M320" s="194"/>
      <c r="N320" s="198"/>
      <c r="O320" s="83" t="s">
        <v>169</v>
      </c>
      <c r="P320" s="86"/>
      <c r="Q320" s="86"/>
      <c r="R320" s="86"/>
      <c r="S320" s="46" t="str">
        <f t="shared" si="765"/>
        <v/>
      </c>
      <c r="T320" s="86"/>
      <c r="U320" s="46" t="str">
        <f t="shared" si="766"/>
        <v/>
      </c>
      <c r="V320" s="126"/>
      <c r="W320" s="46" t="str">
        <f t="shared" si="767"/>
        <v/>
      </c>
      <c r="X320" s="126"/>
      <c r="Y320" s="46" t="str">
        <f t="shared" si="768"/>
        <v/>
      </c>
      <c r="Z320" s="126"/>
      <c r="AA320" s="46" t="str">
        <f t="shared" si="769"/>
        <v/>
      </c>
      <c r="AB320" s="126"/>
      <c r="AC320" s="46" t="str">
        <f t="shared" si="770"/>
        <v/>
      </c>
      <c r="AD320" s="126"/>
      <c r="AE320" s="46" t="str">
        <f t="shared" si="771"/>
        <v/>
      </c>
      <c r="AF320" s="125" t="str">
        <f t="shared" si="772"/>
        <v/>
      </c>
      <c r="AG320" s="125" t="str">
        <f t="shared" si="773"/>
        <v/>
      </c>
      <c r="AH320" s="87"/>
      <c r="AI320" s="30" t="str">
        <f t="shared" si="777"/>
        <v>Débil</v>
      </c>
      <c r="AJ320" s="34" t="str">
        <f>IFERROR(VLOOKUP((CONCATENATE(AG320,AI320)),Listados!$U$3:$V$11,2,FALSE),"")</f>
        <v/>
      </c>
      <c r="AK320" s="125">
        <f t="shared" si="778"/>
        <v>100</v>
      </c>
      <c r="AL320" s="188"/>
      <c r="AM320" s="190"/>
      <c r="AN320" s="80">
        <f t="shared" ref="AN320" si="945">+IF(AND(Q320="Preventivo",AM319="Fuerte"),2,IF(AND(Q320="Preventivo",AM319="Moderado"),1,0))</f>
        <v>0</v>
      </c>
      <c r="AO320" s="80">
        <f t="shared" si="795"/>
        <v>0</v>
      </c>
      <c r="AP320" s="80" t="e">
        <f t="shared" ref="AP320" si="946">+K319-AN320</f>
        <v>#N/A</v>
      </c>
      <c r="AQ320" s="80" t="e">
        <f t="shared" ref="AQ320" si="947">+M319-AO320</f>
        <v>#N/A</v>
      </c>
      <c r="AR320" s="175"/>
      <c r="AS320" s="175"/>
      <c r="AT320" s="175"/>
      <c r="AU320" s="175"/>
    </row>
    <row r="321" spans="1:47" ht="28">
      <c r="A321" s="178"/>
      <c r="B321" s="200"/>
      <c r="C321" s="182"/>
      <c r="D321" s="185"/>
      <c r="E321" s="122"/>
      <c r="F321" s="122"/>
      <c r="G321" s="35"/>
      <c r="H321" s="43"/>
      <c r="I321" s="29"/>
      <c r="J321" s="192"/>
      <c r="K321" s="194"/>
      <c r="L321" s="197"/>
      <c r="M321" s="194"/>
      <c r="N321" s="198"/>
      <c r="O321" s="83" t="s">
        <v>169</v>
      </c>
      <c r="P321" s="86"/>
      <c r="Q321" s="86"/>
      <c r="R321" s="86"/>
      <c r="S321" s="46" t="str">
        <f t="shared" si="765"/>
        <v/>
      </c>
      <c r="T321" s="86"/>
      <c r="U321" s="46" t="str">
        <f t="shared" si="766"/>
        <v/>
      </c>
      <c r="V321" s="126"/>
      <c r="W321" s="46" t="str">
        <f t="shared" si="767"/>
        <v/>
      </c>
      <c r="X321" s="126"/>
      <c r="Y321" s="46" t="str">
        <f t="shared" si="768"/>
        <v/>
      </c>
      <c r="Z321" s="126"/>
      <c r="AA321" s="46" t="str">
        <f t="shared" si="769"/>
        <v/>
      </c>
      <c r="AB321" s="126"/>
      <c r="AC321" s="46" t="str">
        <f t="shared" si="770"/>
        <v/>
      </c>
      <c r="AD321" s="126"/>
      <c r="AE321" s="46" t="str">
        <f t="shared" si="771"/>
        <v/>
      </c>
      <c r="AF321" s="125" t="str">
        <f t="shared" si="772"/>
        <v/>
      </c>
      <c r="AG321" s="125" t="str">
        <f t="shared" si="773"/>
        <v/>
      </c>
      <c r="AH321" s="87"/>
      <c r="AI321" s="30" t="str">
        <f t="shared" si="777"/>
        <v>Débil</v>
      </c>
      <c r="AJ321" s="34" t="str">
        <f>IFERROR(VLOOKUP((CONCATENATE(AG321,AI321)),Listados!$U$3:$V$11,2,FALSE),"")</f>
        <v/>
      </c>
      <c r="AK321" s="125">
        <f t="shared" si="778"/>
        <v>100</v>
      </c>
      <c r="AL321" s="188"/>
      <c r="AM321" s="190"/>
      <c r="AN321" s="80">
        <f t="shared" ref="AN321" si="948">+IF(AND(Q321="Preventivo",AM319="Fuerte"),2,IF(AND(Q321="Preventivo",AM319="Moderado"),1,0))</f>
        <v>0</v>
      </c>
      <c r="AO321" s="80">
        <f t="shared" si="795"/>
        <v>0</v>
      </c>
      <c r="AP321" s="80" t="e">
        <f t="shared" ref="AP321" si="949">+K319-AN321</f>
        <v>#N/A</v>
      </c>
      <c r="AQ321" s="80" t="e">
        <f t="shared" ref="AQ321" si="950">+M319-AO321</f>
        <v>#N/A</v>
      </c>
      <c r="AR321" s="175"/>
      <c r="AS321" s="175"/>
      <c r="AT321" s="175"/>
      <c r="AU321" s="175"/>
    </row>
    <row r="322" spans="1:47" ht="28">
      <c r="A322" s="178"/>
      <c r="B322" s="200"/>
      <c r="C322" s="182"/>
      <c r="D322" s="185"/>
      <c r="E322" s="122"/>
      <c r="F322" s="122"/>
      <c r="G322" s="49"/>
      <c r="H322" s="43"/>
      <c r="I322" s="29"/>
      <c r="J322" s="192"/>
      <c r="K322" s="194"/>
      <c r="L322" s="197"/>
      <c r="M322" s="194"/>
      <c r="N322" s="198"/>
      <c r="O322" s="83" t="s">
        <v>169</v>
      </c>
      <c r="P322" s="86"/>
      <c r="Q322" s="86"/>
      <c r="R322" s="86"/>
      <c r="S322" s="46" t="str">
        <f t="shared" si="765"/>
        <v/>
      </c>
      <c r="T322" s="86"/>
      <c r="U322" s="46" t="str">
        <f t="shared" si="766"/>
        <v/>
      </c>
      <c r="V322" s="126"/>
      <c r="W322" s="46" t="str">
        <f t="shared" si="767"/>
        <v/>
      </c>
      <c r="X322" s="126"/>
      <c r="Y322" s="46" t="str">
        <f t="shared" si="768"/>
        <v/>
      </c>
      <c r="Z322" s="126"/>
      <c r="AA322" s="46" t="str">
        <f t="shared" si="769"/>
        <v/>
      </c>
      <c r="AB322" s="126"/>
      <c r="AC322" s="46" t="str">
        <f t="shared" si="770"/>
        <v/>
      </c>
      <c r="AD322" s="126"/>
      <c r="AE322" s="46" t="str">
        <f t="shared" si="771"/>
        <v/>
      </c>
      <c r="AF322" s="125" t="str">
        <f t="shared" si="772"/>
        <v/>
      </c>
      <c r="AG322" s="125" t="str">
        <f t="shared" si="773"/>
        <v/>
      </c>
      <c r="AH322" s="87"/>
      <c r="AI322" s="30" t="str">
        <f t="shared" si="777"/>
        <v>Débil</v>
      </c>
      <c r="AJ322" s="34" t="str">
        <f>IFERROR(VLOOKUP((CONCATENATE(AG322,AI322)),Listados!$U$3:$V$11,2,FALSE),"")</f>
        <v/>
      </c>
      <c r="AK322" s="125">
        <f t="shared" si="778"/>
        <v>100</v>
      </c>
      <c r="AL322" s="188"/>
      <c r="AM322" s="190"/>
      <c r="AN322" s="80">
        <f t="shared" ref="AN322" si="951">+IF(AND(Q322="Preventivo",AM319="Fuerte"),2,IF(AND(Q322="Preventivo",AM319="Moderado"),1,0))</f>
        <v>0</v>
      </c>
      <c r="AO322" s="80">
        <f t="shared" si="795"/>
        <v>0</v>
      </c>
      <c r="AP322" s="80" t="e">
        <f t="shared" ref="AP322" si="952">+K319-AN322</f>
        <v>#N/A</v>
      </c>
      <c r="AQ322" s="80" t="e">
        <f t="shared" ref="AQ322" si="953">+M319-AO322</f>
        <v>#N/A</v>
      </c>
      <c r="AR322" s="175"/>
      <c r="AS322" s="175"/>
      <c r="AT322" s="175"/>
      <c r="AU322" s="175"/>
    </row>
    <row r="323" spans="1:47" ht="28">
      <c r="A323" s="178"/>
      <c r="B323" s="200"/>
      <c r="C323" s="182"/>
      <c r="D323" s="185"/>
      <c r="E323" s="47"/>
      <c r="F323" s="47"/>
      <c r="G323" s="48"/>
      <c r="H323" s="50"/>
      <c r="I323" s="29"/>
      <c r="J323" s="192"/>
      <c r="K323" s="194"/>
      <c r="L323" s="197"/>
      <c r="M323" s="194"/>
      <c r="N323" s="198"/>
      <c r="O323" s="83" t="s">
        <v>169</v>
      </c>
      <c r="P323" s="86"/>
      <c r="Q323" s="86"/>
      <c r="R323" s="86"/>
      <c r="S323" s="46" t="str">
        <f t="shared" si="765"/>
        <v/>
      </c>
      <c r="T323" s="86"/>
      <c r="U323" s="46" t="str">
        <f t="shared" si="766"/>
        <v/>
      </c>
      <c r="V323" s="126"/>
      <c r="W323" s="46" t="str">
        <f t="shared" si="767"/>
        <v/>
      </c>
      <c r="X323" s="126"/>
      <c r="Y323" s="46" t="str">
        <f t="shared" si="768"/>
        <v/>
      </c>
      <c r="Z323" s="126"/>
      <c r="AA323" s="46" t="str">
        <f t="shared" si="769"/>
        <v/>
      </c>
      <c r="AB323" s="126"/>
      <c r="AC323" s="46" t="str">
        <f t="shared" si="770"/>
        <v/>
      </c>
      <c r="AD323" s="126"/>
      <c r="AE323" s="46" t="str">
        <f t="shared" si="771"/>
        <v/>
      </c>
      <c r="AF323" s="125" t="str">
        <f t="shared" si="772"/>
        <v/>
      </c>
      <c r="AG323" s="125" t="str">
        <f t="shared" si="773"/>
        <v/>
      </c>
      <c r="AH323" s="87"/>
      <c r="AI323" s="30" t="str">
        <f t="shared" si="777"/>
        <v>Débil</v>
      </c>
      <c r="AJ323" s="34" t="str">
        <f>IFERROR(VLOOKUP((CONCATENATE(AG323,AI323)),Listados!$U$3:$V$11,2,FALSE),"")</f>
        <v/>
      </c>
      <c r="AK323" s="125">
        <f t="shared" si="778"/>
        <v>100</v>
      </c>
      <c r="AL323" s="188"/>
      <c r="AM323" s="190"/>
      <c r="AN323" s="80">
        <f t="shared" ref="AN323" si="954">+IF(AND(Q323="Preventivo",AM319="Fuerte"),2,IF(AND(Q323="Preventivo",AM319="Moderado"),1,0))</f>
        <v>0</v>
      </c>
      <c r="AO323" s="80">
        <f t="shared" si="795"/>
        <v>0</v>
      </c>
      <c r="AP323" s="80" t="e">
        <f t="shared" ref="AP323" si="955">+K319-AN323</f>
        <v>#N/A</v>
      </c>
      <c r="AQ323" s="80" t="e">
        <f t="shared" ref="AQ323" si="956">+M319-AO323</f>
        <v>#N/A</v>
      </c>
      <c r="AR323" s="175"/>
      <c r="AS323" s="175"/>
      <c r="AT323" s="175"/>
      <c r="AU323" s="175"/>
    </row>
    <row r="324" spans="1:47" ht="29" thickBot="1">
      <c r="A324" s="179"/>
      <c r="B324" s="200"/>
      <c r="C324" s="183"/>
      <c r="D324" s="186"/>
      <c r="E324" s="123"/>
      <c r="F324" s="123"/>
      <c r="G324" s="51"/>
      <c r="H324" s="52"/>
      <c r="I324" s="29"/>
      <c r="J324" s="192"/>
      <c r="K324" s="195"/>
      <c r="L324" s="197"/>
      <c r="M324" s="195"/>
      <c r="N324" s="198"/>
      <c r="O324" s="83" t="s">
        <v>169</v>
      </c>
      <c r="P324" s="86"/>
      <c r="Q324" s="86"/>
      <c r="R324" s="86"/>
      <c r="S324" s="46" t="str">
        <f t="shared" si="765"/>
        <v/>
      </c>
      <c r="T324" s="86"/>
      <c r="U324" s="46" t="str">
        <f t="shared" si="766"/>
        <v/>
      </c>
      <c r="V324" s="126"/>
      <c r="W324" s="46" t="str">
        <f t="shared" si="767"/>
        <v/>
      </c>
      <c r="X324" s="126"/>
      <c r="Y324" s="46" t="str">
        <f t="shared" si="768"/>
        <v/>
      </c>
      <c r="Z324" s="126"/>
      <c r="AA324" s="46" t="str">
        <f t="shared" si="769"/>
        <v/>
      </c>
      <c r="AB324" s="126"/>
      <c r="AC324" s="46" t="str">
        <f t="shared" si="770"/>
        <v/>
      </c>
      <c r="AD324" s="126"/>
      <c r="AE324" s="46" t="str">
        <f t="shared" si="771"/>
        <v/>
      </c>
      <c r="AF324" s="125" t="str">
        <f t="shared" si="772"/>
        <v/>
      </c>
      <c r="AG324" s="125" t="str">
        <f t="shared" si="773"/>
        <v/>
      </c>
      <c r="AH324" s="87"/>
      <c r="AI324" s="30" t="str">
        <f t="shared" si="777"/>
        <v>Débil</v>
      </c>
      <c r="AJ324" s="34" t="str">
        <f>IFERROR(VLOOKUP((CONCATENATE(AG324,AI324)),Listados!$U$3:$V$11,2,FALSE),"")</f>
        <v/>
      </c>
      <c r="AK324" s="125">
        <f t="shared" si="778"/>
        <v>100</v>
      </c>
      <c r="AL324" s="189"/>
      <c r="AM324" s="190"/>
      <c r="AN324" s="80">
        <f t="shared" ref="AN324" si="957">+IF(AND(Q324="Preventivo",AM319="Fuerte"),2,IF(AND(Q324="Preventivo",AM319="Moderado"),1,0))</f>
        <v>0</v>
      </c>
      <c r="AO324" s="80">
        <f t="shared" si="795"/>
        <v>0</v>
      </c>
      <c r="AP324" s="80" t="e">
        <f t="shared" ref="AP324" si="958">+K319-AN324</f>
        <v>#N/A</v>
      </c>
      <c r="AQ324" s="80" t="e">
        <f t="shared" ref="AQ324" si="959">+M319-AO324</f>
        <v>#N/A</v>
      </c>
      <c r="AR324" s="176"/>
      <c r="AS324" s="176"/>
      <c r="AT324" s="176"/>
      <c r="AU324" s="176"/>
    </row>
    <row r="325" spans="1:47" ht="28">
      <c r="A325" s="177">
        <v>54</v>
      </c>
      <c r="B325" s="199"/>
      <c r="C325" s="181" t="str">
        <f>IFERROR(VLOOKUP(B325,Listados!B$3:C$20,2,FALSE),"")</f>
        <v/>
      </c>
      <c r="D325" s="184"/>
      <c r="E325" s="121"/>
      <c r="F325" s="121"/>
      <c r="G325" s="37"/>
      <c r="H325" s="42"/>
      <c r="I325" s="28"/>
      <c r="J325" s="191"/>
      <c r="K325" s="193" t="e">
        <f>+VLOOKUP(J325,Listados!$K$8:$L$12,2,0)</f>
        <v>#N/A</v>
      </c>
      <c r="L325" s="196"/>
      <c r="M325" s="193" t="e">
        <f>+VLOOKUP(L325,Listados!$K$13:$L$17,2,0)</f>
        <v>#N/A</v>
      </c>
      <c r="N325" s="176" t="str">
        <f>IF(AND(J325&lt;&gt;"",L325&lt;&gt;""),VLOOKUP(J325&amp;L325,Listados!$M$3:$N$27,2,FALSE),"")</f>
        <v/>
      </c>
      <c r="O325" s="83" t="s">
        <v>169</v>
      </c>
      <c r="P325" s="86"/>
      <c r="Q325" s="86"/>
      <c r="R325" s="86"/>
      <c r="S325" s="46" t="str">
        <f t="shared" si="765"/>
        <v/>
      </c>
      <c r="T325" s="86"/>
      <c r="U325" s="46" t="str">
        <f t="shared" si="766"/>
        <v/>
      </c>
      <c r="V325" s="126"/>
      <c r="W325" s="46" t="str">
        <f t="shared" si="767"/>
        <v/>
      </c>
      <c r="X325" s="126"/>
      <c r="Y325" s="46" t="str">
        <f t="shared" si="768"/>
        <v/>
      </c>
      <c r="Z325" s="126"/>
      <c r="AA325" s="46" t="str">
        <f t="shared" si="769"/>
        <v/>
      </c>
      <c r="AB325" s="126"/>
      <c r="AC325" s="46" t="str">
        <f t="shared" si="770"/>
        <v/>
      </c>
      <c r="AD325" s="126"/>
      <c r="AE325" s="46" t="str">
        <f t="shared" si="771"/>
        <v/>
      </c>
      <c r="AF325" s="125" t="str">
        <f t="shared" si="772"/>
        <v/>
      </c>
      <c r="AG325" s="125" t="str">
        <f t="shared" si="773"/>
        <v/>
      </c>
      <c r="AH325" s="87"/>
      <c r="AI325" s="30" t="str">
        <f t="shared" si="777"/>
        <v>Débil</v>
      </c>
      <c r="AJ325" s="34" t="str">
        <f>IFERROR(VLOOKUP((CONCATENATE(AG325,AI325)),Listados!$U$3:$V$11,2,FALSE),"")</f>
        <v/>
      </c>
      <c r="AK325" s="125">
        <f t="shared" si="778"/>
        <v>100</v>
      </c>
      <c r="AL325" s="187">
        <f>AVERAGE(AK325:AK330)</f>
        <v>100</v>
      </c>
      <c r="AM325" s="189" t="str">
        <f>IF(AL325&lt;=50, "Débil", IF(AL325&lt;=99,"Moderado","Fuerte"))</f>
        <v>Fuerte</v>
      </c>
      <c r="AN325" s="80">
        <f t="shared" ref="AN325" si="960">+IF(AND(Q325="Preventivo",AM325="Fuerte"),2,IF(AND(Q325="Preventivo",AM325="Moderado"),1,0))</f>
        <v>0</v>
      </c>
      <c r="AO325" s="80">
        <f t="shared" si="795"/>
        <v>0</v>
      </c>
      <c r="AP325" s="80" t="e">
        <f t="shared" ref="AP325" si="961">+K325-AN325</f>
        <v>#N/A</v>
      </c>
      <c r="AQ325" s="80" t="e">
        <f t="shared" ref="AQ325" si="962">+M325-AO325</f>
        <v>#N/A</v>
      </c>
      <c r="AR325" s="174" t="e">
        <f>+VLOOKUP(MIN(AP325,AP326,AP327,AP328,AP329,AP330),Listados!$J$18:$K$24,2,TRUE)</f>
        <v>#N/A</v>
      </c>
      <c r="AS325" s="174" t="e">
        <f>+VLOOKUP(MIN(AQ325,AQ326,AQ327,AQ328,AQ329,AQ330),Listados!$J$27:$K$32,2,TRUE)</f>
        <v>#N/A</v>
      </c>
      <c r="AT325" s="174" t="e">
        <f>IF(AND(AR325&lt;&gt;"",AS325&lt;&gt;""),VLOOKUP(AR325&amp;AS325,Listados!$M$3:$N$27,2,FALSE),"")</f>
        <v>#N/A</v>
      </c>
      <c r="AU325" s="174" t="e">
        <f>+VLOOKUP(AT325,Listados!$P$3:$Q$6,2,FALSE)</f>
        <v>#N/A</v>
      </c>
    </row>
    <row r="326" spans="1:47" ht="28">
      <c r="A326" s="178"/>
      <c r="B326" s="200"/>
      <c r="C326" s="182"/>
      <c r="D326" s="185"/>
      <c r="E326" s="122"/>
      <c r="F326" s="122"/>
      <c r="G326" s="35"/>
      <c r="H326" s="43"/>
      <c r="I326" s="29"/>
      <c r="J326" s="192"/>
      <c r="K326" s="194"/>
      <c r="L326" s="197"/>
      <c r="M326" s="194"/>
      <c r="N326" s="198"/>
      <c r="O326" s="83" t="s">
        <v>169</v>
      </c>
      <c r="P326" s="86"/>
      <c r="Q326" s="86"/>
      <c r="R326" s="86"/>
      <c r="S326" s="46" t="str">
        <f t="shared" si="765"/>
        <v/>
      </c>
      <c r="T326" s="86"/>
      <c r="U326" s="46" t="str">
        <f t="shared" si="766"/>
        <v/>
      </c>
      <c r="V326" s="126"/>
      <c r="W326" s="46" t="str">
        <f t="shared" si="767"/>
        <v/>
      </c>
      <c r="X326" s="126"/>
      <c r="Y326" s="46" t="str">
        <f t="shared" si="768"/>
        <v/>
      </c>
      <c r="Z326" s="126"/>
      <c r="AA326" s="46" t="str">
        <f t="shared" si="769"/>
        <v/>
      </c>
      <c r="AB326" s="126"/>
      <c r="AC326" s="46" t="str">
        <f t="shared" si="770"/>
        <v/>
      </c>
      <c r="AD326" s="126"/>
      <c r="AE326" s="46" t="str">
        <f t="shared" si="771"/>
        <v/>
      </c>
      <c r="AF326" s="125" t="str">
        <f t="shared" si="772"/>
        <v/>
      </c>
      <c r="AG326" s="125" t="str">
        <f t="shared" si="773"/>
        <v/>
      </c>
      <c r="AH326" s="87"/>
      <c r="AI326" s="30" t="str">
        <f t="shared" si="777"/>
        <v>Débil</v>
      </c>
      <c r="AJ326" s="34" t="str">
        <f>IFERROR(VLOOKUP((CONCATENATE(AG326,AI326)),Listados!$U$3:$V$11,2,FALSE),"")</f>
        <v/>
      </c>
      <c r="AK326" s="125">
        <f t="shared" si="778"/>
        <v>100</v>
      </c>
      <c r="AL326" s="188"/>
      <c r="AM326" s="190"/>
      <c r="AN326" s="80">
        <f t="shared" ref="AN326" si="963">+IF(AND(Q326="Preventivo",AM325="Fuerte"),2,IF(AND(Q326="Preventivo",AM325="Moderado"),1,0))</f>
        <v>0</v>
      </c>
      <c r="AO326" s="80">
        <f t="shared" si="795"/>
        <v>0</v>
      </c>
      <c r="AP326" s="80" t="e">
        <f t="shared" ref="AP326" si="964">+K325-AN326</f>
        <v>#N/A</v>
      </c>
      <c r="AQ326" s="80" t="e">
        <f t="shared" ref="AQ326" si="965">+M325-AO326</f>
        <v>#N/A</v>
      </c>
      <c r="AR326" s="175"/>
      <c r="AS326" s="175"/>
      <c r="AT326" s="175"/>
      <c r="AU326" s="175"/>
    </row>
    <row r="327" spans="1:47" ht="28">
      <c r="A327" s="178"/>
      <c r="B327" s="200"/>
      <c r="C327" s="182"/>
      <c r="D327" s="185"/>
      <c r="E327" s="122"/>
      <c r="F327" s="122"/>
      <c r="G327" s="35"/>
      <c r="H327" s="43"/>
      <c r="I327" s="29"/>
      <c r="J327" s="192"/>
      <c r="K327" s="194"/>
      <c r="L327" s="197"/>
      <c r="M327" s="194"/>
      <c r="N327" s="198"/>
      <c r="O327" s="83" t="s">
        <v>169</v>
      </c>
      <c r="P327" s="86"/>
      <c r="Q327" s="86"/>
      <c r="R327" s="86"/>
      <c r="S327" s="46" t="str">
        <f t="shared" si="765"/>
        <v/>
      </c>
      <c r="T327" s="86"/>
      <c r="U327" s="46" t="str">
        <f t="shared" si="766"/>
        <v/>
      </c>
      <c r="V327" s="126"/>
      <c r="W327" s="46" t="str">
        <f t="shared" si="767"/>
        <v/>
      </c>
      <c r="X327" s="126"/>
      <c r="Y327" s="46" t="str">
        <f t="shared" si="768"/>
        <v/>
      </c>
      <c r="Z327" s="126"/>
      <c r="AA327" s="46" t="str">
        <f t="shared" si="769"/>
        <v/>
      </c>
      <c r="AB327" s="126"/>
      <c r="AC327" s="46" t="str">
        <f t="shared" si="770"/>
        <v/>
      </c>
      <c r="AD327" s="126"/>
      <c r="AE327" s="46" t="str">
        <f t="shared" si="771"/>
        <v/>
      </c>
      <c r="AF327" s="125" t="str">
        <f t="shared" si="772"/>
        <v/>
      </c>
      <c r="AG327" s="125" t="str">
        <f t="shared" si="773"/>
        <v/>
      </c>
      <c r="AH327" s="87"/>
      <c r="AI327" s="30" t="str">
        <f t="shared" si="777"/>
        <v>Débil</v>
      </c>
      <c r="AJ327" s="34" t="str">
        <f>IFERROR(VLOOKUP((CONCATENATE(AG327,AI327)),Listados!$U$3:$V$11,2,FALSE),"")</f>
        <v/>
      </c>
      <c r="AK327" s="125">
        <f t="shared" si="778"/>
        <v>100</v>
      </c>
      <c r="AL327" s="188"/>
      <c r="AM327" s="190"/>
      <c r="AN327" s="80">
        <f t="shared" ref="AN327" si="966">+IF(AND(Q327="Preventivo",AM325="Fuerte"),2,IF(AND(Q327="Preventivo",AM325="Moderado"),1,0))</f>
        <v>0</v>
      </c>
      <c r="AO327" s="80">
        <f t="shared" si="795"/>
        <v>0</v>
      </c>
      <c r="AP327" s="80" t="e">
        <f t="shared" ref="AP327" si="967">+K325-AN327</f>
        <v>#N/A</v>
      </c>
      <c r="AQ327" s="80" t="e">
        <f t="shared" ref="AQ327" si="968">+M325-AO327</f>
        <v>#N/A</v>
      </c>
      <c r="AR327" s="175"/>
      <c r="AS327" s="175"/>
      <c r="AT327" s="175"/>
      <c r="AU327" s="175"/>
    </row>
    <row r="328" spans="1:47" ht="28">
      <c r="A328" s="178"/>
      <c r="B328" s="200"/>
      <c r="C328" s="182"/>
      <c r="D328" s="185"/>
      <c r="E328" s="122"/>
      <c r="F328" s="122"/>
      <c r="G328" s="49"/>
      <c r="H328" s="43"/>
      <c r="I328" s="29"/>
      <c r="J328" s="192"/>
      <c r="K328" s="194"/>
      <c r="L328" s="197"/>
      <c r="M328" s="194"/>
      <c r="N328" s="198"/>
      <c r="O328" s="83" t="s">
        <v>169</v>
      </c>
      <c r="P328" s="86"/>
      <c r="Q328" s="86"/>
      <c r="R328" s="86"/>
      <c r="S328" s="46" t="str">
        <f t="shared" ref="S328:S366" si="969">+IF(R328="si",15,"")</f>
        <v/>
      </c>
      <c r="T328" s="86"/>
      <c r="U328" s="46" t="str">
        <f t="shared" ref="U328:U366" si="970">+IF(T328="si",15,"")</f>
        <v/>
      </c>
      <c r="V328" s="126"/>
      <c r="W328" s="46" t="str">
        <f t="shared" ref="W328:W366" si="971">+IF(V328="si",15,"")</f>
        <v/>
      </c>
      <c r="X328" s="126"/>
      <c r="Y328" s="46" t="str">
        <f t="shared" ref="Y328:Y366" si="972">+IF(X328="si",15,"")</f>
        <v/>
      </c>
      <c r="Z328" s="126"/>
      <c r="AA328" s="46" t="str">
        <f t="shared" ref="AA328:AA366" si="973">+IF(Z328="si",15,"")</f>
        <v/>
      </c>
      <c r="AB328" s="126"/>
      <c r="AC328" s="46" t="str">
        <f t="shared" ref="AC328:AC366" si="974">+IF(AB328="si",15,"")</f>
        <v/>
      </c>
      <c r="AD328" s="126"/>
      <c r="AE328" s="46" t="str">
        <f t="shared" ref="AE328:AE366" si="975">+IF(AD328="Completa",10,IF(AD328="Incompleta",5,""))</f>
        <v/>
      </c>
      <c r="AF328" s="125" t="str">
        <f t="shared" ref="AF328:AF366" si="976">IF((SUM(S328,U328,W328,Y328,AA328,AC328,AE328)=0),"",(SUM(S328,U328,W328,Y328,AA328,AC328,AE328)))</f>
        <v/>
      </c>
      <c r="AG328" s="125" t="str">
        <f t="shared" ref="AG328:AG366" si="977">IF(AF328&lt;=85,"Débil",IF(AF328&lt;=95,"Moderado",IF(AF328=100,"Fuerte","")))</f>
        <v/>
      </c>
      <c r="AH328" s="87"/>
      <c r="AI328" s="30" t="str">
        <f t="shared" si="777"/>
        <v>Débil</v>
      </c>
      <c r="AJ328" s="34" t="str">
        <f>IFERROR(VLOOKUP((CONCATENATE(AG328,AI328)),Listados!$U$3:$V$11,2,FALSE),"")</f>
        <v/>
      </c>
      <c r="AK328" s="125">
        <f t="shared" si="778"/>
        <v>100</v>
      </c>
      <c r="AL328" s="188"/>
      <c r="AM328" s="190"/>
      <c r="AN328" s="80">
        <f t="shared" ref="AN328" si="978">+IF(AND(Q328="Preventivo",AM325="Fuerte"),2,IF(AND(Q328="Preventivo",AM325="Moderado"),1,0))</f>
        <v>0</v>
      </c>
      <c r="AO328" s="80">
        <f t="shared" si="795"/>
        <v>0</v>
      </c>
      <c r="AP328" s="80" t="e">
        <f t="shared" ref="AP328" si="979">+K325-AN328</f>
        <v>#N/A</v>
      </c>
      <c r="AQ328" s="80" t="e">
        <f t="shared" ref="AQ328" si="980">+M325-AO328</f>
        <v>#N/A</v>
      </c>
      <c r="AR328" s="175"/>
      <c r="AS328" s="175"/>
      <c r="AT328" s="175"/>
      <c r="AU328" s="175"/>
    </row>
    <row r="329" spans="1:47" ht="28">
      <c r="A329" s="178"/>
      <c r="B329" s="200"/>
      <c r="C329" s="182"/>
      <c r="D329" s="185"/>
      <c r="E329" s="47"/>
      <c r="F329" s="47"/>
      <c r="G329" s="48"/>
      <c r="H329" s="50"/>
      <c r="I329" s="29"/>
      <c r="J329" s="192"/>
      <c r="K329" s="194"/>
      <c r="L329" s="197"/>
      <c r="M329" s="194"/>
      <c r="N329" s="198"/>
      <c r="O329" s="83" t="s">
        <v>169</v>
      </c>
      <c r="P329" s="86"/>
      <c r="Q329" s="86"/>
      <c r="R329" s="86"/>
      <c r="S329" s="46" t="str">
        <f t="shared" si="969"/>
        <v/>
      </c>
      <c r="T329" s="86"/>
      <c r="U329" s="46" t="str">
        <f t="shared" si="970"/>
        <v/>
      </c>
      <c r="V329" s="126"/>
      <c r="W329" s="46" t="str">
        <f t="shared" si="971"/>
        <v/>
      </c>
      <c r="X329" s="126"/>
      <c r="Y329" s="46" t="str">
        <f t="shared" si="972"/>
        <v/>
      </c>
      <c r="Z329" s="126"/>
      <c r="AA329" s="46" t="str">
        <f t="shared" si="973"/>
        <v/>
      </c>
      <c r="AB329" s="126"/>
      <c r="AC329" s="46" t="str">
        <f t="shared" si="974"/>
        <v/>
      </c>
      <c r="AD329" s="126"/>
      <c r="AE329" s="46" t="str">
        <f t="shared" si="975"/>
        <v/>
      </c>
      <c r="AF329" s="125" t="str">
        <f t="shared" si="976"/>
        <v/>
      </c>
      <c r="AG329" s="125" t="str">
        <f t="shared" si="977"/>
        <v/>
      </c>
      <c r="AH329" s="87"/>
      <c r="AI329" s="30" t="str">
        <f t="shared" ref="AI329:AI366" si="981">+IF(AH329="siempre","Fuerte",IF(AH329="Algunas veces","Moderado","Débil"))</f>
        <v>Débil</v>
      </c>
      <c r="AJ329" s="34" t="str">
        <f>IFERROR(VLOOKUP((CONCATENATE(AG329,AI329)),Listados!$U$3:$V$11,2,FALSE),"")</f>
        <v/>
      </c>
      <c r="AK329" s="125">
        <f t="shared" ref="AK329:AK366" si="982">IF(ISBLANK(AJ329),"",IF(AJ329="Débil", 0, IF(AJ329="Moderado",50,100)))</f>
        <v>100</v>
      </c>
      <c r="AL329" s="188"/>
      <c r="AM329" s="190"/>
      <c r="AN329" s="80">
        <f t="shared" ref="AN329" si="983">+IF(AND(Q329="Preventivo",AM325="Fuerte"),2,IF(AND(Q329="Preventivo",AM325="Moderado"),1,0))</f>
        <v>0</v>
      </c>
      <c r="AO329" s="80">
        <f t="shared" si="795"/>
        <v>0</v>
      </c>
      <c r="AP329" s="80" t="e">
        <f t="shared" ref="AP329" si="984">+K325-AN329</f>
        <v>#N/A</v>
      </c>
      <c r="AQ329" s="80" t="e">
        <f t="shared" ref="AQ329" si="985">+M325-AO329</f>
        <v>#N/A</v>
      </c>
      <c r="AR329" s="175"/>
      <c r="AS329" s="175"/>
      <c r="AT329" s="175"/>
      <c r="AU329" s="175"/>
    </row>
    <row r="330" spans="1:47" ht="29" thickBot="1">
      <c r="A330" s="179"/>
      <c r="B330" s="200"/>
      <c r="C330" s="183"/>
      <c r="D330" s="186"/>
      <c r="E330" s="123"/>
      <c r="F330" s="123"/>
      <c r="G330" s="51"/>
      <c r="H330" s="52"/>
      <c r="I330" s="29"/>
      <c r="J330" s="192"/>
      <c r="K330" s="195"/>
      <c r="L330" s="197"/>
      <c r="M330" s="195"/>
      <c r="N330" s="198"/>
      <c r="O330" s="83" t="s">
        <v>169</v>
      </c>
      <c r="P330" s="86"/>
      <c r="Q330" s="86"/>
      <c r="R330" s="86"/>
      <c r="S330" s="46" t="str">
        <f t="shared" si="969"/>
        <v/>
      </c>
      <c r="T330" s="86"/>
      <c r="U330" s="46" t="str">
        <f t="shared" si="970"/>
        <v/>
      </c>
      <c r="V330" s="126"/>
      <c r="W330" s="46" t="str">
        <f t="shared" si="971"/>
        <v/>
      </c>
      <c r="X330" s="126"/>
      <c r="Y330" s="46" t="str">
        <f t="shared" si="972"/>
        <v/>
      </c>
      <c r="Z330" s="126"/>
      <c r="AA330" s="46" t="str">
        <f t="shared" si="973"/>
        <v/>
      </c>
      <c r="AB330" s="126"/>
      <c r="AC330" s="46" t="str">
        <f t="shared" si="974"/>
        <v/>
      </c>
      <c r="AD330" s="126"/>
      <c r="AE330" s="46" t="str">
        <f t="shared" si="975"/>
        <v/>
      </c>
      <c r="AF330" s="125" t="str">
        <f t="shared" si="976"/>
        <v/>
      </c>
      <c r="AG330" s="125" t="str">
        <f t="shared" si="977"/>
        <v/>
      </c>
      <c r="AH330" s="87"/>
      <c r="AI330" s="30" t="str">
        <f t="shared" si="981"/>
        <v>Débil</v>
      </c>
      <c r="AJ330" s="34" t="str">
        <f>IFERROR(VLOOKUP((CONCATENATE(AG330,AI330)),Listados!$U$3:$V$11,2,FALSE),"")</f>
        <v/>
      </c>
      <c r="AK330" s="125">
        <f t="shared" si="982"/>
        <v>100</v>
      </c>
      <c r="AL330" s="189"/>
      <c r="AM330" s="190"/>
      <c r="AN330" s="80">
        <f t="shared" ref="AN330" si="986">+IF(AND(Q330="Preventivo",AM325="Fuerte"),2,IF(AND(Q330="Preventivo",AM325="Moderado"),1,0))</f>
        <v>0</v>
      </c>
      <c r="AO330" s="80">
        <f t="shared" si="795"/>
        <v>0</v>
      </c>
      <c r="AP330" s="80" t="e">
        <f t="shared" ref="AP330" si="987">+K325-AN330</f>
        <v>#N/A</v>
      </c>
      <c r="AQ330" s="80" t="e">
        <f t="shared" ref="AQ330" si="988">+M325-AO330</f>
        <v>#N/A</v>
      </c>
      <c r="AR330" s="176"/>
      <c r="AS330" s="176"/>
      <c r="AT330" s="176"/>
      <c r="AU330" s="176"/>
    </row>
    <row r="331" spans="1:47" ht="28">
      <c r="A331" s="177">
        <v>55</v>
      </c>
      <c r="B331" s="199"/>
      <c r="C331" s="181" t="str">
        <f>IFERROR(VLOOKUP(B331,Listados!B$3:C$20,2,FALSE),"")</f>
        <v/>
      </c>
      <c r="D331" s="184"/>
      <c r="E331" s="121"/>
      <c r="F331" s="121"/>
      <c r="G331" s="37"/>
      <c r="H331" s="42"/>
      <c r="I331" s="28"/>
      <c r="J331" s="191"/>
      <c r="K331" s="193" t="e">
        <f>+VLOOKUP(J331,Listados!$K$8:$L$12,2,0)</f>
        <v>#N/A</v>
      </c>
      <c r="L331" s="196"/>
      <c r="M331" s="193" t="e">
        <f>+VLOOKUP(L331,Listados!$K$13:$L$17,2,0)</f>
        <v>#N/A</v>
      </c>
      <c r="N331" s="176" t="str">
        <f>IF(AND(J331&lt;&gt;"",L331&lt;&gt;""),VLOOKUP(J331&amp;L331,Listados!$M$3:$N$27,2,FALSE),"")</f>
        <v/>
      </c>
      <c r="O331" s="83" t="s">
        <v>169</v>
      </c>
      <c r="P331" s="86"/>
      <c r="Q331" s="86"/>
      <c r="R331" s="86"/>
      <c r="S331" s="46" t="str">
        <f t="shared" si="969"/>
        <v/>
      </c>
      <c r="T331" s="86"/>
      <c r="U331" s="46" t="str">
        <f t="shared" si="970"/>
        <v/>
      </c>
      <c r="V331" s="126"/>
      <c r="W331" s="46" t="str">
        <f t="shared" si="971"/>
        <v/>
      </c>
      <c r="X331" s="126"/>
      <c r="Y331" s="46" t="str">
        <f t="shared" si="972"/>
        <v/>
      </c>
      <c r="Z331" s="126"/>
      <c r="AA331" s="46" t="str">
        <f t="shared" si="973"/>
        <v/>
      </c>
      <c r="AB331" s="126"/>
      <c r="AC331" s="46" t="str">
        <f t="shared" si="974"/>
        <v/>
      </c>
      <c r="AD331" s="126"/>
      <c r="AE331" s="46" t="str">
        <f t="shared" si="975"/>
        <v/>
      </c>
      <c r="AF331" s="125" t="str">
        <f t="shared" si="976"/>
        <v/>
      </c>
      <c r="AG331" s="125" t="str">
        <f t="shared" si="977"/>
        <v/>
      </c>
      <c r="AH331" s="87"/>
      <c r="AI331" s="30" t="str">
        <f t="shared" si="981"/>
        <v>Débil</v>
      </c>
      <c r="AJ331" s="34" t="str">
        <f>IFERROR(VLOOKUP((CONCATENATE(AG331,AI331)),Listados!$U$3:$V$11,2,FALSE),"")</f>
        <v/>
      </c>
      <c r="AK331" s="125">
        <f t="shared" si="982"/>
        <v>100</v>
      </c>
      <c r="AL331" s="187">
        <f>AVERAGE(AK331:AK336)</f>
        <v>100</v>
      </c>
      <c r="AM331" s="189" t="str">
        <f>IF(AL331&lt;=50, "Débil", IF(AL331&lt;=99,"Moderado","Fuerte"))</f>
        <v>Fuerte</v>
      </c>
      <c r="AN331" s="80">
        <f t="shared" ref="AN331" si="989">+IF(AND(Q331="Preventivo",AM331="Fuerte"),2,IF(AND(Q331="Preventivo",AM331="Moderado"),1,0))</f>
        <v>0</v>
      </c>
      <c r="AO331" s="80">
        <f t="shared" si="795"/>
        <v>0</v>
      </c>
      <c r="AP331" s="80" t="e">
        <f t="shared" ref="AP331" si="990">+K331-AN331</f>
        <v>#N/A</v>
      </c>
      <c r="AQ331" s="80" t="e">
        <f t="shared" ref="AQ331" si="991">+M331-AO331</f>
        <v>#N/A</v>
      </c>
      <c r="AR331" s="174" t="e">
        <f>+VLOOKUP(MIN(AP331,AP332,AP333,AP334,AP335,AP336),Listados!$J$18:$K$24,2,TRUE)</f>
        <v>#N/A</v>
      </c>
      <c r="AS331" s="174" t="e">
        <f>+VLOOKUP(MIN(AQ331,AQ332,AQ333,AQ334,AQ335,AQ336),Listados!$J$27:$K$32,2,TRUE)</f>
        <v>#N/A</v>
      </c>
      <c r="AT331" s="174" t="e">
        <f>IF(AND(AR331&lt;&gt;"",AS331&lt;&gt;""),VLOOKUP(AR331&amp;AS331,Listados!$M$3:$N$27,2,FALSE),"")</f>
        <v>#N/A</v>
      </c>
      <c r="AU331" s="174" t="e">
        <f>+VLOOKUP(AT331,Listados!$P$3:$Q$6,2,FALSE)</f>
        <v>#N/A</v>
      </c>
    </row>
    <row r="332" spans="1:47" ht="28">
      <c r="A332" s="178"/>
      <c r="B332" s="200"/>
      <c r="C332" s="182"/>
      <c r="D332" s="185"/>
      <c r="E332" s="122"/>
      <c r="F332" s="122"/>
      <c r="G332" s="35"/>
      <c r="H332" s="43"/>
      <c r="I332" s="29"/>
      <c r="J332" s="192"/>
      <c r="K332" s="194"/>
      <c r="L332" s="197"/>
      <c r="M332" s="194"/>
      <c r="N332" s="198"/>
      <c r="O332" s="83" t="s">
        <v>169</v>
      </c>
      <c r="P332" s="86"/>
      <c r="Q332" s="86"/>
      <c r="R332" s="86"/>
      <c r="S332" s="46" t="str">
        <f t="shared" si="969"/>
        <v/>
      </c>
      <c r="T332" s="86"/>
      <c r="U332" s="46" t="str">
        <f t="shared" si="970"/>
        <v/>
      </c>
      <c r="V332" s="126"/>
      <c r="W332" s="46" t="str">
        <f t="shared" si="971"/>
        <v/>
      </c>
      <c r="X332" s="126"/>
      <c r="Y332" s="46" t="str">
        <f t="shared" si="972"/>
        <v/>
      </c>
      <c r="Z332" s="126"/>
      <c r="AA332" s="46" t="str">
        <f t="shared" si="973"/>
        <v/>
      </c>
      <c r="AB332" s="126"/>
      <c r="AC332" s="46" t="str">
        <f t="shared" si="974"/>
        <v/>
      </c>
      <c r="AD332" s="126"/>
      <c r="AE332" s="46" t="str">
        <f t="shared" si="975"/>
        <v/>
      </c>
      <c r="AF332" s="125" t="str">
        <f t="shared" si="976"/>
        <v/>
      </c>
      <c r="AG332" s="125" t="str">
        <f t="shared" si="977"/>
        <v/>
      </c>
      <c r="AH332" s="87"/>
      <c r="AI332" s="30" t="str">
        <f t="shared" si="981"/>
        <v>Débil</v>
      </c>
      <c r="AJ332" s="34" t="str">
        <f>IFERROR(VLOOKUP((CONCATENATE(AG332,AI332)),Listados!$U$3:$V$11,2,FALSE),"")</f>
        <v/>
      </c>
      <c r="AK332" s="125">
        <f t="shared" si="982"/>
        <v>100</v>
      </c>
      <c r="AL332" s="188"/>
      <c r="AM332" s="190"/>
      <c r="AN332" s="80">
        <f t="shared" ref="AN332" si="992">+IF(AND(Q332="Preventivo",AM331="Fuerte"),2,IF(AND(Q332="Preventivo",AM331="Moderado"),1,0))</f>
        <v>0</v>
      </c>
      <c r="AO332" s="80">
        <f t="shared" si="795"/>
        <v>0</v>
      </c>
      <c r="AP332" s="80" t="e">
        <f t="shared" ref="AP332" si="993">+K331-AN332</f>
        <v>#N/A</v>
      </c>
      <c r="AQ332" s="80" t="e">
        <f t="shared" ref="AQ332" si="994">+M331-AO332</f>
        <v>#N/A</v>
      </c>
      <c r="AR332" s="175"/>
      <c r="AS332" s="175"/>
      <c r="AT332" s="175"/>
      <c r="AU332" s="175"/>
    </row>
    <row r="333" spans="1:47" ht="28">
      <c r="A333" s="178"/>
      <c r="B333" s="200"/>
      <c r="C333" s="182"/>
      <c r="D333" s="185"/>
      <c r="E333" s="122"/>
      <c r="F333" s="122"/>
      <c r="G333" s="35"/>
      <c r="H333" s="43"/>
      <c r="I333" s="29"/>
      <c r="J333" s="192"/>
      <c r="K333" s="194"/>
      <c r="L333" s="197"/>
      <c r="M333" s="194"/>
      <c r="N333" s="198"/>
      <c r="O333" s="83" t="s">
        <v>169</v>
      </c>
      <c r="P333" s="86"/>
      <c r="Q333" s="86"/>
      <c r="R333" s="86"/>
      <c r="S333" s="46" t="str">
        <f t="shared" si="969"/>
        <v/>
      </c>
      <c r="T333" s="86"/>
      <c r="U333" s="46" t="str">
        <f t="shared" si="970"/>
        <v/>
      </c>
      <c r="V333" s="126"/>
      <c r="W333" s="46" t="str">
        <f t="shared" si="971"/>
        <v/>
      </c>
      <c r="X333" s="126"/>
      <c r="Y333" s="46" t="str">
        <f t="shared" si="972"/>
        <v/>
      </c>
      <c r="Z333" s="126"/>
      <c r="AA333" s="46" t="str">
        <f t="shared" si="973"/>
        <v/>
      </c>
      <c r="AB333" s="126"/>
      <c r="AC333" s="46" t="str">
        <f t="shared" si="974"/>
        <v/>
      </c>
      <c r="AD333" s="126"/>
      <c r="AE333" s="46" t="str">
        <f t="shared" si="975"/>
        <v/>
      </c>
      <c r="AF333" s="125" t="str">
        <f t="shared" si="976"/>
        <v/>
      </c>
      <c r="AG333" s="125" t="str">
        <f t="shared" si="977"/>
        <v/>
      </c>
      <c r="AH333" s="87"/>
      <c r="AI333" s="30" t="str">
        <f t="shared" si="981"/>
        <v>Débil</v>
      </c>
      <c r="AJ333" s="34" t="str">
        <f>IFERROR(VLOOKUP((CONCATENATE(AG333,AI333)),Listados!$U$3:$V$11,2,FALSE),"")</f>
        <v/>
      </c>
      <c r="AK333" s="125">
        <f t="shared" si="982"/>
        <v>100</v>
      </c>
      <c r="AL333" s="188"/>
      <c r="AM333" s="190"/>
      <c r="AN333" s="80">
        <f t="shared" ref="AN333" si="995">+IF(AND(Q333="Preventivo",AM331="Fuerte"),2,IF(AND(Q333="Preventivo",AM331="Moderado"),1,0))</f>
        <v>0</v>
      </c>
      <c r="AO333" s="80">
        <f t="shared" si="795"/>
        <v>0</v>
      </c>
      <c r="AP333" s="80" t="e">
        <f t="shared" ref="AP333" si="996">+K331-AN333</f>
        <v>#N/A</v>
      </c>
      <c r="AQ333" s="80" t="e">
        <f t="shared" ref="AQ333" si="997">+M331-AO333</f>
        <v>#N/A</v>
      </c>
      <c r="AR333" s="175"/>
      <c r="AS333" s="175"/>
      <c r="AT333" s="175"/>
      <c r="AU333" s="175"/>
    </row>
    <row r="334" spans="1:47" ht="28">
      <c r="A334" s="178"/>
      <c r="B334" s="200"/>
      <c r="C334" s="182"/>
      <c r="D334" s="185"/>
      <c r="E334" s="122"/>
      <c r="F334" s="122"/>
      <c r="G334" s="49"/>
      <c r="H334" s="43"/>
      <c r="I334" s="29"/>
      <c r="J334" s="192"/>
      <c r="K334" s="194"/>
      <c r="L334" s="197"/>
      <c r="M334" s="194"/>
      <c r="N334" s="198"/>
      <c r="O334" s="83" t="s">
        <v>169</v>
      </c>
      <c r="P334" s="86"/>
      <c r="Q334" s="86"/>
      <c r="R334" s="86"/>
      <c r="S334" s="46" t="str">
        <f t="shared" si="969"/>
        <v/>
      </c>
      <c r="T334" s="86"/>
      <c r="U334" s="46" t="str">
        <f t="shared" si="970"/>
        <v/>
      </c>
      <c r="V334" s="126"/>
      <c r="W334" s="46" t="str">
        <f t="shared" si="971"/>
        <v/>
      </c>
      <c r="X334" s="126"/>
      <c r="Y334" s="46" t="str">
        <f t="shared" si="972"/>
        <v/>
      </c>
      <c r="Z334" s="126"/>
      <c r="AA334" s="46" t="str">
        <f t="shared" si="973"/>
        <v/>
      </c>
      <c r="AB334" s="126"/>
      <c r="AC334" s="46" t="str">
        <f t="shared" si="974"/>
        <v/>
      </c>
      <c r="AD334" s="126"/>
      <c r="AE334" s="46" t="str">
        <f t="shared" si="975"/>
        <v/>
      </c>
      <c r="AF334" s="125" t="str">
        <f t="shared" si="976"/>
        <v/>
      </c>
      <c r="AG334" s="125" t="str">
        <f t="shared" si="977"/>
        <v/>
      </c>
      <c r="AH334" s="87"/>
      <c r="AI334" s="30" t="str">
        <f t="shared" si="981"/>
        <v>Débil</v>
      </c>
      <c r="AJ334" s="34" t="str">
        <f>IFERROR(VLOOKUP((CONCATENATE(AG334,AI334)),Listados!$U$3:$V$11,2,FALSE),"")</f>
        <v/>
      </c>
      <c r="AK334" s="125">
        <f t="shared" si="982"/>
        <v>100</v>
      </c>
      <c r="AL334" s="188"/>
      <c r="AM334" s="190"/>
      <c r="AN334" s="80">
        <f t="shared" ref="AN334" si="998">+IF(AND(Q334="Preventivo",AM331="Fuerte"),2,IF(AND(Q334="Preventivo",AM331="Moderado"),1,0))</f>
        <v>0</v>
      </c>
      <c r="AO334" s="80">
        <f t="shared" ref="AO334:AO366" si="999">+IF(AND(Q334="Detectivo",$AM$7="Fuerte"),2,IF(AND(Q334="Detectivo",$AM$7="Moderado"),1,IF(AND(Q334="Preventivo",$AM$7="Fuerte"),1,0)))</f>
        <v>0</v>
      </c>
      <c r="AP334" s="80" t="e">
        <f t="shared" ref="AP334" si="1000">+K331-AN334</f>
        <v>#N/A</v>
      </c>
      <c r="AQ334" s="80" t="e">
        <f t="shared" ref="AQ334" si="1001">+M331-AO334</f>
        <v>#N/A</v>
      </c>
      <c r="AR334" s="175"/>
      <c r="AS334" s="175"/>
      <c r="AT334" s="175"/>
      <c r="AU334" s="175"/>
    </row>
    <row r="335" spans="1:47" ht="28">
      <c r="A335" s="178"/>
      <c r="B335" s="200"/>
      <c r="C335" s="182"/>
      <c r="D335" s="185"/>
      <c r="E335" s="47"/>
      <c r="F335" s="47"/>
      <c r="G335" s="48"/>
      <c r="H335" s="50"/>
      <c r="I335" s="29"/>
      <c r="J335" s="192"/>
      <c r="K335" s="194"/>
      <c r="L335" s="197"/>
      <c r="M335" s="194"/>
      <c r="N335" s="198"/>
      <c r="O335" s="83" t="s">
        <v>169</v>
      </c>
      <c r="P335" s="86"/>
      <c r="Q335" s="86"/>
      <c r="R335" s="86"/>
      <c r="S335" s="46" t="str">
        <f t="shared" si="969"/>
        <v/>
      </c>
      <c r="T335" s="86"/>
      <c r="U335" s="46" t="str">
        <f t="shared" si="970"/>
        <v/>
      </c>
      <c r="V335" s="126"/>
      <c r="W335" s="46" t="str">
        <f t="shared" si="971"/>
        <v/>
      </c>
      <c r="X335" s="126"/>
      <c r="Y335" s="46" t="str">
        <f t="shared" si="972"/>
        <v/>
      </c>
      <c r="Z335" s="126"/>
      <c r="AA335" s="46" t="str">
        <f t="shared" si="973"/>
        <v/>
      </c>
      <c r="AB335" s="126"/>
      <c r="AC335" s="46" t="str">
        <f t="shared" si="974"/>
        <v/>
      </c>
      <c r="AD335" s="126"/>
      <c r="AE335" s="46" t="str">
        <f t="shared" si="975"/>
        <v/>
      </c>
      <c r="AF335" s="125" t="str">
        <f t="shared" si="976"/>
        <v/>
      </c>
      <c r="AG335" s="125" t="str">
        <f t="shared" si="977"/>
        <v/>
      </c>
      <c r="AH335" s="87"/>
      <c r="AI335" s="30" t="str">
        <f t="shared" si="981"/>
        <v>Débil</v>
      </c>
      <c r="AJ335" s="34" t="str">
        <f>IFERROR(VLOOKUP((CONCATENATE(AG335,AI335)),Listados!$U$3:$V$11,2,FALSE),"")</f>
        <v/>
      </c>
      <c r="AK335" s="125">
        <f t="shared" si="982"/>
        <v>100</v>
      </c>
      <c r="AL335" s="188"/>
      <c r="AM335" s="190"/>
      <c r="AN335" s="80">
        <f t="shared" ref="AN335" si="1002">+IF(AND(Q335="Preventivo",AM331="Fuerte"),2,IF(AND(Q335="Preventivo",AM331="Moderado"),1,0))</f>
        <v>0</v>
      </c>
      <c r="AO335" s="80">
        <f t="shared" si="999"/>
        <v>0</v>
      </c>
      <c r="AP335" s="80" t="e">
        <f t="shared" ref="AP335" si="1003">+K331-AN335</f>
        <v>#N/A</v>
      </c>
      <c r="AQ335" s="80" t="e">
        <f t="shared" ref="AQ335" si="1004">+M331-AO335</f>
        <v>#N/A</v>
      </c>
      <c r="AR335" s="175"/>
      <c r="AS335" s="175"/>
      <c r="AT335" s="175"/>
      <c r="AU335" s="175"/>
    </row>
    <row r="336" spans="1:47" ht="29" thickBot="1">
      <c r="A336" s="179"/>
      <c r="B336" s="200"/>
      <c r="C336" s="183"/>
      <c r="D336" s="186"/>
      <c r="E336" s="123"/>
      <c r="F336" s="123"/>
      <c r="G336" s="51"/>
      <c r="H336" s="52"/>
      <c r="I336" s="29"/>
      <c r="J336" s="192"/>
      <c r="K336" s="195"/>
      <c r="L336" s="197"/>
      <c r="M336" s="195"/>
      <c r="N336" s="198"/>
      <c r="O336" s="83" t="s">
        <v>169</v>
      </c>
      <c r="P336" s="86"/>
      <c r="Q336" s="86"/>
      <c r="R336" s="86"/>
      <c r="S336" s="46" t="str">
        <f t="shared" si="969"/>
        <v/>
      </c>
      <c r="T336" s="86"/>
      <c r="U336" s="46" t="str">
        <f t="shared" si="970"/>
        <v/>
      </c>
      <c r="V336" s="126"/>
      <c r="W336" s="46" t="str">
        <f t="shared" si="971"/>
        <v/>
      </c>
      <c r="X336" s="126"/>
      <c r="Y336" s="46" t="str">
        <f t="shared" si="972"/>
        <v/>
      </c>
      <c r="Z336" s="126"/>
      <c r="AA336" s="46" t="str">
        <f t="shared" si="973"/>
        <v/>
      </c>
      <c r="AB336" s="126"/>
      <c r="AC336" s="46" t="str">
        <f t="shared" si="974"/>
        <v/>
      </c>
      <c r="AD336" s="126"/>
      <c r="AE336" s="46" t="str">
        <f t="shared" si="975"/>
        <v/>
      </c>
      <c r="AF336" s="125" t="str">
        <f t="shared" si="976"/>
        <v/>
      </c>
      <c r="AG336" s="125" t="str">
        <f t="shared" si="977"/>
        <v/>
      </c>
      <c r="AH336" s="87"/>
      <c r="AI336" s="30" t="str">
        <f t="shared" si="981"/>
        <v>Débil</v>
      </c>
      <c r="AJ336" s="34" t="str">
        <f>IFERROR(VLOOKUP((CONCATENATE(AG336,AI336)),Listados!$U$3:$V$11,2,FALSE),"")</f>
        <v/>
      </c>
      <c r="AK336" s="125">
        <f t="shared" si="982"/>
        <v>100</v>
      </c>
      <c r="AL336" s="189"/>
      <c r="AM336" s="190"/>
      <c r="AN336" s="80">
        <f t="shared" ref="AN336" si="1005">+IF(AND(Q336="Preventivo",AM331="Fuerte"),2,IF(AND(Q336="Preventivo",AM331="Moderado"),1,0))</f>
        <v>0</v>
      </c>
      <c r="AO336" s="80">
        <f t="shared" si="999"/>
        <v>0</v>
      </c>
      <c r="AP336" s="80" t="e">
        <f t="shared" ref="AP336" si="1006">+K331-AN336</f>
        <v>#N/A</v>
      </c>
      <c r="AQ336" s="80" t="e">
        <f t="shared" ref="AQ336" si="1007">+M331-AO336</f>
        <v>#N/A</v>
      </c>
      <c r="AR336" s="176"/>
      <c r="AS336" s="176"/>
      <c r="AT336" s="176"/>
      <c r="AU336" s="176"/>
    </row>
    <row r="337" spans="1:47" ht="28">
      <c r="A337" s="177">
        <v>56</v>
      </c>
      <c r="B337" s="199"/>
      <c r="C337" s="181" t="str">
        <f>IFERROR(VLOOKUP(B337,Listados!B$3:C$20,2,FALSE),"")</f>
        <v/>
      </c>
      <c r="D337" s="184"/>
      <c r="E337" s="121"/>
      <c r="F337" s="121"/>
      <c r="G337" s="37"/>
      <c r="H337" s="42"/>
      <c r="I337" s="28"/>
      <c r="J337" s="191"/>
      <c r="K337" s="193" t="e">
        <f>+VLOOKUP(J337,Listados!$K$8:$L$12,2,0)</f>
        <v>#N/A</v>
      </c>
      <c r="L337" s="196"/>
      <c r="M337" s="193" t="e">
        <f>+VLOOKUP(L337,Listados!$K$13:$L$17,2,0)</f>
        <v>#N/A</v>
      </c>
      <c r="N337" s="176" t="str">
        <f>IF(AND(J337&lt;&gt;"",L337&lt;&gt;""),VLOOKUP(J337&amp;L337,Listados!$M$3:$N$27,2,FALSE),"")</f>
        <v/>
      </c>
      <c r="O337" s="83" t="s">
        <v>169</v>
      </c>
      <c r="P337" s="86"/>
      <c r="Q337" s="86"/>
      <c r="R337" s="86"/>
      <c r="S337" s="46" t="str">
        <f t="shared" si="969"/>
        <v/>
      </c>
      <c r="T337" s="86"/>
      <c r="U337" s="46" t="str">
        <f t="shared" si="970"/>
        <v/>
      </c>
      <c r="V337" s="126"/>
      <c r="W337" s="46" t="str">
        <f t="shared" si="971"/>
        <v/>
      </c>
      <c r="X337" s="126"/>
      <c r="Y337" s="46" t="str">
        <f t="shared" si="972"/>
        <v/>
      </c>
      <c r="Z337" s="126"/>
      <c r="AA337" s="46" t="str">
        <f t="shared" si="973"/>
        <v/>
      </c>
      <c r="AB337" s="126"/>
      <c r="AC337" s="46" t="str">
        <f t="shared" si="974"/>
        <v/>
      </c>
      <c r="AD337" s="126"/>
      <c r="AE337" s="46" t="str">
        <f t="shared" si="975"/>
        <v/>
      </c>
      <c r="AF337" s="125" t="str">
        <f t="shared" si="976"/>
        <v/>
      </c>
      <c r="AG337" s="125" t="str">
        <f t="shared" si="977"/>
        <v/>
      </c>
      <c r="AH337" s="87"/>
      <c r="AI337" s="30" t="str">
        <f t="shared" si="981"/>
        <v>Débil</v>
      </c>
      <c r="AJ337" s="34" t="str">
        <f>IFERROR(VLOOKUP((CONCATENATE(AG337,AI337)),Listados!$U$3:$V$11,2,FALSE),"")</f>
        <v/>
      </c>
      <c r="AK337" s="125">
        <f t="shared" si="982"/>
        <v>100</v>
      </c>
      <c r="AL337" s="187">
        <f>AVERAGE(AK337:AK342)</f>
        <v>100</v>
      </c>
      <c r="AM337" s="189" t="str">
        <f>IF(AL337&lt;=50, "Débil", IF(AL337&lt;=99,"Moderado","Fuerte"))</f>
        <v>Fuerte</v>
      </c>
      <c r="AN337" s="80">
        <f t="shared" ref="AN337" si="1008">+IF(AND(Q337="Preventivo",AM337="Fuerte"),2,IF(AND(Q337="Preventivo",AM337="Moderado"),1,0))</f>
        <v>0</v>
      </c>
      <c r="AO337" s="80">
        <f t="shared" si="999"/>
        <v>0</v>
      </c>
      <c r="AP337" s="80" t="e">
        <f t="shared" ref="AP337" si="1009">+K337-AN337</f>
        <v>#N/A</v>
      </c>
      <c r="AQ337" s="80" t="e">
        <f t="shared" ref="AQ337" si="1010">+M337-AO337</f>
        <v>#N/A</v>
      </c>
      <c r="AR337" s="174" t="e">
        <f>+VLOOKUP(MIN(AP337,AP338,AP339,AP340,AP341,AP342),Listados!$J$18:$K$24,2,TRUE)</f>
        <v>#N/A</v>
      </c>
      <c r="AS337" s="174" t="e">
        <f>+VLOOKUP(MIN(AQ337,AQ338,AQ339,AQ340,AQ341,AQ342),Listados!$J$27:$K$32,2,TRUE)</f>
        <v>#N/A</v>
      </c>
      <c r="AT337" s="174" t="e">
        <f>IF(AND(AR337&lt;&gt;"",AS337&lt;&gt;""),VLOOKUP(AR337&amp;AS337,Listados!$M$3:$N$27,2,FALSE),"")</f>
        <v>#N/A</v>
      </c>
      <c r="AU337" s="174" t="e">
        <f>+VLOOKUP(AT337,Listados!$P$3:$Q$6,2,FALSE)</f>
        <v>#N/A</v>
      </c>
    </row>
    <row r="338" spans="1:47" ht="28">
      <c r="A338" s="178"/>
      <c r="B338" s="200"/>
      <c r="C338" s="182"/>
      <c r="D338" s="185"/>
      <c r="E338" s="122"/>
      <c r="F338" s="122"/>
      <c r="G338" s="35"/>
      <c r="H338" s="43"/>
      <c r="I338" s="29"/>
      <c r="J338" s="192"/>
      <c r="K338" s="194"/>
      <c r="L338" s="197"/>
      <c r="M338" s="194"/>
      <c r="N338" s="198"/>
      <c r="O338" s="83" t="s">
        <v>169</v>
      </c>
      <c r="P338" s="86"/>
      <c r="Q338" s="86"/>
      <c r="R338" s="86"/>
      <c r="S338" s="46" t="str">
        <f t="shared" si="969"/>
        <v/>
      </c>
      <c r="T338" s="86"/>
      <c r="U338" s="46" t="str">
        <f t="shared" si="970"/>
        <v/>
      </c>
      <c r="V338" s="126"/>
      <c r="W338" s="46" t="str">
        <f t="shared" si="971"/>
        <v/>
      </c>
      <c r="X338" s="126"/>
      <c r="Y338" s="46" t="str">
        <f t="shared" si="972"/>
        <v/>
      </c>
      <c r="Z338" s="126"/>
      <c r="AA338" s="46" t="str">
        <f t="shared" si="973"/>
        <v/>
      </c>
      <c r="AB338" s="126"/>
      <c r="AC338" s="46" t="str">
        <f t="shared" si="974"/>
        <v/>
      </c>
      <c r="AD338" s="126"/>
      <c r="AE338" s="46" t="str">
        <f t="shared" si="975"/>
        <v/>
      </c>
      <c r="AF338" s="125" t="str">
        <f t="shared" si="976"/>
        <v/>
      </c>
      <c r="AG338" s="125" t="str">
        <f t="shared" si="977"/>
        <v/>
      </c>
      <c r="AH338" s="87"/>
      <c r="AI338" s="30" t="str">
        <f t="shared" si="981"/>
        <v>Débil</v>
      </c>
      <c r="AJ338" s="34" t="str">
        <f>IFERROR(VLOOKUP((CONCATENATE(AG338,AI338)),Listados!$U$3:$V$11,2,FALSE),"")</f>
        <v/>
      </c>
      <c r="AK338" s="125">
        <f t="shared" si="982"/>
        <v>100</v>
      </c>
      <c r="AL338" s="188"/>
      <c r="AM338" s="190"/>
      <c r="AN338" s="80">
        <f t="shared" ref="AN338" si="1011">+IF(AND(Q338="Preventivo",AM337="Fuerte"),2,IF(AND(Q338="Preventivo",AM337="Moderado"),1,0))</f>
        <v>0</v>
      </c>
      <c r="AO338" s="80">
        <f t="shared" si="999"/>
        <v>0</v>
      </c>
      <c r="AP338" s="80" t="e">
        <f t="shared" ref="AP338" si="1012">+K337-AN338</f>
        <v>#N/A</v>
      </c>
      <c r="AQ338" s="80" t="e">
        <f t="shared" ref="AQ338" si="1013">+M337-AO338</f>
        <v>#N/A</v>
      </c>
      <c r="AR338" s="175"/>
      <c r="AS338" s="175"/>
      <c r="AT338" s="175"/>
      <c r="AU338" s="175"/>
    </row>
    <row r="339" spans="1:47" ht="28">
      <c r="A339" s="178"/>
      <c r="B339" s="200"/>
      <c r="C339" s="182"/>
      <c r="D339" s="185"/>
      <c r="E339" s="122"/>
      <c r="F339" s="122"/>
      <c r="G339" s="35"/>
      <c r="H339" s="43"/>
      <c r="I339" s="29"/>
      <c r="J339" s="192"/>
      <c r="K339" s="194"/>
      <c r="L339" s="197"/>
      <c r="M339" s="194"/>
      <c r="N339" s="198"/>
      <c r="O339" s="83" t="s">
        <v>169</v>
      </c>
      <c r="P339" s="86"/>
      <c r="Q339" s="86"/>
      <c r="R339" s="86"/>
      <c r="S339" s="46" t="str">
        <f t="shared" si="969"/>
        <v/>
      </c>
      <c r="T339" s="86"/>
      <c r="U339" s="46" t="str">
        <f t="shared" si="970"/>
        <v/>
      </c>
      <c r="V339" s="126"/>
      <c r="W339" s="46" t="str">
        <f t="shared" si="971"/>
        <v/>
      </c>
      <c r="X339" s="126"/>
      <c r="Y339" s="46" t="str">
        <f t="shared" si="972"/>
        <v/>
      </c>
      <c r="Z339" s="126"/>
      <c r="AA339" s="46" t="str">
        <f t="shared" si="973"/>
        <v/>
      </c>
      <c r="AB339" s="126"/>
      <c r="AC339" s="46" t="str">
        <f t="shared" si="974"/>
        <v/>
      </c>
      <c r="AD339" s="126"/>
      <c r="AE339" s="46" t="str">
        <f t="shared" si="975"/>
        <v/>
      </c>
      <c r="AF339" s="125" t="str">
        <f t="shared" si="976"/>
        <v/>
      </c>
      <c r="AG339" s="125" t="str">
        <f t="shared" si="977"/>
        <v/>
      </c>
      <c r="AH339" s="87"/>
      <c r="AI339" s="30" t="str">
        <f t="shared" si="981"/>
        <v>Débil</v>
      </c>
      <c r="AJ339" s="34" t="str">
        <f>IFERROR(VLOOKUP((CONCATENATE(AG339,AI339)),Listados!$U$3:$V$11,2,FALSE),"")</f>
        <v/>
      </c>
      <c r="AK339" s="125">
        <f t="shared" si="982"/>
        <v>100</v>
      </c>
      <c r="AL339" s="188"/>
      <c r="AM339" s="190"/>
      <c r="AN339" s="80">
        <f t="shared" ref="AN339" si="1014">+IF(AND(Q339="Preventivo",AM337="Fuerte"),2,IF(AND(Q339="Preventivo",AM337="Moderado"),1,0))</f>
        <v>0</v>
      </c>
      <c r="AO339" s="80">
        <f t="shared" si="999"/>
        <v>0</v>
      </c>
      <c r="AP339" s="80" t="e">
        <f t="shared" ref="AP339" si="1015">+K337-AN339</f>
        <v>#N/A</v>
      </c>
      <c r="AQ339" s="80" t="e">
        <f t="shared" ref="AQ339" si="1016">+M337-AO339</f>
        <v>#N/A</v>
      </c>
      <c r="AR339" s="175"/>
      <c r="AS339" s="175"/>
      <c r="AT339" s="175"/>
      <c r="AU339" s="175"/>
    </row>
    <row r="340" spans="1:47" ht="28">
      <c r="A340" s="178"/>
      <c r="B340" s="200"/>
      <c r="C340" s="182"/>
      <c r="D340" s="185"/>
      <c r="E340" s="122"/>
      <c r="F340" s="122"/>
      <c r="G340" s="49"/>
      <c r="H340" s="43"/>
      <c r="I340" s="29"/>
      <c r="J340" s="192"/>
      <c r="K340" s="194"/>
      <c r="L340" s="197"/>
      <c r="M340" s="194"/>
      <c r="N340" s="198"/>
      <c r="O340" s="83" t="s">
        <v>169</v>
      </c>
      <c r="P340" s="86"/>
      <c r="Q340" s="86"/>
      <c r="R340" s="86"/>
      <c r="S340" s="46" t="str">
        <f t="shared" si="969"/>
        <v/>
      </c>
      <c r="T340" s="86"/>
      <c r="U340" s="46" t="str">
        <f t="shared" si="970"/>
        <v/>
      </c>
      <c r="V340" s="126"/>
      <c r="W340" s="46" t="str">
        <f t="shared" si="971"/>
        <v/>
      </c>
      <c r="X340" s="126"/>
      <c r="Y340" s="46" t="str">
        <f t="shared" si="972"/>
        <v/>
      </c>
      <c r="Z340" s="126"/>
      <c r="AA340" s="46" t="str">
        <f t="shared" si="973"/>
        <v/>
      </c>
      <c r="AB340" s="126"/>
      <c r="AC340" s="46" t="str">
        <f t="shared" si="974"/>
        <v/>
      </c>
      <c r="AD340" s="126"/>
      <c r="AE340" s="46" t="str">
        <f t="shared" si="975"/>
        <v/>
      </c>
      <c r="AF340" s="125" t="str">
        <f t="shared" si="976"/>
        <v/>
      </c>
      <c r="AG340" s="125" t="str">
        <f t="shared" si="977"/>
        <v/>
      </c>
      <c r="AH340" s="87"/>
      <c r="AI340" s="30" t="str">
        <f t="shared" si="981"/>
        <v>Débil</v>
      </c>
      <c r="AJ340" s="34" t="str">
        <f>IFERROR(VLOOKUP((CONCATENATE(AG340,AI340)),Listados!$U$3:$V$11,2,FALSE),"")</f>
        <v/>
      </c>
      <c r="AK340" s="125">
        <f t="shared" si="982"/>
        <v>100</v>
      </c>
      <c r="AL340" s="188"/>
      <c r="AM340" s="190"/>
      <c r="AN340" s="80">
        <f t="shared" ref="AN340" si="1017">+IF(AND(Q340="Preventivo",AM337="Fuerte"),2,IF(AND(Q340="Preventivo",AM337="Moderado"),1,0))</f>
        <v>0</v>
      </c>
      <c r="AO340" s="80">
        <f t="shared" si="999"/>
        <v>0</v>
      </c>
      <c r="AP340" s="80" t="e">
        <f t="shared" ref="AP340" si="1018">+K337-AN340</f>
        <v>#N/A</v>
      </c>
      <c r="AQ340" s="80" t="e">
        <f t="shared" ref="AQ340" si="1019">+M337-AO340</f>
        <v>#N/A</v>
      </c>
      <c r="AR340" s="175"/>
      <c r="AS340" s="175"/>
      <c r="AT340" s="175"/>
      <c r="AU340" s="175"/>
    </row>
    <row r="341" spans="1:47" ht="28">
      <c r="A341" s="178"/>
      <c r="B341" s="200"/>
      <c r="C341" s="182"/>
      <c r="D341" s="185"/>
      <c r="E341" s="47"/>
      <c r="F341" s="47"/>
      <c r="G341" s="48"/>
      <c r="H341" s="50"/>
      <c r="I341" s="29"/>
      <c r="J341" s="192"/>
      <c r="K341" s="194"/>
      <c r="L341" s="197"/>
      <c r="M341" s="194"/>
      <c r="N341" s="198"/>
      <c r="O341" s="83" t="s">
        <v>169</v>
      </c>
      <c r="P341" s="86"/>
      <c r="Q341" s="86"/>
      <c r="R341" s="86"/>
      <c r="S341" s="46" t="str">
        <f t="shared" si="969"/>
        <v/>
      </c>
      <c r="T341" s="86"/>
      <c r="U341" s="46" t="str">
        <f t="shared" si="970"/>
        <v/>
      </c>
      <c r="V341" s="126"/>
      <c r="W341" s="46" t="str">
        <f t="shared" si="971"/>
        <v/>
      </c>
      <c r="X341" s="126"/>
      <c r="Y341" s="46" t="str">
        <f t="shared" si="972"/>
        <v/>
      </c>
      <c r="Z341" s="126"/>
      <c r="AA341" s="46" t="str">
        <f t="shared" si="973"/>
        <v/>
      </c>
      <c r="AB341" s="126"/>
      <c r="AC341" s="46" t="str">
        <f t="shared" si="974"/>
        <v/>
      </c>
      <c r="AD341" s="126"/>
      <c r="AE341" s="46" t="str">
        <f t="shared" si="975"/>
        <v/>
      </c>
      <c r="AF341" s="125" t="str">
        <f t="shared" si="976"/>
        <v/>
      </c>
      <c r="AG341" s="125" t="str">
        <f t="shared" si="977"/>
        <v/>
      </c>
      <c r="AH341" s="87"/>
      <c r="AI341" s="30" t="str">
        <f t="shared" si="981"/>
        <v>Débil</v>
      </c>
      <c r="AJ341" s="34" t="str">
        <f>IFERROR(VLOOKUP((CONCATENATE(AG341,AI341)),Listados!$U$3:$V$11,2,FALSE),"")</f>
        <v/>
      </c>
      <c r="AK341" s="125">
        <f t="shared" si="982"/>
        <v>100</v>
      </c>
      <c r="AL341" s="188"/>
      <c r="AM341" s="190"/>
      <c r="AN341" s="80">
        <f t="shared" ref="AN341" si="1020">+IF(AND(Q341="Preventivo",AM337="Fuerte"),2,IF(AND(Q341="Preventivo",AM337="Moderado"),1,0))</f>
        <v>0</v>
      </c>
      <c r="AO341" s="80">
        <f t="shared" si="999"/>
        <v>0</v>
      </c>
      <c r="AP341" s="80" t="e">
        <f t="shared" ref="AP341" si="1021">+K337-AN341</f>
        <v>#N/A</v>
      </c>
      <c r="AQ341" s="80" t="e">
        <f t="shared" ref="AQ341" si="1022">+M337-AO341</f>
        <v>#N/A</v>
      </c>
      <c r="AR341" s="175"/>
      <c r="AS341" s="175"/>
      <c r="AT341" s="175"/>
      <c r="AU341" s="175"/>
    </row>
    <row r="342" spans="1:47" ht="29" thickBot="1">
      <c r="A342" s="179"/>
      <c r="B342" s="200"/>
      <c r="C342" s="183"/>
      <c r="D342" s="186"/>
      <c r="E342" s="123"/>
      <c r="F342" s="123"/>
      <c r="G342" s="51"/>
      <c r="H342" s="52"/>
      <c r="I342" s="29"/>
      <c r="J342" s="192"/>
      <c r="K342" s="195"/>
      <c r="L342" s="197"/>
      <c r="M342" s="195"/>
      <c r="N342" s="198"/>
      <c r="O342" s="83" t="s">
        <v>169</v>
      </c>
      <c r="P342" s="86"/>
      <c r="Q342" s="86"/>
      <c r="R342" s="86"/>
      <c r="S342" s="46" t="str">
        <f t="shared" si="969"/>
        <v/>
      </c>
      <c r="T342" s="86"/>
      <c r="U342" s="46" t="str">
        <f t="shared" si="970"/>
        <v/>
      </c>
      <c r="V342" s="126"/>
      <c r="W342" s="46" t="str">
        <f t="shared" si="971"/>
        <v/>
      </c>
      <c r="X342" s="126"/>
      <c r="Y342" s="46" t="str">
        <f t="shared" si="972"/>
        <v/>
      </c>
      <c r="Z342" s="126"/>
      <c r="AA342" s="46" t="str">
        <f t="shared" si="973"/>
        <v/>
      </c>
      <c r="AB342" s="126"/>
      <c r="AC342" s="46" t="str">
        <f t="shared" si="974"/>
        <v/>
      </c>
      <c r="AD342" s="126"/>
      <c r="AE342" s="46" t="str">
        <f t="shared" si="975"/>
        <v/>
      </c>
      <c r="AF342" s="125" t="str">
        <f t="shared" si="976"/>
        <v/>
      </c>
      <c r="AG342" s="125" t="str">
        <f t="shared" si="977"/>
        <v/>
      </c>
      <c r="AH342" s="87"/>
      <c r="AI342" s="30" t="str">
        <f t="shared" si="981"/>
        <v>Débil</v>
      </c>
      <c r="AJ342" s="34" t="str">
        <f>IFERROR(VLOOKUP((CONCATENATE(AG342,AI342)),Listados!$U$3:$V$11,2,FALSE),"")</f>
        <v/>
      </c>
      <c r="AK342" s="125">
        <f t="shared" si="982"/>
        <v>100</v>
      </c>
      <c r="AL342" s="189"/>
      <c r="AM342" s="190"/>
      <c r="AN342" s="80">
        <f t="shared" ref="AN342" si="1023">+IF(AND(Q342="Preventivo",AM337="Fuerte"),2,IF(AND(Q342="Preventivo",AM337="Moderado"),1,0))</f>
        <v>0</v>
      </c>
      <c r="AO342" s="80">
        <f t="shared" si="999"/>
        <v>0</v>
      </c>
      <c r="AP342" s="80" t="e">
        <f t="shared" ref="AP342" si="1024">+K337-AN342</f>
        <v>#N/A</v>
      </c>
      <c r="AQ342" s="80" t="e">
        <f t="shared" ref="AQ342" si="1025">+M337-AO342</f>
        <v>#N/A</v>
      </c>
      <c r="AR342" s="176"/>
      <c r="AS342" s="176"/>
      <c r="AT342" s="176"/>
      <c r="AU342" s="176"/>
    </row>
    <row r="343" spans="1:47" ht="28">
      <c r="A343" s="177">
        <v>57</v>
      </c>
      <c r="B343" s="199"/>
      <c r="C343" s="181" t="str">
        <f>IFERROR(VLOOKUP(B343,Listados!B$3:C$20,2,FALSE),"")</f>
        <v/>
      </c>
      <c r="D343" s="184"/>
      <c r="E343" s="121"/>
      <c r="F343" s="121"/>
      <c r="G343" s="37"/>
      <c r="H343" s="42"/>
      <c r="I343" s="28"/>
      <c r="J343" s="191"/>
      <c r="K343" s="193" t="e">
        <f>+VLOOKUP(J343,Listados!$K$8:$L$12,2,0)</f>
        <v>#N/A</v>
      </c>
      <c r="L343" s="196"/>
      <c r="M343" s="193" t="e">
        <f>+VLOOKUP(L343,Listados!$K$13:$L$17,2,0)</f>
        <v>#N/A</v>
      </c>
      <c r="N343" s="176" t="str">
        <f>IF(AND(J343&lt;&gt;"",L343&lt;&gt;""),VLOOKUP(J343&amp;L343,Listados!$M$3:$N$27,2,FALSE),"")</f>
        <v/>
      </c>
      <c r="O343" s="83" t="s">
        <v>169</v>
      </c>
      <c r="P343" s="86"/>
      <c r="Q343" s="86"/>
      <c r="R343" s="86"/>
      <c r="S343" s="46" t="str">
        <f t="shared" si="969"/>
        <v/>
      </c>
      <c r="T343" s="86"/>
      <c r="U343" s="46" t="str">
        <f t="shared" si="970"/>
        <v/>
      </c>
      <c r="V343" s="126"/>
      <c r="W343" s="46" t="str">
        <f t="shared" si="971"/>
        <v/>
      </c>
      <c r="X343" s="126"/>
      <c r="Y343" s="46" t="str">
        <f t="shared" si="972"/>
        <v/>
      </c>
      <c r="Z343" s="126"/>
      <c r="AA343" s="46" t="str">
        <f t="shared" si="973"/>
        <v/>
      </c>
      <c r="AB343" s="126"/>
      <c r="AC343" s="46" t="str">
        <f t="shared" si="974"/>
        <v/>
      </c>
      <c r="AD343" s="126"/>
      <c r="AE343" s="46" t="str">
        <f t="shared" si="975"/>
        <v/>
      </c>
      <c r="AF343" s="125" t="str">
        <f t="shared" si="976"/>
        <v/>
      </c>
      <c r="AG343" s="125" t="str">
        <f t="shared" si="977"/>
        <v/>
      </c>
      <c r="AH343" s="87"/>
      <c r="AI343" s="30" t="str">
        <f t="shared" si="981"/>
        <v>Débil</v>
      </c>
      <c r="AJ343" s="34" t="str">
        <f>IFERROR(VLOOKUP((CONCATENATE(AG343,AI343)),Listados!$U$3:$V$11,2,FALSE),"")</f>
        <v/>
      </c>
      <c r="AK343" s="125">
        <f t="shared" si="982"/>
        <v>100</v>
      </c>
      <c r="AL343" s="187">
        <f>AVERAGE(AK343:AK348)</f>
        <v>100</v>
      </c>
      <c r="AM343" s="189" t="str">
        <f>IF(AL343&lt;=50, "Débil", IF(AL343&lt;=99,"Moderado","Fuerte"))</f>
        <v>Fuerte</v>
      </c>
      <c r="AN343" s="80">
        <f t="shared" ref="AN343" si="1026">+IF(AND(Q343="Preventivo",AM343="Fuerte"),2,IF(AND(Q343="Preventivo",AM343="Moderado"),1,0))</f>
        <v>0</v>
      </c>
      <c r="AO343" s="80">
        <f t="shared" si="999"/>
        <v>0</v>
      </c>
      <c r="AP343" s="80" t="e">
        <f t="shared" ref="AP343" si="1027">+K343-AN343</f>
        <v>#N/A</v>
      </c>
      <c r="AQ343" s="80" t="e">
        <f t="shared" ref="AQ343" si="1028">+M343-AO343</f>
        <v>#N/A</v>
      </c>
      <c r="AR343" s="174" t="e">
        <f>+VLOOKUP(MIN(AP343,AP344,AP345,AP346,AP347,AP348),Listados!$J$18:$K$24,2,TRUE)</f>
        <v>#N/A</v>
      </c>
      <c r="AS343" s="174" t="e">
        <f>+VLOOKUP(MIN(AQ343,AQ344,AQ345,AQ346,AQ347,AQ348),Listados!$J$27:$K$32,2,TRUE)</f>
        <v>#N/A</v>
      </c>
      <c r="AT343" s="174" t="e">
        <f>IF(AND(AR343&lt;&gt;"",AS343&lt;&gt;""),VLOOKUP(AR343&amp;AS343,Listados!$M$3:$N$27,2,FALSE),"")</f>
        <v>#N/A</v>
      </c>
      <c r="AU343" s="174" t="e">
        <f>+VLOOKUP(AT343,Listados!$P$3:$Q$6,2,FALSE)</f>
        <v>#N/A</v>
      </c>
    </row>
    <row r="344" spans="1:47" ht="28">
      <c r="A344" s="178"/>
      <c r="B344" s="200"/>
      <c r="C344" s="182"/>
      <c r="D344" s="185"/>
      <c r="E344" s="122"/>
      <c r="F344" s="122"/>
      <c r="G344" s="35"/>
      <c r="H344" s="43"/>
      <c r="I344" s="29"/>
      <c r="J344" s="192"/>
      <c r="K344" s="194"/>
      <c r="L344" s="197"/>
      <c r="M344" s="194"/>
      <c r="N344" s="198"/>
      <c r="O344" s="83" t="s">
        <v>169</v>
      </c>
      <c r="P344" s="86"/>
      <c r="Q344" s="86"/>
      <c r="R344" s="86"/>
      <c r="S344" s="46" t="str">
        <f t="shared" si="969"/>
        <v/>
      </c>
      <c r="T344" s="86"/>
      <c r="U344" s="46" t="str">
        <f t="shared" si="970"/>
        <v/>
      </c>
      <c r="V344" s="126"/>
      <c r="W344" s="46" t="str">
        <f t="shared" si="971"/>
        <v/>
      </c>
      <c r="X344" s="126"/>
      <c r="Y344" s="46" t="str">
        <f t="shared" si="972"/>
        <v/>
      </c>
      <c r="Z344" s="126"/>
      <c r="AA344" s="46" t="str">
        <f t="shared" si="973"/>
        <v/>
      </c>
      <c r="AB344" s="126"/>
      <c r="AC344" s="46" t="str">
        <f t="shared" si="974"/>
        <v/>
      </c>
      <c r="AD344" s="126"/>
      <c r="AE344" s="46" t="str">
        <f t="shared" si="975"/>
        <v/>
      </c>
      <c r="AF344" s="125" t="str">
        <f t="shared" si="976"/>
        <v/>
      </c>
      <c r="AG344" s="125" t="str">
        <f t="shared" si="977"/>
        <v/>
      </c>
      <c r="AH344" s="87"/>
      <c r="AI344" s="30" t="str">
        <f t="shared" si="981"/>
        <v>Débil</v>
      </c>
      <c r="AJ344" s="34" t="str">
        <f>IFERROR(VLOOKUP((CONCATENATE(AG344,AI344)),Listados!$U$3:$V$11,2,FALSE),"")</f>
        <v/>
      </c>
      <c r="AK344" s="125">
        <f t="shared" si="982"/>
        <v>100</v>
      </c>
      <c r="AL344" s="188"/>
      <c r="AM344" s="190"/>
      <c r="AN344" s="80">
        <f t="shared" ref="AN344" si="1029">+IF(AND(Q344="Preventivo",AM343="Fuerte"),2,IF(AND(Q344="Preventivo",AM343="Moderado"),1,0))</f>
        <v>0</v>
      </c>
      <c r="AO344" s="80">
        <f t="shared" si="999"/>
        <v>0</v>
      </c>
      <c r="AP344" s="80" t="e">
        <f t="shared" ref="AP344" si="1030">+K343-AN344</f>
        <v>#N/A</v>
      </c>
      <c r="AQ344" s="80" t="e">
        <f t="shared" ref="AQ344" si="1031">+M343-AO344</f>
        <v>#N/A</v>
      </c>
      <c r="AR344" s="175"/>
      <c r="AS344" s="175"/>
      <c r="AT344" s="175"/>
      <c r="AU344" s="175"/>
    </row>
    <row r="345" spans="1:47" ht="28">
      <c r="A345" s="178"/>
      <c r="B345" s="200"/>
      <c r="C345" s="182"/>
      <c r="D345" s="185"/>
      <c r="E345" s="122"/>
      <c r="F345" s="122"/>
      <c r="G345" s="35"/>
      <c r="H345" s="43"/>
      <c r="I345" s="29"/>
      <c r="J345" s="192"/>
      <c r="K345" s="194"/>
      <c r="L345" s="197"/>
      <c r="M345" s="194"/>
      <c r="N345" s="198"/>
      <c r="O345" s="83" t="s">
        <v>169</v>
      </c>
      <c r="P345" s="86"/>
      <c r="Q345" s="86"/>
      <c r="R345" s="86"/>
      <c r="S345" s="46" t="str">
        <f t="shared" si="969"/>
        <v/>
      </c>
      <c r="T345" s="86"/>
      <c r="U345" s="46" t="str">
        <f t="shared" si="970"/>
        <v/>
      </c>
      <c r="V345" s="126"/>
      <c r="W345" s="46" t="str">
        <f t="shared" si="971"/>
        <v/>
      </c>
      <c r="X345" s="126"/>
      <c r="Y345" s="46" t="str">
        <f t="shared" si="972"/>
        <v/>
      </c>
      <c r="Z345" s="126"/>
      <c r="AA345" s="46" t="str">
        <f t="shared" si="973"/>
        <v/>
      </c>
      <c r="AB345" s="126"/>
      <c r="AC345" s="46" t="str">
        <f t="shared" si="974"/>
        <v/>
      </c>
      <c r="AD345" s="126"/>
      <c r="AE345" s="46" t="str">
        <f t="shared" si="975"/>
        <v/>
      </c>
      <c r="AF345" s="125" t="str">
        <f t="shared" si="976"/>
        <v/>
      </c>
      <c r="AG345" s="125" t="str">
        <f t="shared" si="977"/>
        <v/>
      </c>
      <c r="AH345" s="87"/>
      <c r="AI345" s="30" t="str">
        <f t="shared" si="981"/>
        <v>Débil</v>
      </c>
      <c r="AJ345" s="34" t="str">
        <f>IFERROR(VLOOKUP((CONCATENATE(AG345,AI345)),Listados!$U$3:$V$11,2,FALSE),"")</f>
        <v/>
      </c>
      <c r="AK345" s="125">
        <f t="shared" si="982"/>
        <v>100</v>
      </c>
      <c r="AL345" s="188"/>
      <c r="AM345" s="190"/>
      <c r="AN345" s="80">
        <f t="shared" ref="AN345" si="1032">+IF(AND(Q345="Preventivo",AM343="Fuerte"),2,IF(AND(Q345="Preventivo",AM343="Moderado"),1,0))</f>
        <v>0</v>
      </c>
      <c r="AO345" s="80">
        <f t="shared" si="999"/>
        <v>0</v>
      </c>
      <c r="AP345" s="80" t="e">
        <f t="shared" ref="AP345" si="1033">+K343-AN345</f>
        <v>#N/A</v>
      </c>
      <c r="AQ345" s="80" t="e">
        <f t="shared" ref="AQ345" si="1034">+M343-AO345</f>
        <v>#N/A</v>
      </c>
      <c r="AR345" s="175"/>
      <c r="AS345" s="175"/>
      <c r="AT345" s="175"/>
      <c r="AU345" s="175"/>
    </row>
    <row r="346" spans="1:47" ht="28">
      <c r="A346" s="178"/>
      <c r="B346" s="200"/>
      <c r="C346" s="182"/>
      <c r="D346" s="185"/>
      <c r="E346" s="122"/>
      <c r="F346" s="122"/>
      <c r="G346" s="49"/>
      <c r="H346" s="43"/>
      <c r="I346" s="29"/>
      <c r="J346" s="192"/>
      <c r="K346" s="194"/>
      <c r="L346" s="197"/>
      <c r="M346" s="194"/>
      <c r="N346" s="198"/>
      <c r="O346" s="83" t="s">
        <v>169</v>
      </c>
      <c r="P346" s="86"/>
      <c r="Q346" s="86"/>
      <c r="R346" s="86"/>
      <c r="S346" s="46" t="str">
        <f t="shared" si="969"/>
        <v/>
      </c>
      <c r="T346" s="86"/>
      <c r="U346" s="46" t="str">
        <f t="shared" si="970"/>
        <v/>
      </c>
      <c r="V346" s="126"/>
      <c r="W346" s="46" t="str">
        <f t="shared" si="971"/>
        <v/>
      </c>
      <c r="X346" s="126"/>
      <c r="Y346" s="46" t="str">
        <f t="shared" si="972"/>
        <v/>
      </c>
      <c r="Z346" s="126"/>
      <c r="AA346" s="46" t="str">
        <f t="shared" si="973"/>
        <v/>
      </c>
      <c r="AB346" s="126"/>
      <c r="AC346" s="46" t="str">
        <f t="shared" si="974"/>
        <v/>
      </c>
      <c r="AD346" s="126"/>
      <c r="AE346" s="46" t="str">
        <f t="shared" si="975"/>
        <v/>
      </c>
      <c r="AF346" s="125" t="str">
        <f t="shared" si="976"/>
        <v/>
      </c>
      <c r="AG346" s="125" t="str">
        <f t="shared" si="977"/>
        <v/>
      </c>
      <c r="AH346" s="87"/>
      <c r="AI346" s="30" t="str">
        <f t="shared" si="981"/>
        <v>Débil</v>
      </c>
      <c r="AJ346" s="34" t="str">
        <f>IFERROR(VLOOKUP((CONCATENATE(AG346,AI346)),Listados!$U$3:$V$11,2,FALSE),"")</f>
        <v/>
      </c>
      <c r="AK346" s="125">
        <f t="shared" si="982"/>
        <v>100</v>
      </c>
      <c r="AL346" s="188"/>
      <c r="AM346" s="190"/>
      <c r="AN346" s="80">
        <f t="shared" ref="AN346" si="1035">+IF(AND(Q346="Preventivo",AM343="Fuerte"),2,IF(AND(Q346="Preventivo",AM343="Moderado"),1,0))</f>
        <v>0</v>
      </c>
      <c r="AO346" s="80">
        <f t="shared" si="999"/>
        <v>0</v>
      </c>
      <c r="AP346" s="80" t="e">
        <f t="shared" ref="AP346" si="1036">+K343-AN346</f>
        <v>#N/A</v>
      </c>
      <c r="AQ346" s="80" t="e">
        <f t="shared" ref="AQ346" si="1037">+M343-AO346</f>
        <v>#N/A</v>
      </c>
      <c r="AR346" s="175"/>
      <c r="AS346" s="175"/>
      <c r="AT346" s="175"/>
      <c r="AU346" s="175"/>
    </row>
    <row r="347" spans="1:47" ht="28">
      <c r="A347" s="178"/>
      <c r="B347" s="200"/>
      <c r="C347" s="182"/>
      <c r="D347" s="185"/>
      <c r="E347" s="47"/>
      <c r="F347" s="47"/>
      <c r="G347" s="48"/>
      <c r="H347" s="50"/>
      <c r="I347" s="29"/>
      <c r="J347" s="192"/>
      <c r="K347" s="194"/>
      <c r="L347" s="197"/>
      <c r="M347" s="194"/>
      <c r="N347" s="198"/>
      <c r="O347" s="83" t="s">
        <v>169</v>
      </c>
      <c r="P347" s="86"/>
      <c r="Q347" s="86"/>
      <c r="R347" s="86"/>
      <c r="S347" s="46" t="str">
        <f t="shared" si="969"/>
        <v/>
      </c>
      <c r="T347" s="86"/>
      <c r="U347" s="46" t="str">
        <f t="shared" si="970"/>
        <v/>
      </c>
      <c r="V347" s="126"/>
      <c r="W347" s="46" t="str">
        <f t="shared" si="971"/>
        <v/>
      </c>
      <c r="X347" s="126"/>
      <c r="Y347" s="46" t="str">
        <f t="shared" si="972"/>
        <v/>
      </c>
      <c r="Z347" s="126"/>
      <c r="AA347" s="46" t="str">
        <f t="shared" si="973"/>
        <v/>
      </c>
      <c r="AB347" s="126"/>
      <c r="AC347" s="46" t="str">
        <f t="shared" si="974"/>
        <v/>
      </c>
      <c r="AD347" s="126"/>
      <c r="AE347" s="46" t="str">
        <f t="shared" si="975"/>
        <v/>
      </c>
      <c r="AF347" s="125" t="str">
        <f t="shared" si="976"/>
        <v/>
      </c>
      <c r="AG347" s="125" t="str">
        <f t="shared" si="977"/>
        <v/>
      </c>
      <c r="AH347" s="87"/>
      <c r="AI347" s="30" t="str">
        <f t="shared" si="981"/>
        <v>Débil</v>
      </c>
      <c r="AJ347" s="34" t="str">
        <f>IFERROR(VLOOKUP((CONCATENATE(AG347,AI347)),Listados!$U$3:$V$11,2,FALSE),"")</f>
        <v/>
      </c>
      <c r="AK347" s="125">
        <f t="shared" si="982"/>
        <v>100</v>
      </c>
      <c r="AL347" s="188"/>
      <c r="AM347" s="190"/>
      <c r="AN347" s="80">
        <f t="shared" ref="AN347" si="1038">+IF(AND(Q347="Preventivo",AM343="Fuerte"),2,IF(AND(Q347="Preventivo",AM343="Moderado"),1,0))</f>
        <v>0</v>
      </c>
      <c r="AO347" s="80">
        <f t="shared" si="999"/>
        <v>0</v>
      </c>
      <c r="AP347" s="80" t="e">
        <f t="shared" ref="AP347" si="1039">+K343-AN347</f>
        <v>#N/A</v>
      </c>
      <c r="AQ347" s="80" t="e">
        <f t="shared" ref="AQ347" si="1040">+M343-AO347</f>
        <v>#N/A</v>
      </c>
      <c r="AR347" s="175"/>
      <c r="AS347" s="175"/>
      <c r="AT347" s="175"/>
      <c r="AU347" s="175"/>
    </row>
    <row r="348" spans="1:47" ht="29" thickBot="1">
      <c r="A348" s="179"/>
      <c r="B348" s="200"/>
      <c r="C348" s="183"/>
      <c r="D348" s="186"/>
      <c r="E348" s="123"/>
      <c r="F348" s="123"/>
      <c r="G348" s="51"/>
      <c r="H348" s="52"/>
      <c r="I348" s="29"/>
      <c r="J348" s="192"/>
      <c r="K348" s="195"/>
      <c r="L348" s="197"/>
      <c r="M348" s="195"/>
      <c r="N348" s="198"/>
      <c r="O348" s="83" t="s">
        <v>169</v>
      </c>
      <c r="P348" s="86"/>
      <c r="Q348" s="86"/>
      <c r="R348" s="86"/>
      <c r="S348" s="46" t="str">
        <f t="shared" si="969"/>
        <v/>
      </c>
      <c r="T348" s="86"/>
      <c r="U348" s="46" t="str">
        <f t="shared" si="970"/>
        <v/>
      </c>
      <c r="V348" s="126"/>
      <c r="W348" s="46" t="str">
        <f t="shared" si="971"/>
        <v/>
      </c>
      <c r="X348" s="126"/>
      <c r="Y348" s="46" t="str">
        <f t="shared" si="972"/>
        <v/>
      </c>
      <c r="Z348" s="126"/>
      <c r="AA348" s="46" t="str">
        <f t="shared" si="973"/>
        <v/>
      </c>
      <c r="AB348" s="126"/>
      <c r="AC348" s="46" t="str">
        <f t="shared" si="974"/>
        <v/>
      </c>
      <c r="AD348" s="126"/>
      <c r="AE348" s="46" t="str">
        <f t="shared" si="975"/>
        <v/>
      </c>
      <c r="AF348" s="125" t="str">
        <f t="shared" si="976"/>
        <v/>
      </c>
      <c r="AG348" s="125" t="str">
        <f t="shared" si="977"/>
        <v/>
      </c>
      <c r="AH348" s="87"/>
      <c r="AI348" s="30" t="str">
        <f t="shared" si="981"/>
        <v>Débil</v>
      </c>
      <c r="AJ348" s="34" t="str">
        <f>IFERROR(VLOOKUP((CONCATENATE(AG348,AI348)),Listados!$U$3:$V$11,2,FALSE),"")</f>
        <v/>
      </c>
      <c r="AK348" s="125">
        <f t="shared" si="982"/>
        <v>100</v>
      </c>
      <c r="AL348" s="189"/>
      <c r="AM348" s="190"/>
      <c r="AN348" s="80">
        <f t="shared" ref="AN348" si="1041">+IF(AND(Q348="Preventivo",AM343="Fuerte"),2,IF(AND(Q348="Preventivo",AM343="Moderado"),1,0))</f>
        <v>0</v>
      </c>
      <c r="AO348" s="80">
        <f t="shared" si="999"/>
        <v>0</v>
      </c>
      <c r="AP348" s="80" t="e">
        <f t="shared" ref="AP348" si="1042">+K343-AN348</f>
        <v>#N/A</v>
      </c>
      <c r="AQ348" s="80" t="e">
        <f t="shared" ref="AQ348" si="1043">+M343-AO348</f>
        <v>#N/A</v>
      </c>
      <c r="AR348" s="176"/>
      <c r="AS348" s="176"/>
      <c r="AT348" s="176"/>
      <c r="AU348" s="176"/>
    </row>
    <row r="349" spans="1:47" ht="28">
      <c r="A349" s="177">
        <v>58</v>
      </c>
      <c r="B349" s="199"/>
      <c r="C349" s="181" t="str">
        <f>IFERROR(VLOOKUP(B349,Listados!B$3:C$20,2,FALSE),"")</f>
        <v/>
      </c>
      <c r="D349" s="184"/>
      <c r="E349" s="121"/>
      <c r="F349" s="121"/>
      <c r="G349" s="37"/>
      <c r="H349" s="42"/>
      <c r="I349" s="28"/>
      <c r="J349" s="191"/>
      <c r="K349" s="193" t="e">
        <f>+VLOOKUP(J349,Listados!$K$8:$L$12,2,0)</f>
        <v>#N/A</v>
      </c>
      <c r="L349" s="196"/>
      <c r="M349" s="193" t="e">
        <f>+VLOOKUP(L349,Listados!$K$13:$L$17,2,0)</f>
        <v>#N/A</v>
      </c>
      <c r="N349" s="176" t="str">
        <f>IF(AND(J349&lt;&gt;"",L349&lt;&gt;""),VLOOKUP(J349&amp;L349,Listados!$M$3:$N$27,2,FALSE),"")</f>
        <v/>
      </c>
      <c r="O349" s="83" t="s">
        <v>169</v>
      </c>
      <c r="P349" s="86"/>
      <c r="Q349" s="86"/>
      <c r="R349" s="86"/>
      <c r="S349" s="46" t="str">
        <f t="shared" si="969"/>
        <v/>
      </c>
      <c r="T349" s="86"/>
      <c r="U349" s="46" t="str">
        <f t="shared" si="970"/>
        <v/>
      </c>
      <c r="V349" s="126"/>
      <c r="W349" s="46" t="str">
        <f t="shared" si="971"/>
        <v/>
      </c>
      <c r="X349" s="126"/>
      <c r="Y349" s="46" t="str">
        <f t="shared" si="972"/>
        <v/>
      </c>
      <c r="Z349" s="126"/>
      <c r="AA349" s="46" t="str">
        <f t="shared" si="973"/>
        <v/>
      </c>
      <c r="AB349" s="126"/>
      <c r="AC349" s="46" t="str">
        <f t="shared" si="974"/>
        <v/>
      </c>
      <c r="AD349" s="126"/>
      <c r="AE349" s="46" t="str">
        <f t="shared" si="975"/>
        <v/>
      </c>
      <c r="AF349" s="125" t="str">
        <f t="shared" si="976"/>
        <v/>
      </c>
      <c r="AG349" s="125" t="str">
        <f t="shared" si="977"/>
        <v/>
      </c>
      <c r="AH349" s="87"/>
      <c r="AI349" s="30" t="str">
        <f t="shared" si="981"/>
        <v>Débil</v>
      </c>
      <c r="AJ349" s="34" t="str">
        <f>IFERROR(VLOOKUP((CONCATENATE(AG349,AI349)),Listados!$U$3:$V$11,2,FALSE),"")</f>
        <v/>
      </c>
      <c r="AK349" s="125">
        <f t="shared" si="982"/>
        <v>100</v>
      </c>
      <c r="AL349" s="187">
        <f>AVERAGE(AK349:AK354)</f>
        <v>100</v>
      </c>
      <c r="AM349" s="189" t="str">
        <f>IF(AL349&lt;=50, "Débil", IF(AL349&lt;=99,"Moderado","Fuerte"))</f>
        <v>Fuerte</v>
      </c>
      <c r="AN349" s="80">
        <f t="shared" ref="AN349" si="1044">+IF(AND(Q349="Preventivo",AM349="Fuerte"),2,IF(AND(Q349="Preventivo",AM349="Moderado"),1,0))</f>
        <v>0</v>
      </c>
      <c r="AO349" s="80">
        <f t="shared" si="999"/>
        <v>0</v>
      </c>
      <c r="AP349" s="80" t="e">
        <f t="shared" ref="AP349" si="1045">+K349-AN349</f>
        <v>#N/A</v>
      </c>
      <c r="AQ349" s="80" t="e">
        <f t="shared" ref="AQ349" si="1046">+M349-AO349</f>
        <v>#N/A</v>
      </c>
      <c r="AR349" s="174" t="e">
        <f>+VLOOKUP(MIN(AP349,AP350,AP351,AP352,AP353,AP354),Listados!$J$18:$K$24,2,TRUE)</f>
        <v>#N/A</v>
      </c>
      <c r="AS349" s="174" t="e">
        <f>+VLOOKUP(MIN(AQ349,AQ350,AQ351,AQ352,AQ353,AQ354),Listados!$J$27:$K$32,2,TRUE)</f>
        <v>#N/A</v>
      </c>
      <c r="AT349" s="174" t="e">
        <f>IF(AND(AR349&lt;&gt;"",AS349&lt;&gt;""),VLOOKUP(AR349&amp;AS349,Listados!$M$3:$N$27,2,FALSE),"")</f>
        <v>#N/A</v>
      </c>
      <c r="AU349" s="174" t="e">
        <f>+VLOOKUP(AT349,Listados!$P$3:$Q$6,2,FALSE)</f>
        <v>#N/A</v>
      </c>
    </row>
    <row r="350" spans="1:47" ht="28">
      <c r="A350" s="178"/>
      <c r="B350" s="200"/>
      <c r="C350" s="182"/>
      <c r="D350" s="185"/>
      <c r="E350" s="122"/>
      <c r="F350" s="122"/>
      <c r="G350" s="35"/>
      <c r="H350" s="43"/>
      <c r="I350" s="29"/>
      <c r="J350" s="192"/>
      <c r="K350" s="194"/>
      <c r="L350" s="197"/>
      <c r="M350" s="194"/>
      <c r="N350" s="198"/>
      <c r="O350" s="83" t="s">
        <v>169</v>
      </c>
      <c r="P350" s="86"/>
      <c r="Q350" s="86"/>
      <c r="R350" s="86"/>
      <c r="S350" s="46" t="str">
        <f t="shared" si="969"/>
        <v/>
      </c>
      <c r="T350" s="86"/>
      <c r="U350" s="46" t="str">
        <f t="shared" si="970"/>
        <v/>
      </c>
      <c r="V350" s="126"/>
      <c r="W350" s="46" t="str">
        <f t="shared" si="971"/>
        <v/>
      </c>
      <c r="X350" s="126"/>
      <c r="Y350" s="46" t="str">
        <f t="shared" si="972"/>
        <v/>
      </c>
      <c r="Z350" s="126"/>
      <c r="AA350" s="46" t="str">
        <f t="shared" si="973"/>
        <v/>
      </c>
      <c r="AB350" s="126"/>
      <c r="AC350" s="46" t="str">
        <f t="shared" si="974"/>
        <v/>
      </c>
      <c r="AD350" s="126"/>
      <c r="AE350" s="46" t="str">
        <f t="shared" si="975"/>
        <v/>
      </c>
      <c r="AF350" s="125" t="str">
        <f t="shared" si="976"/>
        <v/>
      </c>
      <c r="AG350" s="125" t="str">
        <f t="shared" si="977"/>
        <v/>
      </c>
      <c r="AH350" s="87"/>
      <c r="AI350" s="30" t="str">
        <f t="shared" si="981"/>
        <v>Débil</v>
      </c>
      <c r="AJ350" s="34" t="str">
        <f>IFERROR(VLOOKUP((CONCATENATE(AG350,AI350)),Listados!$U$3:$V$11,2,FALSE),"")</f>
        <v/>
      </c>
      <c r="AK350" s="125">
        <f t="shared" si="982"/>
        <v>100</v>
      </c>
      <c r="AL350" s="188"/>
      <c r="AM350" s="190"/>
      <c r="AN350" s="80">
        <f t="shared" ref="AN350" si="1047">+IF(AND(Q350="Preventivo",AM349="Fuerte"),2,IF(AND(Q350="Preventivo",AM349="Moderado"),1,0))</f>
        <v>0</v>
      </c>
      <c r="AO350" s="80">
        <f t="shared" si="999"/>
        <v>0</v>
      </c>
      <c r="AP350" s="80" t="e">
        <f t="shared" ref="AP350" si="1048">+K349-AN350</f>
        <v>#N/A</v>
      </c>
      <c r="AQ350" s="80" t="e">
        <f t="shared" ref="AQ350" si="1049">+M349-AO350</f>
        <v>#N/A</v>
      </c>
      <c r="AR350" s="175"/>
      <c r="AS350" s="175"/>
      <c r="AT350" s="175"/>
      <c r="AU350" s="175"/>
    </row>
    <row r="351" spans="1:47" ht="28">
      <c r="A351" s="178"/>
      <c r="B351" s="200"/>
      <c r="C351" s="182"/>
      <c r="D351" s="185"/>
      <c r="E351" s="122"/>
      <c r="F351" s="122"/>
      <c r="G351" s="35"/>
      <c r="H351" s="43"/>
      <c r="I351" s="29"/>
      <c r="J351" s="192"/>
      <c r="K351" s="194"/>
      <c r="L351" s="197"/>
      <c r="M351" s="194"/>
      <c r="N351" s="198"/>
      <c r="O351" s="83" t="s">
        <v>169</v>
      </c>
      <c r="P351" s="86"/>
      <c r="Q351" s="86"/>
      <c r="R351" s="86"/>
      <c r="S351" s="46" t="str">
        <f t="shared" si="969"/>
        <v/>
      </c>
      <c r="T351" s="86"/>
      <c r="U351" s="46" t="str">
        <f t="shared" si="970"/>
        <v/>
      </c>
      <c r="V351" s="126"/>
      <c r="W351" s="46" t="str">
        <f t="shared" si="971"/>
        <v/>
      </c>
      <c r="X351" s="126"/>
      <c r="Y351" s="46" t="str">
        <f t="shared" si="972"/>
        <v/>
      </c>
      <c r="Z351" s="126"/>
      <c r="AA351" s="46" t="str">
        <f t="shared" si="973"/>
        <v/>
      </c>
      <c r="AB351" s="126"/>
      <c r="AC351" s="46" t="str">
        <f t="shared" si="974"/>
        <v/>
      </c>
      <c r="AD351" s="126"/>
      <c r="AE351" s="46" t="str">
        <f t="shared" si="975"/>
        <v/>
      </c>
      <c r="AF351" s="125" t="str">
        <f t="shared" si="976"/>
        <v/>
      </c>
      <c r="AG351" s="125" t="str">
        <f t="shared" si="977"/>
        <v/>
      </c>
      <c r="AH351" s="87"/>
      <c r="AI351" s="30" t="str">
        <f t="shared" si="981"/>
        <v>Débil</v>
      </c>
      <c r="AJ351" s="34" t="str">
        <f>IFERROR(VLOOKUP((CONCATENATE(AG351,AI351)),Listados!$U$3:$V$11,2,FALSE),"")</f>
        <v/>
      </c>
      <c r="AK351" s="125">
        <f t="shared" si="982"/>
        <v>100</v>
      </c>
      <c r="AL351" s="188"/>
      <c r="AM351" s="190"/>
      <c r="AN351" s="80">
        <f t="shared" ref="AN351" si="1050">+IF(AND(Q351="Preventivo",AM349="Fuerte"),2,IF(AND(Q351="Preventivo",AM349="Moderado"),1,0))</f>
        <v>0</v>
      </c>
      <c r="AO351" s="80">
        <f t="shared" si="999"/>
        <v>0</v>
      </c>
      <c r="AP351" s="80" t="e">
        <f t="shared" ref="AP351" si="1051">+K349-AN351</f>
        <v>#N/A</v>
      </c>
      <c r="AQ351" s="80" t="e">
        <f t="shared" ref="AQ351" si="1052">+M349-AO351</f>
        <v>#N/A</v>
      </c>
      <c r="AR351" s="175"/>
      <c r="AS351" s="175"/>
      <c r="AT351" s="175"/>
      <c r="AU351" s="175"/>
    </row>
    <row r="352" spans="1:47" ht="28">
      <c r="A352" s="178"/>
      <c r="B352" s="200"/>
      <c r="C352" s="182"/>
      <c r="D352" s="185"/>
      <c r="E352" s="122"/>
      <c r="F352" s="122"/>
      <c r="G352" s="49"/>
      <c r="H352" s="43"/>
      <c r="I352" s="29"/>
      <c r="J352" s="192"/>
      <c r="K352" s="194"/>
      <c r="L352" s="197"/>
      <c r="M352" s="194"/>
      <c r="N352" s="198"/>
      <c r="O352" s="83" t="s">
        <v>169</v>
      </c>
      <c r="P352" s="86"/>
      <c r="Q352" s="86"/>
      <c r="R352" s="86"/>
      <c r="S352" s="46" t="str">
        <f t="shared" si="969"/>
        <v/>
      </c>
      <c r="T352" s="86"/>
      <c r="U352" s="46" t="str">
        <f t="shared" si="970"/>
        <v/>
      </c>
      <c r="V352" s="126"/>
      <c r="W352" s="46" t="str">
        <f t="shared" si="971"/>
        <v/>
      </c>
      <c r="X352" s="126"/>
      <c r="Y352" s="46" t="str">
        <f t="shared" si="972"/>
        <v/>
      </c>
      <c r="Z352" s="126"/>
      <c r="AA352" s="46" t="str">
        <f t="shared" si="973"/>
        <v/>
      </c>
      <c r="AB352" s="126"/>
      <c r="AC352" s="46" t="str">
        <f t="shared" si="974"/>
        <v/>
      </c>
      <c r="AD352" s="126"/>
      <c r="AE352" s="46" t="str">
        <f t="shared" si="975"/>
        <v/>
      </c>
      <c r="AF352" s="125" t="str">
        <f t="shared" si="976"/>
        <v/>
      </c>
      <c r="AG352" s="125" t="str">
        <f t="shared" si="977"/>
        <v/>
      </c>
      <c r="AH352" s="87"/>
      <c r="AI352" s="30" t="str">
        <f t="shared" si="981"/>
        <v>Débil</v>
      </c>
      <c r="AJ352" s="34" t="str">
        <f>IFERROR(VLOOKUP((CONCATENATE(AG352,AI352)),Listados!$U$3:$V$11,2,FALSE),"")</f>
        <v/>
      </c>
      <c r="AK352" s="125">
        <f t="shared" si="982"/>
        <v>100</v>
      </c>
      <c r="AL352" s="188"/>
      <c r="AM352" s="190"/>
      <c r="AN352" s="80">
        <f t="shared" ref="AN352" si="1053">+IF(AND(Q352="Preventivo",AM349="Fuerte"),2,IF(AND(Q352="Preventivo",AM349="Moderado"),1,0))</f>
        <v>0</v>
      </c>
      <c r="AO352" s="80">
        <f t="shared" si="999"/>
        <v>0</v>
      </c>
      <c r="AP352" s="80" t="e">
        <f t="shared" ref="AP352" si="1054">+K349-AN352</f>
        <v>#N/A</v>
      </c>
      <c r="AQ352" s="80" t="e">
        <f t="shared" ref="AQ352" si="1055">+M349-AO352</f>
        <v>#N/A</v>
      </c>
      <c r="AR352" s="175"/>
      <c r="AS352" s="175"/>
      <c r="AT352" s="175"/>
      <c r="AU352" s="175"/>
    </row>
    <row r="353" spans="1:47" ht="28">
      <c r="A353" s="178"/>
      <c r="B353" s="200"/>
      <c r="C353" s="182"/>
      <c r="D353" s="185"/>
      <c r="E353" s="47"/>
      <c r="F353" s="47"/>
      <c r="G353" s="48"/>
      <c r="H353" s="50"/>
      <c r="I353" s="29"/>
      <c r="J353" s="192"/>
      <c r="K353" s="194"/>
      <c r="L353" s="197"/>
      <c r="M353" s="194"/>
      <c r="N353" s="198"/>
      <c r="O353" s="83" t="s">
        <v>169</v>
      </c>
      <c r="P353" s="86"/>
      <c r="Q353" s="86"/>
      <c r="R353" s="86"/>
      <c r="S353" s="46" t="str">
        <f t="shared" si="969"/>
        <v/>
      </c>
      <c r="T353" s="86"/>
      <c r="U353" s="46" t="str">
        <f t="shared" si="970"/>
        <v/>
      </c>
      <c r="V353" s="126"/>
      <c r="W353" s="46" t="str">
        <f t="shared" si="971"/>
        <v/>
      </c>
      <c r="X353" s="126"/>
      <c r="Y353" s="46" t="str">
        <f t="shared" si="972"/>
        <v/>
      </c>
      <c r="Z353" s="126"/>
      <c r="AA353" s="46" t="str">
        <f t="shared" si="973"/>
        <v/>
      </c>
      <c r="AB353" s="126"/>
      <c r="AC353" s="46" t="str">
        <f t="shared" si="974"/>
        <v/>
      </c>
      <c r="AD353" s="126"/>
      <c r="AE353" s="46" t="str">
        <f t="shared" si="975"/>
        <v/>
      </c>
      <c r="AF353" s="125" t="str">
        <f t="shared" si="976"/>
        <v/>
      </c>
      <c r="AG353" s="125" t="str">
        <f t="shared" si="977"/>
        <v/>
      </c>
      <c r="AH353" s="87"/>
      <c r="AI353" s="30" t="str">
        <f t="shared" si="981"/>
        <v>Débil</v>
      </c>
      <c r="AJ353" s="34" t="str">
        <f>IFERROR(VLOOKUP((CONCATENATE(AG353,AI353)),Listados!$U$3:$V$11,2,FALSE),"")</f>
        <v/>
      </c>
      <c r="AK353" s="125">
        <f t="shared" si="982"/>
        <v>100</v>
      </c>
      <c r="AL353" s="188"/>
      <c r="AM353" s="190"/>
      <c r="AN353" s="80">
        <f t="shared" ref="AN353" si="1056">+IF(AND(Q353="Preventivo",AM349="Fuerte"),2,IF(AND(Q353="Preventivo",AM349="Moderado"),1,0))</f>
        <v>0</v>
      </c>
      <c r="AO353" s="80">
        <f t="shared" si="999"/>
        <v>0</v>
      </c>
      <c r="AP353" s="80" t="e">
        <f t="shared" ref="AP353" si="1057">+K349-AN353</f>
        <v>#N/A</v>
      </c>
      <c r="AQ353" s="80" t="e">
        <f t="shared" ref="AQ353" si="1058">+M349-AO353</f>
        <v>#N/A</v>
      </c>
      <c r="AR353" s="175"/>
      <c r="AS353" s="175"/>
      <c r="AT353" s="175"/>
      <c r="AU353" s="175"/>
    </row>
    <row r="354" spans="1:47" ht="29" thickBot="1">
      <c r="A354" s="179"/>
      <c r="B354" s="200"/>
      <c r="C354" s="183"/>
      <c r="D354" s="186"/>
      <c r="E354" s="123"/>
      <c r="F354" s="123"/>
      <c r="G354" s="51"/>
      <c r="H354" s="52"/>
      <c r="I354" s="29"/>
      <c r="J354" s="192"/>
      <c r="K354" s="195"/>
      <c r="L354" s="197"/>
      <c r="M354" s="195"/>
      <c r="N354" s="198"/>
      <c r="O354" s="83" t="s">
        <v>169</v>
      </c>
      <c r="P354" s="86"/>
      <c r="Q354" s="86"/>
      <c r="R354" s="86"/>
      <c r="S354" s="46" t="str">
        <f t="shared" si="969"/>
        <v/>
      </c>
      <c r="T354" s="86"/>
      <c r="U354" s="46" t="str">
        <f t="shared" si="970"/>
        <v/>
      </c>
      <c r="V354" s="126"/>
      <c r="W354" s="46" t="str">
        <f t="shared" si="971"/>
        <v/>
      </c>
      <c r="X354" s="126"/>
      <c r="Y354" s="46" t="str">
        <f t="shared" si="972"/>
        <v/>
      </c>
      <c r="Z354" s="126"/>
      <c r="AA354" s="46" t="str">
        <f t="shared" si="973"/>
        <v/>
      </c>
      <c r="AB354" s="126"/>
      <c r="AC354" s="46" t="str">
        <f t="shared" si="974"/>
        <v/>
      </c>
      <c r="AD354" s="126"/>
      <c r="AE354" s="46" t="str">
        <f t="shared" si="975"/>
        <v/>
      </c>
      <c r="AF354" s="125" t="str">
        <f t="shared" si="976"/>
        <v/>
      </c>
      <c r="AG354" s="125" t="str">
        <f t="shared" si="977"/>
        <v/>
      </c>
      <c r="AH354" s="87"/>
      <c r="AI354" s="30" t="str">
        <f t="shared" si="981"/>
        <v>Débil</v>
      </c>
      <c r="AJ354" s="34" t="str">
        <f>IFERROR(VLOOKUP((CONCATENATE(AG354,AI354)),Listados!$U$3:$V$11,2,FALSE),"")</f>
        <v/>
      </c>
      <c r="AK354" s="125">
        <f t="shared" si="982"/>
        <v>100</v>
      </c>
      <c r="AL354" s="189"/>
      <c r="AM354" s="190"/>
      <c r="AN354" s="80">
        <f t="shared" ref="AN354" si="1059">+IF(AND(Q354="Preventivo",AM349="Fuerte"),2,IF(AND(Q354="Preventivo",AM349="Moderado"),1,0))</f>
        <v>0</v>
      </c>
      <c r="AO354" s="80">
        <f t="shared" si="999"/>
        <v>0</v>
      </c>
      <c r="AP354" s="80" t="e">
        <f t="shared" ref="AP354" si="1060">+K349-AN354</f>
        <v>#N/A</v>
      </c>
      <c r="AQ354" s="80" t="e">
        <f t="shared" ref="AQ354" si="1061">+M349-AO354</f>
        <v>#N/A</v>
      </c>
      <c r="AR354" s="176"/>
      <c r="AS354" s="176"/>
      <c r="AT354" s="176"/>
      <c r="AU354" s="176"/>
    </row>
    <row r="355" spans="1:47" ht="28">
      <c r="A355" s="177">
        <v>59</v>
      </c>
      <c r="B355" s="199"/>
      <c r="C355" s="181" t="str">
        <f>IFERROR(VLOOKUP(B355,Listados!B$3:C$20,2,FALSE),"")</f>
        <v/>
      </c>
      <c r="D355" s="184"/>
      <c r="E355" s="121"/>
      <c r="F355" s="121"/>
      <c r="G355" s="37"/>
      <c r="H355" s="42"/>
      <c r="I355" s="28"/>
      <c r="J355" s="191"/>
      <c r="K355" s="193" t="e">
        <f>+VLOOKUP(J355,Listados!$K$8:$L$12,2,0)</f>
        <v>#N/A</v>
      </c>
      <c r="L355" s="196"/>
      <c r="M355" s="193" t="e">
        <f>+VLOOKUP(L355,Listados!$K$13:$L$17,2,0)</f>
        <v>#N/A</v>
      </c>
      <c r="N355" s="176" t="str">
        <f>IF(AND(J355&lt;&gt;"",L355&lt;&gt;""),VLOOKUP(J355&amp;L355,Listados!$M$3:$N$27,2,FALSE),"")</f>
        <v/>
      </c>
      <c r="O355" s="83" t="s">
        <v>169</v>
      </c>
      <c r="P355" s="86"/>
      <c r="Q355" s="86"/>
      <c r="R355" s="86"/>
      <c r="S355" s="46" t="str">
        <f t="shared" si="969"/>
        <v/>
      </c>
      <c r="T355" s="86"/>
      <c r="U355" s="46" t="str">
        <f t="shared" si="970"/>
        <v/>
      </c>
      <c r="V355" s="126"/>
      <c r="W355" s="46" t="str">
        <f t="shared" si="971"/>
        <v/>
      </c>
      <c r="X355" s="126"/>
      <c r="Y355" s="46" t="str">
        <f t="shared" si="972"/>
        <v/>
      </c>
      <c r="Z355" s="126"/>
      <c r="AA355" s="46" t="str">
        <f t="shared" si="973"/>
        <v/>
      </c>
      <c r="AB355" s="126"/>
      <c r="AC355" s="46" t="str">
        <f t="shared" si="974"/>
        <v/>
      </c>
      <c r="AD355" s="126"/>
      <c r="AE355" s="46" t="str">
        <f t="shared" si="975"/>
        <v/>
      </c>
      <c r="AF355" s="125" t="str">
        <f t="shared" si="976"/>
        <v/>
      </c>
      <c r="AG355" s="125" t="str">
        <f t="shared" si="977"/>
        <v/>
      </c>
      <c r="AH355" s="87"/>
      <c r="AI355" s="30" t="str">
        <f t="shared" si="981"/>
        <v>Débil</v>
      </c>
      <c r="AJ355" s="34" t="str">
        <f>IFERROR(VLOOKUP((CONCATENATE(AG355,AI355)),Listados!$U$3:$V$11,2,FALSE),"")</f>
        <v/>
      </c>
      <c r="AK355" s="125">
        <f t="shared" si="982"/>
        <v>100</v>
      </c>
      <c r="AL355" s="187">
        <f>AVERAGE(AK355:AK360)</f>
        <v>100</v>
      </c>
      <c r="AM355" s="189" t="str">
        <f>IF(AL355&lt;=50, "Débil", IF(AL355&lt;=99,"Moderado","Fuerte"))</f>
        <v>Fuerte</v>
      </c>
      <c r="AN355" s="80">
        <f t="shared" ref="AN355" si="1062">+IF(AND(Q355="Preventivo",AM355="Fuerte"),2,IF(AND(Q355="Preventivo",AM355="Moderado"),1,0))</f>
        <v>0</v>
      </c>
      <c r="AO355" s="80">
        <f t="shared" si="999"/>
        <v>0</v>
      </c>
      <c r="AP355" s="80" t="e">
        <f t="shared" ref="AP355" si="1063">+K355-AN355</f>
        <v>#N/A</v>
      </c>
      <c r="AQ355" s="80" t="e">
        <f t="shared" ref="AQ355" si="1064">+M355-AO355</f>
        <v>#N/A</v>
      </c>
      <c r="AR355" s="174" t="e">
        <f>+VLOOKUP(MIN(AP355,AP356,AP357,AP358,AP359,AP360),Listados!$J$18:$K$24,2,TRUE)</f>
        <v>#N/A</v>
      </c>
      <c r="AS355" s="174" t="e">
        <f>+VLOOKUP(MIN(AQ355,AQ356,AQ357,AQ358,AQ359,AQ360),Listados!$J$27:$K$32,2,TRUE)</f>
        <v>#N/A</v>
      </c>
      <c r="AT355" s="174" t="e">
        <f>IF(AND(AR355&lt;&gt;"",AS355&lt;&gt;""),VLOOKUP(AR355&amp;AS355,Listados!$M$3:$N$27,2,FALSE),"")</f>
        <v>#N/A</v>
      </c>
      <c r="AU355" s="174" t="e">
        <f>+VLOOKUP(AT355,Listados!$P$3:$Q$6,2,FALSE)</f>
        <v>#N/A</v>
      </c>
    </row>
    <row r="356" spans="1:47" ht="28">
      <c r="A356" s="178"/>
      <c r="B356" s="200"/>
      <c r="C356" s="182"/>
      <c r="D356" s="185"/>
      <c r="E356" s="122"/>
      <c r="F356" s="122"/>
      <c r="G356" s="35"/>
      <c r="H356" s="43"/>
      <c r="I356" s="29"/>
      <c r="J356" s="192"/>
      <c r="K356" s="194"/>
      <c r="L356" s="197"/>
      <c r="M356" s="194"/>
      <c r="N356" s="198"/>
      <c r="O356" s="83" t="s">
        <v>169</v>
      </c>
      <c r="P356" s="86"/>
      <c r="Q356" s="86"/>
      <c r="R356" s="86"/>
      <c r="S356" s="46" t="str">
        <f t="shared" si="969"/>
        <v/>
      </c>
      <c r="T356" s="86"/>
      <c r="U356" s="46" t="str">
        <f t="shared" si="970"/>
        <v/>
      </c>
      <c r="V356" s="126"/>
      <c r="W356" s="46" t="str">
        <f t="shared" si="971"/>
        <v/>
      </c>
      <c r="X356" s="126"/>
      <c r="Y356" s="46" t="str">
        <f t="shared" si="972"/>
        <v/>
      </c>
      <c r="Z356" s="126"/>
      <c r="AA356" s="46" t="str">
        <f t="shared" si="973"/>
        <v/>
      </c>
      <c r="AB356" s="126"/>
      <c r="AC356" s="46" t="str">
        <f t="shared" si="974"/>
        <v/>
      </c>
      <c r="AD356" s="126"/>
      <c r="AE356" s="46" t="str">
        <f t="shared" si="975"/>
        <v/>
      </c>
      <c r="AF356" s="125" t="str">
        <f t="shared" si="976"/>
        <v/>
      </c>
      <c r="AG356" s="125" t="str">
        <f t="shared" si="977"/>
        <v/>
      </c>
      <c r="AH356" s="87"/>
      <c r="AI356" s="30" t="str">
        <f t="shared" si="981"/>
        <v>Débil</v>
      </c>
      <c r="AJ356" s="34" t="str">
        <f>IFERROR(VLOOKUP((CONCATENATE(AG356,AI356)),Listados!$U$3:$V$11,2,FALSE),"")</f>
        <v/>
      </c>
      <c r="AK356" s="125">
        <f t="shared" si="982"/>
        <v>100</v>
      </c>
      <c r="AL356" s="188"/>
      <c r="AM356" s="190"/>
      <c r="AN356" s="80">
        <f t="shared" ref="AN356" si="1065">+IF(AND(Q356="Preventivo",AM355="Fuerte"),2,IF(AND(Q356="Preventivo",AM355="Moderado"),1,0))</f>
        <v>0</v>
      </c>
      <c r="AO356" s="80">
        <f t="shared" si="999"/>
        <v>0</v>
      </c>
      <c r="AP356" s="80" t="e">
        <f t="shared" ref="AP356" si="1066">+K355-AN356</f>
        <v>#N/A</v>
      </c>
      <c r="AQ356" s="80" t="e">
        <f t="shared" ref="AQ356" si="1067">+M355-AO356</f>
        <v>#N/A</v>
      </c>
      <c r="AR356" s="175"/>
      <c r="AS356" s="175"/>
      <c r="AT356" s="175"/>
      <c r="AU356" s="175"/>
    </row>
    <row r="357" spans="1:47" ht="28">
      <c r="A357" s="178"/>
      <c r="B357" s="200"/>
      <c r="C357" s="182"/>
      <c r="D357" s="185"/>
      <c r="E357" s="122"/>
      <c r="F357" s="122"/>
      <c r="G357" s="35"/>
      <c r="H357" s="43"/>
      <c r="I357" s="29"/>
      <c r="J357" s="192"/>
      <c r="K357" s="194"/>
      <c r="L357" s="197"/>
      <c r="M357" s="194"/>
      <c r="N357" s="198"/>
      <c r="O357" s="83" t="s">
        <v>169</v>
      </c>
      <c r="P357" s="86"/>
      <c r="Q357" s="86"/>
      <c r="R357" s="86"/>
      <c r="S357" s="46" t="str">
        <f t="shared" si="969"/>
        <v/>
      </c>
      <c r="T357" s="86"/>
      <c r="U357" s="46" t="str">
        <f t="shared" si="970"/>
        <v/>
      </c>
      <c r="V357" s="126"/>
      <c r="W357" s="46" t="str">
        <f t="shared" si="971"/>
        <v/>
      </c>
      <c r="X357" s="126"/>
      <c r="Y357" s="46" t="str">
        <f t="shared" si="972"/>
        <v/>
      </c>
      <c r="Z357" s="126"/>
      <c r="AA357" s="46" t="str">
        <f t="shared" si="973"/>
        <v/>
      </c>
      <c r="AB357" s="126"/>
      <c r="AC357" s="46" t="str">
        <f t="shared" si="974"/>
        <v/>
      </c>
      <c r="AD357" s="126"/>
      <c r="AE357" s="46" t="str">
        <f t="shared" si="975"/>
        <v/>
      </c>
      <c r="AF357" s="125" t="str">
        <f t="shared" si="976"/>
        <v/>
      </c>
      <c r="AG357" s="125" t="str">
        <f t="shared" si="977"/>
        <v/>
      </c>
      <c r="AH357" s="87"/>
      <c r="AI357" s="30" t="str">
        <f t="shared" si="981"/>
        <v>Débil</v>
      </c>
      <c r="AJ357" s="34" t="str">
        <f>IFERROR(VLOOKUP((CONCATENATE(AG357,AI357)),Listados!$U$3:$V$11,2,FALSE),"")</f>
        <v/>
      </c>
      <c r="AK357" s="125">
        <f t="shared" si="982"/>
        <v>100</v>
      </c>
      <c r="AL357" s="188"/>
      <c r="AM357" s="190"/>
      <c r="AN357" s="80">
        <f t="shared" ref="AN357" si="1068">+IF(AND(Q357="Preventivo",AM355="Fuerte"),2,IF(AND(Q357="Preventivo",AM355="Moderado"),1,0))</f>
        <v>0</v>
      </c>
      <c r="AO357" s="80">
        <f t="shared" si="999"/>
        <v>0</v>
      </c>
      <c r="AP357" s="80" t="e">
        <f t="shared" ref="AP357" si="1069">+K355-AN357</f>
        <v>#N/A</v>
      </c>
      <c r="AQ357" s="80" t="e">
        <f t="shared" ref="AQ357" si="1070">+M355-AO357</f>
        <v>#N/A</v>
      </c>
      <c r="AR357" s="175"/>
      <c r="AS357" s="175"/>
      <c r="AT357" s="175"/>
      <c r="AU357" s="175"/>
    </row>
    <row r="358" spans="1:47" ht="28">
      <c r="A358" s="178"/>
      <c r="B358" s="200"/>
      <c r="C358" s="182"/>
      <c r="D358" s="185"/>
      <c r="E358" s="122"/>
      <c r="F358" s="122"/>
      <c r="G358" s="49"/>
      <c r="H358" s="43"/>
      <c r="I358" s="29"/>
      <c r="J358" s="192"/>
      <c r="K358" s="194"/>
      <c r="L358" s="197"/>
      <c r="M358" s="194"/>
      <c r="N358" s="198"/>
      <c r="O358" s="83" t="s">
        <v>169</v>
      </c>
      <c r="P358" s="86"/>
      <c r="Q358" s="86"/>
      <c r="R358" s="86"/>
      <c r="S358" s="46" t="str">
        <f t="shared" si="969"/>
        <v/>
      </c>
      <c r="T358" s="86"/>
      <c r="U358" s="46" t="str">
        <f t="shared" si="970"/>
        <v/>
      </c>
      <c r="V358" s="126"/>
      <c r="W358" s="46" t="str">
        <f t="shared" si="971"/>
        <v/>
      </c>
      <c r="X358" s="126"/>
      <c r="Y358" s="46" t="str">
        <f t="shared" si="972"/>
        <v/>
      </c>
      <c r="Z358" s="126"/>
      <c r="AA358" s="46" t="str">
        <f t="shared" si="973"/>
        <v/>
      </c>
      <c r="AB358" s="126"/>
      <c r="AC358" s="46" t="str">
        <f t="shared" si="974"/>
        <v/>
      </c>
      <c r="AD358" s="126"/>
      <c r="AE358" s="46" t="str">
        <f t="shared" si="975"/>
        <v/>
      </c>
      <c r="AF358" s="125" t="str">
        <f t="shared" si="976"/>
        <v/>
      </c>
      <c r="AG358" s="125" t="str">
        <f t="shared" si="977"/>
        <v/>
      </c>
      <c r="AH358" s="87"/>
      <c r="AI358" s="30" t="str">
        <f t="shared" si="981"/>
        <v>Débil</v>
      </c>
      <c r="AJ358" s="34" t="str">
        <f>IFERROR(VLOOKUP((CONCATENATE(AG358,AI358)),Listados!$U$3:$V$11,2,FALSE),"")</f>
        <v/>
      </c>
      <c r="AK358" s="125">
        <f t="shared" si="982"/>
        <v>100</v>
      </c>
      <c r="AL358" s="188"/>
      <c r="AM358" s="190"/>
      <c r="AN358" s="80">
        <f t="shared" ref="AN358" si="1071">+IF(AND(Q358="Preventivo",AM355="Fuerte"),2,IF(AND(Q358="Preventivo",AM355="Moderado"),1,0))</f>
        <v>0</v>
      </c>
      <c r="AO358" s="80">
        <f t="shared" si="999"/>
        <v>0</v>
      </c>
      <c r="AP358" s="80" t="e">
        <f t="shared" ref="AP358" si="1072">+K355-AN358</f>
        <v>#N/A</v>
      </c>
      <c r="AQ358" s="80" t="e">
        <f t="shared" ref="AQ358" si="1073">+M355-AO358</f>
        <v>#N/A</v>
      </c>
      <c r="AR358" s="175"/>
      <c r="AS358" s="175"/>
      <c r="AT358" s="175"/>
      <c r="AU358" s="175"/>
    </row>
    <row r="359" spans="1:47" ht="28">
      <c r="A359" s="178"/>
      <c r="B359" s="200"/>
      <c r="C359" s="182"/>
      <c r="D359" s="185"/>
      <c r="E359" s="47"/>
      <c r="F359" s="47"/>
      <c r="G359" s="48"/>
      <c r="H359" s="50"/>
      <c r="I359" s="29"/>
      <c r="J359" s="192"/>
      <c r="K359" s="194"/>
      <c r="L359" s="197"/>
      <c r="M359" s="194"/>
      <c r="N359" s="198"/>
      <c r="O359" s="83" t="s">
        <v>169</v>
      </c>
      <c r="P359" s="86"/>
      <c r="Q359" s="86"/>
      <c r="R359" s="86"/>
      <c r="S359" s="46" t="str">
        <f t="shared" si="969"/>
        <v/>
      </c>
      <c r="T359" s="86"/>
      <c r="U359" s="46" t="str">
        <f t="shared" si="970"/>
        <v/>
      </c>
      <c r="V359" s="126"/>
      <c r="W359" s="46" t="str">
        <f t="shared" si="971"/>
        <v/>
      </c>
      <c r="X359" s="126"/>
      <c r="Y359" s="46" t="str">
        <f t="shared" si="972"/>
        <v/>
      </c>
      <c r="Z359" s="126"/>
      <c r="AA359" s="46" t="str">
        <f t="shared" si="973"/>
        <v/>
      </c>
      <c r="AB359" s="126"/>
      <c r="AC359" s="46" t="str">
        <f t="shared" si="974"/>
        <v/>
      </c>
      <c r="AD359" s="126"/>
      <c r="AE359" s="46" t="str">
        <f t="shared" si="975"/>
        <v/>
      </c>
      <c r="AF359" s="125" t="str">
        <f t="shared" si="976"/>
        <v/>
      </c>
      <c r="AG359" s="125" t="str">
        <f t="shared" si="977"/>
        <v/>
      </c>
      <c r="AH359" s="87"/>
      <c r="AI359" s="30" t="str">
        <f t="shared" si="981"/>
        <v>Débil</v>
      </c>
      <c r="AJ359" s="34" t="str">
        <f>IFERROR(VLOOKUP((CONCATENATE(AG359,AI359)),Listados!$U$3:$V$11,2,FALSE),"")</f>
        <v/>
      </c>
      <c r="AK359" s="125">
        <f t="shared" si="982"/>
        <v>100</v>
      </c>
      <c r="AL359" s="188"/>
      <c r="AM359" s="190"/>
      <c r="AN359" s="80">
        <f t="shared" ref="AN359" si="1074">+IF(AND(Q359="Preventivo",AM355="Fuerte"),2,IF(AND(Q359="Preventivo",AM355="Moderado"),1,0))</f>
        <v>0</v>
      </c>
      <c r="AO359" s="80">
        <f t="shared" si="999"/>
        <v>0</v>
      </c>
      <c r="AP359" s="80" t="e">
        <f t="shared" ref="AP359" si="1075">+K355-AN359</f>
        <v>#N/A</v>
      </c>
      <c r="AQ359" s="80" t="e">
        <f t="shared" ref="AQ359" si="1076">+M355-AO359</f>
        <v>#N/A</v>
      </c>
      <c r="AR359" s="175"/>
      <c r="AS359" s="175"/>
      <c r="AT359" s="175"/>
      <c r="AU359" s="175"/>
    </row>
    <row r="360" spans="1:47" ht="29" thickBot="1">
      <c r="A360" s="179"/>
      <c r="B360" s="200"/>
      <c r="C360" s="183"/>
      <c r="D360" s="186"/>
      <c r="E360" s="123"/>
      <c r="F360" s="123"/>
      <c r="G360" s="51"/>
      <c r="H360" s="52"/>
      <c r="I360" s="29"/>
      <c r="J360" s="192"/>
      <c r="K360" s="195"/>
      <c r="L360" s="197"/>
      <c r="M360" s="195"/>
      <c r="N360" s="198"/>
      <c r="O360" s="83" t="s">
        <v>169</v>
      </c>
      <c r="P360" s="86"/>
      <c r="Q360" s="86"/>
      <c r="R360" s="86"/>
      <c r="S360" s="46" t="str">
        <f t="shared" si="969"/>
        <v/>
      </c>
      <c r="T360" s="86"/>
      <c r="U360" s="46" t="str">
        <f t="shared" si="970"/>
        <v/>
      </c>
      <c r="V360" s="126"/>
      <c r="W360" s="46" t="str">
        <f t="shared" si="971"/>
        <v/>
      </c>
      <c r="X360" s="126"/>
      <c r="Y360" s="46" t="str">
        <f t="shared" si="972"/>
        <v/>
      </c>
      <c r="Z360" s="126"/>
      <c r="AA360" s="46" t="str">
        <f t="shared" si="973"/>
        <v/>
      </c>
      <c r="AB360" s="126"/>
      <c r="AC360" s="46" t="str">
        <f t="shared" si="974"/>
        <v/>
      </c>
      <c r="AD360" s="126"/>
      <c r="AE360" s="46" t="str">
        <f t="shared" si="975"/>
        <v/>
      </c>
      <c r="AF360" s="125" t="str">
        <f t="shared" si="976"/>
        <v/>
      </c>
      <c r="AG360" s="125" t="str">
        <f t="shared" si="977"/>
        <v/>
      </c>
      <c r="AH360" s="87"/>
      <c r="AI360" s="30" t="str">
        <f t="shared" si="981"/>
        <v>Débil</v>
      </c>
      <c r="AJ360" s="34" t="str">
        <f>IFERROR(VLOOKUP((CONCATENATE(AG360,AI360)),Listados!$U$3:$V$11,2,FALSE),"")</f>
        <v/>
      </c>
      <c r="AK360" s="125">
        <f t="shared" si="982"/>
        <v>100</v>
      </c>
      <c r="AL360" s="189"/>
      <c r="AM360" s="190"/>
      <c r="AN360" s="80">
        <f t="shared" ref="AN360" si="1077">+IF(AND(Q360="Preventivo",AM355="Fuerte"),2,IF(AND(Q360="Preventivo",AM355="Moderado"),1,0))</f>
        <v>0</v>
      </c>
      <c r="AO360" s="80">
        <f t="shared" si="999"/>
        <v>0</v>
      </c>
      <c r="AP360" s="80" t="e">
        <f t="shared" ref="AP360" si="1078">+K355-AN360</f>
        <v>#N/A</v>
      </c>
      <c r="AQ360" s="80" t="e">
        <f t="shared" ref="AQ360" si="1079">+M355-AO360</f>
        <v>#N/A</v>
      </c>
      <c r="AR360" s="176"/>
      <c r="AS360" s="176"/>
      <c r="AT360" s="176"/>
      <c r="AU360" s="176"/>
    </row>
    <row r="361" spans="1:47" ht="28">
      <c r="A361" s="177">
        <v>60</v>
      </c>
      <c r="B361" s="180"/>
      <c r="C361" s="181" t="str">
        <f>IFERROR(VLOOKUP(B361,Listados!B$3:C$20,2,FALSE),"")</f>
        <v/>
      </c>
      <c r="D361" s="184"/>
      <c r="E361" s="121"/>
      <c r="F361" s="121"/>
      <c r="G361" s="37"/>
      <c r="H361" s="42"/>
      <c r="I361" s="28"/>
      <c r="J361" s="191"/>
      <c r="K361" s="193" t="e">
        <f>+VLOOKUP(J361,Listados!$K$8:$L$12,2,0)</f>
        <v>#N/A</v>
      </c>
      <c r="L361" s="196"/>
      <c r="M361" s="193" t="e">
        <f>+VLOOKUP(L361,Listados!$K$13:$L$17,2,0)</f>
        <v>#N/A</v>
      </c>
      <c r="N361" s="176" t="str">
        <f>IF(AND(J361&lt;&gt;"",L361&lt;&gt;""),VLOOKUP(J361&amp;L361,Listados!$M$3:$N$27,2,FALSE),"")</f>
        <v/>
      </c>
      <c r="O361" s="83" t="s">
        <v>169</v>
      </c>
      <c r="P361" s="86"/>
      <c r="Q361" s="86"/>
      <c r="R361" s="86"/>
      <c r="S361" s="46" t="str">
        <f t="shared" si="969"/>
        <v/>
      </c>
      <c r="T361" s="86"/>
      <c r="U361" s="46" t="str">
        <f t="shared" si="970"/>
        <v/>
      </c>
      <c r="V361" s="126"/>
      <c r="W361" s="46" t="str">
        <f t="shared" si="971"/>
        <v/>
      </c>
      <c r="X361" s="126"/>
      <c r="Y361" s="46" t="str">
        <f t="shared" si="972"/>
        <v/>
      </c>
      <c r="Z361" s="126"/>
      <c r="AA361" s="46" t="str">
        <f t="shared" si="973"/>
        <v/>
      </c>
      <c r="AB361" s="126"/>
      <c r="AC361" s="46" t="str">
        <f t="shared" si="974"/>
        <v/>
      </c>
      <c r="AD361" s="126"/>
      <c r="AE361" s="46" t="str">
        <f t="shared" si="975"/>
        <v/>
      </c>
      <c r="AF361" s="125" t="str">
        <f t="shared" si="976"/>
        <v/>
      </c>
      <c r="AG361" s="125" t="str">
        <f t="shared" si="977"/>
        <v/>
      </c>
      <c r="AH361" s="87"/>
      <c r="AI361" s="30" t="str">
        <f t="shared" si="981"/>
        <v>Débil</v>
      </c>
      <c r="AJ361" s="34" t="str">
        <f>IFERROR(VLOOKUP((CONCATENATE(AG361,AI361)),Listados!$U$3:$V$11,2,FALSE),"")</f>
        <v/>
      </c>
      <c r="AK361" s="125">
        <f t="shared" si="982"/>
        <v>100</v>
      </c>
      <c r="AL361" s="187">
        <f>AVERAGE(AK361:AK366)</f>
        <v>100</v>
      </c>
      <c r="AM361" s="189" t="str">
        <f>IF(AL361&lt;=50, "Débil", IF(AL361&lt;=99,"Moderado","Fuerte"))</f>
        <v>Fuerte</v>
      </c>
      <c r="AN361" s="80">
        <f t="shared" ref="AN361" si="1080">+IF(AND(Q361="Preventivo",AM361="Fuerte"),2,IF(AND(Q361="Preventivo",AM361="Moderado"),1,0))</f>
        <v>0</v>
      </c>
      <c r="AO361" s="80">
        <f t="shared" si="999"/>
        <v>0</v>
      </c>
      <c r="AP361" s="80" t="e">
        <f t="shared" ref="AP361" si="1081">+K361-AN361</f>
        <v>#N/A</v>
      </c>
      <c r="AQ361" s="80" t="e">
        <f t="shared" ref="AQ361" si="1082">+M361-AO361</f>
        <v>#N/A</v>
      </c>
      <c r="AR361" s="174" t="e">
        <f>+VLOOKUP(MIN(AP361,AP362,AP363,AP364,AP365,AP366),Listados!$J$18:$K$24,2,TRUE)</f>
        <v>#N/A</v>
      </c>
      <c r="AS361" s="174" t="e">
        <f>+VLOOKUP(MIN(AQ361,AQ362,AQ363,AQ364,AQ365,AQ366),Listados!$J$27:$K$32,2,TRUE)</f>
        <v>#N/A</v>
      </c>
      <c r="AT361" s="174" t="e">
        <f>IF(AND(AR361&lt;&gt;"",AS361&lt;&gt;""),VLOOKUP(AR361&amp;AS361,Listados!$M$3:$N$27,2,FALSE),"")</f>
        <v>#N/A</v>
      </c>
      <c r="AU361" s="174" t="e">
        <f>+VLOOKUP(AT361,Listados!$P$3:$Q$6,2,FALSE)</f>
        <v>#N/A</v>
      </c>
    </row>
    <row r="362" spans="1:47" ht="28">
      <c r="A362" s="178"/>
      <c r="B362" s="180"/>
      <c r="C362" s="182"/>
      <c r="D362" s="185"/>
      <c r="E362" s="122"/>
      <c r="F362" s="122"/>
      <c r="G362" s="35"/>
      <c r="H362" s="43"/>
      <c r="I362" s="29"/>
      <c r="J362" s="192"/>
      <c r="K362" s="194"/>
      <c r="L362" s="197"/>
      <c r="M362" s="194"/>
      <c r="N362" s="198"/>
      <c r="O362" s="83" t="s">
        <v>169</v>
      </c>
      <c r="P362" s="86"/>
      <c r="Q362" s="86"/>
      <c r="R362" s="86"/>
      <c r="S362" s="46" t="str">
        <f t="shared" si="969"/>
        <v/>
      </c>
      <c r="T362" s="86"/>
      <c r="U362" s="46" t="str">
        <f t="shared" si="970"/>
        <v/>
      </c>
      <c r="V362" s="126"/>
      <c r="W362" s="46" t="str">
        <f t="shared" si="971"/>
        <v/>
      </c>
      <c r="X362" s="126"/>
      <c r="Y362" s="46" t="str">
        <f t="shared" si="972"/>
        <v/>
      </c>
      <c r="Z362" s="126"/>
      <c r="AA362" s="46" t="str">
        <f t="shared" si="973"/>
        <v/>
      </c>
      <c r="AB362" s="126"/>
      <c r="AC362" s="46" t="str">
        <f t="shared" si="974"/>
        <v/>
      </c>
      <c r="AD362" s="126"/>
      <c r="AE362" s="46" t="str">
        <f t="shared" si="975"/>
        <v/>
      </c>
      <c r="AF362" s="125" t="str">
        <f t="shared" si="976"/>
        <v/>
      </c>
      <c r="AG362" s="125" t="str">
        <f t="shared" si="977"/>
        <v/>
      </c>
      <c r="AH362" s="87"/>
      <c r="AI362" s="30" t="str">
        <f t="shared" si="981"/>
        <v>Débil</v>
      </c>
      <c r="AJ362" s="34" t="str">
        <f>IFERROR(VLOOKUP((CONCATENATE(AG362,AI362)),Listados!$U$3:$V$11,2,FALSE),"")</f>
        <v/>
      </c>
      <c r="AK362" s="125">
        <f t="shared" si="982"/>
        <v>100</v>
      </c>
      <c r="AL362" s="188"/>
      <c r="AM362" s="190"/>
      <c r="AN362" s="80">
        <f t="shared" ref="AN362" si="1083">+IF(AND(Q362="Preventivo",AM361="Fuerte"),2,IF(AND(Q362="Preventivo",AM361="Moderado"),1,0))</f>
        <v>0</v>
      </c>
      <c r="AO362" s="80">
        <f t="shared" si="999"/>
        <v>0</v>
      </c>
      <c r="AP362" s="80" t="e">
        <f t="shared" ref="AP362" si="1084">+K361-AN362</f>
        <v>#N/A</v>
      </c>
      <c r="AQ362" s="80" t="e">
        <f t="shared" ref="AQ362" si="1085">+M361-AO362</f>
        <v>#N/A</v>
      </c>
      <c r="AR362" s="175"/>
      <c r="AS362" s="175"/>
      <c r="AT362" s="175"/>
      <c r="AU362" s="175"/>
    </row>
    <row r="363" spans="1:47" ht="28">
      <c r="A363" s="178"/>
      <c r="B363" s="180"/>
      <c r="C363" s="182"/>
      <c r="D363" s="185"/>
      <c r="E363" s="122"/>
      <c r="F363" s="122"/>
      <c r="G363" s="35"/>
      <c r="H363" s="43"/>
      <c r="I363" s="29"/>
      <c r="J363" s="192"/>
      <c r="K363" s="194"/>
      <c r="L363" s="197"/>
      <c r="M363" s="194"/>
      <c r="N363" s="198"/>
      <c r="O363" s="83" t="s">
        <v>169</v>
      </c>
      <c r="P363" s="86"/>
      <c r="Q363" s="86"/>
      <c r="R363" s="86"/>
      <c r="S363" s="46" t="str">
        <f t="shared" si="969"/>
        <v/>
      </c>
      <c r="T363" s="86"/>
      <c r="U363" s="46" t="str">
        <f t="shared" si="970"/>
        <v/>
      </c>
      <c r="V363" s="126"/>
      <c r="W363" s="46" t="str">
        <f t="shared" si="971"/>
        <v/>
      </c>
      <c r="X363" s="126"/>
      <c r="Y363" s="46" t="str">
        <f t="shared" si="972"/>
        <v/>
      </c>
      <c r="Z363" s="126"/>
      <c r="AA363" s="46" t="str">
        <f t="shared" si="973"/>
        <v/>
      </c>
      <c r="AB363" s="126"/>
      <c r="AC363" s="46" t="str">
        <f t="shared" si="974"/>
        <v/>
      </c>
      <c r="AD363" s="126"/>
      <c r="AE363" s="46" t="str">
        <f t="shared" si="975"/>
        <v/>
      </c>
      <c r="AF363" s="125" t="str">
        <f t="shared" si="976"/>
        <v/>
      </c>
      <c r="AG363" s="125" t="str">
        <f t="shared" si="977"/>
        <v/>
      </c>
      <c r="AH363" s="87"/>
      <c r="AI363" s="30" t="str">
        <f t="shared" si="981"/>
        <v>Débil</v>
      </c>
      <c r="AJ363" s="34" t="str">
        <f>IFERROR(VLOOKUP((CONCATENATE(AG363,AI363)),Listados!$U$3:$V$11,2,FALSE),"")</f>
        <v/>
      </c>
      <c r="AK363" s="125">
        <f t="shared" si="982"/>
        <v>100</v>
      </c>
      <c r="AL363" s="188"/>
      <c r="AM363" s="190"/>
      <c r="AN363" s="80">
        <f t="shared" ref="AN363" si="1086">+IF(AND(Q363="Preventivo",AM361="Fuerte"),2,IF(AND(Q363="Preventivo",AM361="Moderado"),1,0))</f>
        <v>0</v>
      </c>
      <c r="AO363" s="80">
        <f t="shared" si="999"/>
        <v>0</v>
      </c>
      <c r="AP363" s="80" t="e">
        <f t="shared" ref="AP363" si="1087">+K361-AN363</f>
        <v>#N/A</v>
      </c>
      <c r="AQ363" s="80" t="e">
        <f t="shared" ref="AQ363" si="1088">+M361-AO363</f>
        <v>#N/A</v>
      </c>
      <c r="AR363" s="175"/>
      <c r="AS363" s="175"/>
      <c r="AT363" s="175"/>
      <c r="AU363" s="175"/>
    </row>
    <row r="364" spans="1:47" ht="28">
      <c r="A364" s="178"/>
      <c r="B364" s="180"/>
      <c r="C364" s="182"/>
      <c r="D364" s="185"/>
      <c r="E364" s="122"/>
      <c r="F364" s="122"/>
      <c r="G364" s="49"/>
      <c r="H364" s="43"/>
      <c r="I364" s="29"/>
      <c r="J364" s="192"/>
      <c r="K364" s="194"/>
      <c r="L364" s="197"/>
      <c r="M364" s="194"/>
      <c r="N364" s="198"/>
      <c r="O364" s="83" t="s">
        <v>169</v>
      </c>
      <c r="P364" s="86"/>
      <c r="Q364" s="86"/>
      <c r="R364" s="86"/>
      <c r="S364" s="46" t="str">
        <f t="shared" si="969"/>
        <v/>
      </c>
      <c r="T364" s="86"/>
      <c r="U364" s="46" t="str">
        <f t="shared" si="970"/>
        <v/>
      </c>
      <c r="V364" s="126"/>
      <c r="W364" s="46" t="str">
        <f t="shared" si="971"/>
        <v/>
      </c>
      <c r="X364" s="126"/>
      <c r="Y364" s="46" t="str">
        <f t="shared" si="972"/>
        <v/>
      </c>
      <c r="Z364" s="126"/>
      <c r="AA364" s="46" t="str">
        <f t="shared" si="973"/>
        <v/>
      </c>
      <c r="AB364" s="126"/>
      <c r="AC364" s="46" t="str">
        <f t="shared" si="974"/>
        <v/>
      </c>
      <c r="AD364" s="126"/>
      <c r="AE364" s="46" t="str">
        <f t="shared" si="975"/>
        <v/>
      </c>
      <c r="AF364" s="125" t="str">
        <f t="shared" si="976"/>
        <v/>
      </c>
      <c r="AG364" s="125" t="str">
        <f t="shared" si="977"/>
        <v/>
      </c>
      <c r="AH364" s="87"/>
      <c r="AI364" s="30" t="str">
        <f t="shared" si="981"/>
        <v>Débil</v>
      </c>
      <c r="AJ364" s="34" t="str">
        <f>IFERROR(VLOOKUP((CONCATENATE(AG364,AI364)),Listados!$U$3:$V$11,2,FALSE),"")</f>
        <v/>
      </c>
      <c r="AK364" s="125">
        <f t="shared" si="982"/>
        <v>100</v>
      </c>
      <c r="AL364" s="188"/>
      <c r="AM364" s="190"/>
      <c r="AN364" s="80">
        <f t="shared" ref="AN364" si="1089">+IF(AND(Q364="Preventivo",AM361="Fuerte"),2,IF(AND(Q364="Preventivo",AM361="Moderado"),1,0))</f>
        <v>0</v>
      </c>
      <c r="AO364" s="80">
        <f t="shared" si="999"/>
        <v>0</v>
      </c>
      <c r="AP364" s="80" t="e">
        <f t="shared" ref="AP364" si="1090">+K361-AN364</f>
        <v>#N/A</v>
      </c>
      <c r="AQ364" s="80" t="e">
        <f t="shared" ref="AQ364" si="1091">+M361-AO364</f>
        <v>#N/A</v>
      </c>
      <c r="AR364" s="175"/>
      <c r="AS364" s="175"/>
      <c r="AT364" s="175"/>
      <c r="AU364" s="175"/>
    </row>
    <row r="365" spans="1:47" ht="28">
      <c r="A365" s="178"/>
      <c r="B365" s="180"/>
      <c r="C365" s="182"/>
      <c r="D365" s="185"/>
      <c r="E365" s="47"/>
      <c r="F365" s="47"/>
      <c r="G365" s="48"/>
      <c r="H365" s="50"/>
      <c r="I365" s="29"/>
      <c r="J365" s="192"/>
      <c r="K365" s="194"/>
      <c r="L365" s="197"/>
      <c r="M365" s="194"/>
      <c r="N365" s="198"/>
      <c r="O365" s="83" t="s">
        <v>169</v>
      </c>
      <c r="P365" s="86"/>
      <c r="Q365" s="86"/>
      <c r="R365" s="86"/>
      <c r="S365" s="46" t="str">
        <f t="shared" si="969"/>
        <v/>
      </c>
      <c r="T365" s="86"/>
      <c r="U365" s="46" t="str">
        <f t="shared" si="970"/>
        <v/>
      </c>
      <c r="V365" s="126"/>
      <c r="W365" s="46" t="str">
        <f t="shared" si="971"/>
        <v/>
      </c>
      <c r="X365" s="126"/>
      <c r="Y365" s="46" t="str">
        <f t="shared" si="972"/>
        <v/>
      </c>
      <c r="Z365" s="126"/>
      <c r="AA365" s="46" t="str">
        <f t="shared" si="973"/>
        <v/>
      </c>
      <c r="AB365" s="126"/>
      <c r="AC365" s="46" t="str">
        <f t="shared" si="974"/>
        <v/>
      </c>
      <c r="AD365" s="126"/>
      <c r="AE365" s="46" t="str">
        <f t="shared" si="975"/>
        <v/>
      </c>
      <c r="AF365" s="125" t="str">
        <f t="shared" si="976"/>
        <v/>
      </c>
      <c r="AG365" s="125" t="str">
        <f t="shared" si="977"/>
        <v/>
      </c>
      <c r="AH365" s="87"/>
      <c r="AI365" s="30" t="str">
        <f t="shared" si="981"/>
        <v>Débil</v>
      </c>
      <c r="AJ365" s="34" t="str">
        <f>IFERROR(VLOOKUP((CONCATENATE(AG365,AI365)),Listados!$U$3:$V$11,2,FALSE),"")</f>
        <v/>
      </c>
      <c r="AK365" s="125">
        <f t="shared" si="982"/>
        <v>100</v>
      </c>
      <c r="AL365" s="188"/>
      <c r="AM365" s="190"/>
      <c r="AN365" s="80">
        <f t="shared" ref="AN365" si="1092">+IF(AND(Q365="Preventivo",AM361="Fuerte"),2,IF(AND(Q365="Preventivo",AM361="Moderado"),1,0))</f>
        <v>0</v>
      </c>
      <c r="AO365" s="80">
        <f t="shared" si="999"/>
        <v>0</v>
      </c>
      <c r="AP365" s="80" t="e">
        <f t="shared" ref="AP365" si="1093">+K361-AN365</f>
        <v>#N/A</v>
      </c>
      <c r="AQ365" s="80" t="e">
        <f t="shared" ref="AQ365" si="1094">+M361-AO365</f>
        <v>#N/A</v>
      </c>
      <c r="AR365" s="175"/>
      <c r="AS365" s="175"/>
      <c r="AT365" s="175"/>
      <c r="AU365" s="175"/>
    </row>
    <row r="366" spans="1:47" ht="29" thickBot="1">
      <c r="A366" s="179"/>
      <c r="B366" s="180"/>
      <c r="C366" s="183"/>
      <c r="D366" s="186"/>
      <c r="E366" s="123"/>
      <c r="F366" s="123"/>
      <c r="G366" s="51"/>
      <c r="H366" s="52"/>
      <c r="I366" s="29"/>
      <c r="J366" s="192"/>
      <c r="K366" s="195"/>
      <c r="L366" s="197"/>
      <c r="M366" s="195"/>
      <c r="N366" s="198"/>
      <c r="O366" s="83" t="s">
        <v>169</v>
      </c>
      <c r="P366" s="86"/>
      <c r="Q366" s="86"/>
      <c r="R366" s="86"/>
      <c r="S366" s="46" t="str">
        <f t="shared" si="969"/>
        <v/>
      </c>
      <c r="T366" s="86"/>
      <c r="U366" s="46" t="str">
        <f t="shared" si="970"/>
        <v/>
      </c>
      <c r="V366" s="126"/>
      <c r="W366" s="46" t="str">
        <f t="shared" si="971"/>
        <v/>
      </c>
      <c r="X366" s="126"/>
      <c r="Y366" s="46" t="str">
        <f t="shared" si="972"/>
        <v/>
      </c>
      <c r="Z366" s="126"/>
      <c r="AA366" s="46" t="str">
        <f t="shared" si="973"/>
        <v/>
      </c>
      <c r="AB366" s="126"/>
      <c r="AC366" s="46" t="str">
        <f t="shared" si="974"/>
        <v/>
      </c>
      <c r="AD366" s="126"/>
      <c r="AE366" s="46" t="str">
        <f t="shared" si="975"/>
        <v/>
      </c>
      <c r="AF366" s="125" t="str">
        <f t="shared" si="976"/>
        <v/>
      </c>
      <c r="AG366" s="125" t="str">
        <f t="shared" si="977"/>
        <v/>
      </c>
      <c r="AH366" s="87"/>
      <c r="AI366" s="30" t="str">
        <f t="shared" si="981"/>
        <v>Débil</v>
      </c>
      <c r="AJ366" s="34" t="str">
        <f>IFERROR(VLOOKUP((CONCATENATE(AG366,AI366)),Listados!$U$3:$V$11,2,FALSE),"")</f>
        <v/>
      </c>
      <c r="AK366" s="125">
        <f t="shared" si="982"/>
        <v>100</v>
      </c>
      <c r="AL366" s="189"/>
      <c r="AM366" s="190"/>
      <c r="AN366" s="80">
        <f t="shared" ref="AN366" si="1095">+IF(AND(Q366="Preventivo",AM361="Fuerte"),2,IF(AND(Q366="Preventivo",AM361="Moderado"),1,0))</f>
        <v>0</v>
      </c>
      <c r="AO366" s="80">
        <f t="shared" si="999"/>
        <v>0</v>
      </c>
      <c r="AP366" s="80" t="e">
        <f t="shared" ref="AP366" si="1096">+K361-AN366</f>
        <v>#N/A</v>
      </c>
      <c r="AQ366" s="80" t="e">
        <f t="shared" ref="AQ366" si="1097">+M361-AO366</f>
        <v>#N/A</v>
      </c>
      <c r="AR366" s="176"/>
      <c r="AS366" s="176"/>
      <c r="AT366" s="176"/>
      <c r="AU366" s="176"/>
    </row>
  </sheetData>
  <sheetProtection algorithmName="SHA-512" hashValue="3pLRKH7A4nZ+YjJhwAViv46ghv91BKkYz3D+L1VUPhneXDV+aZVqaQKoWvf/YKzqA3EUFwr138rgGV2fXtdbsA==" saltValue="qxLi3+hrRrB2mx+yzWi2zQ==" spinCount="100000" sheet="1" objects="1" scenarios="1" selectLockedCells="1"/>
  <mergeCells count="915">
    <mergeCell ref="AU4:AU5"/>
    <mergeCell ref="J5:N5"/>
    <mergeCell ref="O5:Q5"/>
    <mergeCell ref="R5:AG5"/>
    <mergeCell ref="AH5:AI5"/>
    <mergeCell ref="AJ5:AK5"/>
    <mergeCell ref="G1:AU2"/>
    <mergeCell ref="G3:H3"/>
    <mergeCell ref="J3:AU3"/>
    <mergeCell ref="AL5:AM5"/>
    <mergeCell ref="AR5:AT5"/>
    <mergeCell ref="A7:A12"/>
    <mergeCell ref="B7:B12"/>
    <mergeCell ref="C7:C12"/>
    <mergeCell ref="D7:D12"/>
    <mergeCell ref="A4:I5"/>
    <mergeCell ref="J4:N4"/>
    <mergeCell ref="O4:AT4"/>
    <mergeCell ref="A13:A18"/>
    <mergeCell ref="B13:B18"/>
    <mergeCell ref="C13:C18"/>
    <mergeCell ref="D13:D18"/>
    <mergeCell ref="AR7:AR12"/>
    <mergeCell ref="AS7:AS12"/>
    <mergeCell ref="AT7:AT12"/>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S25:AS30"/>
    <mergeCell ref="J25:J30"/>
    <mergeCell ref="K25:K30"/>
    <mergeCell ref="L25:L30"/>
    <mergeCell ref="M25:M30"/>
    <mergeCell ref="N25:N30"/>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B31:B36"/>
    <mergeCell ref="C31:C36"/>
    <mergeCell ref="D31:D36"/>
    <mergeCell ref="AL37:AL42"/>
    <mergeCell ref="AM37:AM42"/>
    <mergeCell ref="AR37:AR42"/>
    <mergeCell ref="AS37:AS42"/>
    <mergeCell ref="J37:J42"/>
    <mergeCell ref="K37:K42"/>
    <mergeCell ref="L37:L42"/>
    <mergeCell ref="M37:M42"/>
    <mergeCell ref="N37:N42"/>
    <mergeCell ref="AT43:AT48"/>
    <mergeCell ref="AU43:AU48"/>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C43:C48"/>
    <mergeCell ref="D43:D48"/>
    <mergeCell ref="AL49:AL54"/>
    <mergeCell ref="AM49:AM54"/>
    <mergeCell ref="AR49:AR54"/>
    <mergeCell ref="AS49:AS54"/>
    <mergeCell ref="J49:J54"/>
    <mergeCell ref="K49:K54"/>
    <mergeCell ref="L49:L54"/>
    <mergeCell ref="M49:M54"/>
    <mergeCell ref="N49:N54"/>
    <mergeCell ref="AT55:AT60"/>
    <mergeCell ref="AU55:AU60"/>
    <mergeCell ref="A61:A66"/>
    <mergeCell ref="B61:B66"/>
    <mergeCell ref="C61:C66"/>
    <mergeCell ref="D61:D66"/>
    <mergeCell ref="AL55:AL60"/>
    <mergeCell ref="AM55:AM60"/>
    <mergeCell ref="AR55:AR60"/>
    <mergeCell ref="AS55:AS60"/>
    <mergeCell ref="J55:J60"/>
    <mergeCell ref="K55:K60"/>
    <mergeCell ref="L55:L60"/>
    <mergeCell ref="M55:M60"/>
    <mergeCell ref="N55:N60"/>
    <mergeCell ref="AT61:AT66"/>
    <mergeCell ref="AU61:AU66"/>
    <mergeCell ref="A55:A60"/>
    <mergeCell ref="B55:B60"/>
    <mergeCell ref="C55:C60"/>
    <mergeCell ref="D55:D60"/>
    <mergeCell ref="AL61:AL66"/>
    <mergeCell ref="AM61:AM66"/>
    <mergeCell ref="AR61:AR66"/>
    <mergeCell ref="AS61:AS66"/>
    <mergeCell ref="J61:J66"/>
    <mergeCell ref="K61:K66"/>
    <mergeCell ref="L61:L66"/>
    <mergeCell ref="M61:M66"/>
    <mergeCell ref="N61:N66"/>
    <mergeCell ref="AT67:AT72"/>
    <mergeCell ref="AU67:AU72"/>
    <mergeCell ref="A73:A78"/>
    <mergeCell ref="B73:B78"/>
    <mergeCell ref="C73:C78"/>
    <mergeCell ref="D73:D78"/>
    <mergeCell ref="AL67:AL72"/>
    <mergeCell ref="AM67:AM72"/>
    <mergeCell ref="AR67:AR72"/>
    <mergeCell ref="AS67:AS72"/>
    <mergeCell ref="J67:J72"/>
    <mergeCell ref="K67:K72"/>
    <mergeCell ref="L67:L72"/>
    <mergeCell ref="M67:M72"/>
    <mergeCell ref="N67:N72"/>
    <mergeCell ref="AT73:AT78"/>
    <mergeCell ref="AU73:AU78"/>
    <mergeCell ref="A67:A72"/>
    <mergeCell ref="B67:B72"/>
    <mergeCell ref="C67:C72"/>
    <mergeCell ref="D67:D72"/>
    <mergeCell ref="AL73:AL78"/>
    <mergeCell ref="AM73:AM78"/>
    <mergeCell ref="AR73:AR78"/>
    <mergeCell ref="AS73:AS78"/>
    <mergeCell ref="J73:J78"/>
    <mergeCell ref="K73:K78"/>
    <mergeCell ref="L73:L78"/>
    <mergeCell ref="M73:M78"/>
    <mergeCell ref="N73:N78"/>
    <mergeCell ref="AT79:AT84"/>
    <mergeCell ref="AU79:AU84"/>
    <mergeCell ref="A85:A90"/>
    <mergeCell ref="B85:B90"/>
    <mergeCell ref="C85:C90"/>
    <mergeCell ref="D85:D90"/>
    <mergeCell ref="AL79:AL84"/>
    <mergeCell ref="AM79:AM84"/>
    <mergeCell ref="AR79:AR84"/>
    <mergeCell ref="AS79:AS84"/>
    <mergeCell ref="J79:J84"/>
    <mergeCell ref="K79:K84"/>
    <mergeCell ref="L79:L84"/>
    <mergeCell ref="M79:M84"/>
    <mergeCell ref="N79:N84"/>
    <mergeCell ref="AT85:AT90"/>
    <mergeCell ref="AU85:AU90"/>
    <mergeCell ref="A79:A84"/>
    <mergeCell ref="B79:B84"/>
    <mergeCell ref="C79:C84"/>
    <mergeCell ref="D79:D84"/>
    <mergeCell ref="AL85:AL90"/>
    <mergeCell ref="AM85:AM90"/>
    <mergeCell ref="AR85:AR90"/>
    <mergeCell ref="AS85:AS90"/>
    <mergeCell ref="J85:J90"/>
    <mergeCell ref="K85:K90"/>
    <mergeCell ref="L85:L90"/>
    <mergeCell ref="M85:M90"/>
    <mergeCell ref="N85:N90"/>
    <mergeCell ref="AT91:AT96"/>
    <mergeCell ref="AU91:AU96"/>
    <mergeCell ref="A97:A102"/>
    <mergeCell ref="B97:B102"/>
    <mergeCell ref="C97:C102"/>
    <mergeCell ref="D97:D102"/>
    <mergeCell ref="AL91:AL96"/>
    <mergeCell ref="AM91:AM96"/>
    <mergeCell ref="AR91:AR96"/>
    <mergeCell ref="AS91:AS96"/>
    <mergeCell ref="J91:J96"/>
    <mergeCell ref="K91:K96"/>
    <mergeCell ref="L91:L96"/>
    <mergeCell ref="M91:M96"/>
    <mergeCell ref="N91:N96"/>
    <mergeCell ref="AT97:AT102"/>
    <mergeCell ref="AU97:AU102"/>
    <mergeCell ref="A91:A96"/>
    <mergeCell ref="B91:B96"/>
    <mergeCell ref="C91:C96"/>
    <mergeCell ref="D91:D96"/>
    <mergeCell ref="AL97:AL102"/>
    <mergeCell ref="AM97:AM102"/>
    <mergeCell ref="AR97:AR102"/>
    <mergeCell ref="AS97:AS102"/>
    <mergeCell ref="J97:J102"/>
    <mergeCell ref="K97:K102"/>
    <mergeCell ref="L97:L102"/>
    <mergeCell ref="M97:M102"/>
    <mergeCell ref="N97:N102"/>
    <mergeCell ref="AT103:AT108"/>
    <mergeCell ref="AU103:AU108"/>
    <mergeCell ref="A109:A114"/>
    <mergeCell ref="B109:B114"/>
    <mergeCell ref="C109:C114"/>
    <mergeCell ref="D109:D114"/>
    <mergeCell ref="AL103:AL108"/>
    <mergeCell ref="AM103:AM108"/>
    <mergeCell ref="AR103:AR108"/>
    <mergeCell ref="AS103:AS108"/>
    <mergeCell ref="J103:J108"/>
    <mergeCell ref="K103:K108"/>
    <mergeCell ref="L103:L108"/>
    <mergeCell ref="M103:M108"/>
    <mergeCell ref="N103:N108"/>
    <mergeCell ref="AT109:AT114"/>
    <mergeCell ref="AU109:AU114"/>
    <mergeCell ref="A103:A108"/>
    <mergeCell ref="B103:B108"/>
    <mergeCell ref="C103:C108"/>
    <mergeCell ref="D103:D108"/>
    <mergeCell ref="AL109:AL114"/>
    <mergeCell ref="AM109:AM114"/>
    <mergeCell ref="AR109:AR114"/>
    <mergeCell ref="AS109:AS114"/>
    <mergeCell ref="J109:J114"/>
    <mergeCell ref="K109:K114"/>
    <mergeCell ref="L109:L114"/>
    <mergeCell ref="M109:M114"/>
    <mergeCell ref="N109:N114"/>
    <mergeCell ref="AT115:AT120"/>
    <mergeCell ref="AU115:AU120"/>
    <mergeCell ref="A121:A126"/>
    <mergeCell ref="B121:B126"/>
    <mergeCell ref="C121:C126"/>
    <mergeCell ref="D121:D126"/>
    <mergeCell ref="AL115:AL120"/>
    <mergeCell ref="AM115:AM120"/>
    <mergeCell ref="AR115:AR120"/>
    <mergeCell ref="AS115:AS120"/>
    <mergeCell ref="J115:J120"/>
    <mergeCell ref="K115:K120"/>
    <mergeCell ref="L115:L120"/>
    <mergeCell ref="M115:M120"/>
    <mergeCell ref="N115:N120"/>
    <mergeCell ref="AT121:AT126"/>
    <mergeCell ref="AU121:AU126"/>
    <mergeCell ref="A115:A120"/>
    <mergeCell ref="B115:B120"/>
    <mergeCell ref="C115:C120"/>
    <mergeCell ref="D115:D120"/>
    <mergeCell ref="AL121:AL126"/>
    <mergeCell ref="AM121:AM126"/>
    <mergeCell ref="AR121:AR126"/>
    <mergeCell ref="AS121:AS126"/>
    <mergeCell ref="J121:J126"/>
    <mergeCell ref="K121:K126"/>
    <mergeCell ref="L121:L126"/>
    <mergeCell ref="M121:M126"/>
    <mergeCell ref="N121:N126"/>
    <mergeCell ref="AT127:AT132"/>
    <mergeCell ref="AU127:AU132"/>
    <mergeCell ref="A133:A138"/>
    <mergeCell ref="B133:B138"/>
    <mergeCell ref="C133:C138"/>
    <mergeCell ref="D133:D138"/>
    <mergeCell ref="AL127:AL132"/>
    <mergeCell ref="AM127:AM132"/>
    <mergeCell ref="AR127:AR132"/>
    <mergeCell ref="AS127:AS132"/>
    <mergeCell ref="J127:J132"/>
    <mergeCell ref="K127:K132"/>
    <mergeCell ref="L127:L132"/>
    <mergeCell ref="M127:M132"/>
    <mergeCell ref="N127:N132"/>
    <mergeCell ref="AT133:AT138"/>
    <mergeCell ref="AU133:AU138"/>
    <mergeCell ref="A127:A132"/>
    <mergeCell ref="B127:B132"/>
    <mergeCell ref="C127:C132"/>
    <mergeCell ref="D127:D132"/>
    <mergeCell ref="AL133:AL138"/>
    <mergeCell ref="AM133:AM138"/>
    <mergeCell ref="AR133:AR138"/>
    <mergeCell ref="AS133:AS138"/>
    <mergeCell ref="J133:J138"/>
    <mergeCell ref="K133:K138"/>
    <mergeCell ref="L133:L138"/>
    <mergeCell ref="M133:M138"/>
    <mergeCell ref="N133:N138"/>
    <mergeCell ref="AT139:AT144"/>
    <mergeCell ref="AU139:AU144"/>
    <mergeCell ref="A145:A150"/>
    <mergeCell ref="B145:B150"/>
    <mergeCell ref="C145:C150"/>
    <mergeCell ref="D145:D150"/>
    <mergeCell ref="AL139:AL144"/>
    <mergeCell ref="AM139:AM144"/>
    <mergeCell ref="AR139:AR144"/>
    <mergeCell ref="AS139:AS144"/>
    <mergeCell ref="J139:J144"/>
    <mergeCell ref="K139:K144"/>
    <mergeCell ref="L139:L144"/>
    <mergeCell ref="M139:M144"/>
    <mergeCell ref="N139:N144"/>
    <mergeCell ref="AT145:AT150"/>
    <mergeCell ref="AU145:AU150"/>
    <mergeCell ref="A139:A144"/>
    <mergeCell ref="B139:B144"/>
    <mergeCell ref="C139:C144"/>
    <mergeCell ref="D139:D144"/>
    <mergeCell ref="AL145:AL150"/>
    <mergeCell ref="AM145:AM150"/>
    <mergeCell ref="AR145:AR150"/>
    <mergeCell ref="AS145:AS150"/>
    <mergeCell ref="J145:J150"/>
    <mergeCell ref="K145:K150"/>
    <mergeCell ref="L145:L150"/>
    <mergeCell ref="M145:M150"/>
    <mergeCell ref="N145:N150"/>
    <mergeCell ref="AT151:AT156"/>
    <mergeCell ref="AU151:AU156"/>
    <mergeCell ref="A157:A162"/>
    <mergeCell ref="B157:B162"/>
    <mergeCell ref="C157:C162"/>
    <mergeCell ref="D157:D162"/>
    <mergeCell ref="AL151:AL156"/>
    <mergeCell ref="AM151:AM156"/>
    <mergeCell ref="AR151:AR156"/>
    <mergeCell ref="AS151:AS156"/>
    <mergeCell ref="J151:J156"/>
    <mergeCell ref="K151:K156"/>
    <mergeCell ref="L151:L156"/>
    <mergeCell ref="M151:M156"/>
    <mergeCell ref="N151:N156"/>
    <mergeCell ref="AT157:AT162"/>
    <mergeCell ref="AU157:AU162"/>
    <mergeCell ref="A151:A156"/>
    <mergeCell ref="B151:B156"/>
    <mergeCell ref="C151:C156"/>
    <mergeCell ref="D151:D156"/>
    <mergeCell ref="AL157:AL162"/>
    <mergeCell ref="AM157:AM162"/>
    <mergeCell ref="AR157:AR162"/>
    <mergeCell ref="AS157:AS162"/>
    <mergeCell ref="J157:J162"/>
    <mergeCell ref="K157:K162"/>
    <mergeCell ref="L157:L162"/>
    <mergeCell ref="M157:M162"/>
    <mergeCell ref="N157:N162"/>
    <mergeCell ref="AT163:AT168"/>
    <mergeCell ref="AU163:AU168"/>
    <mergeCell ref="A169:A174"/>
    <mergeCell ref="B169:B174"/>
    <mergeCell ref="C169:C174"/>
    <mergeCell ref="D169:D174"/>
    <mergeCell ref="AL163:AL168"/>
    <mergeCell ref="AM163:AM168"/>
    <mergeCell ref="AR163:AR168"/>
    <mergeCell ref="AS163:AS168"/>
    <mergeCell ref="J163:J168"/>
    <mergeCell ref="K163:K168"/>
    <mergeCell ref="L163:L168"/>
    <mergeCell ref="M163:M168"/>
    <mergeCell ref="N163:N168"/>
    <mergeCell ref="AT169:AT174"/>
    <mergeCell ref="AU169:AU174"/>
    <mergeCell ref="A163:A168"/>
    <mergeCell ref="B163:B168"/>
    <mergeCell ref="C163:C168"/>
    <mergeCell ref="D163:D168"/>
    <mergeCell ref="AL169:AL174"/>
    <mergeCell ref="AM169:AM174"/>
    <mergeCell ref="AR169:AR174"/>
    <mergeCell ref="AS169:AS174"/>
    <mergeCell ref="J169:J174"/>
    <mergeCell ref="K169:K174"/>
    <mergeCell ref="L169:L174"/>
    <mergeCell ref="M169:M174"/>
    <mergeCell ref="N169:N174"/>
    <mergeCell ref="AT175:AT180"/>
    <mergeCell ref="AU175:AU180"/>
    <mergeCell ref="A181:A186"/>
    <mergeCell ref="B181:B186"/>
    <mergeCell ref="C181:C186"/>
    <mergeCell ref="D181:D186"/>
    <mergeCell ref="AL175:AL180"/>
    <mergeCell ref="AM175:AM180"/>
    <mergeCell ref="AR175:AR180"/>
    <mergeCell ref="AS175:AS180"/>
    <mergeCell ref="J175:J180"/>
    <mergeCell ref="K175:K180"/>
    <mergeCell ref="L175:L180"/>
    <mergeCell ref="M175:M180"/>
    <mergeCell ref="N175:N180"/>
    <mergeCell ref="AT181:AT186"/>
    <mergeCell ref="AU181:AU186"/>
    <mergeCell ref="A175:A180"/>
    <mergeCell ref="B175:B180"/>
    <mergeCell ref="C175:C180"/>
    <mergeCell ref="D175:D180"/>
    <mergeCell ref="AL181:AL186"/>
    <mergeCell ref="AM181:AM186"/>
    <mergeCell ref="AR181:AR186"/>
    <mergeCell ref="AS181:AS186"/>
    <mergeCell ref="J181:J186"/>
    <mergeCell ref="K181:K186"/>
    <mergeCell ref="L181:L186"/>
    <mergeCell ref="M181:M186"/>
    <mergeCell ref="N181:N186"/>
    <mergeCell ref="AT187:AT192"/>
    <mergeCell ref="AU187:AU192"/>
    <mergeCell ref="A193:A198"/>
    <mergeCell ref="B193:B198"/>
    <mergeCell ref="C193:C198"/>
    <mergeCell ref="D193:D198"/>
    <mergeCell ref="AL187:AL192"/>
    <mergeCell ref="AM187:AM192"/>
    <mergeCell ref="AR187:AR192"/>
    <mergeCell ref="AS187:AS192"/>
    <mergeCell ref="J187:J192"/>
    <mergeCell ref="K187:K192"/>
    <mergeCell ref="L187:L192"/>
    <mergeCell ref="M187:M192"/>
    <mergeCell ref="N187:N192"/>
    <mergeCell ref="AT193:AT198"/>
    <mergeCell ref="AU193:AU198"/>
    <mergeCell ref="A187:A192"/>
    <mergeCell ref="B187:B192"/>
    <mergeCell ref="C187:C192"/>
    <mergeCell ref="D187:D192"/>
    <mergeCell ref="AL193:AL198"/>
    <mergeCell ref="AM193:AM198"/>
    <mergeCell ref="AR193:AR198"/>
    <mergeCell ref="AS193:AS198"/>
    <mergeCell ref="J193:J198"/>
    <mergeCell ref="K193:K198"/>
    <mergeCell ref="L193:L198"/>
    <mergeCell ref="M193:M198"/>
    <mergeCell ref="N193:N198"/>
    <mergeCell ref="AT199:AT204"/>
    <mergeCell ref="AU199:AU204"/>
    <mergeCell ref="A205:A210"/>
    <mergeCell ref="B205:B210"/>
    <mergeCell ref="C205:C210"/>
    <mergeCell ref="D205:D210"/>
    <mergeCell ref="AL199:AL204"/>
    <mergeCell ref="AM199:AM204"/>
    <mergeCell ref="AR199:AR204"/>
    <mergeCell ref="AS199:AS204"/>
    <mergeCell ref="J199:J204"/>
    <mergeCell ref="K199:K204"/>
    <mergeCell ref="L199:L204"/>
    <mergeCell ref="M199:M204"/>
    <mergeCell ref="N199:N204"/>
    <mergeCell ref="AT205:AT210"/>
    <mergeCell ref="AU205:AU210"/>
    <mergeCell ref="A199:A204"/>
    <mergeCell ref="B199:B204"/>
    <mergeCell ref="C199:C204"/>
    <mergeCell ref="D199:D204"/>
    <mergeCell ref="AL205:AL210"/>
    <mergeCell ref="AM205:AM210"/>
    <mergeCell ref="AR205:AR210"/>
    <mergeCell ref="AS205:AS210"/>
    <mergeCell ref="J205:J210"/>
    <mergeCell ref="K205:K210"/>
    <mergeCell ref="L205:L210"/>
    <mergeCell ref="M205:M210"/>
    <mergeCell ref="N205:N210"/>
    <mergeCell ref="AT211:AT216"/>
    <mergeCell ref="AU211:AU216"/>
    <mergeCell ref="A217:A222"/>
    <mergeCell ref="B217:B222"/>
    <mergeCell ref="C217:C222"/>
    <mergeCell ref="D217:D222"/>
    <mergeCell ref="AL211:AL216"/>
    <mergeCell ref="AM211:AM216"/>
    <mergeCell ref="AR211:AR216"/>
    <mergeCell ref="AS211:AS216"/>
    <mergeCell ref="J211:J216"/>
    <mergeCell ref="K211:K216"/>
    <mergeCell ref="L211:L216"/>
    <mergeCell ref="M211:M216"/>
    <mergeCell ref="N211:N216"/>
    <mergeCell ref="AT217:AT222"/>
    <mergeCell ref="AU217:AU222"/>
    <mergeCell ref="A211:A216"/>
    <mergeCell ref="B211:B216"/>
    <mergeCell ref="C211:C216"/>
    <mergeCell ref="D211:D216"/>
    <mergeCell ref="AL217:AL222"/>
    <mergeCell ref="AM217:AM222"/>
    <mergeCell ref="AR217:AR222"/>
    <mergeCell ref="AS217:AS222"/>
    <mergeCell ref="J217:J222"/>
    <mergeCell ref="K217:K222"/>
    <mergeCell ref="L217:L222"/>
    <mergeCell ref="M217:M222"/>
    <mergeCell ref="N217:N222"/>
    <mergeCell ref="AT223:AT228"/>
    <mergeCell ref="AU223:AU228"/>
    <mergeCell ref="A229:A234"/>
    <mergeCell ref="B229:B234"/>
    <mergeCell ref="C229:C234"/>
    <mergeCell ref="D229:D234"/>
    <mergeCell ref="AL223:AL228"/>
    <mergeCell ref="AM223:AM228"/>
    <mergeCell ref="AR223:AR228"/>
    <mergeCell ref="AS223:AS228"/>
    <mergeCell ref="J223:J228"/>
    <mergeCell ref="K223:K228"/>
    <mergeCell ref="L223:L228"/>
    <mergeCell ref="M223:M228"/>
    <mergeCell ref="N223:N228"/>
    <mergeCell ref="AT229:AT234"/>
    <mergeCell ref="AU229:AU234"/>
    <mergeCell ref="A223:A228"/>
    <mergeCell ref="B223:B228"/>
    <mergeCell ref="C223:C228"/>
    <mergeCell ref="D223:D228"/>
    <mergeCell ref="AL229:AL234"/>
    <mergeCell ref="AM229:AM234"/>
    <mergeCell ref="AR229:AR234"/>
    <mergeCell ref="AS229:AS234"/>
    <mergeCell ref="J229:J234"/>
    <mergeCell ref="K229:K234"/>
    <mergeCell ref="L229:L234"/>
    <mergeCell ref="M229:M234"/>
    <mergeCell ref="N229:N234"/>
    <mergeCell ref="AT235:AT240"/>
    <mergeCell ref="AU235:AU240"/>
    <mergeCell ref="A241:A246"/>
    <mergeCell ref="B241:B246"/>
    <mergeCell ref="C241:C246"/>
    <mergeCell ref="D241:D246"/>
    <mergeCell ref="AL235:AL240"/>
    <mergeCell ref="AM235:AM240"/>
    <mergeCell ref="AR235:AR240"/>
    <mergeCell ref="AS235:AS240"/>
    <mergeCell ref="J235:J240"/>
    <mergeCell ref="K235:K240"/>
    <mergeCell ref="L235:L240"/>
    <mergeCell ref="M235:M240"/>
    <mergeCell ref="N235:N240"/>
    <mergeCell ref="AT241:AT246"/>
    <mergeCell ref="AU241:AU246"/>
    <mergeCell ref="A235:A240"/>
    <mergeCell ref="B235:B240"/>
    <mergeCell ref="C235:C240"/>
    <mergeCell ref="D235:D240"/>
    <mergeCell ref="AL241:AL246"/>
    <mergeCell ref="AM241:AM246"/>
    <mergeCell ref="AR241:AR246"/>
    <mergeCell ref="AS241:AS246"/>
    <mergeCell ref="J241:J246"/>
    <mergeCell ref="K241:K246"/>
    <mergeCell ref="L241:L246"/>
    <mergeCell ref="M241:M246"/>
    <mergeCell ref="N241:N246"/>
    <mergeCell ref="AT247:AT252"/>
    <mergeCell ref="AU247:AU252"/>
    <mergeCell ref="A253:A258"/>
    <mergeCell ref="B253:B258"/>
    <mergeCell ref="C253:C258"/>
    <mergeCell ref="D253:D258"/>
    <mergeCell ref="AL247:AL252"/>
    <mergeCell ref="AM247:AM252"/>
    <mergeCell ref="AR247:AR252"/>
    <mergeCell ref="AS247:AS252"/>
    <mergeCell ref="J247:J252"/>
    <mergeCell ref="K247:K252"/>
    <mergeCell ref="L247:L252"/>
    <mergeCell ref="M247:M252"/>
    <mergeCell ref="N247:N252"/>
    <mergeCell ref="AT253:AT258"/>
    <mergeCell ref="AU253:AU258"/>
    <mergeCell ref="A247:A252"/>
    <mergeCell ref="B247:B252"/>
    <mergeCell ref="C247:C252"/>
    <mergeCell ref="D247:D252"/>
    <mergeCell ref="AL253:AL258"/>
    <mergeCell ref="AM253:AM258"/>
    <mergeCell ref="AR253:AR258"/>
    <mergeCell ref="AS253:AS258"/>
    <mergeCell ref="J253:J258"/>
    <mergeCell ref="K253:K258"/>
    <mergeCell ref="L253:L258"/>
    <mergeCell ref="M253:M258"/>
    <mergeCell ref="N253:N258"/>
    <mergeCell ref="AT259:AT264"/>
    <mergeCell ref="AU259:AU264"/>
    <mergeCell ref="A265:A270"/>
    <mergeCell ref="B265:B270"/>
    <mergeCell ref="C265:C270"/>
    <mergeCell ref="D265:D270"/>
    <mergeCell ref="AL259:AL264"/>
    <mergeCell ref="AM259:AM264"/>
    <mergeCell ref="AR259:AR264"/>
    <mergeCell ref="AS259:AS264"/>
    <mergeCell ref="J259:J264"/>
    <mergeCell ref="K259:K264"/>
    <mergeCell ref="L259:L264"/>
    <mergeCell ref="M259:M264"/>
    <mergeCell ref="N259:N264"/>
    <mergeCell ref="AT265:AT270"/>
    <mergeCell ref="AU265:AU270"/>
    <mergeCell ref="A259:A264"/>
    <mergeCell ref="B259:B264"/>
    <mergeCell ref="C259:C264"/>
    <mergeCell ref="D259:D264"/>
    <mergeCell ref="AL265:AL270"/>
    <mergeCell ref="AM265:AM270"/>
    <mergeCell ref="AR265:AR270"/>
    <mergeCell ref="AS265:AS270"/>
    <mergeCell ref="J265:J270"/>
    <mergeCell ref="K265:K270"/>
    <mergeCell ref="L265:L270"/>
    <mergeCell ref="M265:M270"/>
    <mergeCell ref="N265:N270"/>
    <mergeCell ref="AT271:AT276"/>
    <mergeCell ref="AU271:AU276"/>
    <mergeCell ref="A277:A282"/>
    <mergeCell ref="B277:B282"/>
    <mergeCell ref="C277:C282"/>
    <mergeCell ref="D277:D282"/>
    <mergeCell ref="AL271:AL276"/>
    <mergeCell ref="AM271:AM276"/>
    <mergeCell ref="AR271:AR276"/>
    <mergeCell ref="AS271:AS276"/>
    <mergeCell ref="J271:J276"/>
    <mergeCell ref="K271:K276"/>
    <mergeCell ref="L271:L276"/>
    <mergeCell ref="M271:M276"/>
    <mergeCell ref="N271:N276"/>
    <mergeCell ref="AT277:AT282"/>
    <mergeCell ref="AU277:AU282"/>
    <mergeCell ref="A271:A276"/>
    <mergeCell ref="B271:B276"/>
    <mergeCell ref="C271:C276"/>
    <mergeCell ref="D271:D276"/>
    <mergeCell ref="AL277:AL282"/>
    <mergeCell ref="AM277:AM282"/>
    <mergeCell ref="AR277:AR282"/>
    <mergeCell ref="AS277:AS282"/>
    <mergeCell ref="J277:J282"/>
    <mergeCell ref="K277:K282"/>
    <mergeCell ref="L277:L282"/>
    <mergeCell ref="M277:M282"/>
    <mergeCell ref="N277:N282"/>
    <mergeCell ref="AT283:AT288"/>
    <mergeCell ref="AU283:AU288"/>
    <mergeCell ref="A289:A294"/>
    <mergeCell ref="B289:B294"/>
    <mergeCell ref="C289:C294"/>
    <mergeCell ref="D289:D294"/>
    <mergeCell ref="AL283:AL288"/>
    <mergeCell ref="AM283:AM288"/>
    <mergeCell ref="AR283:AR288"/>
    <mergeCell ref="AS283:AS288"/>
    <mergeCell ref="J283:J288"/>
    <mergeCell ref="K283:K288"/>
    <mergeCell ref="L283:L288"/>
    <mergeCell ref="M283:M288"/>
    <mergeCell ref="N283:N288"/>
    <mergeCell ref="AT289:AT294"/>
    <mergeCell ref="AU289:AU294"/>
    <mergeCell ref="A283:A288"/>
    <mergeCell ref="B283:B288"/>
    <mergeCell ref="C283:C288"/>
    <mergeCell ref="D283:D288"/>
    <mergeCell ref="AL289:AL294"/>
    <mergeCell ref="AM289:AM294"/>
    <mergeCell ref="AR289:AR294"/>
    <mergeCell ref="AS289:AS294"/>
    <mergeCell ref="J289:J294"/>
    <mergeCell ref="K289:K294"/>
    <mergeCell ref="L289:L294"/>
    <mergeCell ref="M289:M294"/>
    <mergeCell ref="N289:N294"/>
    <mergeCell ref="AT295:AT300"/>
    <mergeCell ref="AU295:AU300"/>
    <mergeCell ref="A301:A306"/>
    <mergeCell ref="B301:B306"/>
    <mergeCell ref="C301:C306"/>
    <mergeCell ref="D301:D306"/>
    <mergeCell ref="AL295:AL300"/>
    <mergeCell ref="AM295:AM300"/>
    <mergeCell ref="AR295:AR300"/>
    <mergeCell ref="AS295:AS300"/>
    <mergeCell ref="J295:J300"/>
    <mergeCell ref="K295:K300"/>
    <mergeCell ref="L295:L300"/>
    <mergeCell ref="M295:M300"/>
    <mergeCell ref="N295:N300"/>
    <mergeCell ref="AT301:AT306"/>
    <mergeCell ref="AU301:AU306"/>
    <mergeCell ref="A295:A300"/>
    <mergeCell ref="B295:B300"/>
    <mergeCell ref="C295:C300"/>
    <mergeCell ref="D295:D300"/>
    <mergeCell ref="AL301:AL306"/>
    <mergeCell ref="AM301:AM306"/>
    <mergeCell ref="AR301:AR306"/>
    <mergeCell ref="AS301:AS306"/>
    <mergeCell ref="J301:J306"/>
    <mergeCell ref="K301:K306"/>
    <mergeCell ref="L301:L306"/>
    <mergeCell ref="M301:M306"/>
    <mergeCell ref="N301:N306"/>
    <mergeCell ref="AT307:AT312"/>
    <mergeCell ref="AU307:AU312"/>
    <mergeCell ref="A313:A318"/>
    <mergeCell ref="B313:B318"/>
    <mergeCell ref="C313:C318"/>
    <mergeCell ref="D313:D318"/>
    <mergeCell ref="AL307:AL312"/>
    <mergeCell ref="AM307:AM312"/>
    <mergeCell ref="AR307:AR312"/>
    <mergeCell ref="AS307:AS312"/>
    <mergeCell ref="J307:J312"/>
    <mergeCell ref="K307:K312"/>
    <mergeCell ref="L307:L312"/>
    <mergeCell ref="M307:M312"/>
    <mergeCell ref="N307:N312"/>
    <mergeCell ref="AT313:AT318"/>
    <mergeCell ref="AU313:AU318"/>
    <mergeCell ref="A307:A312"/>
    <mergeCell ref="B307:B312"/>
    <mergeCell ref="C307:C312"/>
    <mergeCell ref="D307:D312"/>
    <mergeCell ref="AL313:AL318"/>
    <mergeCell ref="AM313:AM318"/>
    <mergeCell ref="AR313:AR318"/>
    <mergeCell ref="AS313:AS318"/>
    <mergeCell ref="J313:J318"/>
    <mergeCell ref="K313:K318"/>
    <mergeCell ref="L313:L318"/>
    <mergeCell ref="M313:M318"/>
    <mergeCell ref="N313:N318"/>
    <mergeCell ref="AT319:AT324"/>
    <mergeCell ref="AU319:AU324"/>
    <mergeCell ref="A325:A330"/>
    <mergeCell ref="B325:B330"/>
    <mergeCell ref="C325:C330"/>
    <mergeCell ref="D325:D330"/>
    <mergeCell ref="AL319:AL324"/>
    <mergeCell ref="AM319:AM324"/>
    <mergeCell ref="AR319:AR324"/>
    <mergeCell ref="AS319:AS324"/>
    <mergeCell ref="J319:J324"/>
    <mergeCell ref="K319:K324"/>
    <mergeCell ref="L319:L324"/>
    <mergeCell ref="M319:M324"/>
    <mergeCell ref="N319:N324"/>
    <mergeCell ref="AT325:AT330"/>
    <mergeCell ref="AU325:AU330"/>
    <mergeCell ref="A319:A324"/>
    <mergeCell ref="B319:B324"/>
    <mergeCell ref="C319:C324"/>
    <mergeCell ref="D319:D324"/>
    <mergeCell ref="AL325:AL330"/>
    <mergeCell ref="AM325:AM330"/>
    <mergeCell ref="AR325:AR330"/>
    <mergeCell ref="AS325:AS330"/>
    <mergeCell ref="J325:J330"/>
    <mergeCell ref="K325:K330"/>
    <mergeCell ref="L325:L330"/>
    <mergeCell ref="M325:M330"/>
    <mergeCell ref="N325:N330"/>
    <mergeCell ref="AT331:AT336"/>
    <mergeCell ref="AU331:AU336"/>
    <mergeCell ref="A337:A342"/>
    <mergeCell ref="B337:B342"/>
    <mergeCell ref="C337:C342"/>
    <mergeCell ref="D337:D342"/>
    <mergeCell ref="AL331:AL336"/>
    <mergeCell ref="AM331:AM336"/>
    <mergeCell ref="AR331:AR336"/>
    <mergeCell ref="AS331:AS336"/>
    <mergeCell ref="J331:J336"/>
    <mergeCell ref="K331:K336"/>
    <mergeCell ref="L331:L336"/>
    <mergeCell ref="M331:M336"/>
    <mergeCell ref="N331:N336"/>
    <mergeCell ref="AT337:AT342"/>
    <mergeCell ref="AU337:AU342"/>
    <mergeCell ref="A331:A336"/>
    <mergeCell ref="B331:B336"/>
    <mergeCell ref="C331:C336"/>
    <mergeCell ref="D331:D336"/>
    <mergeCell ref="A343:A348"/>
    <mergeCell ref="B343:B348"/>
    <mergeCell ref="C343:C348"/>
    <mergeCell ref="D343:D348"/>
    <mergeCell ref="AL337:AL342"/>
    <mergeCell ref="AM337:AM342"/>
    <mergeCell ref="AR337:AR342"/>
    <mergeCell ref="AS337:AS342"/>
    <mergeCell ref="J337:J342"/>
    <mergeCell ref="K337:K342"/>
    <mergeCell ref="L337:L342"/>
    <mergeCell ref="M337:M342"/>
    <mergeCell ref="N337:N342"/>
    <mergeCell ref="AR349:AR354"/>
    <mergeCell ref="AS349:AS354"/>
    <mergeCell ref="J349:J354"/>
    <mergeCell ref="K349:K354"/>
    <mergeCell ref="L349:L354"/>
    <mergeCell ref="M349:M354"/>
    <mergeCell ref="N349:N354"/>
    <mergeCell ref="AT343:AT348"/>
    <mergeCell ref="AU343:AU348"/>
    <mergeCell ref="AL343:AL348"/>
    <mergeCell ref="AM343:AM348"/>
    <mergeCell ref="AR343:AR348"/>
    <mergeCell ref="AS343:AS348"/>
    <mergeCell ref="J343:J348"/>
    <mergeCell ref="K343:K348"/>
    <mergeCell ref="L343:L348"/>
    <mergeCell ref="M343:M348"/>
    <mergeCell ref="N343:N348"/>
    <mergeCell ref="AT349:AT354"/>
    <mergeCell ref="AU349:AU354"/>
    <mergeCell ref="L361:L366"/>
    <mergeCell ref="A355:A360"/>
    <mergeCell ref="B355:B360"/>
    <mergeCell ref="C355:C360"/>
    <mergeCell ref="D355:D360"/>
    <mergeCell ref="AL349:AL354"/>
    <mergeCell ref="AM349:AM354"/>
    <mergeCell ref="A349:A354"/>
    <mergeCell ref="B349:B354"/>
    <mergeCell ref="C349:C354"/>
    <mergeCell ref="D349:D354"/>
    <mergeCell ref="M361:M366"/>
    <mergeCell ref="N361:N366"/>
    <mergeCell ref="A1:F3"/>
    <mergeCell ref="AT355:AT360"/>
    <mergeCell ref="AU355:AU360"/>
    <mergeCell ref="A361:A366"/>
    <mergeCell ref="B361:B366"/>
    <mergeCell ref="C361:C366"/>
    <mergeCell ref="D361:D366"/>
    <mergeCell ref="AL355:AL360"/>
    <mergeCell ref="AM355:AM360"/>
    <mergeCell ref="AR355:AR360"/>
    <mergeCell ref="AS355:AS360"/>
    <mergeCell ref="J355:J360"/>
    <mergeCell ref="K355:K360"/>
    <mergeCell ref="L355:L360"/>
    <mergeCell ref="M355:M360"/>
    <mergeCell ref="N355:N360"/>
    <mergeCell ref="AT361:AT366"/>
    <mergeCell ref="AU361:AU366"/>
    <mergeCell ref="AL361:AL366"/>
    <mergeCell ref="AM361:AM366"/>
    <mergeCell ref="AR361:AR366"/>
    <mergeCell ref="AS361:AS366"/>
    <mergeCell ref="J361:J366"/>
    <mergeCell ref="K361:K366"/>
  </mergeCells>
  <conditionalFormatting sqref="N7">
    <cfRule type="cellIs" dxfId="569" priority="13" operator="equal">
      <formula>"Extremo"</formula>
    </cfRule>
    <cfRule type="cellIs" dxfId="568" priority="14" operator="equal">
      <formula>"Alto"</formula>
    </cfRule>
    <cfRule type="cellIs" dxfId="567" priority="15" operator="equal">
      <formula>"Moderado"</formula>
    </cfRule>
    <cfRule type="cellIs" dxfId="566" priority="16" operator="equal">
      <formula>"Bajo"</formula>
    </cfRule>
  </conditionalFormatting>
  <conditionalFormatting sqref="AT7">
    <cfRule type="cellIs" dxfId="565" priority="9" operator="equal">
      <formula>"Extremo"</formula>
    </cfRule>
    <cfRule type="cellIs" dxfId="564" priority="10" operator="equal">
      <formula>"Alto"</formula>
    </cfRule>
    <cfRule type="cellIs" dxfId="563" priority="11" operator="equal">
      <formula>"Moderado"</formula>
    </cfRule>
    <cfRule type="cellIs" dxfId="562" priority="12" operator="equal">
      <formula>"Bajo"</formula>
    </cfRule>
  </conditionalFormatting>
  <conditionalFormatting sqref="N13 N19 N25 N31 N37 N43 N49 N55 N61 N67 N73 N79 N85 N91 N97 N103 N109 N115 N121 N127 N133 N139 N145 N151 N157 N163 N169 N175 N181 N187 N193 N199 N205 N211 N217 N223 N229 N235 N241 N247 N253 N259 N265 N271 N277 N283 N289 N295 N301 N307 N313 N319 N325 N331 N337 N343 N349 N355 N361">
    <cfRule type="cellIs" dxfId="561" priority="5" operator="equal">
      <formula>"Extremo"</formula>
    </cfRule>
    <cfRule type="cellIs" dxfId="560" priority="6" operator="equal">
      <formula>"Alto"</formula>
    </cfRule>
    <cfRule type="cellIs" dxfId="559" priority="7" operator="equal">
      <formula>"Moderado"</formula>
    </cfRule>
    <cfRule type="cellIs" dxfId="558" priority="8" operator="equal">
      <formula>"Bajo"</formula>
    </cfRule>
  </conditionalFormatting>
  <conditionalFormatting sqref="AT13 AT19 AT25 AT31 AT37 AT43 AT49 AT55 AT61 AT67 AT73 AT79 AT85 AT91 AT97 AT103 AT109 AT115 AT121 AT127 AT133 AT139 AT145 AT151 AT157 AT163 AT169 AT175 AT181 AT187 AT193 AT199 AT205 AT211 AT217 AT223 AT229 AT235 AT241 AT247 AT253 AT259 AT265 AT271 AT277 AT283 AT289 AT295 AT301 AT307 AT313 AT319 AT325 AT331 AT337 AT343 AT349 AT355 AT361">
    <cfRule type="cellIs" dxfId="557" priority="1" operator="equal">
      <formula>"Extremo"</formula>
    </cfRule>
    <cfRule type="cellIs" dxfId="556" priority="2" operator="equal">
      <formula>"Alto"</formula>
    </cfRule>
    <cfRule type="cellIs" dxfId="555" priority="3" operator="equal">
      <formula>"Moderado"</formula>
    </cfRule>
    <cfRule type="cellIs" dxfId="554" priority="4" operator="equal">
      <formula>"Bajo"</formula>
    </cfRule>
  </conditionalFormatting>
  <dataValidations count="51">
    <dataValidation type="list" allowBlank="1" showInputMessage="1" showErrorMessage="1" sqref="P199:P204" xr:uid="{00000000-0002-0000-0100-000000000000}">
      <formula1>$G$199:$G$204</formula1>
    </dataValidation>
    <dataValidation type="list" allowBlank="1" showInputMessage="1" showErrorMessage="1" sqref="P193:P198" xr:uid="{00000000-0002-0000-0100-000001000000}">
      <formula1>$G$193:$G$198</formula1>
    </dataValidation>
    <dataValidation type="list" allowBlank="1" showInputMessage="1" showErrorMessage="1" sqref="P187:P192" xr:uid="{00000000-0002-0000-0100-000002000000}">
      <formula1>$G$187:$G$192</formula1>
    </dataValidation>
    <dataValidation type="list" allowBlank="1" showInputMessage="1" showErrorMessage="1" sqref="P181:P186" xr:uid="{00000000-0002-0000-0100-000003000000}">
      <formula1>$G$181:$G$186</formula1>
    </dataValidation>
    <dataValidation type="list" allowBlank="1" showInputMessage="1" showErrorMessage="1" sqref="P175:P180" xr:uid="{00000000-0002-0000-0100-000004000000}">
      <formula1>$G$175:$G$180</formula1>
    </dataValidation>
    <dataValidation type="list" allowBlank="1" showInputMessage="1" showErrorMessage="1" sqref="P169:P174" xr:uid="{00000000-0002-0000-0100-000005000000}">
      <formula1>$G$169:$G$174</formula1>
    </dataValidation>
    <dataValidation type="list" allowBlank="1" showInputMessage="1" showErrorMessage="1" sqref="P163:P168" xr:uid="{00000000-0002-0000-0100-000006000000}">
      <formula1>$G$163:$G$168</formula1>
    </dataValidation>
    <dataValidation type="list" allowBlank="1" showInputMessage="1" showErrorMessage="1" sqref="P157:P162" xr:uid="{00000000-0002-0000-0100-000007000000}">
      <formula1>$G$157:$G$162</formula1>
    </dataValidation>
    <dataValidation type="list" allowBlank="1" showInputMessage="1" showErrorMessage="1" sqref="P151:P156" xr:uid="{00000000-0002-0000-0100-000008000000}">
      <formula1>$G$151:$G$156</formula1>
    </dataValidation>
    <dataValidation type="list" allowBlank="1" showInputMessage="1" showErrorMessage="1" sqref="P145:P150" xr:uid="{00000000-0002-0000-0100-000009000000}">
      <formula1>$G$145:$G$150</formula1>
    </dataValidation>
    <dataValidation type="list" allowBlank="1" showInputMessage="1" showErrorMessage="1" sqref="P139:P144" xr:uid="{00000000-0002-0000-0100-00000A000000}">
      <formula1>$G$139:$G$144</formula1>
    </dataValidation>
    <dataValidation type="list" allowBlank="1" showInputMessage="1" showErrorMessage="1" sqref="P133:P138" xr:uid="{00000000-0002-0000-0100-00000B000000}">
      <formula1>$G$133:$G$138</formula1>
    </dataValidation>
    <dataValidation type="list" allowBlank="1" showInputMessage="1" showErrorMessage="1" sqref="P127:P132" xr:uid="{00000000-0002-0000-0100-00000C000000}">
      <formula1>$G$127:$G$132</formula1>
    </dataValidation>
    <dataValidation type="list" allowBlank="1" showInputMessage="1" showErrorMessage="1" sqref="P121:P126" xr:uid="{00000000-0002-0000-0100-00000D000000}">
      <formula1>$G$121:$G$126</formula1>
    </dataValidation>
    <dataValidation type="list" allowBlank="1" showInputMessage="1" showErrorMessage="1" sqref="P115:P120" xr:uid="{00000000-0002-0000-0100-00000E000000}">
      <formula1>$G$115:$G$120</formula1>
    </dataValidation>
    <dataValidation type="list" allowBlank="1" showInputMessage="1" showErrorMessage="1" sqref="P109:P114" xr:uid="{00000000-0002-0000-0100-00000F000000}">
      <formula1>$G$109:$G$114</formula1>
    </dataValidation>
    <dataValidation type="list" allowBlank="1" showInputMessage="1" showErrorMessage="1" sqref="P103:P108" xr:uid="{00000000-0002-0000-0100-000010000000}">
      <formula1>$G$103:$G$108</formula1>
    </dataValidation>
    <dataValidation type="list" allowBlank="1" showInputMessage="1" showErrorMessage="1" sqref="P97:P102" xr:uid="{00000000-0002-0000-0100-000011000000}">
      <formula1>$G$97:$G$102</formula1>
    </dataValidation>
    <dataValidation type="list" allowBlank="1" showInputMessage="1" showErrorMessage="1" sqref="P91:P96" xr:uid="{00000000-0002-0000-0100-000012000000}">
      <formula1>$G$91:$G$96</formula1>
    </dataValidation>
    <dataValidation type="list" allowBlank="1" showInputMessage="1" showErrorMessage="1" sqref="P85:P90" xr:uid="{00000000-0002-0000-0100-000013000000}">
      <formula1>$G$85:$G$90</formula1>
    </dataValidation>
    <dataValidation type="list" allowBlank="1" showInputMessage="1" showErrorMessage="1" sqref="P79:P84" xr:uid="{00000000-0002-0000-0100-000014000000}">
      <formula1>$G$79:$G$84</formula1>
    </dataValidation>
    <dataValidation type="list" allowBlank="1" showInputMessage="1" showErrorMessage="1" sqref="P73:P78" xr:uid="{00000000-0002-0000-0100-000015000000}">
      <formula1>$G$73:$G$78</formula1>
    </dataValidation>
    <dataValidation type="list" allowBlank="1" showInputMessage="1" showErrorMessage="1" sqref="P67:P72" xr:uid="{00000000-0002-0000-0100-000016000000}">
      <formula1>$G$67:$G$72</formula1>
    </dataValidation>
    <dataValidation type="list" allowBlank="1" showInputMessage="1" showErrorMessage="1" sqref="P61:P66" xr:uid="{00000000-0002-0000-0100-000017000000}">
      <formula1>$G$61:$G$66</formula1>
    </dataValidation>
    <dataValidation type="list" allowBlank="1" showInputMessage="1" showErrorMessage="1" sqref="P55:P60" xr:uid="{00000000-0002-0000-0100-000018000000}">
      <formula1>$G$55:$G$60</formula1>
    </dataValidation>
    <dataValidation type="list" allowBlank="1" showInputMessage="1" showErrorMessage="1" sqref="P49:P54" xr:uid="{00000000-0002-0000-0100-000019000000}">
      <formula1>$G$49:$G$54</formula1>
    </dataValidation>
    <dataValidation type="list" allowBlank="1" showInputMessage="1" showErrorMessage="1" sqref="P43:P48" xr:uid="{00000000-0002-0000-0100-00001A000000}">
      <formula1>$G$43:$G$48</formula1>
    </dataValidation>
    <dataValidation type="list" allowBlank="1" showInputMessage="1" showErrorMessage="1" sqref="P37:P42" xr:uid="{00000000-0002-0000-0100-00001B000000}">
      <formula1>$G$37:$G$42</formula1>
    </dataValidation>
    <dataValidation type="list" allowBlank="1" showInputMessage="1" showErrorMessage="1" sqref="P31:P36" xr:uid="{00000000-0002-0000-0100-00001C000000}">
      <formula1>$G$31:$G$36</formula1>
    </dataValidation>
    <dataValidation type="list" allowBlank="1" showInputMessage="1" showErrorMessage="1" sqref="P25:P30" xr:uid="{00000000-0002-0000-0100-00001D000000}">
      <formula1>$G$25:$G$30</formula1>
    </dataValidation>
    <dataValidation type="list" allowBlank="1" showInputMessage="1" showErrorMessage="1" sqref="P19:P24" xr:uid="{00000000-0002-0000-0100-00001E000000}">
      <formula1>$G$19:$G$24</formula1>
    </dataValidation>
    <dataValidation type="list" allowBlank="1" showInputMessage="1" showErrorMessage="1" sqref="P13:P18" xr:uid="{00000000-0002-0000-0100-00001F000000}">
      <formula1>$G$13:$G$18</formula1>
    </dataValidation>
    <dataValidation type="list" allowBlank="1" showInputMessage="1" showErrorMessage="1" sqref="P205:P366" xr:uid="{00000000-0002-0000-0100-000020000000}">
      <formula1>$G$13:$G$366</formula1>
    </dataValidation>
    <dataValidation type="list" allowBlank="1" showInputMessage="1" showErrorMessage="1" sqref="P7:P12" xr:uid="{00000000-0002-0000-0100-000021000000}">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xr:uid="{00000000-0002-0000-0100-000022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xr:uid="{00000000-0002-0000-0100-000023000000}"/>
    <dataValidation allowBlank="1" showInputMessage="1" showErrorMessage="1" prompt="Si el resultado de las calificaciones del control o promedio en el diseño de los controles, está por debajo de 96%, se debe establecer un plan de acción que permita tener un control bien diseñado" sqref="AF6" xr:uid="{00000000-0002-0000-0100-000024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xr:uid="{00000000-0002-0000-0100-000025000000}"/>
    <dataValidation allowBlank="1" showInputMessage="1" showErrorMessage="1" prompt="Promedio entre el diseño Total de Control y Total Solidez Individual " sqref="AL6" xr:uid="{00000000-0002-0000-0100-000026000000}"/>
    <dataValidation allowBlank="1" showInputMessage="1" showErrorMessage="1" prompt="- Adecuado (15)_x000a__x000a_- Inadecuado (0)_x000a_" sqref="T6:U6" xr:uid="{00000000-0002-0000-0100-000027000000}"/>
    <dataValidation allowBlank="1" showInputMessage="1" showErrorMessage="1" prompt="- Se investigan y se resuelven Oportunamente (15)_x000a__x000a_- No se investigan y resuelven Oportunamente (0)_x000a_" sqref="AB6:AC6" xr:uid="{00000000-0002-0000-0100-000028000000}"/>
    <dataValidation allowBlank="1" showInputMessage="1" showErrorMessage="1" prompt="Completa (10)_x000a__x000a_Incompleta (5)_x000a__x000a_No esxiste (0)" sqref="AD6:AE6" xr:uid="{00000000-0002-0000-0100-000029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xr:uid="{00000000-0002-0000-0100-00002A000000}"/>
    <dataValidation allowBlank="1" showInputMessage="1" showErrorMessage="1" prompt="- Asignado (15)_x000a__x000a_- No Asignado (0)" sqref="R6:S6" xr:uid="{00000000-0002-0000-0100-00002B000000}"/>
    <dataValidation allowBlank="1" showInputMessage="1" showErrorMessage="1" prompt="- Oportuna (15)_x000a__x000a_- Inoportuna (0)_x000a_" sqref="V6:W6" xr:uid="{00000000-0002-0000-0100-00002C000000}"/>
    <dataValidation allowBlank="1" showInputMessage="1" showErrorMessage="1" prompt="- Prevenir (15)_x000a__x000a_- Detectar (10)_x000a__x000a_- No es un Control (0)" sqref="X6:Y6" xr:uid="{00000000-0002-0000-0100-00002D000000}"/>
    <dataValidation allowBlank="1" showInputMessage="1" showErrorMessage="1" prompt="- Confiable (15)_x000a__x000a_- No Confiable (0)_x000a_" sqref="Z6:AA6" xr:uid="{00000000-0002-0000-0100-00002E000000}"/>
    <dataValidation allowBlank="1" showInputMessage="1" showErrorMessage="1" prompt="Fuerte: Calificación entre 96 y 100_x000a__x000a_Moderado: Calificación entre 86 y 95_x000a__x000a_Débil: Calificación entre 0 y 85" sqref="AG6" xr:uid="{00000000-0002-0000-0100-00002F000000}"/>
    <dataValidation allowBlank="1" showInputMessage="1" showErrorMessage="1" prompt="Fuerte: Siempre se ejecuta_x000a__x000a_Moderado: Algunas veces_x000a__x000a_Débil: No se ejecuta " sqref="AH6:AI6" xr:uid="{00000000-0002-0000-0100-000030000000}"/>
    <dataValidation allowBlank="1" showInputMessage="1" showErrorMessage="1" prompt="Fuerte: 100_x000a__x000a_Moderado: 50_x000a__x000a_Débil: 0" sqref="AK6" xr:uid="{00000000-0002-0000-0100-000031000000}"/>
    <dataValidation allowBlank="1" showInputMessage="1" showErrorMessage="1" prompt="Fuerte: 100_x000a__x000a_Moderado: Entre 50 y 99_x000a__x000a_Débil: Menor a 50" sqref="AM6" xr:uid="{00000000-0002-0000-0100-000032000000}"/>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33000000}">
          <x14:formula1>
            <xm:f>Listados!$E$3:$E$4</xm:f>
          </x14:formula1>
          <xm:sqref>H7:H1048576</xm:sqref>
        </x14:dataValidation>
        <x14:dataValidation type="list" allowBlank="1" showInputMessage="1" showErrorMessage="1" xr:uid="{00000000-0002-0000-0100-000034000000}">
          <x14:formula1>
            <xm:f>Listados!$E$26:$E$28</xm:f>
          </x14:formula1>
          <xm:sqref>AH7:AH366</xm:sqref>
        </x14:dataValidation>
        <x14:dataValidation type="list" allowBlank="1" showInputMessage="1" showErrorMessage="1" xr:uid="{00000000-0002-0000-0100-000035000000}">
          <x14:formula1>
            <xm:f>Listados!$C$26:$C$28</xm:f>
          </x14:formula1>
          <xm:sqref>AD7:AD366</xm:sqref>
        </x14:dataValidation>
        <x14:dataValidation type="list" allowBlank="1" showInputMessage="1" showErrorMessage="1" xr:uid="{00000000-0002-0000-0100-000036000000}">
          <x14:formula1>
            <xm:f>Listados!$G$26:$G$27</xm:f>
          </x14:formula1>
          <xm:sqref>Q7:Q366</xm:sqref>
        </x14:dataValidation>
        <x14:dataValidation type="list" allowBlank="1" showInputMessage="1" showErrorMessage="1" xr:uid="{00000000-0002-0000-0100-000037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100-000038000000}">
          <x14:formula1>
            <xm:f>Corrupción!$J$3:$J$7</xm:f>
          </x14:formula1>
          <xm:sqref>J7:J366</xm:sqref>
        </x14:dataValidation>
        <x14:dataValidation type="list" allowBlank="1" showInputMessage="1" showErrorMessage="1" xr:uid="{00000000-0002-0000-0100-000039000000}">
          <x14:formula1>
            <xm:f>Listados!$B$26:$B$27</xm:f>
          </x14:formula1>
          <xm:sqref>V7:V366 R7:R366 X7:X366 Z7:Z366 AB7:AB366 T7:T1048576</xm:sqref>
        </x14:dataValidation>
        <x14:dataValidation type="list" allowBlank="1" showInputMessage="1" showErrorMessage="1" xr:uid="{00000000-0002-0000-0100-00003A000000}">
          <x14:formula1>
            <xm:f>Listados!$G$3:$G$7</xm:f>
          </x14:formula1>
          <xm:sqref>L7:L366</xm:sqref>
        </x14:dataValidation>
        <x14:dataValidation type="list" allowBlank="1" showInputMessage="1" showErrorMessage="1" xr:uid="{00000000-0002-0000-0100-00003B000000}">
          <x14:formula1>
            <xm:f>Listados!$D$3:$D$8</xm:f>
          </x14:formula1>
          <xm:sqref>E7:E366</xm:sqref>
        </x14:dataValidation>
        <x14:dataValidation type="list" allowBlank="1" showInputMessage="1" showErrorMessage="1" xr:uid="{00000000-0002-0000-0100-00003C000000}">
          <x14:formula1>
            <xm:f>Listados!$W$3:$W$7</xm:f>
          </x14:formula1>
          <xm:sqref>F7:F366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366"/>
  <sheetViews>
    <sheetView showGridLines="0" zoomScale="71" zoomScaleNormal="71" zoomScaleSheetLayoutView="50" workbookViewId="0">
      <pane xSplit="4" ySplit="6" topLeftCell="E9" activePane="bottomRight" state="frozen"/>
      <selection pane="topRight" activeCell="E1" sqref="E1"/>
      <selection pane="bottomLeft" activeCell="A7" sqref="A7"/>
      <selection pane="bottomRight" activeCell="B19" sqref="B19:B24"/>
    </sheetView>
  </sheetViews>
  <sheetFormatPr baseColWidth="10" defaultColWidth="11.5" defaultRowHeight="15"/>
  <cols>
    <col min="1" max="1" width="4.83203125" style="31" customWidth="1"/>
    <col min="2" max="2" width="33.5" style="25" customWidth="1"/>
    <col min="3" max="3" width="38.33203125" style="25" customWidth="1"/>
    <col min="4" max="4" width="28.83203125" style="32" customWidth="1"/>
    <col min="5" max="5" width="25.5" style="32" customWidth="1"/>
    <col min="6" max="6" width="27.33203125" style="32" customWidth="1"/>
    <col min="7" max="7" width="27.6640625" style="25" customWidth="1"/>
    <col min="8" max="8" width="16.1640625" style="25" customWidth="1"/>
    <col min="9" max="9" width="17" style="25" customWidth="1"/>
    <col min="10" max="10" width="15.5" style="25" customWidth="1"/>
    <col min="11" max="11" width="17.33203125" style="25" customWidth="1"/>
    <col min="12" max="12" width="14.5" style="25" customWidth="1"/>
    <col min="13" max="13" width="16.83203125" style="25" customWidth="1"/>
    <col min="14" max="14" width="15" style="25" customWidth="1"/>
    <col min="15" max="15" width="24.83203125" style="25" customWidth="1"/>
    <col min="16" max="16" width="13.6640625" style="25" customWidth="1"/>
    <col min="17" max="17" width="15.1640625" style="25" customWidth="1"/>
    <col min="18" max="18" width="19.5" style="25" customWidth="1"/>
    <col min="19" max="19" width="17.83203125" style="25" customWidth="1"/>
    <col min="20" max="20" width="13" style="25" customWidth="1"/>
    <col min="21" max="21" width="13.33203125" style="25" customWidth="1"/>
    <col min="22" max="22" width="16" style="25" customWidth="1"/>
    <col min="23" max="23" width="14.5" style="25" customWidth="1"/>
    <col min="24" max="24" width="13" style="25" customWidth="1"/>
    <col min="25" max="25" width="13.6640625" style="25" customWidth="1"/>
    <col min="26" max="26" width="13.33203125" style="25" customWidth="1"/>
    <col min="27" max="27" width="16" style="25" customWidth="1"/>
    <col min="28" max="28" width="9.33203125" style="33" customWidth="1"/>
    <col min="29" max="29" width="10.5" style="33" hidden="1" customWidth="1"/>
    <col min="30" max="30" width="12.5" style="33" customWidth="1"/>
    <col min="31" max="31" width="10.5" style="33" hidden="1" customWidth="1"/>
    <col min="32" max="32" width="10.1640625" style="33" customWidth="1"/>
    <col min="33" max="34" width="52.6640625" style="25" customWidth="1"/>
    <col min="35" max="35" width="16.5" style="25" customWidth="1"/>
    <col min="36" max="36" width="20" style="25" customWidth="1"/>
    <col min="37" max="37" width="20" style="25" hidden="1" customWidth="1"/>
    <col min="38" max="38" width="22.83203125" style="25" customWidth="1"/>
    <col min="39" max="39" width="22.83203125" style="25" hidden="1" customWidth="1"/>
    <col min="40" max="40" width="28.1640625" style="25" bestFit="1" customWidth="1"/>
    <col min="41" max="41" width="28.1640625" style="25" hidden="1" customWidth="1"/>
    <col min="42" max="42" width="34.6640625" style="25" bestFit="1" customWidth="1"/>
    <col min="43" max="43" width="34.6640625" style="25" hidden="1" customWidth="1"/>
    <col min="44" max="44" width="24.1640625" style="25" bestFit="1" customWidth="1"/>
    <col min="45" max="45" width="24.1640625" style="25" hidden="1" customWidth="1"/>
    <col min="46" max="46" width="27.83203125" style="25" bestFit="1" customWidth="1"/>
    <col min="47" max="47" width="27.83203125" style="25" hidden="1" customWidth="1"/>
    <col min="48" max="48" width="23.83203125" style="25" bestFit="1" customWidth="1"/>
    <col min="49" max="49" width="23.83203125" style="25" hidden="1" customWidth="1"/>
    <col min="50" max="50" width="15.83203125" style="25" customWidth="1"/>
    <col min="51" max="51" width="18.5" style="25" customWidth="1"/>
    <col min="52" max="53" width="20.5" style="25" customWidth="1"/>
    <col min="54" max="56" width="15.5" style="25" customWidth="1"/>
    <col min="57" max="57" width="18.83203125" style="25" customWidth="1"/>
    <col min="58" max="58" width="15.5" style="25" customWidth="1"/>
    <col min="59" max="59" width="15.5" style="25" hidden="1" customWidth="1"/>
    <col min="60" max="60" width="22.33203125" style="33" customWidth="1"/>
    <col min="61" max="61" width="11.83203125" style="33" customWidth="1"/>
    <col min="62" max="62" width="19.5" style="25" customWidth="1"/>
    <col min="63" max="63" width="17.1640625" style="25" customWidth="1"/>
  </cols>
  <sheetData>
    <row r="1" spans="1:63" ht="45.75" customHeight="1" thickTop="1">
      <c r="A1" s="219" t="s">
        <v>123</v>
      </c>
      <c r="B1" s="220"/>
      <c r="C1" s="220"/>
      <c r="D1" s="220"/>
      <c r="E1" s="215" t="s">
        <v>170</v>
      </c>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row>
    <row r="2" spans="1:63" ht="45.75" customHeight="1">
      <c r="A2" s="221"/>
      <c r="B2" s="222"/>
      <c r="C2" s="222"/>
      <c r="D2" s="222"/>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row>
    <row r="3" spans="1:63" ht="33.75" customHeight="1" thickBot="1">
      <c r="A3" s="223"/>
      <c r="B3" s="224"/>
      <c r="C3" s="224"/>
      <c r="D3" s="224"/>
      <c r="E3" s="216" t="s">
        <v>125</v>
      </c>
      <c r="F3" s="216"/>
      <c r="G3" s="127">
        <v>2020</v>
      </c>
      <c r="H3" s="225"/>
      <c r="I3" s="225"/>
      <c r="J3" s="225"/>
      <c r="K3" s="225"/>
      <c r="L3" s="226"/>
      <c r="M3" s="226"/>
      <c r="N3" s="226"/>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row>
    <row r="4" spans="1:63" ht="29.25" customHeight="1">
      <c r="A4" s="203" t="s">
        <v>126</v>
      </c>
      <c r="B4" s="204"/>
      <c r="C4" s="204"/>
      <c r="D4" s="204"/>
      <c r="E4" s="204"/>
      <c r="F4" s="204"/>
      <c r="G4" s="204"/>
      <c r="H4" s="207" t="s">
        <v>171</v>
      </c>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8" t="s">
        <v>129</v>
      </c>
    </row>
    <row r="5" spans="1:63" ht="40.5" customHeight="1" thickBot="1">
      <c r="A5" s="205"/>
      <c r="B5" s="206"/>
      <c r="C5" s="206"/>
      <c r="D5" s="206"/>
      <c r="E5" s="206"/>
      <c r="F5" s="206"/>
      <c r="G5" s="206"/>
      <c r="H5" s="207" t="s">
        <v>172</v>
      </c>
      <c r="I5" s="207"/>
      <c r="J5" s="207"/>
      <c r="K5" s="207"/>
      <c r="L5" s="207"/>
      <c r="M5" s="207"/>
      <c r="N5" s="207"/>
      <c r="O5" s="207"/>
      <c r="P5" s="207"/>
      <c r="Q5" s="207"/>
      <c r="R5" s="207"/>
      <c r="S5" s="207"/>
      <c r="T5" s="207"/>
      <c r="U5" s="207"/>
      <c r="V5" s="207"/>
      <c r="W5" s="207"/>
      <c r="X5" s="207"/>
      <c r="Y5" s="207"/>
      <c r="Z5" s="207"/>
      <c r="AA5" s="207"/>
      <c r="AB5" s="208" t="s">
        <v>130</v>
      </c>
      <c r="AC5" s="208"/>
      <c r="AD5" s="208"/>
      <c r="AE5" s="208"/>
      <c r="AF5" s="208"/>
      <c r="AG5" s="209" t="s">
        <v>131</v>
      </c>
      <c r="AH5" s="210"/>
      <c r="AI5" s="211"/>
      <c r="AJ5" s="209" t="s">
        <v>132</v>
      </c>
      <c r="AK5" s="210"/>
      <c r="AL5" s="210"/>
      <c r="AM5" s="210"/>
      <c r="AN5" s="210"/>
      <c r="AO5" s="210"/>
      <c r="AP5" s="210"/>
      <c r="AQ5" s="210"/>
      <c r="AR5" s="210"/>
      <c r="AS5" s="210"/>
      <c r="AT5" s="210"/>
      <c r="AU5" s="210"/>
      <c r="AV5" s="210"/>
      <c r="AW5" s="210"/>
      <c r="AX5" s="210"/>
      <c r="AY5" s="211"/>
      <c r="AZ5" s="212" t="s">
        <v>108</v>
      </c>
      <c r="BA5" s="213"/>
      <c r="BB5" s="212" t="s">
        <v>133</v>
      </c>
      <c r="BC5" s="214"/>
      <c r="BD5" s="212" t="s">
        <v>134</v>
      </c>
      <c r="BE5" s="214"/>
      <c r="BF5" s="120"/>
      <c r="BG5" s="120"/>
      <c r="BH5" s="208" t="s">
        <v>135</v>
      </c>
      <c r="BI5" s="208"/>
      <c r="BJ5" s="208"/>
      <c r="BK5" s="208"/>
    </row>
    <row r="6" spans="1:63" ht="93" customHeight="1" thickBot="1">
      <c r="A6" s="26" t="s">
        <v>136</v>
      </c>
      <c r="B6" s="27" t="s">
        <v>137</v>
      </c>
      <c r="C6" s="27" t="s">
        <v>138</v>
      </c>
      <c r="D6" s="27" t="s">
        <v>139</v>
      </c>
      <c r="E6" s="27" t="s">
        <v>142</v>
      </c>
      <c r="F6" s="27" t="s">
        <v>143</v>
      </c>
      <c r="G6" s="27" t="s">
        <v>144</v>
      </c>
      <c r="H6" s="38" t="s">
        <v>173</v>
      </c>
      <c r="I6" s="38" t="s">
        <v>174</v>
      </c>
      <c r="J6" s="38" t="s">
        <v>175</v>
      </c>
      <c r="K6" s="38" t="s">
        <v>176</v>
      </c>
      <c r="L6" s="38" t="s">
        <v>177</v>
      </c>
      <c r="M6" s="38" t="s">
        <v>178</v>
      </c>
      <c r="N6" s="38" t="s">
        <v>179</v>
      </c>
      <c r="O6" s="38" t="s">
        <v>180</v>
      </c>
      <c r="P6" s="38" t="s">
        <v>181</v>
      </c>
      <c r="Q6" s="38" t="s">
        <v>182</v>
      </c>
      <c r="R6" s="38" t="s">
        <v>183</v>
      </c>
      <c r="S6" s="38" t="s">
        <v>184</v>
      </c>
      <c r="T6" s="38" t="s">
        <v>185</v>
      </c>
      <c r="U6" s="38" t="s">
        <v>186</v>
      </c>
      <c r="V6" s="38" t="s">
        <v>187</v>
      </c>
      <c r="W6" s="38" t="s">
        <v>188</v>
      </c>
      <c r="X6" s="38" t="s">
        <v>189</v>
      </c>
      <c r="Y6" s="38" t="s">
        <v>190</v>
      </c>
      <c r="Z6" s="38" t="s">
        <v>191</v>
      </c>
      <c r="AA6" s="38" t="s">
        <v>192</v>
      </c>
      <c r="AB6" s="39" t="s">
        <v>145</v>
      </c>
      <c r="AC6" s="39"/>
      <c r="AD6" s="39" t="s">
        <v>146</v>
      </c>
      <c r="AE6" s="39"/>
      <c r="AF6" s="39" t="s">
        <v>147</v>
      </c>
      <c r="AG6" s="38" t="s">
        <v>148</v>
      </c>
      <c r="AH6" s="38" t="s">
        <v>149</v>
      </c>
      <c r="AI6" s="38" t="s">
        <v>150</v>
      </c>
      <c r="AJ6" s="38" t="s">
        <v>151</v>
      </c>
      <c r="AK6" s="38"/>
      <c r="AL6" s="38" t="s">
        <v>152</v>
      </c>
      <c r="AM6" s="38"/>
      <c r="AN6" s="38" t="s">
        <v>153</v>
      </c>
      <c r="AO6" s="38"/>
      <c r="AP6" s="38" t="s">
        <v>154</v>
      </c>
      <c r="AQ6" s="38"/>
      <c r="AR6" s="38" t="s">
        <v>155</v>
      </c>
      <c r="AS6" s="38"/>
      <c r="AT6" s="38" t="s">
        <v>156</v>
      </c>
      <c r="AU6" s="38"/>
      <c r="AV6" s="38" t="s">
        <v>157</v>
      </c>
      <c r="AW6" s="38"/>
      <c r="AX6" s="38" t="s">
        <v>158</v>
      </c>
      <c r="AY6" s="38" t="s">
        <v>159</v>
      </c>
      <c r="AZ6" s="38" t="s">
        <v>160</v>
      </c>
      <c r="BA6" s="38" t="s">
        <v>161</v>
      </c>
      <c r="BB6" s="38" t="s">
        <v>162</v>
      </c>
      <c r="BC6" s="38" t="s">
        <v>163</v>
      </c>
      <c r="BD6" s="38" t="s">
        <v>164</v>
      </c>
      <c r="BE6" s="38" t="s">
        <v>165</v>
      </c>
      <c r="BF6" s="38" t="s">
        <v>166</v>
      </c>
      <c r="BG6" s="38"/>
      <c r="BH6" s="38" t="s">
        <v>145</v>
      </c>
      <c r="BI6" s="38" t="s">
        <v>146</v>
      </c>
      <c r="BJ6" s="38" t="s">
        <v>147</v>
      </c>
      <c r="BK6" s="38" t="s">
        <v>168</v>
      </c>
    </row>
    <row r="7" spans="1:63" ht="60.75" customHeight="1">
      <c r="A7" s="177">
        <v>1</v>
      </c>
      <c r="B7" s="201"/>
      <c r="C7" s="181" t="str">
        <f>IFERROR(VLOOKUP(B7,Listados!B$3:C$20,2,FALSE),"")</f>
        <v/>
      </c>
      <c r="D7" s="184" t="s">
        <v>193</v>
      </c>
      <c r="E7" s="37"/>
      <c r="F7" s="42"/>
      <c r="G7" s="184"/>
      <c r="H7" s="233"/>
      <c r="I7" s="233"/>
      <c r="J7" s="233"/>
      <c r="K7" s="233"/>
      <c r="L7" s="233"/>
      <c r="M7" s="233"/>
      <c r="N7" s="233"/>
      <c r="O7" s="233"/>
      <c r="P7" s="233"/>
      <c r="Q7" s="233"/>
      <c r="R7" s="233"/>
      <c r="S7" s="233"/>
      <c r="T7" s="233"/>
      <c r="U7" s="233"/>
      <c r="V7" s="233"/>
      <c r="W7" s="233"/>
      <c r="X7" s="233"/>
      <c r="Y7" s="233"/>
      <c r="Z7" s="191"/>
      <c r="AA7" s="195">
        <f>COUNTIF(H7:Z12, "SI")</f>
        <v>0</v>
      </c>
      <c r="AB7" s="191"/>
      <c r="AC7" s="193" t="e">
        <f>+VLOOKUP(AB7,Listados!$K$8:$L$12,2,0)</f>
        <v>#N/A</v>
      </c>
      <c r="AD7" s="195" t="str">
        <f>+IF(OR(AA7=1,AA7&lt;=5),"Moderado",IF(OR(AA7=6,AA7&lt;=11),"Mayor","Catastrófico"))</f>
        <v>Moderado</v>
      </c>
      <c r="AE7" s="193">
        <f>+VLOOKUP(AD7,Listados!K13:L17,2,0)</f>
        <v>3</v>
      </c>
      <c r="AF7" s="176" t="str">
        <f>IF(AND(AB7&lt;&gt;"",AD7&lt;&gt;""),VLOOKUP(AB7&amp;AD7,Listados!$M$3:$N$27,2,FALSE),"")</f>
        <v/>
      </c>
      <c r="AG7" s="83" t="s">
        <v>169</v>
      </c>
      <c r="AH7" s="84"/>
      <c r="AI7" s="85"/>
      <c r="AJ7" s="126"/>
      <c r="AK7" s="46" t="str">
        <f>+IF(AJ7="si",15,"")</f>
        <v/>
      </c>
      <c r="AL7" s="126"/>
      <c r="AM7" s="46" t="str">
        <f>+IF(AL7="si",15,"")</f>
        <v/>
      </c>
      <c r="AN7" s="126"/>
      <c r="AO7" s="46" t="str">
        <f>+IF(AN7="si",15,"")</f>
        <v/>
      </c>
      <c r="AP7" s="126"/>
      <c r="AQ7" s="46" t="str">
        <f>+IF(AP7="si",15,"")</f>
        <v/>
      </c>
      <c r="AR7" s="126"/>
      <c r="AS7" s="46" t="str">
        <f>+IF(AR7="si",15,"")</f>
        <v/>
      </c>
      <c r="AT7" s="126"/>
      <c r="AU7" s="46" t="str">
        <f>+IF(AT7="si",15,"")</f>
        <v/>
      </c>
      <c r="AV7" s="126"/>
      <c r="AW7" s="46" t="str">
        <f>+IF(AV7="Completa",10,IF(AV7="Incompleta",5,""))</f>
        <v/>
      </c>
      <c r="AX7" s="125" t="str">
        <f>IF((SUM(AK7,AM7,AO7,AQ7,AS7,AU7,AW7)=0),"",(SUM(AK7,AM7,AO7,AQ7,AS7,AU7,AW7)))</f>
        <v/>
      </c>
      <c r="AY7" s="125" t="str">
        <f>IF(AX7&lt;=85,"Débil",IF(AX7&lt;=95,"Moderado",IF(AX7=100,"Fuerte","")))</f>
        <v/>
      </c>
      <c r="AZ7" s="87"/>
      <c r="BA7" s="30" t="str">
        <f>+IF(AZ7="siempre","Fuerte",IF(AZ7="Algunas veces","Moderado","Débil"))</f>
        <v>Débil</v>
      </c>
      <c r="BB7" s="34" t="str">
        <f>IFERROR(VLOOKUP((CONCATENATE(AY7,BA7)),Listados!$U$3:$V$11,2,FALSE),"")</f>
        <v/>
      </c>
      <c r="BC7" s="125">
        <f>IF(ISBLANK(BB7),"",IF(BB7="Débil", 0, IF(BB7="Moderado",50,100)))</f>
        <v>100</v>
      </c>
      <c r="BD7" s="187">
        <f>AVERAGE(BC7:BC12)</f>
        <v>100</v>
      </c>
      <c r="BE7" s="189" t="str">
        <f>IF(BD7&lt;=50, "Débil", IF(BD7&lt;=99,"Moderado","Fuerte"))</f>
        <v>Fuerte</v>
      </c>
      <c r="BF7" s="187">
        <f>+IF(BE7="Fuerte",2,IF(BE7="Moderado",1,0))</f>
        <v>2</v>
      </c>
      <c r="BG7" s="187" t="e">
        <f>+AC7-BF7</f>
        <v>#N/A</v>
      </c>
      <c r="BH7" s="174" t="e">
        <f>+VLOOKUP(BG7,Listados!$J$18:$K$24,2,TRUE)</f>
        <v>#N/A</v>
      </c>
      <c r="BI7" s="176" t="str">
        <f>IF(ISBLANK(AD7),"",AD7)</f>
        <v>Moderado</v>
      </c>
      <c r="BJ7" s="174" t="e">
        <f>IF(AND(BH7&lt;&gt;"",BI7&lt;&gt;""),VLOOKUP(BH7&amp;BI7,Listados!$M$3:$N$27,2,FALSE),"")</f>
        <v>#N/A</v>
      </c>
      <c r="BK7" s="174" t="e">
        <f>+VLOOKUP(BJ7,Listados!$P$3:$Q$6,2,FALSE)</f>
        <v>#N/A</v>
      </c>
    </row>
    <row r="8" spans="1:63" ht="66" customHeight="1">
      <c r="A8" s="178"/>
      <c r="B8" s="192"/>
      <c r="C8" s="182"/>
      <c r="D8" s="185"/>
      <c r="E8" s="35"/>
      <c r="F8" s="43"/>
      <c r="G8" s="185"/>
      <c r="H8" s="234"/>
      <c r="I8" s="234"/>
      <c r="J8" s="234"/>
      <c r="K8" s="234"/>
      <c r="L8" s="234"/>
      <c r="M8" s="234"/>
      <c r="N8" s="234"/>
      <c r="O8" s="234"/>
      <c r="P8" s="234"/>
      <c r="Q8" s="234"/>
      <c r="R8" s="234"/>
      <c r="S8" s="234"/>
      <c r="T8" s="234"/>
      <c r="U8" s="234"/>
      <c r="V8" s="234"/>
      <c r="W8" s="234"/>
      <c r="X8" s="234"/>
      <c r="Y8" s="234"/>
      <c r="Z8" s="192"/>
      <c r="AA8" s="218"/>
      <c r="AB8" s="192"/>
      <c r="AC8" s="194"/>
      <c r="AD8" s="218" t="str">
        <f>+IF(OR(AB8=1,AB8&lt;=5),"Moderado",IF(OR(AB8=6,AB8&lt;=11),"Mayor","Catastrófico"))</f>
        <v>Moderado</v>
      </c>
      <c r="AE8" s="194"/>
      <c r="AF8" s="198"/>
      <c r="AG8" s="83" t="s">
        <v>169</v>
      </c>
      <c r="AH8" s="84"/>
      <c r="AI8" s="85"/>
      <c r="AJ8" s="126"/>
      <c r="AK8" s="46" t="str">
        <f t="shared" ref="AK8:AK71" si="0">+IF(AJ8="si",15,"")</f>
        <v/>
      </c>
      <c r="AL8" s="126"/>
      <c r="AM8" s="46" t="str">
        <f t="shared" ref="AM8:AM71" si="1">+IF(AL8="si",15,"")</f>
        <v/>
      </c>
      <c r="AN8" s="126"/>
      <c r="AO8" s="46" t="str">
        <f t="shared" ref="AO8:AO71" si="2">+IF(AN8="si",15,"")</f>
        <v/>
      </c>
      <c r="AP8" s="126"/>
      <c r="AQ8" s="46" t="str">
        <f t="shared" ref="AQ8:AQ71" si="3">+IF(AP8="si",15,"")</f>
        <v/>
      </c>
      <c r="AR8" s="126"/>
      <c r="AS8" s="46" t="str">
        <f t="shared" ref="AS8:AS71" si="4">+IF(AR8="si",15,"")</f>
        <v/>
      </c>
      <c r="AT8" s="126"/>
      <c r="AU8" s="46" t="str">
        <f t="shared" ref="AU8:AU71" si="5">+IF(AT8="si",15,"")</f>
        <v/>
      </c>
      <c r="AV8" s="126"/>
      <c r="AW8" s="46" t="str">
        <f t="shared" ref="AW8:AW71" si="6">+IF(AV8="Completa",10,IF(AV8="Incompleta",5,""))</f>
        <v/>
      </c>
      <c r="AX8" s="125" t="str">
        <f t="shared" ref="AX8:AX71" si="7">IF((SUM(AK8,AM8,AO8,AQ8,AS8,AU8,AW8)=0),"",(SUM(AK8,AM8,AO8,AQ8,AS8,AU8,AW8)))</f>
        <v/>
      </c>
      <c r="AY8" s="125" t="str">
        <f t="shared" ref="AY8:AY71" si="8">IF(AX8&lt;=85,"Débil",IF(AX8&lt;=95,"Moderado",IF(AX8=100,"Fuerte","")))</f>
        <v/>
      </c>
      <c r="AZ8" s="87"/>
      <c r="BA8" s="30" t="str">
        <f>+IF(AZ8="siempre","Fuerte",IF(AZ8="Algunas veces","Moderado","Débil"))</f>
        <v>Débil</v>
      </c>
      <c r="BB8" s="34" t="str">
        <f>IFERROR(VLOOKUP((CONCATENATE(AY8,BA8)),Listados!$U$3:$V$11,2,FALSE),"")</f>
        <v/>
      </c>
      <c r="BC8" s="125">
        <f>IF(ISBLANK(BB8),"",IF(BB8="Débil", 0, IF(BB8="Moderado",50,100)))</f>
        <v>100</v>
      </c>
      <c r="BD8" s="188"/>
      <c r="BE8" s="190"/>
      <c r="BF8" s="188"/>
      <c r="BG8" s="188"/>
      <c r="BH8" s="175"/>
      <c r="BI8" s="198"/>
      <c r="BJ8" s="175"/>
      <c r="BK8" s="175"/>
    </row>
    <row r="9" spans="1:63" ht="35.25" customHeight="1">
      <c r="A9" s="178"/>
      <c r="B9" s="192"/>
      <c r="C9" s="182"/>
      <c r="D9" s="185"/>
      <c r="E9" s="35"/>
      <c r="F9" s="43"/>
      <c r="G9" s="185"/>
      <c r="H9" s="234"/>
      <c r="I9" s="234"/>
      <c r="J9" s="234"/>
      <c r="K9" s="234"/>
      <c r="L9" s="234"/>
      <c r="M9" s="234"/>
      <c r="N9" s="234"/>
      <c r="O9" s="234"/>
      <c r="P9" s="234"/>
      <c r="Q9" s="234"/>
      <c r="R9" s="234"/>
      <c r="S9" s="234"/>
      <c r="T9" s="234"/>
      <c r="U9" s="234"/>
      <c r="V9" s="234"/>
      <c r="W9" s="234"/>
      <c r="X9" s="234"/>
      <c r="Y9" s="234"/>
      <c r="Z9" s="192"/>
      <c r="AA9" s="218"/>
      <c r="AB9" s="192"/>
      <c r="AC9" s="194"/>
      <c r="AD9" s="218" t="str">
        <f>+IF(OR(AB9=1,AB9&lt;=5),"Moderado",IF(OR(AB9=6,AB9&lt;=11),"Mayor","Catastrófico"))</f>
        <v>Moderado</v>
      </c>
      <c r="AE9" s="194"/>
      <c r="AF9" s="198"/>
      <c r="AG9" s="83" t="s">
        <v>169</v>
      </c>
      <c r="AH9" s="84"/>
      <c r="AI9" s="85"/>
      <c r="AJ9" s="126"/>
      <c r="AK9" s="46" t="str">
        <f t="shared" si="0"/>
        <v/>
      </c>
      <c r="AL9" s="126"/>
      <c r="AM9" s="46" t="str">
        <f t="shared" si="1"/>
        <v/>
      </c>
      <c r="AN9" s="126"/>
      <c r="AO9" s="46" t="str">
        <f t="shared" si="2"/>
        <v/>
      </c>
      <c r="AP9" s="126"/>
      <c r="AQ9" s="46" t="str">
        <f t="shared" si="3"/>
        <v/>
      </c>
      <c r="AR9" s="126"/>
      <c r="AS9" s="46" t="str">
        <f t="shared" si="4"/>
        <v/>
      </c>
      <c r="AT9" s="126"/>
      <c r="AU9" s="46" t="str">
        <f t="shared" si="5"/>
        <v/>
      </c>
      <c r="AV9" s="126"/>
      <c r="AW9" s="46" t="str">
        <f t="shared" si="6"/>
        <v/>
      </c>
      <c r="AX9" s="125" t="str">
        <f>IF((SUM(AK9,AM9,AO9,AQ9,AS9,AU9,AW9)=0),"",(SUM(AK9,AM9,AO9,AQ9,AS9,AU9,AW9)))</f>
        <v/>
      </c>
      <c r="AY9" s="125" t="str">
        <f t="shared" si="8"/>
        <v/>
      </c>
      <c r="AZ9" s="87"/>
      <c r="BA9" s="30" t="str">
        <f t="shared" ref="BA9:BA71" si="9">+IF(AZ9="siempre","Fuerte",IF(AZ9="Algunas veces","Moderado","Débil"))</f>
        <v>Débil</v>
      </c>
      <c r="BB9" s="34" t="str">
        <f>IFERROR(VLOOKUP((CONCATENATE(AY9,BA9)),Listados!$U$3:$V$11,2,FALSE),"")</f>
        <v/>
      </c>
      <c r="BC9" s="125">
        <f t="shared" ref="BC9:BC71" si="10">IF(ISBLANK(BB9),"",IF(BB9="Débil", 0, IF(BB9="Moderado",50,100)))</f>
        <v>100</v>
      </c>
      <c r="BD9" s="188"/>
      <c r="BE9" s="190"/>
      <c r="BF9" s="188"/>
      <c r="BG9" s="188"/>
      <c r="BH9" s="175"/>
      <c r="BI9" s="198"/>
      <c r="BJ9" s="175"/>
      <c r="BK9" s="175"/>
    </row>
    <row r="10" spans="1:63" ht="78.75" customHeight="1">
      <c r="A10" s="178"/>
      <c r="B10" s="192"/>
      <c r="C10" s="182"/>
      <c r="D10" s="185"/>
      <c r="E10" s="227"/>
      <c r="F10" s="230"/>
      <c r="G10" s="185"/>
      <c r="H10" s="234"/>
      <c r="I10" s="234"/>
      <c r="J10" s="234"/>
      <c r="K10" s="234"/>
      <c r="L10" s="234"/>
      <c r="M10" s="234"/>
      <c r="N10" s="234"/>
      <c r="O10" s="234"/>
      <c r="P10" s="234"/>
      <c r="Q10" s="234"/>
      <c r="R10" s="234"/>
      <c r="S10" s="234"/>
      <c r="T10" s="234"/>
      <c r="U10" s="234"/>
      <c r="V10" s="234"/>
      <c r="W10" s="234"/>
      <c r="X10" s="234"/>
      <c r="Y10" s="234"/>
      <c r="Z10" s="192"/>
      <c r="AA10" s="218"/>
      <c r="AB10" s="192"/>
      <c r="AC10" s="194"/>
      <c r="AD10" s="218" t="str">
        <f>+IF(OR(AB10=1,AB10&lt;=5),"Moderado",IF(OR(AB10=6,AB10&lt;=11),"Mayor","Catastrófico"))</f>
        <v>Moderado</v>
      </c>
      <c r="AE10" s="194"/>
      <c r="AF10" s="198"/>
      <c r="AG10" s="83" t="s">
        <v>169</v>
      </c>
      <c r="AH10" s="84"/>
      <c r="AI10" s="85"/>
      <c r="AJ10" s="126"/>
      <c r="AK10" s="46" t="str">
        <f t="shared" si="0"/>
        <v/>
      </c>
      <c r="AL10" s="126"/>
      <c r="AM10" s="46" t="str">
        <f t="shared" si="1"/>
        <v/>
      </c>
      <c r="AN10" s="126"/>
      <c r="AO10" s="46" t="str">
        <f t="shared" si="2"/>
        <v/>
      </c>
      <c r="AP10" s="126"/>
      <c r="AQ10" s="46" t="str">
        <f t="shared" si="3"/>
        <v/>
      </c>
      <c r="AR10" s="126"/>
      <c r="AS10" s="46" t="str">
        <f t="shared" si="4"/>
        <v/>
      </c>
      <c r="AT10" s="126"/>
      <c r="AU10" s="46" t="str">
        <f t="shared" si="5"/>
        <v/>
      </c>
      <c r="AV10" s="126"/>
      <c r="AW10" s="46" t="str">
        <f t="shared" si="6"/>
        <v/>
      </c>
      <c r="AX10" s="125" t="str">
        <f t="shared" si="7"/>
        <v/>
      </c>
      <c r="AY10" s="125" t="str">
        <f t="shared" si="8"/>
        <v/>
      </c>
      <c r="AZ10" s="87"/>
      <c r="BA10" s="30" t="str">
        <f t="shared" si="9"/>
        <v>Débil</v>
      </c>
      <c r="BB10" s="34" t="str">
        <f>IFERROR(VLOOKUP((CONCATENATE(AY10,BA10)),Listados!$U$3:$V$11,2,FALSE),"")</f>
        <v/>
      </c>
      <c r="BC10" s="125">
        <f t="shared" si="10"/>
        <v>100</v>
      </c>
      <c r="BD10" s="188"/>
      <c r="BE10" s="190"/>
      <c r="BF10" s="188"/>
      <c r="BG10" s="188"/>
      <c r="BH10" s="175"/>
      <c r="BI10" s="198"/>
      <c r="BJ10" s="175"/>
      <c r="BK10" s="175"/>
    </row>
    <row r="11" spans="1:63" ht="26.25" customHeight="1">
      <c r="A11" s="178"/>
      <c r="B11" s="192"/>
      <c r="C11" s="182"/>
      <c r="D11" s="185"/>
      <c r="E11" s="228"/>
      <c r="F11" s="231"/>
      <c r="G11" s="185"/>
      <c r="H11" s="234"/>
      <c r="I11" s="234"/>
      <c r="J11" s="234"/>
      <c r="K11" s="234"/>
      <c r="L11" s="234"/>
      <c r="M11" s="234"/>
      <c r="N11" s="234"/>
      <c r="O11" s="234"/>
      <c r="P11" s="234"/>
      <c r="Q11" s="234"/>
      <c r="R11" s="234"/>
      <c r="S11" s="234"/>
      <c r="T11" s="234"/>
      <c r="U11" s="234"/>
      <c r="V11" s="234"/>
      <c r="W11" s="234"/>
      <c r="X11" s="234"/>
      <c r="Y11" s="234"/>
      <c r="Z11" s="192"/>
      <c r="AA11" s="218"/>
      <c r="AB11" s="192"/>
      <c r="AC11" s="194"/>
      <c r="AD11" s="218" t="str">
        <f>+IF(OR(AB11=1,AB11&lt;=5),"Moderado",IF(OR(AB11=6,AB11&lt;=11),"Mayor","Catastrófico"))</f>
        <v>Moderado</v>
      </c>
      <c r="AE11" s="194"/>
      <c r="AF11" s="198"/>
      <c r="AG11" s="83" t="s">
        <v>169</v>
      </c>
      <c r="AH11" s="84"/>
      <c r="AI11" s="85"/>
      <c r="AJ11" s="126"/>
      <c r="AK11" s="46" t="str">
        <f t="shared" si="0"/>
        <v/>
      </c>
      <c r="AL11" s="126"/>
      <c r="AM11" s="46" t="str">
        <f t="shared" si="1"/>
        <v/>
      </c>
      <c r="AN11" s="126"/>
      <c r="AO11" s="46" t="str">
        <f t="shared" si="2"/>
        <v/>
      </c>
      <c r="AP11" s="126"/>
      <c r="AQ11" s="46" t="str">
        <f t="shared" si="3"/>
        <v/>
      </c>
      <c r="AR11" s="126"/>
      <c r="AS11" s="46" t="str">
        <f t="shared" si="4"/>
        <v/>
      </c>
      <c r="AT11" s="126"/>
      <c r="AU11" s="46" t="str">
        <f t="shared" si="5"/>
        <v/>
      </c>
      <c r="AV11" s="126"/>
      <c r="AW11" s="46" t="str">
        <f t="shared" si="6"/>
        <v/>
      </c>
      <c r="AX11" s="125" t="str">
        <f t="shared" si="7"/>
        <v/>
      </c>
      <c r="AY11" s="125" t="str">
        <f t="shared" si="8"/>
        <v/>
      </c>
      <c r="AZ11" s="87"/>
      <c r="BA11" s="30" t="str">
        <f t="shared" si="9"/>
        <v>Débil</v>
      </c>
      <c r="BB11" s="34" t="str">
        <f>IFERROR(VLOOKUP((CONCATENATE(AY11,BA11)),Listados!$U$3:$V$11,2,FALSE),"")</f>
        <v/>
      </c>
      <c r="BC11" s="125">
        <f t="shared" si="10"/>
        <v>100</v>
      </c>
      <c r="BD11" s="188"/>
      <c r="BE11" s="190"/>
      <c r="BF11" s="188"/>
      <c r="BG11" s="188"/>
      <c r="BH11" s="175"/>
      <c r="BI11" s="198"/>
      <c r="BJ11" s="175"/>
      <c r="BK11" s="175"/>
    </row>
    <row r="12" spans="1:63" ht="33.75" customHeight="1" thickBot="1">
      <c r="A12" s="179"/>
      <c r="B12" s="202"/>
      <c r="C12" s="183"/>
      <c r="D12" s="186"/>
      <c r="E12" s="229"/>
      <c r="F12" s="232"/>
      <c r="G12" s="185"/>
      <c r="H12" s="234"/>
      <c r="I12" s="234"/>
      <c r="J12" s="234"/>
      <c r="K12" s="234"/>
      <c r="L12" s="234"/>
      <c r="M12" s="234"/>
      <c r="N12" s="234"/>
      <c r="O12" s="234"/>
      <c r="P12" s="234"/>
      <c r="Q12" s="234"/>
      <c r="R12" s="234"/>
      <c r="S12" s="234"/>
      <c r="T12" s="234"/>
      <c r="U12" s="234"/>
      <c r="V12" s="234"/>
      <c r="W12" s="234"/>
      <c r="X12" s="234"/>
      <c r="Y12" s="234"/>
      <c r="Z12" s="192"/>
      <c r="AA12" s="218"/>
      <c r="AB12" s="192"/>
      <c r="AC12" s="195"/>
      <c r="AD12" s="218" t="str">
        <f>+IF(OR(AB12=1,AB12&lt;=5),"Moderado",IF(OR(AB12=6,AB12&lt;=11),"Mayor","Catastrófico"))</f>
        <v>Moderado</v>
      </c>
      <c r="AE12" s="195"/>
      <c r="AF12" s="198"/>
      <c r="AG12" s="83" t="s">
        <v>169</v>
      </c>
      <c r="AH12" s="84"/>
      <c r="AI12" s="85"/>
      <c r="AJ12" s="126"/>
      <c r="AK12" s="46" t="str">
        <f t="shared" si="0"/>
        <v/>
      </c>
      <c r="AL12" s="126"/>
      <c r="AM12" s="46" t="str">
        <f t="shared" si="1"/>
        <v/>
      </c>
      <c r="AN12" s="126"/>
      <c r="AO12" s="46" t="str">
        <f t="shared" si="2"/>
        <v/>
      </c>
      <c r="AP12" s="126"/>
      <c r="AQ12" s="46" t="str">
        <f t="shared" si="3"/>
        <v/>
      </c>
      <c r="AR12" s="126"/>
      <c r="AS12" s="46" t="str">
        <f t="shared" si="4"/>
        <v/>
      </c>
      <c r="AT12" s="126"/>
      <c r="AU12" s="46" t="str">
        <f t="shared" si="5"/>
        <v/>
      </c>
      <c r="AV12" s="126"/>
      <c r="AW12" s="46" t="str">
        <f t="shared" si="6"/>
        <v/>
      </c>
      <c r="AX12" s="125" t="str">
        <f t="shared" si="7"/>
        <v/>
      </c>
      <c r="AY12" s="125" t="str">
        <f t="shared" si="8"/>
        <v/>
      </c>
      <c r="AZ12" s="87"/>
      <c r="BA12" s="30" t="str">
        <f t="shared" si="9"/>
        <v>Débil</v>
      </c>
      <c r="BB12" s="34" t="str">
        <f>IFERROR(VLOOKUP((CONCATENATE(AY12,BA12)),Listados!$U$3:$V$11,2,FALSE),"")</f>
        <v/>
      </c>
      <c r="BC12" s="125">
        <f t="shared" si="10"/>
        <v>100</v>
      </c>
      <c r="BD12" s="189"/>
      <c r="BE12" s="190"/>
      <c r="BF12" s="189"/>
      <c r="BG12" s="189"/>
      <c r="BH12" s="176"/>
      <c r="BI12" s="198"/>
      <c r="BJ12" s="176"/>
      <c r="BK12" s="176"/>
    </row>
    <row r="13" spans="1:63" ht="28">
      <c r="A13" s="177">
        <v>2</v>
      </c>
      <c r="B13" s="199"/>
      <c r="C13" s="181" t="str">
        <f>IFERROR(VLOOKUP(B13,Listados!B$3:C$20,2,FALSE),"")</f>
        <v/>
      </c>
      <c r="D13" s="184" t="s">
        <v>193</v>
      </c>
      <c r="E13" s="37"/>
      <c r="F13" s="28"/>
      <c r="G13" s="184"/>
      <c r="H13" s="233"/>
      <c r="I13" s="233"/>
      <c r="J13" s="233"/>
      <c r="K13" s="233"/>
      <c r="L13" s="233"/>
      <c r="M13" s="233"/>
      <c r="N13" s="233"/>
      <c r="O13" s="233"/>
      <c r="P13" s="233"/>
      <c r="Q13" s="233"/>
      <c r="R13" s="233"/>
      <c r="S13" s="233"/>
      <c r="T13" s="233"/>
      <c r="U13" s="233"/>
      <c r="V13" s="233"/>
      <c r="W13" s="233"/>
      <c r="X13" s="233"/>
      <c r="Y13" s="233"/>
      <c r="Z13" s="191"/>
      <c r="AA13" s="195">
        <f>COUNTIF(H13:Z18, "SI")</f>
        <v>0</v>
      </c>
      <c r="AB13" s="191" t="s">
        <v>21</v>
      </c>
      <c r="AC13" s="193">
        <f>+VLOOKUP(AB13,Listados!$K$8:$L$12,2,0)</f>
        <v>1</v>
      </c>
      <c r="AD13" s="195" t="str">
        <f>+IF(OR(AA13=1,AA13&lt;=5),"Moderado",IF(OR(AA13=6,AA13&lt;=11),"Mayor","Catastrófico"))</f>
        <v>Moderado</v>
      </c>
      <c r="AE13" s="193" t="e">
        <f>+VLOOKUP(AD13,Listados!K19:L23,2,0)</f>
        <v>#N/A</v>
      </c>
      <c r="AF13" s="176" t="str">
        <f>IF(AND(AB13&lt;&gt;"",AD13&lt;&gt;""),VLOOKUP(AB13&amp;AD13,Listados!$M$3:$N$27,2,FALSE),"")</f>
        <v>Moderado</v>
      </c>
      <c r="AG13" s="83" t="s">
        <v>169</v>
      </c>
      <c r="AH13" s="86"/>
      <c r="AI13" s="86"/>
      <c r="AJ13" s="86"/>
      <c r="AK13" s="46" t="str">
        <f t="shared" si="0"/>
        <v/>
      </c>
      <c r="AL13" s="86"/>
      <c r="AM13" s="46" t="str">
        <f t="shared" si="1"/>
        <v/>
      </c>
      <c r="AN13" s="126"/>
      <c r="AO13" s="46" t="str">
        <f t="shared" si="2"/>
        <v/>
      </c>
      <c r="AP13" s="126"/>
      <c r="AQ13" s="46" t="str">
        <f t="shared" si="3"/>
        <v/>
      </c>
      <c r="AR13" s="126"/>
      <c r="AS13" s="46" t="str">
        <f t="shared" si="4"/>
        <v/>
      </c>
      <c r="AT13" s="126"/>
      <c r="AU13" s="46" t="str">
        <f t="shared" si="5"/>
        <v/>
      </c>
      <c r="AV13" s="126"/>
      <c r="AW13" s="46" t="str">
        <f t="shared" si="6"/>
        <v/>
      </c>
      <c r="AX13" s="125" t="str">
        <f t="shared" si="7"/>
        <v/>
      </c>
      <c r="AY13" s="125" t="str">
        <f t="shared" si="8"/>
        <v/>
      </c>
      <c r="AZ13" s="87"/>
      <c r="BA13" s="30" t="str">
        <f t="shared" si="9"/>
        <v>Débil</v>
      </c>
      <c r="BB13" s="34" t="str">
        <f>IFERROR(VLOOKUP((CONCATENATE(AY13,BA13)),Listados!$U$3:$V$11,2,FALSE),"")</f>
        <v/>
      </c>
      <c r="BC13" s="125">
        <f t="shared" si="10"/>
        <v>100</v>
      </c>
      <c r="BD13" s="187">
        <f>AVERAGE(BC13:BC18)</f>
        <v>100</v>
      </c>
      <c r="BE13" s="189" t="str">
        <f>IF(BD13&lt;=50, "Débil", IF(BD13&lt;=99,"Moderado","Fuerte"))</f>
        <v>Fuerte</v>
      </c>
      <c r="BF13" s="187">
        <f>+IF(BE13="Fuerte",2,IF(BE13="Moderado",1,0))</f>
        <v>2</v>
      </c>
      <c r="BG13" s="187">
        <f t="shared" ref="BG13" si="11">+AC13-BF13</f>
        <v>-1</v>
      </c>
      <c r="BH13" s="174" t="str">
        <f>+VLOOKUP(BG13,Listados!$J$18:$K$24,2,TRUE)</f>
        <v>Rara Vez</v>
      </c>
      <c r="BI13" s="176" t="str">
        <f t="shared" ref="BI13" si="12">IF(ISBLANK(AD13),"",AD13)</f>
        <v>Moderado</v>
      </c>
      <c r="BJ13" s="174" t="str">
        <f>IF(AND(BH13&lt;&gt;"",BI13&lt;&gt;""),VLOOKUP(BH13&amp;BI13,Listados!$M$3:$N$27,2,FALSE),"")</f>
        <v>Moderado</v>
      </c>
      <c r="BK13" s="174" t="str">
        <f>+VLOOKUP(BJ13,Listados!$P$3:$Q$6,2,FALSE)</f>
        <v xml:space="preserve"> Reducir el riesgo</v>
      </c>
    </row>
    <row r="14" spans="1:63" ht="28">
      <c r="A14" s="178"/>
      <c r="B14" s="200"/>
      <c r="C14" s="182"/>
      <c r="D14" s="185"/>
      <c r="E14" s="35"/>
      <c r="F14" s="29"/>
      <c r="G14" s="185"/>
      <c r="H14" s="234"/>
      <c r="I14" s="234"/>
      <c r="J14" s="234"/>
      <c r="K14" s="234"/>
      <c r="L14" s="234"/>
      <c r="M14" s="234"/>
      <c r="N14" s="234"/>
      <c r="O14" s="234"/>
      <c r="P14" s="234"/>
      <c r="Q14" s="234"/>
      <c r="R14" s="234"/>
      <c r="S14" s="234"/>
      <c r="T14" s="234"/>
      <c r="U14" s="234"/>
      <c r="V14" s="234"/>
      <c r="W14" s="234"/>
      <c r="X14" s="234"/>
      <c r="Y14" s="234"/>
      <c r="Z14" s="192"/>
      <c r="AA14" s="218"/>
      <c r="AB14" s="192"/>
      <c r="AC14" s="194"/>
      <c r="AD14" s="218" t="str">
        <f>+IF(OR(AB14=1,AB14&lt;=5),"Moderado",IF(OR(AB14=6,AB14&lt;=11),"Mayor","Catastrófico"))</f>
        <v>Moderado</v>
      </c>
      <c r="AE14" s="194"/>
      <c r="AF14" s="198"/>
      <c r="AG14" s="83" t="s">
        <v>169</v>
      </c>
      <c r="AH14" s="86"/>
      <c r="AI14" s="86"/>
      <c r="AJ14" s="86"/>
      <c r="AK14" s="46" t="str">
        <f t="shared" si="0"/>
        <v/>
      </c>
      <c r="AL14" s="86"/>
      <c r="AM14" s="46" t="str">
        <f t="shared" si="1"/>
        <v/>
      </c>
      <c r="AN14" s="126"/>
      <c r="AO14" s="46" t="str">
        <f t="shared" si="2"/>
        <v/>
      </c>
      <c r="AP14" s="126"/>
      <c r="AQ14" s="46" t="str">
        <f t="shared" si="3"/>
        <v/>
      </c>
      <c r="AR14" s="126"/>
      <c r="AS14" s="46" t="str">
        <f t="shared" si="4"/>
        <v/>
      </c>
      <c r="AT14" s="126"/>
      <c r="AU14" s="46" t="str">
        <f t="shared" si="5"/>
        <v/>
      </c>
      <c r="AV14" s="126"/>
      <c r="AW14" s="46" t="str">
        <f t="shared" si="6"/>
        <v/>
      </c>
      <c r="AX14" s="125" t="str">
        <f t="shared" si="7"/>
        <v/>
      </c>
      <c r="AY14" s="125" t="str">
        <f t="shared" si="8"/>
        <v/>
      </c>
      <c r="AZ14" s="87"/>
      <c r="BA14" s="30" t="str">
        <f t="shared" si="9"/>
        <v>Débil</v>
      </c>
      <c r="BB14" s="34" t="str">
        <f>IFERROR(VLOOKUP((CONCATENATE(AY14,BA14)),Listados!$U$3:$V$11,2,FALSE),"")</f>
        <v/>
      </c>
      <c r="BC14" s="125">
        <f t="shared" si="10"/>
        <v>100</v>
      </c>
      <c r="BD14" s="188"/>
      <c r="BE14" s="190"/>
      <c r="BF14" s="188"/>
      <c r="BG14" s="188"/>
      <c r="BH14" s="175"/>
      <c r="BI14" s="198"/>
      <c r="BJ14" s="175"/>
      <c r="BK14" s="175"/>
    </row>
    <row r="15" spans="1:63" ht="28">
      <c r="A15" s="178"/>
      <c r="B15" s="200"/>
      <c r="C15" s="182"/>
      <c r="D15" s="185"/>
      <c r="E15" s="35"/>
      <c r="F15" s="29"/>
      <c r="G15" s="185"/>
      <c r="H15" s="234"/>
      <c r="I15" s="234"/>
      <c r="J15" s="234"/>
      <c r="K15" s="234"/>
      <c r="L15" s="234"/>
      <c r="M15" s="234"/>
      <c r="N15" s="234"/>
      <c r="O15" s="234"/>
      <c r="P15" s="234"/>
      <c r="Q15" s="234"/>
      <c r="R15" s="234"/>
      <c r="S15" s="234"/>
      <c r="T15" s="234"/>
      <c r="U15" s="234"/>
      <c r="V15" s="234"/>
      <c r="W15" s="234"/>
      <c r="X15" s="234"/>
      <c r="Y15" s="234"/>
      <c r="Z15" s="192"/>
      <c r="AA15" s="218"/>
      <c r="AB15" s="192"/>
      <c r="AC15" s="194"/>
      <c r="AD15" s="218" t="str">
        <f>+IF(OR(AB15=1,AB15&lt;=5),"Moderado",IF(OR(AB15=6,AB15&lt;=11),"Mayor","Catastrófico"))</f>
        <v>Moderado</v>
      </c>
      <c r="AE15" s="194"/>
      <c r="AF15" s="198"/>
      <c r="AG15" s="83" t="s">
        <v>169</v>
      </c>
      <c r="AH15" s="86"/>
      <c r="AI15" s="86"/>
      <c r="AJ15" s="86"/>
      <c r="AK15" s="46" t="str">
        <f t="shared" si="0"/>
        <v/>
      </c>
      <c r="AL15" s="86"/>
      <c r="AM15" s="46" t="str">
        <f t="shared" si="1"/>
        <v/>
      </c>
      <c r="AN15" s="126"/>
      <c r="AO15" s="46" t="str">
        <f t="shared" si="2"/>
        <v/>
      </c>
      <c r="AP15" s="126"/>
      <c r="AQ15" s="46" t="str">
        <f t="shared" si="3"/>
        <v/>
      </c>
      <c r="AR15" s="126"/>
      <c r="AS15" s="46" t="str">
        <f t="shared" si="4"/>
        <v/>
      </c>
      <c r="AT15" s="126"/>
      <c r="AU15" s="46" t="str">
        <f t="shared" si="5"/>
        <v/>
      </c>
      <c r="AV15" s="126"/>
      <c r="AW15" s="46" t="str">
        <f t="shared" si="6"/>
        <v/>
      </c>
      <c r="AX15" s="125" t="str">
        <f t="shared" si="7"/>
        <v/>
      </c>
      <c r="AY15" s="125" t="str">
        <f t="shared" si="8"/>
        <v/>
      </c>
      <c r="AZ15" s="87"/>
      <c r="BA15" s="30" t="str">
        <f t="shared" si="9"/>
        <v>Débil</v>
      </c>
      <c r="BB15" s="34" t="str">
        <f>IFERROR(VLOOKUP((CONCATENATE(AY15,BA15)),Listados!$U$3:$V$11,2,FALSE),"")</f>
        <v/>
      </c>
      <c r="BC15" s="125">
        <f t="shared" si="10"/>
        <v>100</v>
      </c>
      <c r="BD15" s="188"/>
      <c r="BE15" s="190"/>
      <c r="BF15" s="188"/>
      <c r="BG15" s="188"/>
      <c r="BH15" s="175"/>
      <c r="BI15" s="198"/>
      <c r="BJ15" s="175"/>
      <c r="BK15" s="175"/>
    </row>
    <row r="16" spans="1:63" ht="28">
      <c r="A16" s="178"/>
      <c r="B16" s="200"/>
      <c r="C16" s="182"/>
      <c r="D16" s="185"/>
      <c r="E16" s="227"/>
      <c r="F16" s="235"/>
      <c r="G16" s="185"/>
      <c r="H16" s="234"/>
      <c r="I16" s="234"/>
      <c r="J16" s="234"/>
      <c r="K16" s="234"/>
      <c r="L16" s="234"/>
      <c r="M16" s="234"/>
      <c r="N16" s="234"/>
      <c r="O16" s="234"/>
      <c r="P16" s="234"/>
      <c r="Q16" s="234"/>
      <c r="R16" s="234"/>
      <c r="S16" s="234"/>
      <c r="T16" s="234"/>
      <c r="U16" s="234"/>
      <c r="V16" s="234"/>
      <c r="W16" s="234"/>
      <c r="X16" s="234"/>
      <c r="Y16" s="234"/>
      <c r="Z16" s="192"/>
      <c r="AA16" s="218"/>
      <c r="AB16" s="192"/>
      <c r="AC16" s="194"/>
      <c r="AD16" s="218" t="str">
        <f>+IF(OR(AB16=1,AB16&lt;=5),"Moderado",IF(OR(AB16=6,AB16&lt;=11),"Mayor","Catastrófico"))</f>
        <v>Moderado</v>
      </c>
      <c r="AE16" s="194"/>
      <c r="AF16" s="198"/>
      <c r="AG16" s="83" t="s">
        <v>169</v>
      </c>
      <c r="AH16" s="86"/>
      <c r="AI16" s="86"/>
      <c r="AJ16" s="86"/>
      <c r="AK16" s="46" t="str">
        <f t="shared" si="0"/>
        <v/>
      </c>
      <c r="AL16" s="86"/>
      <c r="AM16" s="46" t="str">
        <f t="shared" si="1"/>
        <v/>
      </c>
      <c r="AN16" s="126"/>
      <c r="AO16" s="46" t="str">
        <f t="shared" si="2"/>
        <v/>
      </c>
      <c r="AP16" s="126"/>
      <c r="AQ16" s="46" t="str">
        <f t="shared" si="3"/>
        <v/>
      </c>
      <c r="AR16" s="126"/>
      <c r="AS16" s="46" t="str">
        <f t="shared" si="4"/>
        <v/>
      </c>
      <c r="AT16" s="126"/>
      <c r="AU16" s="46" t="str">
        <f t="shared" si="5"/>
        <v/>
      </c>
      <c r="AV16" s="126"/>
      <c r="AW16" s="46" t="str">
        <f t="shared" si="6"/>
        <v/>
      </c>
      <c r="AX16" s="125" t="str">
        <f t="shared" si="7"/>
        <v/>
      </c>
      <c r="AY16" s="125" t="str">
        <f t="shared" si="8"/>
        <v/>
      </c>
      <c r="AZ16" s="87"/>
      <c r="BA16" s="30" t="str">
        <f t="shared" si="9"/>
        <v>Débil</v>
      </c>
      <c r="BB16" s="34" t="str">
        <f>IFERROR(VLOOKUP((CONCATENATE(AY16,BA16)),Listados!$U$3:$V$11,2,FALSE),"")</f>
        <v/>
      </c>
      <c r="BC16" s="125">
        <f t="shared" si="10"/>
        <v>100</v>
      </c>
      <c r="BD16" s="188"/>
      <c r="BE16" s="190"/>
      <c r="BF16" s="188"/>
      <c r="BG16" s="188"/>
      <c r="BH16" s="175"/>
      <c r="BI16" s="198"/>
      <c r="BJ16" s="175"/>
      <c r="BK16" s="175"/>
    </row>
    <row r="17" spans="1:63" ht="28">
      <c r="A17" s="178"/>
      <c r="B17" s="200"/>
      <c r="C17" s="182"/>
      <c r="D17" s="185"/>
      <c r="E17" s="228"/>
      <c r="F17" s="236"/>
      <c r="G17" s="185"/>
      <c r="H17" s="234"/>
      <c r="I17" s="234"/>
      <c r="J17" s="234"/>
      <c r="K17" s="234"/>
      <c r="L17" s="234"/>
      <c r="M17" s="234"/>
      <c r="N17" s="234"/>
      <c r="O17" s="234"/>
      <c r="P17" s="234"/>
      <c r="Q17" s="234"/>
      <c r="R17" s="234"/>
      <c r="S17" s="234"/>
      <c r="T17" s="234"/>
      <c r="U17" s="234"/>
      <c r="V17" s="234"/>
      <c r="W17" s="234"/>
      <c r="X17" s="234"/>
      <c r="Y17" s="234"/>
      <c r="Z17" s="192"/>
      <c r="AA17" s="218"/>
      <c r="AB17" s="192"/>
      <c r="AC17" s="194"/>
      <c r="AD17" s="218" t="str">
        <f>+IF(OR(AB17=1,AB17&lt;=5),"Moderado",IF(OR(AB17=6,AB17&lt;=11),"Mayor","Catastrófico"))</f>
        <v>Moderado</v>
      </c>
      <c r="AE17" s="194"/>
      <c r="AF17" s="198"/>
      <c r="AG17" s="83" t="s">
        <v>169</v>
      </c>
      <c r="AH17" s="86"/>
      <c r="AI17" s="86"/>
      <c r="AJ17" s="86"/>
      <c r="AK17" s="46" t="str">
        <f t="shared" si="0"/>
        <v/>
      </c>
      <c r="AL17" s="86"/>
      <c r="AM17" s="46" t="str">
        <f t="shared" si="1"/>
        <v/>
      </c>
      <c r="AN17" s="126"/>
      <c r="AO17" s="46" t="str">
        <f t="shared" si="2"/>
        <v/>
      </c>
      <c r="AP17" s="126"/>
      <c r="AQ17" s="46" t="str">
        <f t="shared" si="3"/>
        <v/>
      </c>
      <c r="AR17" s="126"/>
      <c r="AS17" s="46" t="str">
        <f t="shared" si="4"/>
        <v/>
      </c>
      <c r="AT17" s="126"/>
      <c r="AU17" s="46" t="str">
        <f t="shared" si="5"/>
        <v/>
      </c>
      <c r="AV17" s="126"/>
      <c r="AW17" s="46" t="str">
        <f t="shared" si="6"/>
        <v/>
      </c>
      <c r="AX17" s="125" t="str">
        <f t="shared" si="7"/>
        <v/>
      </c>
      <c r="AY17" s="125" t="str">
        <f t="shared" si="8"/>
        <v/>
      </c>
      <c r="AZ17" s="87"/>
      <c r="BA17" s="30" t="str">
        <f t="shared" si="9"/>
        <v>Débil</v>
      </c>
      <c r="BB17" s="34" t="str">
        <f>IFERROR(VLOOKUP((CONCATENATE(AY17,BA17)),Listados!$U$3:$V$11,2,FALSE),"")</f>
        <v/>
      </c>
      <c r="BC17" s="125">
        <f t="shared" si="10"/>
        <v>100</v>
      </c>
      <c r="BD17" s="188"/>
      <c r="BE17" s="190"/>
      <c r="BF17" s="188"/>
      <c r="BG17" s="188"/>
      <c r="BH17" s="175"/>
      <c r="BI17" s="198"/>
      <c r="BJ17" s="175"/>
      <c r="BK17" s="175"/>
    </row>
    <row r="18" spans="1:63" ht="29" thickBot="1">
      <c r="A18" s="179"/>
      <c r="B18" s="200"/>
      <c r="C18" s="183"/>
      <c r="D18" s="186"/>
      <c r="E18" s="229"/>
      <c r="F18" s="237"/>
      <c r="G18" s="185"/>
      <c r="H18" s="234"/>
      <c r="I18" s="234"/>
      <c r="J18" s="234"/>
      <c r="K18" s="234"/>
      <c r="L18" s="234"/>
      <c r="M18" s="234"/>
      <c r="N18" s="234"/>
      <c r="O18" s="234"/>
      <c r="P18" s="234"/>
      <c r="Q18" s="234"/>
      <c r="R18" s="234"/>
      <c r="S18" s="234"/>
      <c r="T18" s="234"/>
      <c r="U18" s="234"/>
      <c r="V18" s="234"/>
      <c r="W18" s="234"/>
      <c r="X18" s="234"/>
      <c r="Y18" s="234"/>
      <c r="Z18" s="192"/>
      <c r="AA18" s="218"/>
      <c r="AB18" s="192"/>
      <c r="AC18" s="195"/>
      <c r="AD18" s="218" t="str">
        <f>+IF(OR(AB18=1,AB18&lt;=5),"Moderado",IF(OR(AB18=6,AB18&lt;=11),"Mayor","Catastrófico"))</f>
        <v>Moderado</v>
      </c>
      <c r="AE18" s="195"/>
      <c r="AF18" s="198"/>
      <c r="AG18" s="83" t="s">
        <v>169</v>
      </c>
      <c r="AH18" s="86"/>
      <c r="AI18" s="86"/>
      <c r="AJ18" s="86"/>
      <c r="AK18" s="46" t="str">
        <f t="shared" si="0"/>
        <v/>
      </c>
      <c r="AL18" s="86"/>
      <c r="AM18" s="46" t="str">
        <f t="shared" si="1"/>
        <v/>
      </c>
      <c r="AN18" s="126"/>
      <c r="AO18" s="46" t="str">
        <f t="shared" si="2"/>
        <v/>
      </c>
      <c r="AP18" s="126"/>
      <c r="AQ18" s="46" t="str">
        <f t="shared" si="3"/>
        <v/>
      </c>
      <c r="AR18" s="126"/>
      <c r="AS18" s="46" t="str">
        <f t="shared" si="4"/>
        <v/>
      </c>
      <c r="AT18" s="126"/>
      <c r="AU18" s="46" t="str">
        <f t="shared" si="5"/>
        <v/>
      </c>
      <c r="AV18" s="126"/>
      <c r="AW18" s="46" t="str">
        <f t="shared" si="6"/>
        <v/>
      </c>
      <c r="AX18" s="125" t="str">
        <f t="shared" si="7"/>
        <v/>
      </c>
      <c r="AY18" s="125" t="str">
        <f t="shared" si="8"/>
        <v/>
      </c>
      <c r="AZ18" s="87"/>
      <c r="BA18" s="30" t="str">
        <f t="shared" si="9"/>
        <v>Débil</v>
      </c>
      <c r="BB18" s="34" t="str">
        <f>IFERROR(VLOOKUP((CONCATENATE(AY18,BA18)),Listados!$U$3:$V$11,2,FALSE),"")</f>
        <v/>
      </c>
      <c r="BC18" s="125">
        <f t="shared" si="10"/>
        <v>100</v>
      </c>
      <c r="BD18" s="189"/>
      <c r="BE18" s="190"/>
      <c r="BF18" s="189"/>
      <c r="BG18" s="189"/>
      <c r="BH18" s="176"/>
      <c r="BI18" s="198"/>
      <c r="BJ18" s="176"/>
      <c r="BK18" s="176"/>
    </row>
    <row r="19" spans="1:63" ht="28">
      <c r="A19" s="177">
        <v>3</v>
      </c>
      <c r="B19" s="199"/>
      <c r="C19" s="181" t="str">
        <f>IFERROR(VLOOKUP(B19,Listados!B$3:C$20,2,FALSE),"")</f>
        <v/>
      </c>
      <c r="D19" s="184" t="s">
        <v>193</v>
      </c>
      <c r="E19" s="37"/>
      <c r="F19" s="28"/>
      <c r="G19" s="184"/>
      <c r="H19" s="233"/>
      <c r="I19" s="233"/>
      <c r="J19" s="233"/>
      <c r="K19" s="233"/>
      <c r="L19" s="233"/>
      <c r="M19" s="233"/>
      <c r="N19" s="233"/>
      <c r="O19" s="233"/>
      <c r="P19" s="233"/>
      <c r="Q19" s="233"/>
      <c r="R19" s="233"/>
      <c r="S19" s="233"/>
      <c r="T19" s="233"/>
      <c r="U19" s="233"/>
      <c r="V19" s="233"/>
      <c r="W19" s="233"/>
      <c r="X19" s="233"/>
      <c r="Y19" s="233"/>
      <c r="Z19" s="191"/>
      <c r="AA19" s="195">
        <f>COUNTIF(H19:Z24, "SI")</f>
        <v>0</v>
      </c>
      <c r="AB19" s="191" t="s">
        <v>51</v>
      </c>
      <c r="AC19" s="193">
        <f>+VLOOKUP(AB19,Listados!$K$8:$L$12,2,0)</f>
        <v>4</v>
      </c>
      <c r="AD19" s="195" t="str">
        <f>+IF(OR(AA19=1,AA19&lt;=5),"Moderado",IF(OR(AA19=6,AA19&lt;=11),"Mayor","Catastrófico"))</f>
        <v>Moderado</v>
      </c>
      <c r="AE19" s="193" t="e">
        <f>+VLOOKUP(AD19,Listados!K25:L29,2,0)</f>
        <v>#N/A</v>
      </c>
      <c r="AF19" s="176" t="str">
        <f>IF(AND(AB19&lt;&gt;"",AD19&lt;&gt;""),VLOOKUP(AB19&amp;AD19,Listados!$M$3:$N$27,2,FALSE),"")</f>
        <v>Alto</v>
      </c>
      <c r="AG19" s="83" t="s">
        <v>169</v>
      </c>
      <c r="AH19" s="86"/>
      <c r="AI19" s="86"/>
      <c r="AJ19" s="86"/>
      <c r="AK19" s="46" t="str">
        <f t="shared" si="0"/>
        <v/>
      </c>
      <c r="AL19" s="86"/>
      <c r="AM19" s="46" t="str">
        <f t="shared" si="1"/>
        <v/>
      </c>
      <c r="AN19" s="126"/>
      <c r="AO19" s="46" t="str">
        <f t="shared" si="2"/>
        <v/>
      </c>
      <c r="AP19" s="126"/>
      <c r="AQ19" s="46" t="str">
        <f t="shared" si="3"/>
        <v/>
      </c>
      <c r="AR19" s="126"/>
      <c r="AS19" s="46" t="str">
        <f t="shared" si="4"/>
        <v/>
      </c>
      <c r="AT19" s="126"/>
      <c r="AU19" s="46" t="str">
        <f t="shared" si="5"/>
        <v/>
      </c>
      <c r="AV19" s="126"/>
      <c r="AW19" s="46" t="str">
        <f t="shared" si="6"/>
        <v/>
      </c>
      <c r="AX19" s="125" t="str">
        <f t="shared" si="7"/>
        <v/>
      </c>
      <c r="AY19" s="125" t="str">
        <f t="shared" si="8"/>
        <v/>
      </c>
      <c r="AZ19" s="87"/>
      <c r="BA19" s="30" t="str">
        <f t="shared" si="9"/>
        <v>Débil</v>
      </c>
      <c r="BB19" s="34" t="str">
        <f>IFERROR(VLOOKUP((CONCATENATE(AY19,BA19)),Listados!$U$3:$V$11,2,FALSE),"")</f>
        <v/>
      </c>
      <c r="BC19" s="125">
        <f t="shared" si="10"/>
        <v>100</v>
      </c>
      <c r="BD19" s="187">
        <f>AVERAGE(BC19:BC24)</f>
        <v>100</v>
      </c>
      <c r="BE19" s="189" t="str">
        <f>IF(BD19&lt;=50, "Débil", IF(BD19&lt;=99,"Moderado","Fuerte"))</f>
        <v>Fuerte</v>
      </c>
      <c r="BF19" s="187">
        <f t="shared" ref="BF19" si="13">+IF(BE19="Fuerte",2,IF(BE19="Moderado",1,0))</f>
        <v>2</v>
      </c>
      <c r="BG19" s="187">
        <f t="shared" ref="BG19" si="14">+AC19-BF19</f>
        <v>2</v>
      </c>
      <c r="BH19" s="174" t="str">
        <f>+VLOOKUP(BG19,Listados!$J$18:$K$24,2,TRUE)</f>
        <v>Improbable</v>
      </c>
      <c r="BI19" s="176" t="str">
        <f t="shared" ref="BI19" si="15">IF(ISBLANK(AD19),"",AD19)</f>
        <v>Moderado</v>
      </c>
      <c r="BJ19" s="174" t="str">
        <f>IF(AND(BH19&lt;&gt;"",BI19&lt;&gt;""),VLOOKUP(BH19&amp;BI19,Listados!$M$3:$N$27,2,FALSE),"")</f>
        <v>Moderado</v>
      </c>
      <c r="BK19" s="174" t="str">
        <f>+VLOOKUP(BJ19,Listados!$P$3:$Q$6,2,FALSE)</f>
        <v xml:space="preserve"> Reducir el riesgo</v>
      </c>
    </row>
    <row r="20" spans="1:63" ht="28">
      <c r="A20" s="178"/>
      <c r="B20" s="200"/>
      <c r="C20" s="182"/>
      <c r="D20" s="185"/>
      <c r="E20" s="35"/>
      <c r="F20" s="29"/>
      <c r="G20" s="185"/>
      <c r="H20" s="234"/>
      <c r="I20" s="234"/>
      <c r="J20" s="234"/>
      <c r="K20" s="234"/>
      <c r="L20" s="234"/>
      <c r="M20" s="234"/>
      <c r="N20" s="234"/>
      <c r="O20" s="234"/>
      <c r="P20" s="234"/>
      <c r="Q20" s="234"/>
      <c r="R20" s="234"/>
      <c r="S20" s="234"/>
      <c r="T20" s="234"/>
      <c r="U20" s="234"/>
      <c r="V20" s="234"/>
      <c r="W20" s="234"/>
      <c r="X20" s="234"/>
      <c r="Y20" s="234"/>
      <c r="Z20" s="192"/>
      <c r="AA20" s="218"/>
      <c r="AB20" s="192"/>
      <c r="AC20" s="194"/>
      <c r="AD20" s="218" t="str">
        <f>+IF(OR(AB20=1,AB20&lt;=5),"Moderado",IF(OR(AB20=6,AB20&lt;=11),"Mayor","Catastrófico"))</f>
        <v>Moderado</v>
      </c>
      <c r="AE20" s="194"/>
      <c r="AF20" s="198"/>
      <c r="AG20" s="83" t="s">
        <v>169</v>
      </c>
      <c r="AH20" s="86"/>
      <c r="AI20" s="86"/>
      <c r="AJ20" s="86"/>
      <c r="AK20" s="46" t="str">
        <f t="shared" si="0"/>
        <v/>
      </c>
      <c r="AL20" s="86"/>
      <c r="AM20" s="46" t="str">
        <f t="shared" si="1"/>
        <v/>
      </c>
      <c r="AN20" s="126"/>
      <c r="AO20" s="46" t="str">
        <f t="shared" si="2"/>
        <v/>
      </c>
      <c r="AP20" s="126"/>
      <c r="AQ20" s="46" t="str">
        <f t="shared" si="3"/>
        <v/>
      </c>
      <c r="AR20" s="126"/>
      <c r="AS20" s="46" t="str">
        <f t="shared" si="4"/>
        <v/>
      </c>
      <c r="AT20" s="126"/>
      <c r="AU20" s="46" t="str">
        <f t="shared" si="5"/>
        <v/>
      </c>
      <c r="AV20" s="126"/>
      <c r="AW20" s="46" t="str">
        <f t="shared" si="6"/>
        <v/>
      </c>
      <c r="AX20" s="125" t="str">
        <f t="shared" si="7"/>
        <v/>
      </c>
      <c r="AY20" s="125" t="str">
        <f t="shared" si="8"/>
        <v/>
      </c>
      <c r="AZ20" s="87"/>
      <c r="BA20" s="30" t="str">
        <f t="shared" si="9"/>
        <v>Débil</v>
      </c>
      <c r="BB20" s="34" t="str">
        <f>IFERROR(VLOOKUP((CONCATENATE(AY20,BA20)),Listados!$U$3:$V$11,2,FALSE),"")</f>
        <v/>
      </c>
      <c r="BC20" s="125">
        <f t="shared" si="10"/>
        <v>100</v>
      </c>
      <c r="BD20" s="188"/>
      <c r="BE20" s="190"/>
      <c r="BF20" s="188"/>
      <c r="BG20" s="188"/>
      <c r="BH20" s="175"/>
      <c r="BI20" s="198"/>
      <c r="BJ20" s="175"/>
      <c r="BK20" s="175"/>
    </row>
    <row r="21" spans="1:63" ht="28">
      <c r="A21" s="178"/>
      <c r="B21" s="200"/>
      <c r="C21" s="182"/>
      <c r="D21" s="185"/>
      <c r="E21" s="35"/>
      <c r="F21" s="29"/>
      <c r="G21" s="185"/>
      <c r="H21" s="234"/>
      <c r="I21" s="234"/>
      <c r="J21" s="234"/>
      <c r="K21" s="234"/>
      <c r="L21" s="234"/>
      <c r="M21" s="234"/>
      <c r="N21" s="234"/>
      <c r="O21" s="234"/>
      <c r="P21" s="234"/>
      <c r="Q21" s="234"/>
      <c r="R21" s="234"/>
      <c r="S21" s="234"/>
      <c r="T21" s="234"/>
      <c r="U21" s="234"/>
      <c r="V21" s="234"/>
      <c r="W21" s="234"/>
      <c r="X21" s="234"/>
      <c r="Y21" s="234"/>
      <c r="Z21" s="192"/>
      <c r="AA21" s="218"/>
      <c r="AB21" s="192"/>
      <c r="AC21" s="194"/>
      <c r="AD21" s="218" t="str">
        <f>+IF(OR(AB21=1,AB21&lt;=5),"Moderado",IF(OR(AB21=6,AB21&lt;=11),"Mayor","Catastrófico"))</f>
        <v>Moderado</v>
      </c>
      <c r="AE21" s="194"/>
      <c r="AF21" s="198"/>
      <c r="AG21" s="83" t="s">
        <v>169</v>
      </c>
      <c r="AH21" s="86"/>
      <c r="AI21" s="86"/>
      <c r="AJ21" s="86"/>
      <c r="AK21" s="46" t="str">
        <f t="shared" si="0"/>
        <v/>
      </c>
      <c r="AL21" s="86"/>
      <c r="AM21" s="46" t="str">
        <f t="shared" si="1"/>
        <v/>
      </c>
      <c r="AN21" s="126"/>
      <c r="AO21" s="46" t="str">
        <f t="shared" si="2"/>
        <v/>
      </c>
      <c r="AP21" s="126"/>
      <c r="AQ21" s="46" t="str">
        <f t="shared" si="3"/>
        <v/>
      </c>
      <c r="AR21" s="126"/>
      <c r="AS21" s="46" t="str">
        <f t="shared" si="4"/>
        <v/>
      </c>
      <c r="AT21" s="126"/>
      <c r="AU21" s="46" t="str">
        <f t="shared" si="5"/>
        <v/>
      </c>
      <c r="AV21" s="126"/>
      <c r="AW21" s="46" t="str">
        <f t="shared" si="6"/>
        <v/>
      </c>
      <c r="AX21" s="125" t="str">
        <f t="shared" si="7"/>
        <v/>
      </c>
      <c r="AY21" s="125" t="str">
        <f t="shared" si="8"/>
        <v/>
      </c>
      <c r="AZ21" s="87"/>
      <c r="BA21" s="30" t="str">
        <f t="shared" si="9"/>
        <v>Débil</v>
      </c>
      <c r="BB21" s="34" t="str">
        <f>IFERROR(VLOOKUP((CONCATENATE(AY21,BA21)),Listados!$U$3:$V$11,2,FALSE),"")</f>
        <v/>
      </c>
      <c r="BC21" s="125">
        <f t="shared" si="10"/>
        <v>100</v>
      </c>
      <c r="BD21" s="188"/>
      <c r="BE21" s="190"/>
      <c r="BF21" s="188"/>
      <c r="BG21" s="188"/>
      <c r="BH21" s="175"/>
      <c r="BI21" s="198"/>
      <c r="BJ21" s="175"/>
      <c r="BK21" s="175"/>
    </row>
    <row r="22" spans="1:63" ht="28">
      <c r="A22" s="178"/>
      <c r="B22" s="200"/>
      <c r="C22" s="182"/>
      <c r="D22" s="185"/>
      <c r="E22" s="227"/>
      <c r="F22" s="235"/>
      <c r="G22" s="185"/>
      <c r="H22" s="234"/>
      <c r="I22" s="234"/>
      <c r="J22" s="234"/>
      <c r="K22" s="234"/>
      <c r="L22" s="234"/>
      <c r="M22" s="234"/>
      <c r="N22" s="234"/>
      <c r="O22" s="234"/>
      <c r="P22" s="234"/>
      <c r="Q22" s="234"/>
      <c r="R22" s="234"/>
      <c r="S22" s="234"/>
      <c r="T22" s="234"/>
      <c r="U22" s="234"/>
      <c r="V22" s="234"/>
      <c r="W22" s="234"/>
      <c r="X22" s="234"/>
      <c r="Y22" s="234"/>
      <c r="Z22" s="192"/>
      <c r="AA22" s="218"/>
      <c r="AB22" s="192"/>
      <c r="AC22" s="194"/>
      <c r="AD22" s="218" t="str">
        <f>+IF(OR(AB22=1,AB22&lt;=5),"Moderado",IF(OR(AB22=6,AB22&lt;=11),"Mayor","Catastrófico"))</f>
        <v>Moderado</v>
      </c>
      <c r="AE22" s="194"/>
      <c r="AF22" s="198"/>
      <c r="AG22" s="83" t="s">
        <v>169</v>
      </c>
      <c r="AH22" s="86"/>
      <c r="AI22" s="86"/>
      <c r="AJ22" s="86"/>
      <c r="AK22" s="46" t="str">
        <f t="shared" si="0"/>
        <v/>
      </c>
      <c r="AL22" s="86"/>
      <c r="AM22" s="46" t="str">
        <f t="shared" si="1"/>
        <v/>
      </c>
      <c r="AN22" s="126"/>
      <c r="AO22" s="46" t="str">
        <f t="shared" si="2"/>
        <v/>
      </c>
      <c r="AP22" s="126"/>
      <c r="AQ22" s="46" t="str">
        <f t="shared" si="3"/>
        <v/>
      </c>
      <c r="AR22" s="126"/>
      <c r="AS22" s="46" t="str">
        <f t="shared" si="4"/>
        <v/>
      </c>
      <c r="AT22" s="126"/>
      <c r="AU22" s="46" t="str">
        <f t="shared" si="5"/>
        <v/>
      </c>
      <c r="AV22" s="126"/>
      <c r="AW22" s="46" t="str">
        <f t="shared" si="6"/>
        <v/>
      </c>
      <c r="AX22" s="125" t="str">
        <f t="shared" si="7"/>
        <v/>
      </c>
      <c r="AY22" s="125" t="str">
        <f t="shared" si="8"/>
        <v/>
      </c>
      <c r="AZ22" s="87"/>
      <c r="BA22" s="30" t="str">
        <f t="shared" si="9"/>
        <v>Débil</v>
      </c>
      <c r="BB22" s="34" t="str">
        <f>IFERROR(VLOOKUP((CONCATENATE(AY22,BA22)),Listados!$U$3:$V$11,2,FALSE),"")</f>
        <v/>
      </c>
      <c r="BC22" s="125">
        <f t="shared" si="10"/>
        <v>100</v>
      </c>
      <c r="BD22" s="188"/>
      <c r="BE22" s="190"/>
      <c r="BF22" s="188"/>
      <c r="BG22" s="188"/>
      <c r="BH22" s="175"/>
      <c r="BI22" s="198"/>
      <c r="BJ22" s="175"/>
      <c r="BK22" s="175"/>
    </row>
    <row r="23" spans="1:63" ht="28">
      <c r="A23" s="178"/>
      <c r="B23" s="200"/>
      <c r="C23" s="182"/>
      <c r="D23" s="185"/>
      <c r="E23" s="228"/>
      <c r="F23" s="236"/>
      <c r="G23" s="185"/>
      <c r="H23" s="234"/>
      <c r="I23" s="234"/>
      <c r="J23" s="234"/>
      <c r="K23" s="234"/>
      <c r="L23" s="234"/>
      <c r="M23" s="234"/>
      <c r="N23" s="234"/>
      <c r="O23" s="234"/>
      <c r="P23" s="234"/>
      <c r="Q23" s="234"/>
      <c r="R23" s="234"/>
      <c r="S23" s="234"/>
      <c r="T23" s="234"/>
      <c r="U23" s="234"/>
      <c r="V23" s="234"/>
      <c r="W23" s="234"/>
      <c r="X23" s="234"/>
      <c r="Y23" s="234"/>
      <c r="Z23" s="192"/>
      <c r="AA23" s="218"/>
      <c r="AB23" s="192"/>
      <c r="AC23" s="194"/>
      <c r="AD23" s="218" t="str">
        <f>+IF(OR(AB23=1,AB23&lt;=5),"Moderado",IF(OR(AB23=6,AB23&lt;=11),"Mayor","Catastrófico"))</f>
        <v>Moderado</v>
      </c>
      <c r="AE23" s="194"/>
      <c r="AF23" s="198"/>
      <c r="AG23" s="83" t="s">
        <v>169</v>
      </c>
      <c r="AH23" s="86"/>
      <c r="AI23" s="86"/>
      <c r="AJ23" s="86"/>
      <c r="AK23" s="46" t="str">
        <f t="shared" si="0"/>
        <v/>
      </c>
      <c r="AL23" s="86"/>
      <c r="AM23" s="46" t="str">
        <f t="shared" si="1"/>
        <v/>
      </c>
      <c r="AN23" s="126"/>
      <c r="AO23" s="46" t="str">
        <f t="shared" si="2"/>
        <v/>
      </c>
      <c r="AP23" s="126"/>
      <c r="AQ23" s="46" t="str">
        <f t="shared" si="3"/>
        <v/>
      </c>
      <c r="AR23" s="126"/>
      <c r="AS23" s="46" t="str">
        <f t="shared" si="4"/>
        <v/>
      </c>
      <c r="AT23" s="126"/>
      <c r="AU23" s="46" t="str">
        <f t="shared" si="5"/>
        <v/>
      </c>
      <c r="AV23" s="126"/>
      <c r="AW23" s="46" t="str">
        <f t="shared" si="6"/>
        <v/>
      </c>
      <c r="AX23" s="125" t="str">
        <f t="shared" si="7"/>
        <v/>
      </c>
      <c r="AY23" s="125" t="str">
        <f t="shared" si="8"/>
        <v/>
      </c>
      <c r="AZ23" s="87"/>
      <c r="BA23" s="30" t="str">
        <f t="shared" si="9"/>
        <v>Débil</v>
      </c>
      <c r="BB23" s="34" t="str">
        <f>IFERROR(VLOOKUP((CONCATENATE(AY23,BA23)),Listados!$U$3:$V$11,2,FALSE),"")</f>
        <v/>
      </c>
      <c r="BC23" s="125">
        <f t="shared" si="10"/>
        <v>100</v>
      </c>
      <c r="BD23" s="188"/>
      <c r="BE23" s="190"/>
      <c r="BF23" s="188"/>
      <c r="BG23" s="188"/>
      <c r="BH23" s="175"/>
      <c r="BI23" s="198"/>
      <c r="BJ23" s="175"/>
      <c r="BK23" s="175"/>
    </row>
    <row r="24" spans="1:63" ht="29" thickBot="1">
      <c r="A24" s="179"/>
      <c r="B24" s="200"/>
      <c r="C24" s="183"/>
      <c r="D24" s="186"/>
      <c r="E24" s="229"/>
      <c r="F24" s="237"/>
      <c r="G24" s="185"/>
      <c r="H24" s="234"/>
      <c r="I24" s="234"/>
      <c r="J24" s="234"/>
      <c r="K24" s="234"/>
      <c r="L24" s="234"/>
      <c r="M24" s="234"/>
      <c r="N24" s="234"/>
      <c r="O24" s="234"/>
      <c r="P24" s="234"/>
      <c r="Q24" s="234"/>
      <c r="R24" s="234"/>
      <c r="S24" s="234"/>
      <c r="T24" s="234"/>
      <c r="U24" s="234"/>
      <c r="V24" s="234"/>
      <c r="W24" s="234"/>
      <c r="X24" s="234"/>
      <c r="Y24" s="234"/>
      <c r="Z24" s="192"/>
      <c r="AA24" s="218"/>
      <c r="AB24" s="192"/>
      <c r="AC24" s="195"/>
      <c r="AD24" s="218" t="str">
        <f>+IF(OR(AB24=1,AB24&lt;=5),"Moderado",IF(OR(AB24=6,AB24&lt;=11),"Mayor","Catastrófico"))</f>
        <v>Moderado</v>
      </c>
      <c r="AE24" s="195"/>
      <c r="AF24" s="198"/>
      <c r="AG24" s="83" t="s">
        <v>169</v>
      </c>
      <c r="AH24" s="86"/>
      <c r="AI24" s="86"/>
      <c r="AJ24" s="86"/>
      <c r="AK24" s="46" t="str">
        <f t="shared" si="0"/>
        <v/>
      </c>
      <c r="AL24" s="86"/>
      <c r="AM24" s="46" t="str">
        <f t="shared" si="1"/>
        <v/>
      </c>
      <c r="AN24" s="126"/>
      <c r="AO24" s="46" t="str">
        <f t="shared" si="2"/>
        <v/>
      </c>
      <c r="AP24" s="126"/>
      <c r="AQ24" s="46" t="str">
        <f t="shared" si="3"/>
        <v/>
      </c>
      <c r="AR24" s="126"/>
      <c r="AS24" s="46" t="str">
        <f t="shared" si="4"/>
        <v/>
      </c>
      <c r="AT24" s="126"/>
      <c r="AU24" s="46" t="str">
        <f t="shared" si="5"/>
        <v/>
      </c>
      <c r="AV24" s="126"/>
      <c r="AW24" s="46" t="str">
        <f t="shared" si="6"/>
        <v/>
      </c>
      <c r="AX24" s="125" t="str">
        <f t="shared" si="7"/>
        <v/>
      </c>
      <c r="AY24" s="125" t="str">
        <f t="shared" si="8"/>
        <v/>
      </c>
      <c r="AZ24" s="87"/>
      <c r="BA24" s="30" t="str">
        <f t="shared" si="9"/>
        <v>Débil</v>
      </c>
      <c r="BB24" s="34" t="str">
        <f>IFERROR(VLOOKUP((CONCATENATE(AY24,BA24)),Listados!$U$3:$V$11,2,FALSE),"")</f>
        <v/>
      </c>
      <c r="BC24" s="125">
        <f t="shared" si="10"/>
        <v>100</v>
      </c>
      <c r="BD24" s="189"/>
      <c r="BE24" s="190"/>
      <c r="BF24" s="189"/>
      <c r="BG24" s="189"/>
      <c r="BH24" s="176"/>
      <c r="BI24" s="198"/>
      <c r="BJ24" s="176"/>
      <c r="BK24" s="176"/>
    </row>
    <row r="25" spans="1:63" ht="28">
      <c r="A25" s="177">
        <v>4</v>
      </c>
      <c r="B25" s="199"/>
      <c r="C25" s="181" t="str">
        <f>IFERROR(VLOOKUP(B25,Listados!B$3:C$20,2,FALSE),"")</f>
        <v/>
      </c>
      <c r="D25" s="184" t="s">
        <v>193</v>
      </c>
      <c r="E25" s="37"/>
      <c r="F25" s="28"/>
      <c r="G25" s="184"/>
      <c r="H25" s="233"/>
      <c r="I25" s="233"/>
      <c r="J25" s="233"/>
      <c r="K25" s="233"/>
      <c r="L25" s="233"/>
      <c r="M25" s="233"/>
      <c r="N25" s="233"/>
      <c r="O25" s="233"/>
      <c r="P25" s="233"/>
      <c r="Q25" s="233"/>
      <c r="R25" s="233"/>
      <c r="S25" s="233"/>
      <c r="T25" s="233"/>
      <c r="U25" s="233"/>
      <c r="V25" s="233"/>
      <c r="W25" s="233"/>
      <c r="X25" s="233"/>
      <c r="Y25" s="233"/>
      <c r="Z25" s="191"/>
      <c r="AA25" s="195">
        <f>COUNTIF(H25:Z30, "SI")</f>
        <v>0</v>
      </c>
      <c r="AB25" s="191"/>
      <c r="AC25" s="193" t="e">
        <f>+VLOOKUP(AB25,Listados!$K$8:$L$12,2,0)</f>
        <v>#N/A</v>
      </c>
      <c r="AD25" s="195" t="str">
        <f>+IF(OR(AA25=1,AA25&lt;=5),"Moderado",IF(OR(AA25=6,AA25&lt;=11),"Mayor","Catastrófico"))</f>
        <v>Moderado</v>
      </c>
      <c r="AE25" s="193" t="e">
        <f>+VLOOKUP(AD25,Listados!K31:L35,2,0)</f>
        <v>#N/A</v>
      </c>
      <c r="AF25" s="176" t="str">
        <f>IF(AND(AB25&lt;&gt;"",AD25&lt;&gt;""),VLOOKUP(AB25&amp;AD25,Listados!$M$3:$N$27,2,FALSE),"")</f>
        <v/>
      </c>
      <c r="AG25" s="83" t="s">
        <v>169</v>
      </c>
      <c r="AH25" s="86"/>
      <c r="AI25" s="86"/>
      <c r="AJ25" s="86"/>
      <c r="AK25" s="46" t="str">
        <f t="shared" si="0"/>
        <v/>
      </c>
      <c r="AL25" s="86"/>
      <c r="AM25" s="46" t="str">
        <f t="shared" si="1"/>
        <v/>
      </c>
      <c r="AN25" s="126"/>
      <c r="AO25" s="46" t="str">
        <f t="shared" si="2"/>
        <v/>
      </c>
      <c r="AP25" s="126"/>
      <c r="AQ25" s="46" t="str">
        <f t="shared" si="3"/>
        <v/>
      </c>
      <c r="AR25" s="126"/>
      <c r="AS25" s="46" t="str">
        <f t="shared" si="4"/>
        <v/>
      </c>
      <c r="AT25" s="126"/>
      <c r="AU25" s="46" t="str">
        <f t="shared" si="5"/>
        <v/>
      </c>
      <c r="AV25" s="126"/>
      <c r="AW25" s="46" t="str">
        <f t="shared" si="6"/>
        <v/>
      </c>
      <c r="AX25" s="125" t="str">
        <f t="shared" si="7"/>
        <v/>
      </c>
      <c r="AY25" s="125" t="str">
        <f t="shared" si="8"/>
        <v/>
      </c>
      <c r="AZ25" s="87"/>
      <c r="BA25" s="30" t="str">
        <f t="shared" si="9"/>
        <v>Débil</v>
      </c>
      <c r="BB25" s="34" t="str">
        <f>IFERROR(VLOOKUP((CONCATENATE(AY25,BA25)),Listados!$U$3:$V$11,2,FALSE),"")</f>
        <v/>
      </c>
      <c r="BC25" s="125">
        <f t="shared" si="10"/>
        <v>100</v>
      </c>
      <c r="BD25" s="187">
        <f>AVERAGE(BC25:BC30)</f>
        <v>100</v>
      </c>
      <c r="BE25" s="189" t="str">
        <f>IF(BD25&lt;=50, "Débil", IF(BD25&lt;=99,"Moderado","Fuerte"))</f>
        <v>Fuerte</v>
      </c>
      <c r="BF25" s="187">
        <f t="shared" ref="BF25" si="16">+IF(BE25="Fuerte",2,IF(BE25="Moderado",1,0))</f>
        <v>2</v>
      </c>
      <c r="BG25" s="187" t="e">
        <f t="shared" ref="BG25" si="17">+AC25-BF25</f>
        <v>#N/A</v>
      </c>
      <c r="BH25" s="174" t="e">
        <f>+VLOOKUP(BG25,Listados!$J$18:$K$24,2,TRUE)</f>
        <v>#N/A</v>
      </c>
      <c r="BI25" s="176" t="str">
        <f t="shared" ref="BI25" si="18">IF(ISBLANK(AD25),"",AD25)</f>
        <v>Moderado</v>
      </c>
      <c r="BJ25" s="174" t="e">
        <f>IF(AND(BH25&lt;&gt;"",BI25&lt;&gt;""),VLOOKUP(BH25&amp;BI25,Listados!$M$3:$N$27,2,FALSE),"")</f>
        <v>#N/A</v>
      </c>
      <c r="BK25" s="174" t="e">
        <f>+VLOOKUP(BJ25,Listados!$P$3:$Q$6,2,FALSE)</f>
        <v>#N/A</v>
      </c>
    </row>
    <row r="26" spans="1:63" ht="28">
      <c r="A26" s="178"/>
      <c r="B26" s="200"/>
      <c r="C26" s="182"/>
      <c r="D26" s="185"/>
      <c r="E26" s="35"/>
      <c r="F26" s="29"/>
      <c r="G26" s="185"/>
      <c r="H26" s="234"/>
      <c r="I26" s="234"/>
      <c r="J26" s="234"/>
      <c r="K26" s="234"/>
      <c r="L26" s="234"/>
      <c r="M26" s="234"/>
      <c r="N26" s="234"/>
      <c r="O26" s="234"/>
      <c r="P26" s="234"/>
      <c r="Q26" s="234"/>
      <c r="R26" s="234"/>
      <c r="S26" s="234"/>
      <c r="T26" s="234"/>
      <c r="U26" s="234"/>
      <c r="V26" s="234"/>
      <c r="W26" s="234"/>
      <c r="X26" s="234"/>
      <c r="Y26" s="234"/>
      <c r="Z26" s="192"/>
      <c r="AA26" s="218"/>
      <c r="AB26" s="192"/>
      <c r="AC26" s="194"/>
      <c r="AD26" s="218" t="str">
        <f>+IF(OR(AB26=1,AB26&lt;=5),"Moderado",IF(OR(AB26=6,AB26&lt;=11),"Mayor","Catastrófico"))</f>
        <v>Moderado</v>
      </c>
      <c r="AE26" s="194"/>
      <c r="AF26" s="198"/>
      <c r="AG26" s="83" t="s">
        <v>169</v>
      </c>
      <c r="AH26" s="86"/>
      <c r="AI26" s="86"/>
      <c r="AJ26" s="86"/>
      <c r="AK26" s="46" t="str">
        <f t="shared" si="0"/>
        <v/>
      </c>
      <c r="AL26" s="86"/>
      <c r="AM26" s="46" t="str">
        <f t="shared" si="1"/>
        <v/>
      </c>
      <c r="AN26" s="126"/>
      <c r="AO26" s="46" t="str">
        <f t="shared" si="2"/>
        <v/>
      </c>
      <c r="AP26" s="126"/>
      <c r="AQ26" s="46" t="str">
        <f t="shared" si="3"/>
        <v/>
      </c>
      <c r="AR26" s="126"/>
      <c r="AS26" s="46" t="str">
        <f t="shared" si="4"/>
        <v/>
      </c>
      <c r="AT26" s="126"/>
      <c r="AU26" s="46" t="str">
        <f t="shared" si="5"/>
        <v/>
      </c>
      <c r="AV26" s="126"/>
      <c r="AW26" s="46" t="str">
        <f t="shared" si="6"/>
        <v/>
      </c>
      <c r="AX26" s="125" t="str">
        <f t="shared" si="7"/>
        <v/>
      </c>
      <c r="AY26" s="125" t="str">
        <f t="shared" si="8"/>
        <v/>
      </c>
      <c r="AZ26" s="87"/>
      <c r="BA26" s="30" t="str">
        <f t="shared" si="9"/>
        <v>Débil</v>
      </c>
      <c r="BB26" s="34" t="str">
        <f>IFERROR(VLOOKUP((CONCATENATE(AY26,BA26)),Listados!$U$3:$V$11,2,FALSE),"")</f>
        <v/>
      </c>
      <c r="BC26" s="125">
        <f t="shared" si="10"/>
        <v>100</v>
      </c>
      <c r="BD26" s="188"/>
      <c r="BE26" s="190"/>
      <c r="BF26" s="188"/>
      <c r="BG26" s="188"/>
      <c r="BH26" s="175"/>
      <c r="BI26" s="198"/>
      <c r="BJ26" s="175"/>
      <c r="BK26" s="175"/>
    </row>
    <row r="27" spans="1:63" ht="28">
      <c r="A27" s="178"/>
      <c r="B27" s="200"/>
      <c r="C27" s="182"/>
      <c r="D27" s="185"/>
      <c r="E27" s="35"/>
      <c r="F27" s="29"/>
      <c r="G27" s="185"/>
      <c r="H27" s="234"/>
      <c r="I27" s="234"/>
      <c r="J27" s="234"/>
      <c r="K27" s="234"/>
      <c r="L27" s="234"/>
      <c r="M27" s="234"/>
      <c r="N27" s="234"/>
      <c r="O27" s="234"/>
      <c r="P27" s="234"/>
      <c r="Q27" s="234"/>
      <c r="R27" s="234"/>
      <c r="S27" s="234"/>
      <c r="T27" s="234"/>
      <c r="U27" s="234"/>
      <c r="V27" s="234"/>
      <c r="W27" s="234"/>
      <c r="X27" s="234"/>
      <c r="Y27" s="234"/>
      <c r="Z27" s="192"/>
      <c r="AA27" s="218"/>
      <c r="AB27" s="192"/>
      <c r="AC27" s="194"/>
      <c r="AD27" s="218" t="str">
        <f>+IF(OR(AB27=1,AB27&lt;=5),"Moderado",IF(OR(AB27=6,AB27&lt;=11),"Mayor","Catastrófico"))</f>
        <v>Moderado</v>
      </c>
      <c r="AE27" s="194"/>
      <c r="AF27" s="198"/>
      <c r="AG27" s="83" t="s">
        <v>169</v>
      </c>
      <c r="AH27" s="86"/>
      <c r="AI27" s="86"/>
      <c r="AJ27" s="86"/>
      <c r="AK27" s="46" t="str">
        <f t="shared" si="0"/>
        <v/>
      </c>
      <c r="AL27" s="86"/>
      <c r="AM27" s="46" t="str">
        <f t="shared" si="1"/>
        <v/>
      </c>
      <c r="AN27" s="126"/>
      <c r="AO27" s="46" t="str">
        <f t="shared" si="2"/>
        <v/>
      </c>
      <c r="AP27" s="126"/>
      <c r="AQ27" s="46" t="str">
        <f t="shared" si="3"/>
        <v/>
      </c>
      <c r="AR27" s="126"/>
      <c r="AS27" s="46" t="str">
        <f t="shared" si="4"/>
        <v/>
      </c>
      <c r="AT27" s="126"/>
      <c r="AU27" s="46" t="str">
        <f t="shared" si="5"/>
        <v/>
      </c>
      <c r="AV27" s="126"/>
      <c r="AW27" s="46" t="str">
        <f t="shared" si="6"/>
        <v/>
      </c>
      <c r="AX27" s="125" t="str">
        <f t="shared" si="7"/>
        <v/>
      </c>
      <c r="AY27" s="125" t="str">
        <f t="shared" si="8"/>
        <v/>
      </c>
      <c r="AZ27" s="87"/>
      <c r="BA27" s="30" t="str">
        <f t="shared" si="9"/>
        <v>Débil</v>
      </c>
      <c r="BB27" s="34" t="str">
        <f>IFERROR(VLOOKUP((CONCATENATE(AY27,BA27)),Listados!$U$3:$V$11,2,FALSE),"")</f>
        <v/>
      </c>
      <c r="BC27" s="125">
        <f t="shared" si="10"/>
        <v>100</v>
      </c>
      <c r="BD27" s="188"/>
      <c r="BE27" s="190"/>
      <c r="BF27" s="188"/>
      <c r="BG27" s="188"/>
      <c r="BH27" s="175"/>
      <c r="BI27" s="198"/>
      <c r="BJ27" s="175"/>
      <c r="BK27" s="175"/>
    </row>
    <row r="28" spans="1:63" ht="28">
      <c r="A28" s="178"/>
      <c r="B28" s="200"/>
      <c r="C28" s="182"/>
      <c r="D28" s="185"/>
      <c r="E28" s="227"/>
      <c r="F28" s="235"/>
      <c r="G28" s="185"/>
      <c r="H28" s="234"/>
      <c r="I28" s="234"/>
      <c r="J28" s="234"/>
      <c r="K28" s="234"/>
      <c r="L28" s="234"/>
      <c r="M28" s="234"/>
      <c r="N28" s="234"/>
      <c r="O28" s="234"/>
      <c r="P28" s="234"/>
      <c r="Q28" s="234"/>
      <c r="R28" s="234"/>
      <c r="S28" s="234"/>
      <c r="T28" s="234"/>
      <c r="U28" s="234"/>
      <c r="V28" s="234"/>
      <c r="W28" s="234"/>
      <c r="X28" s="234"/>
      <c r="Y28" s="234"/>
      <c r="Z28" s="192"/>
      <c r="AA28" s="218"/>
      <c r="AB28" s="192"/>
      <c r="AC28" s="194"/>
      <c r="AD28" s="218" t="str">
        <f>+IF(OR(AB28=1,AB28&lt;=5),"Moderado",IF(OR(AB28=6,AB28&lt;=11),"Mayor","Catastrófico"))</f>
        <v>Moderado</v>
      </c>
      <c r="AE28" s="194"/>
      <c r="AF28" s="198"/>
      <c r="AG28" s="83" t="s">
        <v>169</v>
      </c>
      <c r="AH28" s="86"/>
      <c r="AI28" s="86"/>
      <c r="AJ28" s="86"/>
      <c r="AK28" s="46" t="str">
        <f t="shared" si="0"/>
        <v/>
      </c>
      <c r="AL28" s="86"/>
      <c r="AM28" s="46" t="str">
        <f t="shared" si="1"/>
        <v/>
      </c>
      <c r="AN28" s="126"/>
      <c r="AO28" s="46" t="str">
        <f t="shared" si="2"/>
        <v/>
      </c>
      <c r="AP28" s="126"/>
      <c r="AQ28" s="46" t="str">
        <f t="shared" si="3"/>
        <v/>
      </c>
      <c r="AR28" s="126"/>
      <c r="AS28" s="46" t="str">
        <f t="shared" si="4"/>
        <v/>
      </c>
      <c r="AT28" s="126"/>
      <c r="AU28" s="46" t="str">
        <f t="shared" si="5"/>
        <v/>
      </c>
      <c r="AV28" s="126"/>
      <c r="AW28" s="46" t="str">
        <f t="shared" si="6"/>
        <v/>
      </c>
      <c r="AX28" s="125" t="str">
        <f t="shared" si="7"/>
        <v/>
      </c>
      <c r="AY28" s="125" t="str">
        <f t="shared" si="8"/>
        <v/>
      </c>
      <c r="AZ28" s="87"/>
      <c r="BA28" s="30" t="str">
        <f t="shared" si="9"/>
        <v>Débil</v>
      </c>
      <c r="BB28" s="34" t="str">
        <f>IFERROR(VLOOKUP((CONCATENATE(AY28,BA28)),Listados!$U$3:$V$11,2,FALSE),"")</f>
        <v/>
      </c>
      <c r="BC28" s="125">
        <f t="shared" si="10"/>
        <v>100</v>
      </c>
      <c r="BD28" s="188"/>
      <c r="BE28" s="190"/>
      <c r="BF28" s="188"/>
      <c r="BG28" s="188"/>
      <c r="BH28" s="175"/>
      <c r="BI28" s="198"/>
      <c r="BJ28" s="175"/>
      <c r="BK28" s="175"/>
    </row>
    <row r="29" spans="1:63" ht="28">
      <c r="A29" s="178"/>
      <c r="B29" s="200"/>
      <c r="C29" s="182"/>
      <c r="D29" s="185"/>
      <c r="E29" s="228"/>
      <c r="F29" s="236"/>
      <c r="G29" s="185"/>
      <c r="H29" s="234"/>
      <c r="I29" s="234"/>
      <c r="J29" s="234"/>
      <c r="K29" s="234"/>
      <c r="L29" s="234"/>
      <c r="M29" s="234"/>
      <c r="N29" s="234"/>
      <c r="O29" s="234"/>
      <c r="P29" s="234"/>
      <c r="Q29" s="234"/>
      <c r="R29" s="234"/>
      <c r="S29" s="234"/>
      <c r="T29" s="234"/>
      <c r="U29" s="234"/>
      <c r="V29" s="234"/>
      <c r="W29" s="234"/>
      <c r="X29" s="234"/>
      <c r="Y29" s="234"/>
      <c r="Z29" s="192"/>
      <c r="AA29" s="218"/>
      <c r="AB29" s="192"/>
      <c r="AC29" s="194"/>
      <c r="AD29" s="218" t="str">
        <f>+IF(OR(AB29=1,AB29&lt;=5),"Moderado",IF(OR(AB29=6,AB29&lt;=11),"Mayor","Catastrófico"))</f>
        <v>Moderado</v>
      </c>
      <c r="AE29" s="194"/>
      <c r="AF29" s="198"/>
      <c r="AG29" s="83" t="s">
        <v>169</v>
      </c>
      <c r="AH29" s="86"/>
      <c r="AI29" s="86"/>
      <c r="AJ29" s="86"/>
      <c r="AK29" s="46" t="str">
        <f t="shared" si="0"/>
        <v/>
      </c>
      <c r="AL29" s="86"/>
      <c r="AM29" s="46" t="str">
        <f t="shared" si="1"/>
        <v/>
      </c>
      <c r="AN29" s="126"/>
      <c r="AO29" s="46" t="str">
        <f t="shared" si="2"/>
        <v/>
      </c>
      <c r="AP29" s="126"/>
      <c r="AQ29" s="46" t="str">
        <f t="shared" si="3"/>
        <v/>
      </c>
      <c r="AR29" s="126"/>
      <c r="AS29" s="46" t="str">
        <f t="shared" si="4"/>
        <v/>
      </c>
      <c r="AT29" s="126"/>
      <c r="AU29" s="46" t="str">
        <f t="shared" si="5"/>
        <v/>
      </c>
      <c r="AV29" s="126"/>
      <c r="AW29" s="46" t="str">
        <f t="shared" si="6"/>
        <v/>
      </c>
      <c r="AX29" s="125" t="str">
        <f t="shared" si="7"/>
        <v/>
      </c>
      <c r="AY29" s="125" t="str">
        <f t="shared" si="8"/>
        <v/>
      </c>
      <c r="AZ29" s="87"/>
      <c r="BA29" s="30" t="str">
        <f t="shared" si="9"/>
        <v>Débil</v>
      </c>
      <c r="BB29" s="34" t="str">
        <f>IFERROR(VLOOKUP((CONCATENATE(AY29,BA29)),Listados!$U$3:$V$11,2,FALSE),"")</f>
        <v/>
      </c>
      <c r="BC29" s="125">
        <f t="shared" si="10"/>
        <v>100</v>
      </c>
      <c r="BD29" s="188"/>
      <c r="BE29" s="190"/>
      <c r="BF29" s="188"/>
      <c r="BG29" s="188"/>
      <c r="BH29" s="175"/>
      <c r="BI29" s="198"/>
      <c r="BJ29" s="175"/>
      <c r="BK29" s="175"/>
    </row>
    <row r="30" spans="1:63" ht="29" thickBot="1">
      <c r="A30" s="179"/>
      <c r="B30" s="200"/>
      <c r="C30" s="183"/>
      <c r="D30" s="186"/>
      <c r="E30" s="229"/>
      <c r="F30" s="237"/>
      <c r="G30" s="185"/>
      <c r="H30" s="234"/>
      <c r="I30" s="234"/>
      <c r="J30" s="234"/>
      <c r="K30" s="234"/>
      <c r="L30" s="234"/>
      <c r="M30" s="234"/>
      <c r="N30" s="234"/>
      <c r="O30" s="234"/>
      <c r="P30" s="234"/>
      <c r="Q30" s="234"/>
      <c r="R30" s="234"/>
      <c r="S30" s="234"/>
      <c r="T30" s="234"/>
      <c r="U30" s="234"/>
      <c r="V30" s="234"/>
      <c r="W30" s="234"/>
      <c r="X30" s="234"/>
      <c r="Y30" s="234"/>
      <c r="Z30" s="192"/>
      <c r="AA30" s="218"/>
      <c r="AB30" s="192"/>
      <c r="AC30" s="195"/>
      <c r="AD30" s="218" t="str">
        <f>+IF(OR(AB30=1,AB30&lt;=5),"Moderado",IF(OR(AB30=6,AB30&lt;=11),"Mayor","Catastrófico"))</f>
        <v>Moderado</v>
      </c>
      <c r="AE30" s="195"/>
      <c r="AF30" s="198"/>
      <c r="AG30" s="83" t="s">
        <v>169</v>
      </c>
      <c r="AH30" s="86"/>
      <c r="AI30" s="86"/>
      <c r="AJ30" s="86"/>
      <c r="AK30" s="46" t="str">
        <f t="shared" si="0"/>
        <v/>
      </c>
      <c r="AL30" s="86"/>
      <c r="AM30" s="46" t="str">
        <f t="shared" si="1"/>
        <v/>
      </c>
      <c r="AN30" s="126"/>
      <c r="AO30" s="46" t="str">
        <f t="shared" si="2"/>
        <v/>
      </c>
      <c r="AP30" s="126"/>
      <c r="AQ30" s="46" t="str">
        <f t="shared" si="3"/>
        <v/>
      </c>
      <c r="AR30" s="126"/>
      <c r="AS30" s="46" t="str">
        <f t="shared" si="4"/>
        <v/>
      </c>
      <c r="AT30" s="126"/>
      <c r="AU30" s="46" t="str">
        <f t="shared" si="5"/>
        <v/>
      </c>
      <c r="AV30" s="126"/>
      <c r="AW30" s="46" t="str">
        <f t="shared" si="6"/>
        <v/>
      </c>
      <c r="AX30" s="125" t="str">
        <f t="shared" si="7"/>
        <v/>
      </c>
      <c r="AY30" s="125" t="str">
        <f t="shared" si="8"/>
        <v/>
      </c>
      <c r="AZ30" s="87"/>
      <c r="BA30" s="30" t="str">
        <f t="shared" si="9"/>
        <v>Débil</v>
      </c>
      <c r="BB30" s="34" t="str">
        <f>IFERROR(VLOOKUP((CONCATENATE(AY30,BA30)),Listados!$U$3:$V$11,2,FALSE),"")</f>
        <v/>
      </c>
      <c r="BC30" s="125">
        <f t="shared" si="10"/>
        <v>100</v>
      </c>
      <c r="BD30" s="189"/>
      <c r="BE30" s="190"/>
      <c r="BF30" s="189"/>
      <c r="BG30" s="189"/>
      <c r="BH30" s="176"/>
      <c r="BI30" s="198"/>
      <c r="BJ30" s="176"/>
      <c r="BK30" s="176"/>
    </row>
    <row r="31" spans="1:63" ht="28">
      <c r="A31" s="177">
        <v>5</v>
      </c>
      <c r="B31" s="199"/>
      <c r="C31" s="181" t="str">
        <f>IFERROR(VLOOKUP(B31,Listados!B$3:C$20,2,FALSE),"")</f>
        <v/>
      </c>
      <c r="D31" s="184" t="s">
        <v>193</v>
      </c>
      <c r="E31" s="37"/>
      <c r="F31" s="28"/>
      <c r="G31" s="184"/>
      <c r="H31" s="233"/>
      <c r="I31" s="233"/>
      <c r="J31" s="233"/>
      <c r="K31" s="233"/>
      <c r="L31" s="233"/>
      <c r="M31" s="233"/>
      <c r="N31" s="233"/>
      <c r="O31" s="233"/>
      <c r="P31" s="233"/>
      <c r="Q31" s="233"/>
      <c r="R31" s="233"/>
      <c r="S31" s="233"/>
      <c r="T31" s="233"/>
      <c r="U31" s="233"/>
      <c r="V31" s="233"/>
      <c r="W31" s="233"/>
      <c r="X31" s="233"/>
      <c r="Y31" s="233"/>
      <c r="Z31" s="191"/>
      <c r="AA31" s="195">
        <f>COUNTIF(H31:Z36, "SI")</f>
        <v>0</v>
      </c>
      <c r="AB31" s="191"/>
      <c r="AC31" s="193" t="e">
        <f>+VLOOKUP(AB31,Listados!$K$8:$L$12,2,0)</f>
        <v>#N/A</v>
      </c>
      <c r="AD31" s="195" t="str">
        <f>+IF(OR(AA31=1,AA31&lt;=5),"Moderado",IF(OR(AA31=6,AA31&lt;=11),"Mayor","Catastrófico"))</f>
        <v>Moderado</v>
      </c>
      <c r="AE31" s="193" t="e">
        <f>+VLOOKUP(AD31,Listados!K37:L41,2,0)</f>
        <v>#N/A</v>
      </c>
      <c r="AF31" s="176" t="str">
        <f>IF(AND(AB31&lt;&gt;"",AD31&lt;&gt;""),VLOOKUP(AB31&amp;AD31,Listados!$M$3:$N$27,2,FALSE),"")</f>
        <v/>
      </c>
      <c r="AG31" s="83" t="s">
        <v>169</v>
      </c>
      <c r="AH31" s="86"/>
      <c r="AI31" s="86"/>
      <c r="AJ31" s="86"/>
      <c r="AK31" s="46" t="str">
        <f t="shared" si="0"/>
        <v/>
      </c>
      <c r="AL31" s="86"/>
      <c r="AM31" s="46" t="str">
        <f t="shared" si="1"/>
        <v/>
      </c>
      <c r="AN31" s="126"/>
      <c r="AO31" s="46" t="str">
        <f t="shared" si="2"/>
        <v/>
      </c>
      <c r="AP31" s="126"/>
      <c r="AQ31" s="46" t="str">
        <f t="shared" si="3"/>
        <v/>
      </c>
      <c r="AR31" s="126"/>
      <c r="AS31" s="46" t="str">
        <f t="shared" si="4"/>
        <v/>
      </c>
      <c r="AT31" s="126"/>
      <c r="AU31" s="46" t="str">
        <f t="shared" si="5"/>
        <v/>
      </c>
      <c r="AV31" s="126"/>
      <c r="AW31" s="46" t="str">
        <f t="shared" si="6"/>
        <v/>
      </c>
      <c r="AX31" s="125" t="str">
        <f t="shared" si="7"/>
        <v/>
      </c>
      <c r="AY31" s="125" t="str">
        <f t="shared" si="8"/>
        <v/>
      </c>
      <c r="AZ31" s="87"/>
      <c r="BA31" s="30" t="str">
        <f t="shared" si="9"/>
        <v>Débil</v>
      </c>
      <c r="BB31" s="34" t="str">
        <f>IFERROR(VLOOKUP((CONCATENATE(AY31,BA31)),Listados!$U$3:$V$11,2,FALSE),"")</f>
        <v/>
      </c>
      <c r="BC31" s="125">
        <f t="shared" si="10"/>
        <v>100</v>
      </c>
      <c r="BD31" s="187">
        <f>AVERAGE(BC31:BC36)</f>
        <v>100</v>
      </c>
      <c r="BE31" s="189" t="str">
        <f>IF(BD31&lt;=50, "Débil", IF(BD31&lt;=99,"Moderado","Fuerte"))</f>
        <v>Fuerte</v>
      </c>
      <c r="BF31" s="187">
        <f t="shared" ref="BF31" si="19">+IF(BE31="Fuerte",2,IF(BE31="Moderado",1,0))</f>
        <v>2</v>
      </c>
      <c r="BG31" s="187" t="e">
        <f t="shared" ref="BG31" si="20">+AC31-BF31</f>
        <v>#N/A</v>
      </c>
      <c r="BH31" s="174" t="e">
        <f>+VLOOKUP(BG31,Listados!$J$18:$K$24,2,TRUE)</f>
        <v>#N/A</v>
      </c>
      <c r="BI31" s="176" t="str">
        <f t="shared" ref="BI31" si="21">IF(ISBLANK(AD31),"",AD31)</f>
        <v>Moderado</v>
      </c>
      <c r="BJ31" s="174" t="e">
        <f>IF(AND(BH31&lt;&gt;"",BI31&lt;&gt;""),VLOOKUP(BH31&amp;BI31,Listados!$M$3:$N$27,2,FALSE),"")</f>
        <v>#N/A</v>
      </c>
      <c r="BK31" s="174" t="e">
        <f>+VLOOKUP(BJ31,Listados!$P$3:$Q$6,2,FALSE)</f>
        <v>#N/A</v>
      </c>
    </row>
    <row r="32" spans="1:63" ht="28">
      <c r="A32" s="178"/>
      <c r="B32" s="200"/>
      <c r="C32" s="182"/>
      <c r="D32" s="185"/>
      <c r="E32" s="35"/>
      <c r="F32" s="29"/>
      <c r="G32" s="185"/>
      <c r="H32" s="234"/>
      <c r="I32" s="234"/>
      <c r="J32" s="234"/>
      <c r="K32" s="234"/>
      <c r="L32" s="234"/>
      <c r="M32" s="234"/>
      <c r="N32" s="234"/>
      <c r="O32" s="234"/>
      <c r="P32" s="234"/>
      <c r="Q32" s="234"/>
      <c r="R32" s="234"/>
      <c r="S32" s="234"/>
      <c r="T32" s="234"/>
      <c r="U32" s="234"/>
      <c r="V32" s="234"/>
      <c r="W32" s="234"/>
      <c r="X32" s="234"/>
      <c r="Y32" s="234"/>
      <c r="Z32" s="192"/>
      <c r="AA32" s="218"/>
      <c r="AB32" s="192"/>
      <c r="AC32" s="194"/>
      <c r="AD32" s="218" t="str">
        <f>+IF(OR(AB32=1,AB32&lt;=5),"Moderado",IF(OR(AB32=6,AB32&lt;=11),"Mayor","Catastrófico"))</f>
        <v>Moderado</v>
      </c>
      <c r="AE32" s="194"/>
      <c r="AF32" s="198"/>
      <c r="AG32" s="83" t="s">
        <v>169</v>
      </c>
      <c r="AH32" s="86"/>
      <c r="AI32" s="86"/>
      <c r="AJ32" s="86"/>
      <c r="AK32" s="46" t="str">
        <f t="shared" si="0"/>
        <v/>
      </c>
      <c r="AL32" s="86"/>
      <c r="AM32" s="46" t="str">
        <f t="shared" si="1"/>
        <v/>
      </c>
      <c r="AN32" s="126"/>
      <c r="AO32" s="46" t="str">
        <f t="shared" si="2"/>
        <v/>
      </c>
      <c r="AP32" s="126"/>
      <c r="AQ32" s="46" t="str">
        <f t="shared" si="3"/>
        <v/>
      </c>
      <c r="AR32" s="126"/>
      <c r="AS32" s="46" t="str">
        <f t="shared" si="4"/>
        <v/>
      </c>
      <c r="AT32" s="126"/>
      <c r="AU32" s="46" t="str">
        <f t="shared" si="5"/>
        <v/>
      </c>
      <c r="AV32" s="126"/>
      <c r="AW32" s="46" t="str">
        <f t="shared" si="6"/>
        <v/>
      </c>
      <c r="AX32" s="125" t="str">
        <f t="shared" si="7"/>
        <v/>
      </c>
      <c r="AY32" s="125" t="str">
        <f t="shared" si="8"/>
        <v/>
      </c>
      <c r="AZ32" s="87"/>
      <c r="BA32" s="30" t="str">
        <f t="shared" si="9"/>
        <v>Débil</v>
      </c>
      <c r="BB32" s="34" t="str">
        <f>IFERROR(VLOOKUP((CONCATENATE(AY32,BA32)),Listados!$U$3:$V$11,2,FALSE),"")</f>
        <v/>
      </c>
      <c r="BC32" s="125">
        <f t="shared" si="10"/>
        <v>100</v>
      </c>
      <c r="BD32" s="188"/>
      <c r="BE32" s="190"/>
      <c r="BF32" s="188"/>
      <c r="BG32" s="188"/>
      <c r="BH32" s="175"/>
      <c r="BI32" s="198"/>
      <c r="BJ32" s="175"/>
      <c r="BK32" s="175"/>
    </row>
    <row r="33" spans="1:63" ht="28">
      <c r="A33" s="178"/>
      <c r="B33" s="200"/>
      <c r="C33" s="182"/>
      <c r="D33" s="185"/>
      <c r="E33" s="35"/>
      <c r="F33" s="29"/>
      <c r="G33" s="185"/>
      <c r="H33" s="234"/>
      <c r="I33" s="234"/>
      <c r="J33" s="234"/>
      <c r="K33" s="234"/>
      <c r="L33" s="234"/>
      <c r="M33" s="234"/>
      <c r="N33" s="234"/>
      <c r="O33" s="234"/>
      <c r="P33" s="234"/>
      <c r="Q33" s="234"/>
      <c r="R33" s="234"/>
      <c r="S33" s="234"/>
      <c r="T33" s="234"/>
      <c r="U33" s="234"/>
      <c r="V33" s="234"/>
      <c r="W33" s="234"/>
      <c r="X33" s="234"/>
      <c r="Y33" s="234"/>
      <c r="Z33" s="192"/>
      <c r="AA33" s="218"/>
      <c r="AB33" s="192"/>
      <c r="AC33" s="194"/>
      <c r="AD33" s="218" t="str">
        <f>+IF(OR(AB33=1,AB33&lt;=5),"Moderado",IF(OR(AB33=6,AB33&lt;=11),"Mayor","Catastrófico"))</f>
        <v>Moderado</v>
      </c>
      <c r="AE33" s="194"/>
      <c r="AF33" s="198"/>
      <c r="AG33" s="83" t="s">
        <v>169</v>
      </c>
      <c r="AH33" s="86"/>
      <c r="AI33" s="86"/>
      <c r="AJ33" s="86"/>
      <c r="AK33" s="46" t="str">
        <f t="shared" si="0"/>
        <v/>
      </c>
      <c r="AL33" s="86"/>
      <c r="AM33" s="46" t="str">
        <f t="shared" si="1"/>
        <v/>
      </c>
      <c r="AN33" s="126"/>
      <c r="AO33" s="46" t="str">
        <f t="shared" si="2"/>
        <v/>
      </c>
      <c r="AP33" s="126"/>
      <c r="AQ33" s="46" t="str">
        <f t="shared" si="3"/>
        <v/>
      </c>
      <c r="AR33" s="126"/>
      <c r="AS33" s="46" t="str">
        <f t="shared" si="4"/>
        <v/>
      </c>
      <c r="AT33" s="126"/>
      <c r="AU33" s="46" t="str">
        <f t="shared" si="5"/>
        <v/>
      </c>
      <c r="AV33" s="126"/>
      <c r="AW33" s="46" t="str">
        <f t="shared" si="6"/>
        <v/>
      </c>
      <c r="AX33" s="125" t="str">
        <f t="shared" si="7"/>
        <v/>
      </c>
      <c r="AY33" s="125" t="str">
        <f t="shared" si="8"/>
        <v/>
      </c>
      <c r="AZ33" s="87"/>
      <c r="BA33" s="30" t="str">
        <f t="shared" si="9"/>
        <v>Débil</v>
      </c>
      <c r="BB33" s="34" t="str">
        <f>IFERROR(VLOOKUP((CONCATENATE(AY33,BA33)),Listados!$U$3:$V$11,2,FALSE),"")</f>
        <v/>
      </c>
      <c r="BC33" s="125">
        <f t="shared" si="10"/>
        <v>100</v>
      </c>
      <c r="BD33" s="188"/>
      <c r="BE33" s="190"/>
      <c r="BF33" s="188"/>
      <c r="BG33" s="188"/>
      <c r="BH33" s="175"/>
      <c r="BI33" s="198"/>
      <c r="BJ33" s="175"/>
      <c r="BK33" s="175"/>
    </row>
    <row r="34" spans="1:63" ht="28">
      <c r="A34" s="178"/>
      <c r="B34" s="200"/>
      <c r="C34" s="182"/>
      <c r="D34" s="185"/>
      <c r="E34" s="227"/>
      <c r="F34" s="235"/>
      <c r="G34" s="185"/>
      <c r="H34" s="234"/>
      <c r="I34" s="234"/>
      <c r="J34" s="234"/>
      <c r="K34" s="234"/>
      <c r="L34" s="234"/>
      <c r="M34" s="234"/>
      <c r="N34" s="234"/>
      <c r="O34" s="234"/>
      <c r="P34" s="234"/>
      <c r="Q34" s="234"/>
      <c r="R34" s="234"/>
      <c r="S34" s="234"/>
      <c r="T34" s="234"/>
      <c r="U34" s="234"/>
      <c r="V34" s="234"/>
      <c r="W34" s="234"/>
      <c r="X34" s="234"/>
      <c r="Y34" s="234"/>
      <c r="Z34" s="192"/>
      <c r="AA34" s="218"/>
      <c r="AB34" s="192"/>
      <c r="AC34" s="194"/>
      <c r="AD34" s="218" t="str">
        <f>+IF(OR(AB34=1,AB34&lt;=5),"Moderado",IF(OR(AB34=6,AB34&lt;=11),"Mayor","Catastrófico"))</f>
        <v>Moderado</v>
      </c>
      <c r="AE34" s="194"/>
      <c r="AF34" s="198"/>
      <c r="AG34" s="83" t="s">
        <v>169</v>
      </c>
      <c r="AH34" s="86"/>
      <c r="AI34" s="86"/>
      <c r="AJ34" s="86"/>
      <c r="AK34" s="46" t="str">
        <f t="shared" si="0"/>
        <v/>
      </c>
      <c r="AL34" s="86"/>
      <c r="AM34" s="46" t="str">
        <f t="shared" si="1"/>
        <v/>
      </c>
      <c r="AN34" s="126"/>
      <c r="AO34" s="46" t="str">
        <f t="shared" si="2"/>
        <v/>
      </c>
      <c r="AP34" s="126"/>
      <c r="AQ34" s="46" t="str">
        <f t="shared" si="3"/>
        <v/>
      </c>
      <c r="AR34" s="126"/>
      <c r="AS34" s="46" t="str">
        <f t="shared" si="4"/>
        <v/>
      </c>
      <c r="AT34" s="126"/>
      <c r="AU34" s="46" t="str">
        <f t="shared" si="5"/>
        <v/>
      </c>
      <c r="AV34" s="126"/>
      <c r="AW34" s="46" t="str">
        <f t="shared" si="6"/>
        <v/>
      </c>
      <c r="AX34" s="125" t="str">
        <f t="shared" si="7"/>
        <v/>
      </c>
      <c r="AY34" s="125" t="str">
        <f t="shared" si="8"/>
        <v/>
      </c>
      <c r="AZ34" s="87"/>
      <c r="BA34" s="30" t="str">
        <f t="shared" si="9"/>
        <v>Débil</v>
      </c>
      <c r="BB34" s="34" t="str">
        <f>IFERROR(VLOOKUP((CONCATENATE(AY34,BA34)),Listados!$U$3:$V$11,2,FALSE),"")</f>
        <v/>
      </c>
      <c r="BC34" s="125">
        <f t="shared" si="10"/>
        <v>100</v>
      </c>
      <c r="BD34" s="188"/>
      <c r="BE34" s="190"/>
      <c r="BF34" s="188"/>
      <c r="BG34" s="188"/>
      <c r="BH34" s="175"/>
      <c r="BI34" s="198"/>
      <c r="BJ34" s="175"/>
      <c r="BK34" s="175"/>
    </row>
    <row r="35" spans="1:63" ht="28">
      <c r="A35" s="178"/>
      <c r="B35" s="200"/>
      <c r="C35" s="182"/>
      <c r="D35" s="185"/>
      <c r="E35" s="228"/>
      <c r="F35" s="236"/>
      <c r="G35" s="185"/>
      <c r="H35" s="234"/>
      <c r="I35" s="234"/>
      <c r="J35" s="234"/>
      <c r="K35" s="234"/>
      <c r="L35" s="234"/>
      <c r="M35" s="234"/>
      <c r="N35" s="234"/>
      <c r="O35" s="234"/>
      <c r="P35" s="234"/>
      <c r="Q35" s="234"/>
      <c r="R35" s="234"/>
      <c r="S35" s="234"/>
      <c r="T35" s="234"/>
      <c r="U35" s="234"/>
      <c r="V35" s="234"/>
      <c r="W35" s="234"/>
      <c r="X35" s="234"/>
      <c r="Y35" s="234"/>
      <c r="Z35" s="192"/>
      <c r="AA35" s="218"/>
      <c r="AB35" s="192"/>
      <c r="AC35" s="194"/>
      <c r="AD35" s="218" t="str">
        <f>+IF(OR(AB35=1,AB35&lt;=5),"Moderado",IF(OR(AB35=6,AB35&lt;=11),"Mayor","Catastrófico"))</f>
        <v>Moderado</v>
      </c>
      <c r="AE35" s="194"/>
      <c r="AF35" s="198"/>
      <c r="AG35" s="83" t="s">
        <v>169</v>
      </c>
      <c r="AH35" s="86"/>
      <c r="AI35" s="86"/>
      <c r="AJ35" s="86"/>
      <c r="AK35" s="46" t="str">
        <f t="shared" si="0"/>
        <v/>
      </c>
      <c r="AL35" s="86"/>
      <c r="AM35" s="46" t="str">
        <f t="shared" si="1"/>
        <v/>
      </c>
      <c r="AN35" s="126"/>
      <c r="AO35" s="46" t="str">
        <f t="shared" si="2"/>
        <v/>
      </c>
      <c r="AP35" s="126"/>
      <c r="AQ35" s="46" t="str">
        <f t="shared" si="3"/>
        <v/>
      </c>
      <c r="AR35" s="126"/>
      <c r="AS35" s="46" t="str">
        <f t="shared" si="4"/>
        <v/>
      </c>
      <c r="AT35" s="126"/>
      <c r="AU35" s="46" t="str">
        <f t="shared" si="5"/>
        <v/>
      </c>
      <c r="AV35" s="126"/>
      <c r="AW35" s="46" t="str">
        <f t="shared" si="6"/>
        <v/>
      </c>
      <c r="AX35" s="125" t="str">
        <f t="shared" si="7"/>
        <v/>
      </c>
      <c r="AY35" s="125" t="str">
        <f t="shared" si="8"/>
        <v/>
      </c>
      <c r="AZ35" s="87"/>
      <c r="BA35" s="30" t="str">
        <f t="shared" si="9"/>
        <v>Débil</v>
      </c>
      <c r="BB35" s="34" t="str">
        <f>IFERROR(VLOOKUP((CONCATENATE(AY35,BA35)),Listados!$U$3:$V$11,2,FALSE),"")</f>
        <v/>
      </c>
      <c r="BC35" s="125">
        <f t="shared" si="10"/>
        <v>100</v>
      </c>
      <c r="BD35" s="188"/>
      <c r="BE35" s="190"/>
      <c r="BF35" s="188"/>
      <c r="BG35" s="188"/>
      <c r="BH35" s="175"/>
      <c r="BI35" s="198"/>
      <c r="BJ35" s="175"/>
      <c r="BK35" s="175"/>
    </row>
    <row r="36" spans="1:63" ht="29" thickBot="1">
      <c r="A36" s="179"/>
      <c r="B36" s="200"/>
      <c r="C36" s="183"/>
      <c r="D36" s="186"/>
      <c r="E36" s="229"/>
      <c r="F36" s="237"/>
      <c r="G36" s="185"/>
      <c r="H36" s="234"/>
      <c r="I36" s="234"/>
      <c r="J36" s="234"/>
      <c r="K36" s="234"/>
      <c r="L36" s="234"/>
      <c r="M36" s="234"/>
      <c r="N36" s="234"/>
      <c r="O36" s="234"/>
      <c r="P36" s="234"/>
      <c r="Q36" s="234"/>
      <c r="R36" s="234"/>
      <c r="S36" s="234"/>
      <c r="T36" s="234"/>
      <c r="U36" s="234"/>
      <c r="V36" s="234"/>
      <c r="W36" s="234"/>
      <c r="X36" s="234"/>
      <c r="Y36" s="234"/>
      <c r="Z36" s="192"/>
      <c r="AA36" s="218"/>
      <c r="AB36" s="192"/>
      <c r="AC36" s="195"/>
      <c r="AD36" s="218" t="str">
        <f>+IF(OR(AB36=1,AB36&lt;=5),"Moderado",IF(OR(AB36=6,AB36&lt;=11),"Mayor","Catastrófico"))</f>
        <v>Moderado</v>
      </c>
      <c r="AE36" s="195"/>
      <c r="AF36" s="198"/>
      <c r="AG36" s="83" t="s">
        <v>169</v>
      </c>
      <c r="AH36" s="86"/>
      <c r="AI36" s="86"/>
      <c r="AJ36" s="86"/>
      <c r="AK36" s="46" t="str">
        <f t="shared" si="0"/>
        <v/>
      </c>
      <c r="AL36" s="86"/>
      <c r="AM36" s="46" t="str">
        <f t="shared" si="1"/>
        <v/>
      </c>
      <c r="AN36" s="126"/>
      <c r="AO36" s="46" t="str">
        <f t="shared" si="2"/>
        <v/>
      </c>
      <c r="AP36" s="126"/>
      <c r="AQ36" s="46" t="str">
        <f t="shared" si="3"/>
        <v/>
      </c>
      <c r="AR36" s="126"/>
      <c r="AS36" s="46" t="str">
        <f t="shared" si="4"/>
        <v/>
      </c>
      <c r="AT36" s="126"/>
      <c r="AU36" s="46" t="str">
        <f t="shared" si="5"/>
        <v/>
      </c>
      <c r="AV36" s="126"/>
      <c r="AW36" s="46" t="str">
        <f t="shared" si="6"/>
        <v/>
      </c>
      <c r="AX36" s="125" t="str">
        <f t="shared" si="7"/>
        <v/>
      </c>
      <c r="AY36" s="125" t="str">
        <f t="shared" si="8"/>
        <v/>
      </c>
      <c r="AZ36" s="87"/>
      <c r="BA36" s="30" t="str">
        <f t="shared" si="9"/>
        <v>Débil</v>
      </c>
      <c r="BB36" s="34" t="str">
        <f>IFERROR(VLOOKUP((CONCATENATE(AY36,BA36)),Listados!$U$3:$V$11,2,FALSE),"")</f>
        <v/>
      </c>
      <c r="BC36" s="125">
        <f t="shared" si="10"/>
        <v>100</v>
      </c>
      <c r="BD36" s="189"/>
      <c r="BE36" s="190"/>
      <c r="BF36" s="189"/>
      <c r="BG36" s="189"/>
      <c r="BH36" s="176"/>
      <c r="BI36" s="198"/>
      <c r="BJ36" s="176"/>
      <c r="BK36" s="176"/>
    </row>
    <row r="37" spans="1:63" ht="28">
      <c r="A37" s="177">
        <v>6</v>
      </c>
      <c r="B37" s="199"/>
      <c r="C37" s="181" t="str">
        <f>IFERROR(VLOOKUP(B37,Listados!B$3:C$20,2,FALSE),"")</f>
        <v/>
      </c>
      <c r="D37" s="184" t="s">
        <v>193</v>
      </c>
      <c r="E37" s="37"/>
      <c r="F37" s="28"/>
      <c r="G37" s="184"/>
      <c r="H37" s="233"/>
      <c r="I37" s="233"/>
      <c r="J37" s="233"/>
      <c r="K37" s="233"/>
      <c r="L37" s="233"/>
      <c r="M37" s="233"/>
      <c r="N37" s="233"/>
      <c r="O37" s="233"/>
      <c r="P37" s="233"/>
      <c r="Q37" s="233"/>
      <c r="R37" s="233"/>
      <c r="S37" s="233"/>
      <c r="T37" s="233"/>
      <c r="U37" s="233"/>
      <c r="V37" s="233"/>
      <c r="W37" s="233"/>
      <c r="X37" s="233"/>
      <c r="Y37" s="233"/>
      <c r="Z37" s="191"/>
      <c r="AA37" s="195">
        <f>COUNTIF(H37:Z42, "SI")</f>
        <v>0</v>
      </c>
      <c r="AB37" s="191"/>
      <c r="AC37" s="193" t="e">
        <f>+VLOOKUP(AB37,Listados!$K$8:$L$12,2,0)</f>
        <v>#N/A</v>
      </c>
      <c r="AD37" s="195" t="str">
        <f>+IF(OR(AA37=1,AA37&lt;=5),"Moderado",IF(OR(AA37=6,AA37&lt;=11),"Mayor","Catastrófico"))</f>
        <v>Moderado</v>
      </c>
      <c r="AE37" s="193" t="e">
        <f>+VLOOKUP(AD37,Listados!K43:L47,2,0)</f>
        <v>#N/A</v>
      </c>
      <c r="AF37" s="176" t="str">
        <f>IF(AND(AB37&lt;&gt;"",AD37&lt;&gt;""),VLOOKUP(AB37&amp;AD37,Listados!$M$3:$N$27,2,FALSE),"")</f>
        <v/>
      </c>
      <c r="AG37" s="83" t="s">
        <v>169</v>
      </c>
      <c r="AH37" s="86"/>
      <c r="AI37" s="86"/>
      <c r="AJ37" s="86"/>
      <c r="AK37" s="46" t="str">
        <f t="shared" si="0"/>
        <v/>
      </c>
      <c r="AL37" s="86"/>
      <c r="AM37" s="46" t="str">
        <f t="shared" si="1"/>
        <v/>
      </c>
      <c r="AN37" s="126"/>
      <c r="AO37" s="46" t="str">
        <f t="shared" si="2"/>
        <v/>
      </c>
      <c r="AP37" s="126"/>
      <c r="AQ37" s="46" t="str">
        <f t="shared" si="3"/>
        <v/>
      </c>
      <c r="AR37" s="126"/>
      <c r="AS37" s="46" t="str">
        <f t="shared" si="4"/>
        <v/>
      </c>
      <c r="AT37" s="126"/>
      <c r="AU37" s="46" t="str">
        <f t="shared" si="5"/>
        <v/>
      </c>
      <c r="AV37" s="126"/>
      <c r="AW37" s="46" t="str">
        <f t="shared" si="6"/>
        <v/>
      </c>
      <c r="AX37" s="125" t="str">
        <f t="shared" si="7"/>
        <v/>
      </c>
      <c r="AY37" s="125" t="str">
        <f t="shared" si="8"/>
        <v/>
      </c>
      <c r="AZ37" s="87"/>
      <c r="BA37" s="30" t="str">
        <f t="shared" si="9"/>
        <v>Débil</v>
      </c>
      <c r="BB37" s="34" t="str">
        <f>IFERROR(VLOOKUP((CONCATENATE(AY37,BA37)),Listados!$U$3:$V$11,2,FALSE),"")</f>
        <v/>
      </c>
      <c r="BC37" s="125">
        <f t="shared" si="10"/>
        <v>100</v>
      </c>
      <c r="BD37" s="187">
        <f>AVERAGE(BC37:BC42)</f>
        <v>100</v>
      </c>
      <c r="BE37" s="189" t="str">
        <f>IF(BD37&lt;=50, "Débil", IF(BD37&lt;=99,"Moderado","Fuerte"))</f>
        <v>Fuerte</v>
      </c>
      <c r="BF37" s="187">
        <f t="shared" ref="BF37" si="22">+IF(BE37="Fuerte",2,IF(BE37="Moderado",1,0))</f>
        <v>2</v>
      </c>
      <c r="BG37" s="187" t="e">
        <f t="shared" ref="BG37" si="23">+AC37-BF37</f>
        <v>#N/A</v>
      </c>
      <c r="BH37" s="174" t="e">
        <f>+VLOOKUP(BG37,Listados!$J$18:$K$24,2,TRUE)</f>
        <v>#N/A</v>
      </c>
      <c r="BI37" s="176" t="str">
        <f t="shared" ref="BI37" si="24">IF(ISBLANK(AD37),"",AD37)</f>
        <v>Moderado</v>
      </c>
      <c r="BJ37" s="174" t="e">
        <f>IF(AND(BH37&lt;&gt;"",BI37&lt;&gt;""),VLOOKUP(BH37&amp;BI37,Listados!$M$3:$N$27,2,FALSE),"")</f>
        <v>#N/A</v>
      </c>
      <c r="BK37" s="174" t="e">
        <f>+VLOOKUP(BJ37,Listados!$P$3:$Q$6,2,FALSE)</f>
        <v>#N/A</v>
      </c>
    </row>
    <row r="38" spans="1:63" ht="28">
      <c r="A38" s="178"/>
      <c r="B38" s="200"/>
      <c r="C38" s="182"/>
      <c r="D38" s="185"/>
      <c r="E38" s="35"/>
      <c r="F38" s="29"/>
      <c r="G38" s="185"/>
      <c r="H38" s="234"/>
      <c r="I38" s="234"/>
      <c r="J38" s="234"/>
      <c r="K38" s="234"/>
      <c r="L38" s="234"/>
      <c r="M38" s="234"/>
      <c r="N38" s="234"/>
      <c r="O38" s="234"/>
      <c r="P38" s="234"/>
      <c r="Q38" s="234"/>
      <c r="R38" s="234"/>
      <c r="S38" s="234"/>
      <c r="T38" s="234"/>
      <c r="U38" s="234"/>
      <c r="V38" s="234"/>
      <c r="W38" s="234"/>
      <c r="X38" s="234"/>
      <c r="Y38" s="234"/>
      <c r="Z38" s="192"/>
      <c r="AA38" s="218"/>
      <c r="AB38" s="192"/>
      <c r="AC38" s="194"/>
      <c r="AD38" s="218" t="str">
        <f>+IF(OR(AB38=1,AB38&lt;=5),"Moderado",IF(OR(AB38=6,AB38&lt;=11),"Mayor","Catastrófico"))</f>
        <v>Moderado</v>
      </c>
      <c r="AE38" s="194"/>
      <c r="AF38" s="198"/>
      <c r="AG38" s="83" t="s">
        <v>169</v>
      </c>
      <c r="AH38" s="86"/>
      <c r="AI38" s="86"/>
      <c r="AJ38" s="86"/>
      <c r="AK38" s="46" t="str">
        <f t="shared" si="0"/>
        <v/>
      </c>
      <c r="AL38" s="86"/>
      <c r="AM38" s="46" t="str">
        <f t="shared" si="1"/>
        <v/>
      </c>
      <c r="AN38" s="126"/>
      <c r="AO38" s="46" t="str">
        <f t="shared" si="2"/>
        <v/>
      </c>
      <c r="AP38" s="126"/>
      <c r="AQ38" s="46" t="str">
        <f t="shared" si="3"/>
        <v/>
      </c>
      <c r="AR38" s="126"/>
      <c r="AS38" s="46" t="str">
        <f t="shared" si="4"/>
        <v/>
      </c>
      <c r="AT38" s="126"/>
      <c r="AU38" s="46" t="str">
        <f t="shared" si="5"/>
        <v/>
      </c>
      <c r="AV38" s="126"/>
      <c r="AW38" s="46" t="str">
        <f t="shared" si="6"/>
        <v/>
      </c>
      <c r="AX38" s="125" t="str">
        <f t="shared" si="7"/>
        <v/>
      </c>
      <c r="AY38" s="125" t="str">
        <f t="shared" si="8"/>
        <v/>
      </c>
      <c r="AZ38" s="87"/>
      <c r="BA38" s="30" t="str">
        <f t="shared" si="9"/>
        <v>Débil</v>
      </c>
      <c r="BB38" s="34" t="str">
        <f>IFERROR(VLOOKUP((CONCATENATE(AY38,BA38)),Listados!$U$3:$V$11,2,FALSE),"")</f>
        <v/>
      </c>
      <c r="BC38" s="125">
        <f t="shared" si="10"/>
        <v>100</v>
      </c>
      <c r="BD38" s="188"/>
      <c r="BE38" s="190"/>
      <c r="BF38" s="188"/>
      <c r="BG38" s="188"/>
      <c r="BH38" s="175"/>
      <c r="BI38" s="198"/>
      <c r="BJ38" s="175"/>
      <c r="BK38" s="175"/>
    </row>
    <row r="39" spans="1:63" ht="28">
      <c r="A39" s="178"/>
      <c r="B39" s="200"/>
      <c r="C39" s="182"/>
      <c r="D39" s="185"/>
      <c r="E39" s="35"/>
      <c r="F39" s="29"/>
      <c r="G39" s="185"/>
      <c r="H39" s="234"/>
      <c r="I39" s="234"/>
      <c r="J39" s="234"/>
      <c r="K39" s="234"/>
      <c r="L39" s="234"/>
      <c r="M39" s="234"/>
      <c r="N39" s="234"/>
      <c r="O39" s="234"/>
      <c r="P39" s="234"/>
      <c r="Q39" s="234"/>
      <c r="R39" s="234"/>
      <c r="S39" s="234"/>
      <c r="T39" s="234"/>
      <c r="U39" s="234"/>
      <c r="V39" s="234"/>
      <c r="W39" s="234"/>
      <c r="X39" s="234"/>
      <c r="Y39" s="234"/>
      <c r="Z39" s="192"/>
      <c r="AA39" s="218"/>
      <c r="AB39" s="192"/>
      <c r="AC39" s="194"/>
      <c r="AD39" s="218" t="str">
        <f>+IF(OR(AB39=1,AB39&lt;=5),"Moderado",IF(OR(AB39=6,AB39&lt;=11),"Mayor","Catastrófico"))</f>
        <v>Moderado</v>
      </c>
      <c r="AE39" s="194"/>
      <c r="AF39" s="198"/>
      <c r="AG39" s="83" t="s">
        <v>169</v>
      </c>
      <c r="AH39" s="86"/>
      <c r="AI39" s="86"/>
      <c r="AJ39" s="86"/>
      <c r="AK39" s="46" t="str">
        <f t="shared" si="0"/>
        <v/>
      </c>
      <c r="AL39" s="86"/>
      <c r="AM39" s="46" t="str">
        <f t="shared" si="1"/>
        <v/>
      </c>
      <c r="AN39" s="126"/>
      <c r="AO39" s="46" t="str">
        <f t="shared" si="2"/>
        <v/>
      </c>
      <c r="AP39" s="126"/>
      <c r="AQ39" s="46" t="str">
        <f t="shared" si="3"/>
        <v/>
      </c>
      <c r="AR39" s="126"/>
      <c r="AS39" s="46" t="str">
        <f t="shared" si="4"/>
        <v/>
      </c>
      <c r="AT39" s="126"/>
      <c r="AU39" s="46" t="str">
        <f t="shared" si="5"/>
        <v/>
      </c>
      <c r="AV39" s="126"/>
      <c r="AW39" s="46" t="str">
        <f t="shared" si="6"/>
        <v/>
      </c>
      <c r="AX39" s="125" t="str">
        <f t="shared" si="7"/>
        <v/>
      </c>
      <c r="AY39" s="125" t="str">
        <f t="shared" si="8"/>
        <v/>
      </c>
      <c r="AZ39" s="87"/>
      <c r="BA39" s="30" t="str">
        <f t="shared" si="9"/>
        <v>Débil</v>
      </c>
      <c r="BB39" s="34" t="str">
        <f>IFERROR(VLOOKUP((CONCATENATE(AY39,BA39)),Listados!$U$3:$V$11,2,FALSE),"")</f>
        <v/>
      </c>
      <c r="BC39" s="125">
        <f t="shared" si="10"/>
        <v>100</v>
      </c>
      <c r="BD39" s="188"/>
      <c r="BE39" s="190"/>
      <c r="BF39" s="188"/>
      <c r="BG39" s="188"/>
      <c r="BH39" s="175"/>
      <c r="BI39" s="198"/>
      <c r="BJ39" s="175"/>
      <c r="BK39" s="175"/>
    </row>
    <row r="40" spans="1:63" ht="28">
      <c r="A40" s="178"/>
      <c r="B40" s="200"/>
      <c r="C40" s="182"/>
      <c r="D40" s="185"/>
      <c r="E40" s="227"/>
      <c r="F40" s="235"/>
      <c r="G40" s="185"/>
      <c r="H40" s="234"/>
      <c r="I40" s="234"/>
      <c r="J40" s="234"/>
      <c r="K40" s="234"/>
      <c r="L40" s="234"/>
      <c r="M40" s="234"/>
      <c r="N40" s="234"/>
      <c r="O40" s="234"/>
      <c r="P40" s="234"/>
      <c r="Q40" s="234"/>
      <c r="R40" s="234"/>
      <c r="S40" s="234"/>
      <c r="T40" s="234"/>
      <c r="U40" s="234"/>
      <c r="V40" s="234"/>
      <c r="W40" s="234"/>
      <c r="X40" s="234"/>
      <c r="Y40" s="234"/>
      <c r="Z40" s="192"/>
      <c r="AA40" s="218"/>
      <c r="AB40" s="192"/>
      <c r="AC40" s="194"/>
      <c r="AD40" s="218" t="str">
        <f>+IF(OR(AB40=1,AB40&lt;=5),"Moderado",IF(OR(AB40=6,AB40&lt;=11),"Mayor","Catastrófico"))</f>
        <v>Moderado</v>
      </c>
      <c r="AE40" s="194"/>
      <c r="AF40" s="198"/>
      <c r="AG40" s="83" t="s">
        <v>169</v>
      </c>
      <c r="AH40" s="86"/>
      <c r="AI40" s="86"/>
      <c r="AJ40" s="86"/>
      <c r="AK40" s="46" t="str">
        <f t="shared" si="0"/>
        <v/>
      </c>
      <c r="AL40" s="86"/>
      <c r="AM40" s="46" t="str">
        <f t="shared" si="1"/>
        <v/>
      </c>
      <c r="AN40" s="126"/>
      <c r="AO40" s="46" t="str">
        <f t="shared" si="2"/>
        <v/>
      </c>
      <c r="AP40" s="126"/>
      <c r="AQ40" s="46" t="str">
        <f t="shared" si="3"/>
        <v/>
      </c>
      <c r="AR40" s="126"/>
      <c r="AS40" s="46" t="str">
        <f t="shared" si="4"/>
        <v/>
      </c>
      <c r="AT40" s="126"/>
      <c r="AU40" s="46" t="str">
        <f t="shared" si="5"/>
        <v/>
      </c>
      <c r="AV40" s="126"/>
      <c r="AW40" s="46" t="str">
        <f t="shared" si="6"/>
        <v/>
      </c>
      <c r="AX40" s="125" t="str">
        <f t="shared" si="7"/>
        <v/>
      </c>
      <c r="AY40" s="125" t="str">
        <f t="shared" si="8"/>
        <v/>
      </c>
      <c r="AZ40" s="87"/>
      <c r="BA40" s="30" t="str">
        <f t="shared" si="9"/>
        <v>Débil</v>
      </c>
      <c r="BB40" s="34" t="str">
        <f>IFERROR(VLOOKUP((CONCATENATE(AY40,BA40)),Listados!$U$3:$V$11,2,FALSE),"")</f>
        <v/>
      </c>
      <c r="BC40" s="125">
        <f t="shared" si="10"/>
        <v>100</v>
      </c>
      <c r="BD40" s="188"/>
      <c r="BE40" s="190"/>
      <c r="BF40" s="188"/>
      <c r="BG40" s="188"/>
      <c r="BH40" s="175"/>
      <c r="BI40" s="198"/>
      <c r="BJ40" s="175"/>
      <c r="BK40" s="175"/>
    </row>
    <row r="41" spans="1:63" ht="28">
      <c r="A41" s="178"/>
      <c r="B41" s="200"/>
      <c r="C41" s="182"/>
      <c r="D41" s="185"/>
      <c r="E41" s="228"/>
      <c r="F41" s="236"/>
      <c r="G41" s="185"/>
      <c r="H41" s="234"/>
      <c r="I41" s="234"/>
      <c r="J41" s="234"/>
      <c r="K41" s="234"/>
      <c r="L41" s="234"/>
      <c r="M41" s="234"/>
      <c r="N41" s="234"/>
      <c r="O41" s="234"/>
      <c r="P41" s="234"/>
      <c r="Q41" s="234"/>
      <c r="R41" s="234"/>
      <c r="S41" s="234"/>
      <c r="T41" s="234"/>
      <c r="U41" s="234"/>
      <c r="V41" s="234"/>
      <c r="W41" s="234"/>
      <c r="X41" s="234"/>
      <c r="Y41" s="234"/>
      <c r="Z41" s="192"/>
      <c r="AA41" s="218"/>
      <c r="AB41" s="192"/>
      <c r="AC41" s="194"/>
      <c r="AD41" s="218" t="str">
        <f>+IF(OR(AB41=1,AB41&lt;=5),"Moderado",IF(OR(AB41=6,AB41&lt;=11),"Mayor","Catastrófico"))</f>
        <v>Moderado</v>
      </c>
      <c r="AE41" s="194"/>
      <c r="AF41" s="198"/>
      <c r="AG41" s="83" t="s">
        <v>169</v>
      </c>
      <c r="AH41" s="86"/>
      <c r="AI41" s="86"/>
      <c r="AJ41" s="86"/>
      <c r="AK41" s="46" t="str">
        <f t="shared" si="0"/>
        <v/>
      </c>
      <c r="AL41" s="86"/>
      <c r="AM41" s="46" t="str">
        <f t="shared" si="1"/>
        <v/>
      </c>
      <c r="AN41" s="126"/>
      <c r="AO41" s="46" t="str">
        <f t="shared" si="2"/>
        <v/>
      </c>
      <c r="AP41" s="126"/>
      <c r="AQ41" s="46" t="str">
        <f t="shared" si="3"/>
        <v/>
      </c>
      <c r="AR41" s="126"/>
      <c r="AS41" s="46" t="str">
        <f t="shared" si="4"/>
        <v/>
      </c>
      <c r="AT41" s="126"/>
      <c r="AU41" s="46" t="str">
        <f t="shared" si="5"/>
        <v/>
      </c>
      <c r="AV41" s="126"/>
      <c r="AW41" s="46" t="str">
        <f t="shared" si="6"/>
        <v/>
      </c>
      <c r="AX41" s="125" t="str">
        <f t="shared" si="7"/>
        <v/>
      </c>
      <c r="AY41" s="125" t="str">
        <f t="shared" si="8"/>
        <v/>
      </c>
      <c r="AZ41" s="87"/>
      <c r="BA41" s="30" t="str">
        <f t="shared" si="9"/>
        <v>Débil</v>
      </c>
      <c r="BB41" s="34" t="str">
        <f>IFERROR(VLOOKUP((CONCATENATE(AY41,BA41)),Listados!$U$3:$V$11,2,FALSE),"")</f>
        <v/>
      </c>
      <c r="BC41" s="125">
        <f t="shared" si="10"/>
        <v>100</v>
      </c>
      <c r="BD41" s="188"/>
      <c r="BE41" s="190"/>
      <c r="BF41" s="188"/>
      <c r="BG41" s="188"/>
      <c r="BH41" s="175"/>
      <c r="BI41" s="198"/>
      <c r="BJ41" s="175"/>
      <c r="BK41" s="175"/>
    </row>
    <row r="42" spans="1:63" ht="29" thickBot="1">
      <c r="A42" s="179"/>
      <c r="B42" s="200"/>
      <c r="C42" s="183"/>
      <c r="D42" s="186"/>
      <c r="E42" s="229"/>
      <c r="F42" s="237"/>
      <c r="G42" s="185"/>
      <c r="H42" s="234"/>
      <c r="I42" s="234"/>
      <c r="J42" s="234"/>
      <c r="K42" s="234"/>
      <c r="L42" s="234"/>
      <c r="M42" s="234"/>
      <c r="N42" s="234"/>
      <c r="O42" s="234"/>
      <c r="P42" s="234"/>
      <c r="Q42" s="234"/>
      <c r="R42" s="234"/>
      <c r="S42" s="234"/>
      <c r="T42" s="234"/>
      <c r="U42" s="234"/>
      <c r="V42" s="234"/>
      <c r="W42" s="234"/>
      <c r="X42" s="234"/>
      <c r="Y42" s="234"/>
      <c r="Z42" s="192"/>
      <c r="AA42" s="218"/>
      <c r="AB42" s="192"/>
      <c r="AC42" s="195"/>
      <c r="AD42" s="218" t="str">
        <f>+IF(OR(AB42=1,AB42&lt;=5),"Moderado",IF(OR(AB42=6,AB42&lt;=11),"Mayor","Catastrófico"))</f>
        <v>Moderado</v>
      </c>
      <c r="AE42" s="195"/>
      <c r="AF42" s="198"/>
      <c r="AG42" s="83" t="s">
        <v>169</v>
      </c>
      <c r="AH42" s="86"/>
      <c r="AI42" s="86"/>
      <c r="AJ42" s="86"/>
      <c r="AK42" s="46" t="str">
        <f t="shared" si="0"/>
        <v/>
      </c>
      <c r="AL42" s="86"/>
      <c r="AM42" s="46" t="str">
        <f t="shared" si="1"/>
        <v/>
      </c>
      <c r="AN42" s="126"/>
      <c r="AO42" s="46" t="str">
        <f t="shared" si="2"/>
        <v/>
      </c>
      <c r="AP42" s="126"/>
      <c r="AQ42" s="46" t="str">
        <f t="shared" si="3"/>
        <v/>
      </c>
      <c r="AR42" s="126"/>
      <c r="AS42" s="46" t="str">
        <f t="shared" si="4"/>
        <v/>
      </c>
      <c r="AT42" s="126"/>
      <c r="AU42" s="46" t="str">
        <f t="shared" si="5"/>
        <v/>
      </c>
      <c r="AV42" s="126"/>
      <c r="AW42" s="46" t="str">
        <f t="shared" si="6"/>
        <v/>
      </c>
      <c r="AX42" s="125" t="str">
        <f t="shared" si="7"/>
        <v/>
      </c>
      <c r="AY42" s="125" t="str">
        <f t="shared" si="8"/>
        <v/>
      </c>
      <c r="AZ42" s="87"/>
      <c r="BA42" s="30" t="str">
        <f t="shared" si="9"/>
        <v>Débil</v>
      </c>
      <c r="BB42" s="34" t="str">
        <f>IFERROR(VLOOKUP((CONCATENATE(AY42,BA42)),Listados!$U$3:$V$11,2,FALSE),"")</f>
        <v/>
      </c>
      <c r="BC42" s="125">
        <f t="shared" si="10"/>
        <v>100</v>
      </c>
      <c r="BD42" s="189"/>
      <c r="BE42" s="190"/>
      <c r="BF42" s="189"/>
      <c r="BG42" s="189"/>
      <c r="BH42" s="176"/>
      <c r="BI42" s="198"/>
      <c r="BJ42" s="176"/>
      <c r="BK42" s="176"/>
    </row>
    <row r="43" spans="1:63" ht="28">
      <c r="A43" s="177">
        <v>7</v>
      </c>
      <c r="B43" s="199"/>
      <c r="C43" s="181" t="str">
        <f>IFERROR(VLOOKUP(B43,Listados!B$3:C$20,2,FALSE),"")</f>
        <v/>
      </c>
      <c r="D43" s="184" t="s">
        <v>193</v>
      </c>
      <c r="E43" s="37"/>
      <c r="F43" s="28"/>
      <c r="G43" s="184"/>
      <c r="H43" s="233"/>
      <c r="I43" s="233"/>
      <c r="J43" s="233"/>
      <c r="K43" s="233"/>
      <c r="L43" s="233"/>
      <c r="M43" s="233"/>
      <c r="N43" s="233"/>
      <c r="O43" s="233"/>
      <c r="P43" s="233"/>
      <c r="Q43" s="233"/>
      <c r="R43" s="233"/>
      <c r="S43" s="233"/>
      <c r="T43" s="233"/>
      <c r="U43" s="233"/>
      <c r="V43" s="233"/>
      <c r="W43" s="233"/>
      <c r="X43" s="233"/>
      <c r="Y43" s="233"/>
      <c r="Z43" s="191"/>
      <c r="AA43" s="195">
        <f>COUNTIF(H43:Z48, "SI")</f>
        <v>0</v>
      </c>
      <c r="AB43" s="191"/>
      <c r="AC43" s="193" t="e">
        <f>+VLOOKUP(AB43,Listados!$K$8:$L$12,2,0)</f>
        <v>#N/A</v>
      </c>
      <c r="AD43" s="195" t="str">
        <f>+IF(OR(AA43=1,AA43&lt;=5),"Moderado",IF(OR(AA43=6,AA43&lt;=11),"Mayor","Catastrófico"))</f>
        <v>Moderado</v>
      </c>
      <c r="AE43" s="193" t="e">
        <f>+VLOOKUP(AD43,Listados!K49:L53,2,0)</f>
        <v>#N/A</v>
      </c>
      <c r="AF43" s="176" t="str">
        <f>IF(AND(AB43&lt;&gt;"",AD43&lt;&gt;""),VLOOKUP(AB43&amp;AD43,Listados!$M$3:$N$27,2,FALSE),"")</f>
        <v/>
      </c>
      <c r="AG43" s="83" t="s">
        <v>169</v>
      </c>
      <c r="AH43" s="86"/>
      <c r="AI43" s="86"/>
      <c r="AJ43" s="86"/>
      <c r="AK43" s="46" t="str">
        <f t="shared" si="0"/>
        <v/>
      </c>
      <c r="AL43" s="86"/>
      <c r="AM43" s="46" t="str">
        <f t="shared" si="1"/>
        <v/>
      </c>
      <c r="AN43" s="126"/>
      <c r="AO43" s="46" t="str">
        <f t="shared" si="2"/>
        <v/>
      </c>
      <c r="AP43" s="126"/>
      <c r="AQ43" s="46" t="str">
        <f t="shared" si="3"/>
        <v/>
      </c>
      <c r="AR43" s="126"/>
      <c r="AS43" s="46" t="str">
        <f t="shared" si="4"/>
        <v/>
      </c>
      <c r="AT43" s="126"/>
      <c r="AU43" s="46" t="str">
        <f t="shared" si="5"/>
        <v/>
      </c>
      <c r="AV43" s="126"/>
      <c r="AW43" s="46" t="str">
        <f t="shared" si="6"/>
        <v/>
      </c>
      <c r="AX43" s="125" t="str">
        <f t="shared" si="7"/>
        <v/>
      </c>
      <c r="AY43" s="125" t="str">
        <f t="shared" si="8"/>
        <v/>
      </c>
      <c r="AZ43" s="87"/>
      <c r="BA43" s="30" t="str">
        <f t="shared" si="9"/>
        <v>Débil</v>
      </c>
      <c r="BB43" s="34" t="str">
        <f>IFERROR(VLOOKUP((CONCATENATE(AY43,BA43)),Listados!$U$3:$V$11,2,FALSE),"")</f>
        <v/>
      </c>
      <c r="BC43" s="125">
        <f t="shared" si="10"/>
        <v>100</v>
      </c>
      <c r="BD43" s="187">
        <f>AVERAGE(BC43:BC48)</f>
        <v>100</v>
      </c>
      <c r="BE43" s="189" t="str">
        <f>IF(BD43&lt;=50, "Débil", IF(BD43&lt;=99,"Moderado","Fuerte"))</f>
        <v>Fuerte</v>
      </c>
      <c r="BF43" s="187">
        <f t="shared" ref="BF43" si="25">+IF(BE43="Fuerte",2,IF(BE43="Moderado",1,0))</f>
        <v>2</v>
      </c>
      <c r="BG43" s="187" t="e">
        <f t="shared" ref="BG43" si="26">+AC43-BF43</f>
        <v>#N/A</v>
      </c>
      <c r="BH43" s="174" t="e">
        <f>+VLOOKUP(BG43,Listados!$J$18:$K$24,2,TRUE)</f>
        <v>#N/A</v>
      </c>
      <c r="BI43" s="176" t="str">
        <f t="shared" ref="BI43" si="27">IF(ISBLANK(AD43),"",AD43)</f>
        <v>Moderado</v>
      </c>
      <c r="BJ43" s="174" t="e">
        <f>IF(AND(BH43&lt;&gt;"",BI43&lt;&gt;""),VLOOKUP(BH43&amp;BI43,Listados!$M$3:$N$27,2,FALSE),"")</f>
        <v>#N/A</v>
      </c>
      <c r="BK43" s="174" t="e">
        <f>+VLOOKUP(BJ43,Listados!$P$3:$Q$6,2,FALSE)</f>
        <v>#N/A</v>
      </c>
    </row>
    <row r="44" spans="1:63" ht="28">
      <c r="A44" s="178"/>
      <c r="B44" s="200"/>
      <c r="C44" s="182"/>
      <c r="D44" s="185"/>
      <c r="E44" s="35"/>
      <c r="F44" s="29"/>
      <c r="G44" s="185"/>
      <c r="H44" s="234"/>
      <c r="I44" s="234"/>
      <c r="J44" s="234"/>
      <c r="K44" s="234"/>
      <c r="L44" s="234"/>
      <c r="M44" s="234"/>
      <c r="N44" s="234"/>
      <c r="O44" s="234"/>
      <c r="P44" s="234"/>
      <c r="Q44" s="234"/>
      <c r="R44" s="234"/>
      <c r="S44" s="234"/>
      <c r="T44" s="234"/>
      <c r="U44" s="234"/>
      <c r="V44" s="234"/>
      <c r="W44" s="234"/>
      <c r="X44" s="234"/>
      <c r="Y44" s="234"/>
      <c r="Z44" s="192"/>
      <c r="AA44" s="218"/>
      <c r="AB44" s="192"/>
      <c r="AC44" s="194"/>
      <c r="AD44" s="218" t="str">
        <f>+IF(OR(AB44=1,AB44&lt;=5),"Moderado",IF(OR(AB44=6,AB44&lt;=11),"Mayor","Catastrófico"))</f>
        <v>Moderado</v>
      </c>
      <c r="AE44" s="194"/>
      <c r="AF44" s="198"/>
      <c r="AG44" s="83" t="s">
        <v>169</v>
      </c>
      <c r="AH44" s="86"/>
      <c r="AI44" s="86"/>
      <c r="AJ44" s="86"/>
      <c r="AK44" s="46" t="str">
        <f t="shared" si="0"/>
        <v/>
      </c>
      <c r="AL44" s="86"/>
      <c r="AM44" s="46" t="str">
        <f t="shared" si="1"/>
        <v/>
      </c>
      <c r="AN44" s="126"/>
      <c r="AO44" s="46" t="str">
        <f t="shared" si="2"/>
        <v/>
      </c>
      <c r="AP44" s="126"/>
      <c r="AQ44" s="46" t="str">
        <f t="shared" si="3"/>
        <v/>
      </c>
      <c r="AR44" s="126"/>
      <c r="AS44" s="46" t="str">
        <f t="shared" si="4"/>
        <v/>
      </c>
      <c r="AT44" s="126"/>
      <c r="AU44" s="46" t="str">
        <f t="shared" si="5"/>
        <v/>
      </c>
      <c r="AV44" s="126"/>
      <c r="AW44" s="46" t="str">
        <f t="shared" si="6"/>
        <v/>
      </c>
      <c r="AX44" s="125" t="str">
        <f t="shared" si="7"/>
        <v/>
      </c>
      <c r="AY44" s="125" t="str">
        <f t="shared" si="8"/>
        <v/>
      </c>
      <c r="AZ44" s="87"/>
      <c r="BA44" s="30" t="str">
        <f t="shared" si="9"/>
        <v>Débil</v>
      </c>
      <c r="BB44" s="34" t="str">
        <f>IFERROR(VLOOKUP((CONCATENATE(AY44,BA44)),Listados!$U$3:$V$11,2,FALSE),"")</f>
        <v/>
      </c>
      <c r="BC44" s="125">
        <f t="shared" si="10"/>
        <v>100</v>
      </c>
      <c r="BD44" s="188"/>
      <c r="BE44" s="190"/>
      <c r="BF44" s="188"/>
      <c r="BG44" s="188"/>
      <c r="BH44" s="175"/>
      <c r="BI44" s="198"/>
      <c r="BJ44" s="175"/>
      <c r="BK44" s="175"/>
    </row>
    <row r="45" spans="1:63" ht="28">
      <c r="A45" s="178"/>
      <c r="B45" s="200"/>
      <c r="C45" s="182"/>
      <c r="D45" s="185"/>
      <c r="E45" s="35"/>
      <c r="F45" s="29"/>
      <c r="G45" s="185"/>
      <c r="H45" s="234"/>
      <c r="I45" s="234"/>
      <c r="J45" s="234"/>
      <c r="K45" s="234"/>
      <c r="L45" s="234"/>
      <c r="M45" s="234"/>
      <c r="N45" s="234"/>
      <c r="O45" s="234"/>
      <c r="P45" s="234"/>
      <c r="Q45" s="234"/>
      <c r="R45" s="234"/>
      <c r="S45" s="234"/>
      <c r="T45" s="234"/>
      <c r="U45" s="234"/>
      <c r="V45" s="234"/>
      <c r="W45" s="234"/>
      <c r="X45" s="234"/>
      <c r="Y45" s="234"/>
      <c r="Z45" s="192"/>
      <c r="AA45" s="218"/>
      <c r="AB45" s="192"/>
      <c r="AC45" s="194"/>
      <c r="AD45" s="218" t="str">
        <f>+IF(OR(AB45=1,AB45&lt;=5),"Moderado",IF(OR(AB45=6,AB45&lt;=11),"Mayor","Catastrófico"))</f>
        <v>Moderado</v>
      </c>
      <c r="AE45" s="194"/>
      <c r="AF45" s="198"/>
      <c r="AG45" s="83" t="s">
        <v>169</v>
      </c>
      <c r="AH45" s="86"/>
      <c r="AI45" s="86"/>
      <c r="AJ45" s="86"/>
      <c r="AK45" s="46" t="str">
        <f t="shared" si="0"/>
        <v/>
      </c>
      <c r="AL45" s="86"/>
      <c r="AM45" s="46" t="str">
        <f t="shared" si="1"/>
        <v/>
      </c>
      <c r="AN45" s="126"/>
      <c r="AO45" s="46" t="str">
        <f t="shared" si="2"/>
        <v/>
      </c>
      <c r="AP45" s="126"/>
      <c r="AQ45" s="46" t="str">
        <f t="shared" si="3"/>
        <v/>
      </c>
      <c r="AR45" s="126"/>
      <c r="AS45" s="46" t="str">
        <f t="shared" si="4"/>
        <v/>
      </c>
      <c r="AT45" s="126"/>
      <c r="AU45" s="46" t="str">
        <f t="shared" si="5"/>
        <v/>
      </c>
      <c r="AV45" s="126"/>
      <c r="AW45" s="46" t="str">
        <f t="shared" si="6"/>
        <v/>
      </c>
      <c r="AX45" s="125" t="str">
        <f t="shared" si="7"/>
        <v/>
      </c>
      <c r="AY45" s="125" t="str">
        <f t="shared" si="8"/>
        <v/>
      </c>
      <c r="AZ45" s="87"/>
      <c r="BA45" s="30" t="str">
        <f t="shared" si="9"/>
        <v>Débil</v>
      </c>
      <c r="BB45" s="34" t="str">
        <f>IFERROR(VLOOKUP((CONCATENATE(AY45,BA45)),Listados!$U$3:$V$11,2,FALSE),"")</f>
        <v/>
      </c>
      <c r="BC45" s="125">
        <f t="shared" si="10"/>
        <v>100</v>
      </c>
      <c r="BD45" s="188"/>
      <c r="BE45" s="190"/>
      <c r="BF45" s="188"/>
      <c r="BG45" s="188"/>
      <c r="BH45" s="175"/>
      <c r="BI45" s="198"/>
      <c r="BJ45" s="175"/>
      <c r="BK45" s="175"/>
    </row>
    <row r="46" spans="1:63" ht="28">
      <c r="A46" s="178"/>
      <c r="B46" s="200"/>
      <c r="C46" s="182"/>
      <c r="D46" s="185"/>
      <c r="E46" s="227"/>
      <c r="F46" s="235"/>
      <c r="G46" s="185"/>
      <c r="H46" s="234"/>
      <c r="I46" s="234"/>
      <c r="J46" s="234"/>
      <c r="K46" s="234"/>
      <c r="L46" s="234"/>
      <c r="M46" s="234"/>
      <c r="N46" s="234"/>
      <c r="O46" s="234"/>
      <c r="P46" s="234"/>
      <c r="Q46" s="234"/>
      <c r="R46" s="234"/>
      <c r="S46" s="234"/>
      <c r="T46" s="234"/>
      <c r="U46" s="234"/>
      <c r="V46" s="234"/>
      <c r="W46" s="234"/>
      <c r="X46" s="234"/>
      <c r="Y46" s="234"/>
      <c r="Z46" s="192"/>
      <c r="AA46" s="218"/>
      <c r="AB46" s="192"/>
      <c r="AC46" s="194"/>
      <c r="AD46" s="218" t="str">
        <f>+IF(OR(AB46=1,AB46&lt;=5),"Moderado",IF(OR(AB46=6,AB46&lt;=11),"Mayor","Catastrófico"))</f>
        <v>Moderado</v>
      </c>
      <c r="AE46" s="194"/>
      <c r="AF46" s="198"/>
      <c r="AG46" s="83" t="s">
        <v>169</v>
      </c>
      <c r="AH46" s="86"/>
      <c r="AI46" s="86"/>
      <c r="AJ46" s="86"/>
      <c r="AK46" s="46" t="str">
        <f t="shared" si="0"/>
        <v/>
      </c>
      <c r="AL46" s="86"/>
      <c r="AM46" s="46" t="str">
        <f t="shared" si="1"/>
        <v/>
      </c>
      <c r="AN46" s="126"/>
      <c r="AO46" s="46" t="str">
        <f t="shared" si="2"/>
        <v/>
      </c>
      <c r="AP46" s="126"/>
      <c r="AQ46" s="46" t="str">
        <f t="shared" si="3"/>
        <v/>
      </c>
      <c r="AR46" s="126"/>
      <c r="AS46" s="46" t="str">
        <f t="shared" si="4"/>
        <v/>
      </c>
      <c r="AT46" s="126"/>
      <c r="AU46" s="46" t="str">
        <f t="shared" si="5"/>
        <v/>
      </c>
      <c r="AV46" s="126"/>
      <c r="AW46" s="46" t="str">
        <f t="shared" si="6"/>
        <v/>
      </c>
      <c r="AX46" s="125" t="str">
        <f t="shared" si="7"/>
        <v/>
      </c>
      <c r="AY46" s="125" t="str">
        <f t="shared" si="8"/>
        <v/>
      </c>
      <c r="AZ46" s="87"/>
      <c r="BA46" s="30" t="str">
        <f t="shared" si="9"/>
        <v>Débil</v>
      </c>
      <c r="BB46" s="34" t="str">
        <f>IFERROR(VLOOKUP((CONCATENATE(AY46,BA46)),Listados!$U$3:$V$11,2,FALSE),"")</f>
        <v/>
      </c>
      <c r="BC46" s="125">
        <f t="shared" si="10"/>
        <v>100</v>
      </c>
      <c r="BD46" s="188"/>
      <c r="BE46" s="190"/>
      <c r="BF46" s="188"/>
      <c r="BG46" s="188"/>
      <c r="BH46" s="175"/>
      <c r="BI46" s="198"/>
      <c r="BJ46" s="175"/>
      <c r="BK46" s="175"/>
    </row>
    <row r="47" spans="1:63" ht="28">
      <c r="A47" s="178"/>
      <c r="B47" s="200"/>
      <c r="C47" s="182"/>
      <c r="D47" s="185"/>
      <c r="E47" s="228"/>
      <c r="F47" s="236"/>
      <c r="G47" s="185"/>
      <c r="H47" s="234"/>
      <c r="I47" s="234"/>
      <c r="J47" s="234"/>
      <c r="K47" s="234"/>
      <c r="L47" s="234"/>
      <c r="M47" s="234"/>
      <c r="N47" s="234"/>
      <c r="O47" s="234"/>
      <c r="P47" s="234"/>
      <c r="Q47" s="234"/>
      <c r="R47" s="234"/>
      <c r="S47" s="234"/>
      <c r="T47" s="234"/>
      <c r="U47" s="234"/>
      <c r="V47" s="234"/>
      <c r="W47" s="234"/>
      <c r="X47" s="234"/>
      <c r="Y47" s="234"/>
      <c r="Z47" s="192"/>
      <c r="AA47" s="218"/>
      <c r="AB47" s="192"/>
      <c r="AC47" s="194"/>
      <c r="AD47" s="218" t="str">
        <f>+IF(OR(AB47=1,AB47&lt;=5),"Moderado",IF(OR(AB47=6,AB47&lt;=11),"Mayor","Catastrófico"))</f>
        <v>Moderado</v>
      </c>
      <c r="AE47" s="194"/>
      <c r="AF47" s="198"/>
      <c r="AG47" s="83" t="s">
        <v>169</v>
      </c>
      <c r="AH47" s="86"/>
      <c r="AI47" s="86"/>
      <c r="AJ47" s="86"/>
      <c r="AK47" s="46" t="str">
        <f t="shared" si="0"/>
        <v/>
      </c>
      <c r="AL47" s="86"/>
      <c r="AM47" s="46" t="str">
        <f t="shared" si="1"/>
        <v/>
      </c>
      <c r="AN47" s="126"/>
      <c r="AO47" s="46" t="str">
        <f t="shared" si="2"/>
        <v/>
      </c>
      <c r="AP47" s="126"/>
      <c r="AQ47" s="46" t="str">
        <f t="shared" si="3"/>
        <v/>
      </c>
      <c r="AR47" s="126"/>
      <c r="AS47" s="46" t="str">
        <f t="shared" si="4"/>
        <v/>
      </c>
      <c r="AT47" s="126"/>
      <c r="AU47" s="46" t="str">
        <f t="shared" si="5"/>
        <v/>
      </c>
      <c r="AV47" s="126"/>
      <c r="AW47" s="46" t="str">
        <f t="shared" si="6"/>
        <v/>
      </c>
      <c r="AX47" s="125" t="str">
        <f t="shared" si="7"/>
        <v/>
      </c>
      <c r="AY47" s="125" t="str">
        <f t="shared" si="8"/>
        <v/>
      </c>
      <c r="AZ47" s="87"/>
      <c r="BA47" s="30" t="str">
        <f t="shared" si="9"/>
        <v>Débil</v>
      </c>
      <c r="BB47" s="34" t="str">
        <f>IFERROR(VLOOKUP((CONCATENATE(AY47,BA47)),Listados!$U$3:$V$11,2,FALSE),"")</f>
        <v/>
      </c>
      <c r="BC47" s="125">
        <f t="shared" si="10"/>
        <v>100</v>
      </c>
      <c r="BD47" s="188"/>
      <c r="BE47" s="190"/>
      <c r="BF47" s="188"/>
      <c r="BG47" s="188"/>
      <c r="BH47" s="175"/>
      <c r="BI47" s="198"/>
      <c r="BJ47" s="175"/>
      <c r="BK47" s="175"/>
    </row>
    <row r="48" spans="1:63" ht="29" thickBot="1">
      <c r="A48" s="179"/>
      <c r="B48" s="200"/>
      <c r="C48" s="183"/>
      <c r="D48" s="186"/>
      <c r="E48" s="229"/>
      <c r="F48" s="237"/>
      <c r="G48" s="185"/>
      <c r="H48" s="234"/>
      <c r="I48" s="234"/>
      <c r="J48" s="234"/>
      <c r="K48" s="234"/>
      <c r="L48" s="234"/>
      <c r="M48" s="234"/>
      <c r="N48" s="234"/>
      <c r="O48" s="234"/>
      <c r="P48" s="234"/>
      <c r="Q48" s="234"/>
      <c r="R48" s="234"/>
      <c r="S48" s="234"/>
      <c r="T48" s="234"/>
      <c r="U48" s="234"/>
      <c r="V48" s="234"/>
      <c r="W48" s="234"/>
      <c r="X48" s="234"/>
      <c r="Y48" s="234"/>
      <c r="Z48" s="192"/>
      <c r="AA48" s="218"/>
      <c r="AB48" s="192"/>
      <c r="AC48" s="195"/>
      <c r="AD48" s="218" t="str">
        <f>+IF(OR(AB48=1,AB48&lt;=5),"Moderado",IF(OR(AB48=6,AB48&lt;=11),"Mayor","Catastrófico"))</f>
        <v>Moderado</v>
      </c>
      <c r="AE48" s="195"/>
      <c r="AF48" s="198"/>
      <c r="AG48" s="83" t="s">
        <v>169</v>
      </c>
      <c r="AH48" s="86"/>
      <c r="AI48" s="86"/>
      <c r="AJ48" s="86"/>
      <c r="AK48" s="46" t="str">
        <f t="shared" si="0"/>
        <v/>
      </c>
      <c r="AL48" s="86"/>
      <c r="AM48" s="46" t="str">
        <f t="shared" si="1"/>
        <v/>
      </c>
      <c r="AN48" s="126"/>
      <c r="AO48" s="46" t="str">
        <f t="shared" si="2"/>
        <v/>
      </c>
      <c r="AP48" s="126"/>
      <c r="AQ48" s="46" t="str">
        <f t="shared" si="3"/>
        <v/>
      </c>
      <c r="AR48" s="126"/>
      <c r="AS48" s="46" t="str">
        <f t="shared" si="4"/>
        <v/>
      </c>
      <c r="AT48" s="126"/>
      <c r="AU48" s="46" t="str">
        <f t="shared" si="5"/>
        <v/>
      </c>
      <c r="AV48" s="126"/>
      <c r="AW48" s="46" t="str">
        <f t="shared" si="6"/>
        <v/>
      </c>
      <c r="AX48" s="125" t="str">
        <f t="shared" si="7"/>
        <v/>
      </c>
      <c r="AY48" s="125" t="str">
        <f t="shared" si="8"/>
        <v/>
      </c>
      <c r="AZ48" s="87"/>
      <c r="BA48" s="30" t="str">
        <f t="shared" si="9"/>
        <v>Débil</v>
      </c>
      <c r="BB48" s="34" t="str">
        <f>IFERROR(VLOOKUP((CONCATENATE(AY48,BA48)),Listados!$U$3:$V$11,2,FALSE),"")</f>
        <v/>
      </c>
      <c r="BC48" s="125">
        <f t="shared" si="10"/>
        <v>100</v>
      </c>
      <c r="BD48" s="189"/>
      <c r="BE48" s="190"/>
      <c r="BF48" s="189"/>
      <c r="BG48" s="189"/>
      <c r="BH48" s="176"/>
      <c r="BI48" s="198"/>
      <c r="BJ48" s="176"/>
      <c r="BK48" s="176"/>
    </row>
    <row r="49" spans="1:63" ht="28">
      <c r="A49" s="177">
        <v>8</v>
      </c>
      <c r="B49" s="199"/>
      <c r="C49" s="181" t="str">
        <f>IFERROR(VLOOKUP(B49,Listados!B$3:C$20,2,FALSE),"")</f>
        <v/>
      </c>
      <c r="D49" s="184" t="s">
        <v>193</v>
      </c>
      <c r="E49" s="37"/>
      <c r="F49" s="28"/>
      <c r="G49" s="184"/>
      <c r="H49" s="233"/>
      <c r="I49" s="233"/>
      <c r="J49" s="233"/>
      <c r="K49" s="233"/>
      <c r="L49" s="233"/>
      <c r="M49" s="233"/>
      <c r="N49" s="233"/>
      <c r="O49" s="233"/>
      <c r="P49" s="233"/>
      <c r="Q49" s="233"/>
      <c r="R49" s="233"/>
      <c r="S49" s="233"/>
      <c r="T49" s="233"/>
      <c r="U49" s="233"/>
      <c r="V49" s="233"/>
      <c r="W49" s="233"/>
      <c r="X49" s="233"/>
      <c r="Y49" s="233"/>
      <c r="Z49" s="191"/>
      <c r="AA49" s="195">
        <f>COUNTIF(H49:Z54, "SI")</f>
        <v>0</v>
      </c>
      <c r="AB49" s="191"/>
      <c r="AC49" s="193" t="e">
        <f>+VLOOKUP(AB49,Listados!$K$8:$L$12,2,0)</f>
        <v>#N/A</v>
      </c>
      <c r="AD49" s="195" t="str">
        <f>+IF(OR(AA49=1,AA49&lt;=5),"Moderado",IF(OR(AA49=6,AA49&lt;=11),"Mayor","Catastrófico"))</f>
        <v>Moderado</v>
      </c>
      <c r="AE49" s="193" t="e">
        <f>+VLOOKUP(AD49,Listados!K55:L59,2,0)</f>
        <v>#N/A</v>
      </c>
      <c r="AF49" s="176" t="str">
        <f>IF(AND(AB49&lt;&gt;"",AD49&lt;&gt;""),VLOOKUP(AB49&amp;AD49,Listados!$M$3:$N$27,2,FALSE),"")</f>
        <v/>
      </c>
      <c r="AG49" s="83" t="s">
        <v>169</v>
      </c>
      <c r="AH49" s="86"/>
      <c r="AI49" s="86"/>
      <c r="AJ49" s="86"/>
      <c r="AK49" s="46" t="str">
        <f t="shared" si="0"/>
        <v/>
      </c>
      <c r="AL49" s="86"/>
      <c r="AM49" s="46" t="str">
        <f t="shared" si="1"/>
        <v/>
      </c>
      <c r="AN49" s="126"/>
      <c r="AO49" s="46" t="str">
        <f t="shared" si="2"/>
        <v/>
      </c>
      <c r="AP49" s="126"/>
      <c r="AQ49" s="46" t="str">
        <f t="shared" si="3"/>
        <v/>
      </c>
      <c r="AR49" s="126"/>
      <c r="AS49" s="46" t="str">
        <f t="shared" si="4"/>
        <v/>
      </c>
      <c r="AT49" s="126"/>
      <c r="AU49" s="46" t="str">
        <f t="shared" si="5"/>
        <v/>
      </c>
      <c r="AV49" s="126"/>
      <c r="AW49" s="46" t="str">
        <f t="shared" si="6"/>
        <v/>
      </c>
      <c r="AX49" s="125" t="str">
        <f t="shared" si="7"/>
        <v/>
      </c>
      <c r="AY49" s="125" t="str">
        <f t="shared" si="8"/>
        <v/>
      </c>
      <c r="AZ49" s="87"/>
      <c r="BA49" s="30" t="str">
        <f t="shared" si="9"/>
        <v>Débil</v>
      </c>
      <c r="BB49" s="34" t="str">
        <f>IFERROR(VLOOKUP((CONCATENATE(AY49,BA49)),Listados!$U$3:$V$11,2,FALSE),"")</f>
        <v/>
      </c>
      <c r="BC49" s="125">
        <f t="shared" si="10"/>
        <v>100</v>
      </c>
      <c r="BD49" s="187">
        <f>AVERAGE(BC49:BC54)</f>
        <v>100</v>
      </c>
      <c r="BE49" s="189" t="str">
        <f>IF(BD49&lt;=50, "Débil", IF(BD49&lt;=99,"Moderado","Fuerte"))</f>
        <v>Fuerte</v>
      </c>
      <c r="BF49" s="187">
        <f t="shared" ref="BF49" si="28">+IF(BE49="Fuerte",2,IF(BE49="Moderado",1,0))</f>
        <v>2</v>
      </c>
      <c r="BG49" s="187" t="e">
        <f t="shared" ref="BG49" si="29">+AC49-BF49</f>
        <v>#N/A</v>
      </c>
      <c r="BH49" s="174" t="e">
        <f>+VLOOKUP(BG49,Listados!$J$18:$K$24,2,TRUE)</f>
        <v>#N/A</v>
      </c>
      <c r="BI49" s="176" t="str">
        <f t="shared" ref="BI49" si="30">IF(ISBLANK(AD49),"",AD49)</f>
        <v>Moderado</v>
      </c>
      <c r="BJ49" s="174" t="e">
        <f>IF(AND(BH49&lt;&gt;"",BI49&lt;&gt;""),VLOOKUP(BH49&amp;BI49,Listados!$M$3:$N$27,2,FALSE),"")</f>
        <v>#N/A</v>
      </c>
      <c r="BK49" s="174" t="e">
        <f>+VLOOKUP(BJ49,Listados!$P$3:$Q$6,2,FALSE)</f>
        <v>#N/A</v>
      </c>
    </row>
    <row r="50" spans="1:63" ht="28">
      <c r="A50" s="178"/>
      <c r="B50" s="200"/>
      <c r="C50" s="182"/>
      <c r="D50" s="185"/>
      <c r="E50" s="35"/>
      <c r="F50" s="29"/>
      <c r="G50" s="185"/>
      <c r="H50" s="234"/>
      <c r="I50" s="234"/>
      <c r="J50" s="234"/>
      <c r="K50" s="234"/>
      <c r="L50" s="234"/>
      <c r="M50" s="234"/>
      <c r="N50" s="234"/>
      <c r="O50" s="234"/>
      <c r="P50" s="234"/>
      <c r="Q50" s="234"/>
      <c r="R50" s="234"/>
      <c r="S50" s="234"/>
      <c r="T50" s="234"/>
      <c r="U50" s="234"/>
      <c r="V50" s="234"/>
      <c r="W50" s="234"/>
      <c r="X50" s="234"/>
      <c r="Y50" s="234"/>
      <c r="Z50" s="192"/>
      <c r="AA50" s="218"/>
      <c r="AB50" s="192"/>
      <c r="AC50" s="194"/>
      <c r="AD50" s="218" t="str">
        <f>+IF(OR(AB50=1,AB50&lt;=5),"Moderado",IF(OR(AB50=6,AB50&lt;=11),"Mayor","Catastrófico"))</f>
        <v>Moderado</v>
      </c>
      <c r="AE50" s="194"/>
      <c r="AF50" s="198"/>
      <c r="AG50" s="83" t="s">
        <v>169</v>
      </c>
      <c r="AH50" s="86"/>
      <c r="AI50" s="86"/>
      <c r="AJ50" s="86"/>
      <c r="AK50" s="46" t="str">
        <f t="shared" si="0"/>
        <v/>
      </c>
      <c r="AL50" s="86"/>
      <c r="AM50" s="46" t="str">
        <f t="shared" si="1"/>
        <v/>
      </c>
      <c r="AN50" s="126"/>
      <c r="AO50" s="46" t="str">
        <f t="shared" si="2"/>
        <v/>
      </c>
      <c r="AP50" s="126"/>
      <c r="AQ50" s="46" t="str">
        <f t="shared" si="3"/>
        <v/>
      </c>
      <c r="AR50" s="126"/>
      <c r="AS50" s="46" t="str">
        <f t="shared" si="4"/>
        <v/>
      </c>
      <c r="AT50" s="126"/>
      <c r="AU50" s="46" t="str">
        <f t="shared" si="5"/>
        <v/>
      </c>
      <c r="AV50" s="126"/>
      <c r="AW50" s="46" t="str">
        <f t="shared" si="6"/>
        <v/>
      </c>
      <c r="AX50" s="125" t="str">
        <f t="shared" si="7"/>
        <v/>
      </c>
      <c r="AY50" s="125" t="str">
        <f t="shared" si="8"/>
        <v/>
      </c>
      <c r="AZ50" s="87"/>
      <c r="BA50" s="30" t="str">
        <f t="shared" si="9"/>
        <v>Débil</v>
      </c>
      <c r="BB50" s="34" t="str">
        <f>IFERROR(VLOOKUP((CONCATENATE(AY50,BA50)),Listados!$U$3:$V$11,2,FALSE),"")</f>
        <v/>
      </c>
      <c r="BC50" s="125">
        <f t="shared" si="10"/>
        <v>100</v>
      </c>
      <c r="BD50" s="188"/>
      <c r="BE50" s="190"/>
      <c r="BF50" s="188"/>
      <c r="BG50" s="188"/>
      <c r="BH50" s="175"/>
      <c r="BI50" s="198"/>
      <c r="BJ50" s="175"/>
      <c r="BK50" s="175"/>
    </row>
    <row r="51" spans="1:63" ht="28">
      <c r="A51" s="178"/>
      <c r="B51" s="200"/>
      <c r="C51" s="182"/>
      <c r="D51" s="185"/>
      <c r="E51" s="35"/>
      <c r="F51" s="29"/>
      <c r="G51" s="185"/>
      <c r="H51" s="234"/>
      <c r="I51" s="234"/>
      <c r="J51" s="234"/>
      <c r="K51" s="234"/>
      <c r="L51" s="234"/>
      <c r="M51" s="234"/>
      <c r="N51" s="234"/>
      <c r="O51" s="234"/>
      <c r="P51" s="234"/>
      <c r="Q51" s="234"/>
      <c r="R51" s="234"/>
      <c r="S51" s="234"/>
      <c r="T51" s="234"/>
      <c r="U51" s="234"/>
      <c r="V51" s="234"/>
      <c r="W51" s="234"/>
      <c r="X51" s="234"/>
      <c r="Y51" s="234"/>
      <c r="Z51" s="192"/>
      <c r="AA51" s="218"/>
      <c r="AB51" s="192"/>
      <c r="AC51" s="194"/>
      <c r="AD51" s="218" t="str">
        <f>+IF(OR(AB51=1,AB51&lt;=5),"Moderado",IF(OR(AB51=6,AB51&lt;=11),"Mayor","Catastrófico"))</f>
        <v>Moderado</v>
      </c>
      <c r="AE51" s="194"/>
      <c r="AF51" s="198"/>
      <c r="AG51" s="83" t="s">
        <v>169</v>
      </c>
      <c r="AH51" s="86"/>
      <c r="AI51" s="86"/>
      <c r="AJ51" s="86"/>
      <c r="AK51" s="46" t="str">
        <f t="shared" si="0"/>
        <v/>
      </c>
      <c r="AL51" s="86"/>
      <c r="AM51" s="46" t="str">
        <f t="shared" si="1"/>
        <v/>
      </c>
      <c r="AN51" s="126"/>
      <c r="AO51" s="46" t="str">
        <f t="shared" si="2"/>
        <v/>
      </c>
      <c r="AP51" s="126"/>
      <c r="AQ51" s="46" t="str">
        <f t="shared" si="3"/>
        <v/>
      </c>
      <c r="AR51" s="126"/>
      <c r="AS51" s="46" t="str">
        <f t="shared" si="4"/>
        <v/>
      </c>
      <c r="AT51" s="126"/>
      <c r="AU51" s="46" t="str">
        <f t="shared" si="5"/>
        <v/>
      </c>
      <c r="AV51" s="126"/>
      <c r="AW51" s="46" t="str">
        <f t="shared" si="6"/>
        <v/>
      </c>
      <c r="AX51" s="125" t="str">
        <f t="shared" si="7"/>
        <v/>
      </c>
      <c r="AY51" s="125" t="str">
        <f t="shared" si="8"/>
        <v/>
      </c>
      <c r="AZ51" s="87"/>
      <c r="BA51" s="30" t="str">
        <f t="shared" si="9"/>
        <v>Débil</v>
      </c>
      <c r="BB51" s="34" t="str">
        <f>IFERROR(VLOOKUP((CONCATENATE(AY51,BA51)),Listados!$U$3:$V$11,2,FALSE),"")</f>
        <v/>
      </c>
      <c r="BC51" s="125">
        <f t="shared" si="10"/>
        <v>100</v>
      </c>
      <c r="BD51" s="188"/>
      <c r="BE51" s="190"/>
      <c r="BF51" s="188"/>
      <c r="BG51" s="188"/>
      <c r="BH51" s="175"/>
      <c r="BI51" s="198"/>
      <c r="BJ51" s="175"/>
      <c r="BK51" s="175"/>
    </row>
    <row r="52" spans="1:63" ht="28">
      <c r="A52" s="178"/>
      <c r="B52" s="200"/>
      <c r="C52" s="182"/>
      <c r="D52" s="185"/>
      <c r="E52" s="227"/>
      <c r="F52" s="235"/>
      <c r="G52" s="185"/>
      <c r="H52" s="234"/>
      <c r="I52" s="234"/>
      <c r="J52" s="234"/>
      <c r="K52" s="234"/>
      <c r="L52" s="234"/>
      <c r="M52" s="234"/>
      <c r="N52" s="234"/>
      <c r="O52" s="234"/>
      <c r="P52" s="234"/>
      <c r="Q52" s="234"/>
      <c r="R52" s="234"/>
      <c r="S52" s="234"/>
      <c r="T52" s="234"/>
      <c r="U52" s="234"/>
      <c r="V52" s="234"/>
      <c r="W52" s="234"/>
      <c r="X52" s="234"/>
      <c r="Y52" s="234"/>
      <c r="Z52" s="192"/>
      <c r="AA52" s="218"/>
      <c r="AB52" s="192"/>
      <c r="AC52" s="194"/>
      <c r="AD52" s="218" t="str">
        <f>+IF(OR(AB52=1,AB52&lt;=5),"Moderado",IF(OR(AB52=6,AB52&lt;=11),"Mayor","Catastrófico"))</f>
        <v>Moderado</v>
      </c>
      <c r="AE52" s="194"/>
      <c r="AF52" s="198"/>
      <c r="AG52" s="83" t="s">
        <v>169</v>
      </c>
      <c r="AH52" s="86"/>
      <c r="AI52" s="86"/>
      <c r="AJ52" s="86"/>
      <c r="AK52" s="46" t="str">
        <f t="shared" si="0"/>
        <v/>
      </c>
      <c r="AL52" s="86"/>
      <c r="AM52" s="46" t="str">
        <f t="shared" si="1"/>
        <v/>
      </c>
      <c r="AN52" s="126"/>
      <c r="AO52" s="46" t="str">
        <f t="shared" si="2"/>
        <v/>
      </c>
      <c r="AP52" s="126"/>
      <c r="AQ52" s="46" t="str">
        <f t="shared" si="3"/>
        <v/>
      </c>
      <c r="AR52" s="126"/>
      <c r="AS52" s="46" t="str">
        <f t="shared" si="4"/>
        <v/>
      </c>
      <c r="AT52" s="126"/>
      <c r="AU52" s="46" t="str">
        <f t="shared" si="5"/>
        <v/>
      </c>
      <c r="AV52" s="126"/>
      <c r="AW52" s="46" t="str">
        <f t="shared" si="6"/>
        <v/>
      </c>
      <c r="AX52" s="125" t="str">
        <f t="shared" si="7"/>
        <v/>
      </c>
      <c r="AY52" s="125" t="str">
        <f t="shared" si="8"/>
        <v/>
      </c>
      <c r="AZ52" s="87"/>
      <c r="BA52" s="30" t="str">
        <f t="shared" si="9"/>
        <v>Débil</v>
      </c>
      <c r="BB52" s="34" t="str">
        <f>IFERROR(VLOOKUP((CONCATENATE(AY52,BA52)),Listados!$U$3:$V$11,2,FALSE),"")</f>
        <v/>
      </c>
      <c r="BC52" s="125">
        <f t="shared" si="10"/>
        <v>100</v>
      </c>
      <c r="BD52" s="188"/>
      <c r="BE52" s="190"/>
      <c r="BF52" s="188"/>
      <c r="BG52" s="188"/>
      <c r="BH52" s="175"/>
      <c r="BI52" s="198"/>
      <c r="BJ52" s="175"/>
      <c r="BK52" s="175"/>
    </row>
    <row r="53" spans="1:63" ht="28">
      <c r="A53" s="178"/>
      <c r="B53" s="200"/>
      <c r="C53" s="182"/>
      <c r="D53" s="185"/>
      <c r="E53" s="228"/>
      <c r="F53" s="236"/>
      <c r="G53" s="185"/>
      <c r="H53" s="234"/>
      <c r="I53" s="234"/>
      <c r="J53" s="234"/>
      <c r="K53" s="234"/>
      <c r="L53" s="234"/>
      <c r="M53" s="234"/>
      <c r="N53" s="234"/>
      <c r="O53" s="234"/>
      <c r="P53" s="234"/>
      <c r="Q53" s="234"/>
      <c r="R53" s="234"/>
      <c r="S53" s="234"/>
      <c r="T53" s="234"/>
      <c r="U53" s="234"/>
      <c r="V53" s="234"/>
      <c r="W53" s="234"/>
      <c r="X53" s="234"/>
      <c r="Y53" s="234"/>
      <c r="Z53" s="192"/>
      <c r="AA53" s="218"/>
      <c r="AB53" s="192"/>
      <c r="AC53" s="194"/>
      <c r="AD53" s="218" t="str">
        <f>+IF(OR(AB53=1,AB53&lt;=5),"Moderado",IF(OR(AB53=6,AB53&lt;=11),"Mayor","Catastrófico"))</f>
        <v>Moderado</v>
      </c>
      <c r="AE53" s="194"/>
      <c r="AF53" s="198"/>
      <c r="AG53" s="83" t="s">
        <v>169</v>
      </c>
      <c r="AH53" s="86"/>
      <c r="AI53" s="86"/>
      <c r="AJ53" s="86"/>
      <c r="AK53" s="46" t="str">
        <f t="shared" si="0"/>
        <v/>
      </c>
      <c r="AL53" s="86"/>
      <c r="AM53" s="46" t="str">
        <f t="shared" si="1"/>
        <v/>
      </c>
      <c r="AN53" s="126"/>
      <c r="AO53" s="46" t="str">
        <f t="shared" si="2"/>
        <v/>
      </c>
      <c r="AP53" s="126"/>
      <c r="AQ53" s="46" t="str">
        <f t="shared" si="3"/>
        <v/>
      </c>
      <c r="AR53" s="126"/>
      <c r="AS53" s="46" t="str">
        <f t="shared" si="4"/>
        <v/>
      </c>
      <c r="AT53" s="126"/>
      <c r="AU53" s="46" t="str">
        <f t="shared" si="5"/>
        <v/>
      </c>
      <c r="AV53" s="126"/>
      <c r="AW53" s="46" t="str">
        <f t="shared" si="6"/>
        <v/>
      </c>
      <c r="AX53" s="125" t="str">
        <f t="shared" si="7"/>
        <v/>
      </c>
      <c r="AY53" s="125" t="str">
        <f t="shared" si="8"/>
        <v/>
      </c>
      <c r="AZ53" s="87"/>
      <c r="BA53" s="30" t="str">
        <f t="shared" si="9"/>
        <v>Débil</v>
      </c>
      <c r="BB53" s="34" t="str">
        <f>IFERROR(VLOOKUP((CONCATENATE(AY53,BA53)),Listados!$U$3:$V$11,2,FALSE),"")</f>
        <v/>
      </c>
      <c r="BC53" s="125">
        <f t="shared" si="10"/>
        <v>100</v>
      </c>
      <c r="BD53" s="188"/>
      <c r="BE53" s="190"/>
      <c r="BF53" s="188"/>
      <c r="BG53" s="188"/>
      <c r="BH53" s="175"/>
      <c r="BI53" s="198"/>
      <c r="BJ53" s="175"/>
      <c r="BK53" s="175"/>
    </row>
    <row r="54" spans="1:63" ht="29" thickBot="1">
      <c r="A54" s="179"/>
      <c r="B54" s="200"/>
      <c r="C54" s="183"/>
      <c r="D54" s="186"/>
      <c r="E54" s="229"/>
      <c r="F54" s="237"/>
      <c r="G54" s="185"/>
      <c r="H54" s="234"/>
      <c r="I54" s="234"/>
      <c r="J54" s="234"/>
      <c r="K54" s="234"/>
      <c r="L54" s="234"/>
      <c r="M54" s="234"/>
      <c r="N54" s="234"/>
      <c r="O54" s="234"/>
      <c r="P54" s="234"/>
      <c r="Q54" s="234"/>
      <c r="R54" s="234"/>
      <c r="S54" s="234"/>
      <c r="T54" s="234"/>
      <c r="U54" s="234"/>
      <c r="V54" s="234"/>
      <c r="W54" s="234"/>
      <c r="X54" s="234"/>
      <c r="Y54" s="234"/>
      <c r="Z54" s="192"/>
      <c r="AA54" s="218"/>
      <c r="AB54" s="192"/>
      <c r="AC54" s="195"/>
      <c r="AD54" s="218" t="str">
        <f>+IF(OR(AB54=1,AB54&lt;=5),"Moderado",IF(OR(AB54=6,AB54&lt;=11),"Mayor","Catastrófico"))</f>
        <v>Moderado</v>
      </c>
      <c r="AE54" s="195"/>
      <c r="AF54" s="198"/>
      <c r="AG54" s="83" t="s">
        <v>169</v>
      </c>
      <c r="AH54" s="86"/>
      <c r="AI54" s="86"/>
      <c r="AJ54" s="86"/>
      <c r="AK54" s="46" t="str">
        <f t="shared" si="0"/>
        <v/>
      </c>
      <c r="AL54" s="86"/>
      <c r="AM54" s="46" t="str">
        <f t="shared" si="1"/>
        <v/>
      </c>
      <c r="AN54" s="126"/>
      <c r="AO54" s="46" t="str">
        <f t="shared" si="2"/>
        <v/>
      </c>
      <c r="AP54" s="126"/>
      <c r="AQ54" s="46" t="str">
        <f t="shared" si="3"/>
        <v/>
      </c>
      <c r="AR54" s="126"/>
      <c r="AS54" s="46" t="str">
        <f t="shared" si="4"/>
        <v/>
      </c>
      <c r="AT54" s="126"/>
      <c r="AU54" s="46" t="str">
        <f t="shared" si="5"/>
        <v/>
      </c>
      <c r="AV54" s="126"/>
      <c r="AW54" s="46" t="str">
        <f t="shared" si="6"/>
        <v/>
      </c>
      <c r="AX54" s="125" t="str">
        <f t="shared" si="7"/>
        <v/>
      </c>
      <c r="AY54" s="125" t="str">
        <f t="shared" si="8"/>
        <v/>
      </c>
      <c r="AZ54" s="87"/>
      <c r="BA54" s="30" t="str">
        <f t="shared" si="9"/>
        <v>Débil</v>
      </c>
      <c r="BB54" s="34" t="str">
        <f>IFERROR(VLOOKUP((CONCATENATE(AY54,BA54)),Listados!$U$3:$V$11,2,FALSE),"")</f>
        <v/>
      </c>
      <c r="BC54" s="125">
        <f t="shared" si="10"/>
        <v>100</v>
      </c>
      <c r="BD54" s="189"/>
      <c r="BE54" s="190"/>
      <c r="BF54" s="189"/>
      <c r="BG54" s="189"/>
      <c r="BH54" s="176"/>
      <c r="BI54" s="198"/>
      <c r="BJ54" s="176"/>
      <c r="BK54" s="176"/>
    </row>
    <row r="55" spans="1:63" ht="28">
      <c r="A55" s="177">
        <v>9</v>
      </c>
      <c r="B55" s="199"/>
      <c r="C55" s="181" t="str">
        <f>IFERROR(VLOOKUP(B55,Listados!B$3:C$20,2,FALSE),"")</f>
        <v/>
      </c>
      <c r="D55" s="184" t="s">
        <v>193</v>
      </c>
      <c r="E55" s="37"/>
      <c r="F55" s="28"/>
      <c r="G55" s="184"/>
      <c r="H55" s="233"/>
      <c r="I55" s="233"/>
      <c r="J55" s="233"/>
      <c r="K55" s="233"/>
      <c r="L55" s="233"/>
      <c r="M55" s="233"/>
      <c r="N55" s="233"/>
      <c r="O55" s="233"/>
      <c r="P55" s="233"/>
      <c r="Q55" s="233"/>
      <c r="R55" s="233"/>
      <c r="S55" s="233"/>
      <c r="T55" s="233"/>
      <c r="U55" s="233"/>
      <c r="V55" s="233"/>
      <c r="W55" s="233"/>
      <c r="X55" s="233"/>
      <c r="Y55" s="233"/>
      <c r="Z55" s="191"/>
      <c r="AA55" s="195">
        <f>COUNTIF(H55:Z60, "SI")</f>
        <v>0</v>
      </c>
      <c r="AB55" s="191"/>
      <c r="AC55" s="193" t="e">
        <f>+VLOOKUP(AB55,Listados!$K$8:$L$12,2,0)</f>
        <v>#N/A</v>
      </c>
      <c r="AD55" s="195" t="str">
        <f>+IF(OR(AA55=1,AA55&lt;=5),"Moderado",IF(OR(AA55=6,AA55&lt;=11),"Mayor","Catastrófico"))</f>
        <v>Moderado</v>
      </c>
      <c r="AE55" s="193" t="e">
        <f>+VLOOKUP(AD55,Listados!K61:L65,2,0)</f>
        <v>#N/A</v>
      </c>
      <c r="AF55" s="176" t="str">
        <f>IF(AND(AB55&lt;&gt;"",AD55&lt;&gt;""),VLOOKUP(AB55&amp;AD55,Listados!$M$3:$N$27,2,FALSE),"")</f>
        <v/>
      </c>
      <c r="AG55" s="83" t="s">
        <v>169</v>
      </c>
      <c r="AH55" s="86"/>
      <c r="AI55" s="86"/>
      <c r="AJ55" s="86"/>
      <c r="AK55" s="46" t="str">
        <f t="shared" si="0"/>
        <v/>
      </c>
      <c r="AL55" s="86"/>
      <c r="AM55" s="46" t="str">
        <f t="shared" si="1"/>
        <v/>
      </c>
      <c r="AN55" s="126"/>
      <c r="AO55" s="46" t="str">
        <f t="shared" si="2"/>
        <v/>
      </c>
      <c r="AP55" s="126"/>
      <c r="AQ55" s="46" t="str">
        <f t="shared" si="3"/>
        <v/>
      </c>
      <c r="AR55" s="126"/>
      <c r="AS55" s="46" t="str">
        <f t="shared" si="4"/>
        <v/>
      </c>
      <c r="AT55" s="126"/>
      <c r="AU55" s="46" t="str">
        <f t="shared" si="5"/>
        <v/>
      </c>
      <c r="AV55" s="126"/>
      <c r="AW55" s="46" t="str">
        <f t="shared" si="6"/>
        <v/>
      </c>
      <c r="AX55" s="125" t="str">
        <f t="shared" si="7"/>
        <v/>
      </c>
      <c r="AY55" s="125" t="str">
        <f t="shared" si="8"/>
        <v/>
      </c>
      <c r="AZ55" s="87"/>
      <c r="BA55" s="30" t="str">
        <f t="shared" si="9"/>
        <v>Débil</v>
      </c>
      <c r="BB55" s="34" t="str">
        <f>IFERROR(VLOOKUP((CONCATENATE(AY55,BA55)),Listados!$U$3:$V$11,2,FALSE),"")</f>
        <v/>
      </c>
      <c r="BC55" s="125">
        <f t="shared" si="10"/>
        <v>100</v>
      </c>
      <c r="BD55" s="187">
        <f>AVERAGE(BC55:BC60)</f>
        <v>100</v>
      </c>
      <c r="BE55" s="189" t="str">
        <f>IF(BD55&lt;=50, "Débil", IF(BD55&lt;=99,"Moderado","Fuerte"))</f>
        <v>Fuerte</v>
      </c>
      <c r="BF55" s="187">
        <f t="shared" ref="BF55" si="31">+IF(BE55="Fuerte",2,IF(BE55="Moderado",1,0))</f>
        <v>2</v>
      </c>
      <c r="BG55" s="187" t="e">
        <f t="shared" ref="BG55" si="32">+AC55-BF55</f>
        <v>#N/A</v>
      </c>
      <c r="BH55" s="174" t="e">
        <f>+VLOOKUP(BG55,Listados!$J$18:$K$24,2,TRUE)</f>
        <v>#N/A</v>
      </c>
      <c r="BI55" s="176" t="str">
        <f t="shared" ref="BI55" si="33">IF(ISBLANK(AD55),"",AD55)</f>
        <v>Moderado</v>
      </c>
      <c r="BJ55" s="174" t="e">
        <f>IF(AND(BH55&lt;&gt;"",BI55&lt;&gt;""),VLOOKUP(BH55&amp;BI55,Listados!$M$3:$N$27,2,FALSE),"")</f>
        <v>#N/A</v>
      </c>
      <c r="BK55" s="174" t="e">
        <f>+VLOOKUP(BJ55,Listados!$P$3:$Q$6,2,FALSE)</f>
        <v>#N/A</v>
      </c>
    </row>
    <row r="56" spans="1:63" ht="28">
      <c r="A56" s="178"/>
      <c r="B56" s="200"/>
      <c r="C56" s="182"/>
      <c r="D56" s="185"/>
      <c r="E56" s="35"/>
      <c r="F56" s="29"/>
      <c r="G56" s="185"/>
      <c r="H56" s="234"/>
      <c r="I56" s="234"/>
      <c r="J56" s="234"/>
      <c r="K56" s="234"/>
      <c r="L56" s="234"/>
      <c r="M56" s="234"/>
      <c r="N56" s="234"/>
      <c r="O56" s="234"/>
      <c r="P56" s="234"/>
      <c r="Q56" s="234"/>
      <c r="R56" s="234"/>
      <c r="S56" s="234"/>
      <c r="T56" s="234"/>
      <c r="U56" s="234"/>
      <c r="V56" s="234"/>
      <c r="W56" s="234"/>
      <c r="X56" s="234"/>
      <c r="Y56" s="234"/>
      <c r="Z56" s="192"/>
      <c r="AA56" s="218"/>
      <c r="AB56" s="192"/>
      <c r="AC56" s="194"/>
      <c r="AD56" s="218" t="str">
        <f>+IF(OR(AB56=1,AB56&lt;=5),"Moderado",IF(OR(AB56=6,AB56&lt;=11),"Mayor","Catastrófico"))</f>
        <v>Moderado</v>
      </c>
      <c r="AE56" s="194"/>
      <c r="AF56" s="198"/>
      <c r="AG56" s="83" t="s">
        <v>169</v>
      </c>
      <c r="AH56" s="86"/>
      <c r="AI56" s="86"/>
      <c r="AJ56" s="86"/>
      <c r="AK56" s="46" t="str">
        <f t="shared" si="0"/>
        <v/>
      </c>
      <c r="AL56" s="86"/>
      <c r="AM56" s="46" t="str">
        <f t="shared" si="1"/>
        <v/>
      </c>
      <c r="AN56" s="126"/>
      <c r="AO56" s="46" t="str">
        <f t="shared" si="2"/>
        <v/>
      </c>
      <c r="AP56" s="126"/>
      <c r="AQ56" s="46" t="str">
        <f t="shared" si="3"/>
        <v/>
      </c>
      <c r="AR56" s="126"/>
      <c r="AS56" s="46" t="str">
        <f t="shared" si="4"/>
        <v/>
      </c>
      <c r="AT56" s="126"/>
      <c r="AU56" s="46" t="str">
        <f t="shared" si="5"/>
        <v/>
      </c>
      <c r="AV56" s="126"/>
      <c r="AW56" s="46" t="str">
        <f t="shared" si="6"/>
        <v/>
      </c>
      <c r="AX56" s="125" t="str">
        <f t="shared" si="7"/>
        <v/>
      </c>
      <c r="AY56" s="125" t="str">
        <f t="shared" si="8"/>
        <v/>
      </c>
      <c r="AZ56" s="87"/>
      <c r="BA56" s="30" t="str">
        <f t="shared" si="9"/>
        <v>Débil</v>
      </c>
      <c r="BB56" s="34" t="str">
        <f>IFERROR(VLOOKUP((CONCATENATE(AY56,BA56)),Listados!$U$3:$V$11,2,FALSE),"")</f>
        <v/>
      </c>
      <c r="BC56" s="125">
        <f t="shared" si="10"/>
        <v>100</v>
      </c>
      <c r="BD56" s="188"/>
      <c r="BE56" s="190"/>
      <c r="BF56" s="188"/>
      <c r="BG56" s="188"/>
      <c r="BH56" s="175"/>
      <c r="BI56" s="198"/>
      <c r="BJ56" s="175"/>
      <c r="BK56" s="175"/>
    </row>
    <row r="57" spans="1:63" ht="28">
      <c r="A57" s="178"/>
      <c r="B57" s="200"/>
      <c r="C57" s="182"/>
      <c r="D57" s="185"/>
      <c r="E57" s="35"/>
      <c r="F57" s="29"/>
      <c r="G57" s="185"/>
      <c r="H57" s="234"/>
      <c r="I57" s="234"/>
      <c r="J57" s="234"/>
      <c r="K57" s="234"/>
      <c r="L57" s="234"/>
      <c r="M57" s="234"/>
      <c r="N57" s="234"/>
      <c r="O57" s="234"/>
      <c r="P57" s="234"/>
      <c r="Q57" s="234"/>
      <c r="R57" s="234"/>
      <c r="S57" s="234"/>
      <c r="T57" s="234"/>
      <c r="U57" s="234"/>
      <c r="V57" s="234"/>
      <c r="W57" s="234"/>
      <c r="X57" s="234"/>
      <c r="Y57" s="234"/>
      <c r="Z57" s="192"/>
      <c r="AA57" s="218"/>
      <c r="AB57" s="192"/>
      <c r="AC57" s="194"/>
      <c r="AD57" s="218" t="str">
        <f>+IF(OR(AB57=1,AB57&lt;=5),"Moderado",IF(OR(AB57=6,AB57&lt;=11),"Mayor","Catastrófico"))</f>
        <v>Moderado</v>
      </c>
      <c r="AE57" s="194"/>
      <c r="AF57" s="198"/>
      <c r="AG57" s="83" t="s">
        <v>169</v>
      </c>
      <c r="AH57" s="86"/>
      <c r="AI57" s="86"/>
      <c r="AJ57" s="86"/>
      <c r="AK57" s="46" t="str">
        <f t="shared" si="0"/>
        <v/>
      </c>
      <c r="AL57" s="86"/>
      <c r="AM57" s="46" t="str">
        <f t="shared" si="1"/>
        <v/>
      </c>
      <c r="AN57" s="126"/>
      <c r="AO57" s="46" t="str">
        <f t="shared" si="2"/>
        <v/>
      </c>
      <c r="AP57" s="126"/>
      <c r="AQ57" s="46" t="str">
        <f t="shared" si="3"/>
        <v/>
      </c>
      <c r="AR57" s="126"/>
      <c r="AS57" s="46" t="str">
        <f t="shared" si="4"/>
        <v/>
      </c>
      <c r="AT57" s="126"/>
      <c r="AU57" s="46" t="str">
        <f t="shared" si="5"/>
        <v/>
      </c>
      <c r="AV57" s="126"/>
      <c r="AW57" s="46" t="str">
        <f t="shared" si="6"/>
        <v/>
      </c>
      <c r="AX57" s="125" t="str">
        <f t="shared" si="7"/>
        <v/>
      </c>
      <c r="AY57" s="125" t="str">
        <f t="shared" si="8"/>
        <v/>
      </c>
      <c r="AZ57" s="87"/>
      <c r="BA57" s="30" t="str">
        <f t="shared" si="9"/>
        <v>Débil</v>
      </c>
      <c r="BB57" s="34" t="str">
        <f>IFERROR(VLOOKUP((CONCATENATE(AY57,BA57)),Listados!$U$3:$V$11,2,FALSE),"")</f>
        <v/>
      </c>
      <c r="BC57" s="125">
        <f t="shared" si="10"/>
        <v>100</v>
      </c>
      <c r="BD57" s="188"/>
      <c r="BE57" s="190"/>
      <c r="BF57" s="188"/>
      <c r="BG57" s="188"/>
      <c r="BH57" s="175"/>
      <c r="BI57" s="198"/>
      <c r="BJ57" s="175"/>
      <c r="BK57" s="175"/>
    </row>
    <row r="58" spans="1:63" ht="28">
      <c r="A58" s="178"/>
      <c r="B58" s="200"/>
      <c r="C58" s="182"/>
      <c r="D58" s="185"/>
      <c r="E58" s="227"/>
      <c r="F58" s="235"/>
      <c r="G58" s="185"/>
      <c r="H58" s="234"/>
      <c r="I58" s="234"/>
      <c r="J58" s="234"/>
      <c r="K58" s="234"/>
      <c r="L58" s="234"/>
      <c r="M58" s="234"/>
      <c r="N58" s="234"/>
      <c r="O58" s="234"/>
      <c r="P58" s="234"/>
      <c r="Q58" s="234"/>
      <c r="R58" s="234"/>
      <c r="S58" s="234"/>
      <c r="T58" s="234"/>
      <c r="U58" s="234"/>
      <c r="V58" s="234"/>
      <c r="W58" s="234"/>
      <c r="X58" s="234"/>
      <c r="Y58" s="234"/>
      <c r="Z58" s="192"/>
      <c r="AA58" s="218"/>
      <c r="AB58" s="192"/>
      <c r="AC58" s="194"/>
      <c r="AD58" s="218" t="str">
        <f>+IF(OR(AB58=1,AB58&lt;=5),"Moderado",IF(OR(AB58=6,AB58&lt;=11),"Mayor","Catastrófico"))</f>
        <v>Moderado</v>
      </c>
      <c r="AE58" s="194"/>
      <c r="AF58" s="198"/>
      <c r="AG58" s="83" t="s">
        <v>169</v>
      </c>
      <c r="AH58" s="86"/>
      <c r="AI58" s="86"/>
      <c r="AJ58" s="86"/>
      <c r="AK58" s="46" t="str">
        <f t="shared" si="0"/>
        <v/>
      </c>
      <c r="AL58" s="86"/>
      <c r="AM58" s="46" t="str">
        <f t="shared" si="1"/>
        <v/>
      </c>
      <c r="AN58" s="126"/>
      <c r="AO58" s="46" t="str">
        <f t="shared" si="2"/>
        <v/>
      </c>
      <c r="AP58" s="126"/>
      <c r="AQ58" s="46" t="str">
        <f t="shared" si="3"/>
        <v/>
      </c>
      <c r="AR58" s="126"/>
      <c r="AS58" s="46" t="str">
        <f t="shared" si="4"/>
        <v/>
      </c>
      <c r="AT58" s="126"/>
      <c r="AU58" s="46" t="str">
        <f t="shared" si="5"/>
        <v/>
      </c>
      <c r="AV58" s="126"/>
      <c r="AW58" s="46" t="str">
        <f t="shared" si="6"/>
        <v/>
      </c>
      <c r="AX58" s="125" t="str">
        <f t="shared" si="7"/>
        <v/>
      </c>
      <c r="AY58" s="125" t="str">
        <f t="shared" si="8"/>
        <v/>
      </c>
      <c r="AZ58" s="87"/>
      <c r="BA58" s="30" t="str">
        <f t="shared" si="9"/>
        <v>Débil</v>
      </c>
      <c r="BB58" s="34" t="str">
        <f>IFERROR(VLOOKUP((CONCATENATE(AY58,BA58)),Listados!$U$3:$V$11,2,FALSE),"")</f>
        <v/>
      </c>
      <c r="BC58" s="125">
        <f t="shared" si="10"/>
        <v>100</v>
      </c>
      <c r="BD58" s="188"/>
      <c r="BE58" s="190"/>
      <c r="BF58" s="188"/>
      <c r="BG58" s="188"/>
      <c r="BH58" s="175"/>
      <c r="BI58" s="198"/>
      <c r="BJ58" s="175"/>
      <c r="BK58" s="175"/>
    </row>
    <row r="59" spans="1:63" ht="28">
      <c r="A59" s="178"/>
      <c r="B59" s="200"/>
      <c r="C59" s="182"/>
      <c r="D59" s="185"/>
      <c r="E59" s="228"/>
      <c r="F59" s="236"/>
      <c r="G59" s="185"/>
      <c r="H59" s="234"/>
      <c r="I59" s="234"/>
      <c r="J59" s="234"/>
      <c r="K59" s="234"/>
      <c r="L59" s="234"/>
      <c r="M59" s="234"/>
      <c r="N59" s="234"/>
      <c r="O59" s="234"/>
      <c r="P59" s="234"/>
      <c r="Q59" s="234"/>
      <c r="R59" s="234"/>
      <c r="S59" s="234"/>
      <c r="T59" s="234"/>
      <c r="U59" s="234"/>
      <c r="V59" s="234"/>
      <c r="W59" s="234"/>
      <c r="X59" s="234"/>
      <c r="Y59" s="234"/>
      <c r="Z59" s="192"/>
      <c r="AA59" s="218"/>
      <c r="AB59" s="192"/>
      <c r="AC59" s="194"/>
      <c r="AD59" s="218" t="str">
        <f>+IF(OR(AB59=1,AB59&lt;=5),"Moderado",IF(OR(AB59=6,AB59&lt;=11),"Mayor","Catastrófico"))</f>
        <v>Moderado</v>
      </c>
      <c r="AE59" s="194"/>
      <c r="AF59" s="198"/>
      <c r="AG59" s="83" t="s">
        <v>169</v>
      </c>
      <c r="AH59" s="86"/>
      <c r="AI59" s="86"/>
      <c r="AJ59" s="86"/>
      <c r="AK59" s="46" t="str">
        <f t="shared" si="0"/>
        <v/>
      </c>
      <c r="AL59" s="86"/>
      <c r="AM59" s="46" t="str">
        <f t="shared" si="1"/>
        <v/>
      </c>
      <c r="AN59" s="126"/>
      <c r="AO59" s="46" t="str">
        <f t="shared" si="2"/>
        <v/>
      </c>
      <c r="AP59" s="126"/>
      <c r="AQ59" s="46" t="str">
        <f t="shared" si="3"/>
        <v/>
      </c>
      <c r="AR59" s="126"/>
      <c r="AS59" s="46" t="str">
        <f t="shared" si="4"/>
        <v/>
      </c>
      <c r="AT59" s="126"/>
      <c r="AU59" s="46" t="str">
        <f t="shared" si="5"/>
        <v/>
      </c>
      <c r="AV59" s="126"/>
      <c r="AW59" s="46" t="str">
        <f t="shared" si="6"/>
        <v/>
      </c>
      <c r="AX59" s="125" t="str">
        <f t="shared" si="7"/>
        <v/>
      </c>
      <c r="AY59" s="125" t="str">
        <f t="shared" si="8"/>
        <v/>
      </c>
      <c r="AZ59" s="87"/>
      <c r="BA59" s="30" t="str">
        <f t="shared" si="9"/>
        <v>Débil</v>
      </c>
      <c r="BB59" s="34" t="str">
        <f>IFERROR(VLOOKUP((CONCATENATE(AY59,BA59)),Listados!$U$3:$V$11,2,FALSE),"")</f>
        <v/>
      </c>
      <c r="BC59" s="125">
        <f t="shared" si="10"/>
        <v>100</v>
      </c>
      <c r="BD59" s="188"/>
      <c r="BE59" s="190"/>
      <c r="BF59" s="188"/>
      <c r="BG59" s="188"/>
      <c r="BH59" s="175"/>
      <c r="BI59" s="198"/>
      <c r="BJ59" s="175"/>
      <c r="BK59" s="175"/>
    </row>
    <row r="60" spans="1:63" ht="29" thickBot="1">
      <c r="A60" s="179"/>
      <c r="B60" s="200"/>
      <c r="C60" s="183"/>
      <c r="D60" s="186"/>
      <c r="E60" s="229"/>
      <c r="F60" s="237"/>
      <c r="G60" s="185"/>
      <c r="H60" s="234"/>
      <c r="I60" s="234"/>
      <c r="J60" s="234"/>
      <c r="K60" s="234"/>
      <c r="L60" s="234"/>
      <c r="M60" s="234"/>
      <c r="N60" s="234"/>
      <c r="O60" s="234"/>
      <c r="P60" s="234"/>
      <c r="Q60" s="234"/>
      <c r="R60" s="234"/>
      <c r="S60" s="234"/>
      <c r="T60" s="234"/>
      <c r="U60" s="234"/>
      <c r="V60" s="234"/>
      <c r="W60" s="234"/>
      <c r="X60" s="234"/>
      <c r="Y60" s="234"/>
      <c r="Z60" s="192"/>
      <c r="AA60" s="218"/>
      <c r="AB60" s="192"/>
      <c r="AC60" s="195"/>
      <c r="AD60" s="218" t="str">
        <f>+IF(OR(AB60=1,AB60&lt;=5),"Moderado",IF(OR(AB60=6,AB60&lt;=11),"Mayor","Catastrófico"))</f>
        <v>Moderado</v>
      </c>
      <c r="AE60" s="195"/>
      <c r="AF60" s="198"/>
      <c r="AG60" s="83" t="s">
        <v>169</v>
      </c>
      <c r="AH60" s="86"/>
      <c r="AI60" s="86"/>
      <c r="AJ60" s="86"/>
      <c r="AK60" s="46" t="str">
        <f t="shared" si="0"/>
        <v/>
      </c>
      <c r="AL60" s="86"/>
      <c r="AM60" s="46" t="str">
        <f t="shared" si="1"/>
        <v/>
      </c>
      <c r="AN60" s="126"/>
      <c r="AO60" s="46" t="str">
        <f t="shared" si="2"/>
        <v/>
      </c>
      <c r="AP60" s="126"/>
      <c r="AQ60" s="46" t="str">
        <f t="shared" si="3"/>
        <v/>
      </c>
      <c r="AR60" s="126"/>
      <c r="AS60" s="46" t="str">
        <f t="shared" si="4"/>
        <v/>
      </c>
      <c r="AT60" s="126"/>
      <c r="AU60" s="46" t="str">
        <f t="shared" si="5"/>
        <v/>
      </c>
      <c r="AV60" s="126"/>
      <c r="AW60" s="46" t="str">
        <f t="shared" si="6"/>
        <v/>
      </c>
      <c r="AX60" s="125" t="str">
        <f t="shared" si="7"/>
        <v/>
      </c>
      <c r="AY60" s="125" t="str">
        <f t="shared" si="8"/>
        <v/>
      </c>
      <c r="AZ60" s="87"/>
      <c r="BA60" s="30" t="str">
        <f t="shared" si="9"/>
        <v>Débil</v>
      </c>
      <c r="BB60" s="34" t="str">
        <f>IFERROR(VLOOKUP((CONCATENATE(AY60,BA60)),Listados!$U$3:$V$11,2,FALSE),"")</f>
        <v/>
      </c>
      <c r="BC60" s="125">
        <f t="shared" si="10"/>
        <v>100</v>
      </c>
      <c r="BD60" s="189"/>
      <c r="BE60" s="190"/>
      <c r="BF60" s="189"/>
      <c r="BG60" s="189"/>
      <c r="BH60" s="176"/>
      <c r="BI60" s="198"/>
      <c r="BJ60" s="176"/>
      <c r="BK60" s="176"/>
    </row>
    <row r="61" spans="1:63" ht="28">
      <c r="A61" s="177">
        <v>10</v>
      </c>
      <c r="B61" s="199"/>
      <c r="C61" s="181" t="str">
        <f>IFERROR(VLOOKUP(B61,Listados!B$3:C$20,2,FALSE),"")</f>
        <v/>
      </c>
      <c r="D61" s="184" t="s">
        <v>193</v>
      </c>
      <c r="E61" s="37"/>
      <c r="F61" s="28"/>
      <c r="G61" s="184"/>
      <c r="H61" s="233"/>
      <c r="I61" s="233"/>
      <c r="J61" s="233"/>
      <c r="K61" s="233"/>
      <c r="L61" s="233"/>
      <c r="M61" s="233"/>
      <c r="N61" s="233"/>
      <c r="O61" s="233"/>
      <c r="P61" s="233"/>
      <c r="Q61" s="233"/>
      <c r="R61" s="233"/>
      <c r="S61" s="233"/>
      <c r="T61" s="233"/>
      <c r="U61" s="233"/>
      <c r="V61" s="233"/>
      <c r="W61" s="233"/>
      <c r="X61" s="233"/>
      <c r="Y61" s="233"/>
      <c r="Z61" s="191"/>
      <c r="AA61" s="195">
        <f>COUNTIF(H61:Z66, "SI")</f>
        <v>0</v>
      </c>
      <c r="AB61" s="191"/>
      <c r="AC61" s="193" t="e">
        <f>+VLOOKUP(AB61,Listados!$K$8:$L$12,2,0)</f>
        <v>#N/A</v>
      </c>
      <c r="AD61" s="195" t="str">
        <f>+IF(OR(AA61=1,AA61&lt;=5),"Moderado",IF(OR(AA61=6,AA61&lt;=11),"Mayor","Catastrófico"))</f>
        <v>Moderado</v>
      </c>
      <c r="AE61" s="193" t="e">
        <f>+VLOOKUP(AD61,Listados!K67:L71,2,0)</f>
        <v>#N/A</v>
      </c>
      <c r="AF61" s="176" t="str">
        <f>IF(AND(AB61&lt;&gt;"",AD61&lt;&gt;""),VLOOKUP(AB61&amp;AD61,Listados!$M$3:$N$27,2,FALSE),"")</f>
        <v/>
      </c>
      <c r="AG61" s="83" t="s">
        <v>169</v>
      </c>
      <c r="AH61" s="86"/>
      <c r="AI61" s="86"/>
      <c r="AJ61" s="86"/>
      <c r="AK61" s="46" t="str">
        <f t="shared" si="0"/>
        <v/>
      </c>
      <c r="AL61" s="86"/>
      <c r="AM61" s="46" t="str">
        <f t="shared" si="1"/>
        <v/>
      </c>
      <c r="AN61" s="126"/>
      <c r="AO61" s="46" t="str">
        <f t="shared" si="2"/>
        <v/>
      </c>
      <c r="AP61" s="126"/>
      <c r="AQ61" s="46" t="str">
        <f t="shared" si="3"/>
        <v/>
      </c>
      <c r="AR61" s="126"/>
      <c r="AS61" s="46" t="str">
        <f t="shared" si="4"/>
        <v/>
      </c>
      <c r="AT61" s="126"/>
      <c r="AU61" s="46" t="str">
        <f t="shared" si="5"/>
        <v/>
      </c>
      <c r="AV61" s="126"/>
      <c r="AW61" s="46" t="str">
        <f t="shared" si="6"/>
        <v/>
      </c>
      <c r="AX61" s="125" t="str">
        <f t="shared" si="7"/>
        <v/>
      </c>
      <c r="AY61" s="125" t="str">
        <f t="shared" si="8"/>
        <v/>
      </c>
      <c r="AZ61" s="87"/>
      <c r="BA61" s="30" t="str">
        <f t="shared" si="9"/>
        <v>Débil</v>
      </c>
      <c r="BB61" s="34" t="str">
        <f>IFERROR(VLOOKUP((CONCATENATE(AY61,BA61)),Listados!$U$3:$V$11,2,FALSE),"")</f>
        <v/>
      </c>
      <c r="BC61" s="125">
        <f t="shared" si="10"/>
        <v>100</v>
      </c>
      <c r="BD61" s="187">
        <f>AVERAGE(BC61:BC66)</f>
        <v>100</v>
      </c>
      <c r="BE61" s="189" t="str">
        <f>IF(BD61&lt;=50, "Débil", IF(BD61&lt;=99,"Moderado","Fuerte"))</f>
        <v>Fuerte</v>
      </c>
      <c r="BF61" s="187">
        <f t="shared" ref="BF61" si="34">+IF(BE61="Fuerte",2,IF(BE61="Moderado",1,0))</f>
        <v>2</v>
      </c>
      <c r="BG61" s="187" t="e">
        <f t="shared" ref="BG61" si="35">+AC61-BF61</f>
        <v>#N/A</v>
      </c>
      <c r="BH61" s="174" t="e">
        <f>+VLOOKUP(BG61,Listados!$J$18:$K$24,2,TRUE)</f>
        <v>#N/A</v>
      </c>
      <c r="BI61" s="176" t="str">
        <f t="shared" ref="BI61" si="36">IF(ISBLANK(AD61),"",AD61)</f>
        <v>Moderado</v>
      </c>
      <c r="BJ61" s="174" t="e">
        <f>IF(AND(BH61&lt;&gt;"",BI61&lt;&gt;""),VLOOKUP(BH61&amp;BI61,Listados!$M$3:$N$27,2,FALSE),"")</f>
        <v>#N/A</v>
      </c>
      <c r="BK61" s="174" t="e">
        <f>+VLOOKUP(BJ61,Listados!$P$3:$Q$6,2,FALSE)</f>
        <v>#N/A</v>
      </c>
    </row>
    <row r="62" spans="1:63" ht="28">
      <c r="A62" s="178"/>
      <c r="B62" s="200"/>
      <c r="C62" s="182"/>
      <c r="D62" s="185"/>
      <c r="E62" s="35"/>
      <c r="F62" s="29"/>
      <c r="G62" s="185"/>
      <c r="H62" s="234"/>
      <c r="I62" s="234"/>
      <c r="J62" s="234"/>
      <c r="K62" s="234"/>
      <c r="L62" s="234"/>
      <c r="M62" s="234"/>
      <c r="N62" s="234"/>
      <c r="O62" s="234"/>
      <c r="P62" s="234"/>
      <c r="Q62" s="234"/>
      <c r="R62" s="234"/>
      <c r="S62" s="234"/>
      <c r="T62" s="234"/>
      <c r="U62" s="234"/>
      <c r="V62" s="234"/>
      <c r="W62" s="234"/>
      <c r="X62" s="234"/>
      <c r="Y62" s="234"/>
      <c r="Z62" s="192"/>
      <c r="AA62" s="218"/>
      <c r="AB62" s="192"/>
      <c r="AC62" s="194"/>
      <c r="AD62" s="218" t="str">
        <f>+IF(OR(AB62=1,AB62&lt;=5),"Moderado",IF(OR(AB62=6,AB62&lt;=11),"Mayor","Catastrófico"))</f>
        <v>Moderado</v>
      </c>
      <c r="AE62" s="194"/>
      <c r="AF62" s="198"/>
      <c r="AG62" s="83" t="s">
        <v>169</v>
      </c>
      <c r="AH62" s="86"/>
      <c r="AI62" s="86"/>
      <c r="AJ62" s="86"/>
      <c r="AK62" s="46" t="str">
        <f t="shared" si="0"/>
        <v/>
      </c>
      <c r="AL62" s="86"/>
      <c r="AM62" s="46" t="str">
        <f t="shared" si="1"/>
        <v/>
      </c>
      <c r="AN62" s="126"/>
      <c r="AO62" s="46" t="str">
        <f t="shared" si="2"/>
        <v/>
      </c>
      <c r="AP62" s="126"/>
      <c r="AQ62" s="46" t="str">
        <f t="shared" si="3"/>
        <v/>
      </c>
      <c r="AR62" s="126"/>
      <c r="AS62" s="46" t="str">
        <f t="shared" si="4"/>
        <v/>
      </c>
      <c r="AT62" s="126"/>
      <c r="AU62" s="46" t="str">
        <f t="shared" si="5"/>
        <v/>
      </c>
      <c r="AV62" s="126"/>
      <c r="AW62" s="46" t="str">
        <f t="shared" si="6"/>
        <v/>
      </c>
      <c r="AX62" s="125" t="str">
        <f t="shared" si="7"/>
        <v/>
      </c>
      <c r="AY62" s="125" t="str">
        <f t="shared" si="8"/>
        <v/>
      </c>
      <c r="AZ62" s="87"/>
      <c r="BA62" s="30" t="str">
        <f t="shared" si="9"/>
        <v>Débil</v>
      </c>
      <c r="BB62" s="34" t="str">
        <f>IFERROR(VLOOKUP((CONCATENATE(AY62,BA62)),Listados!$U$3:$V$11,2,FALSE),"")</f>
        <v/>
      </c>
      <c r="BC62" s="125">
        <f t="shared" si="10"/>
        <v>100</v>
      </c>
      <c r="BD62" s="188"/>
      <c r="BE62" s="190"/>
      <c r="BF62" s="188"/>
      <c r="BG62" s="188"/>
      <c r="BH62" s="175"/>
      <c r="BI62" s="198"/>
      <c r="BJ62" s="175"/>
      <c r="BK62" s="175"/>
    </row>
    <row r="63" spans="1:63" ht="28">
      <c r="A63" s="178"/>
      <c r="B63" s="200"/>
      <c r="C63" s="182"/>
      <c r="D63" s="185"/>
      <c r="E63" s="35"/>
      <c r="F63" s="29"/>
      <c r="G63" s="185"/>
      <c r="H63" s="234"/>
      <c r="I63" s="234"/>
      <c r="J63" s="234"/>
      <c r="K63" s="234"/>
      <c r="L63" s="234"/>
      <c r="M63" s="234"/>
      <c r="N63" s="234"/>
      <c r="O63" s="234"/>
      <c r="P63" s="234"/>
      <c r="Q63" s="234"/>
      <c r="R63" s="234"/>
      <c r="S63" s="234"/>
      <c r="T63" s="234"/>
      <c r="U63" s="234"/>
      <c r="V63" s="234"/>
      <c r="W63" s="234"/>
      <c r="X63" s="234"/>
      <c r="Y63" s="234"/>
      <c r="Z63" s="192"/>
      <c r="AA63" s="218"/>
      <c r="AB63" s="192"/>
      <c r="AC63" s="194"/>
      <c r="AD63" s="218" t="str">
        <f>+IF(OR(AB63=1,AB63&lt;=5),"Moderado",IF(OR(AB63=6,AB63&lt;=11),"Mayor","Catastrófico"))</f>
        <v>Moderado</v>
      </c>
      <c r="AE63" s="194"/>
      <c r="AF63" s="198"/>
      <c r="AG63" s="83" t="s">
        <v>169</v>
      </c>
      <c r="AH63" s="86"/>
      <c r="AI63" s="86"/>
      <c r="AJ63" s="86"/>
      <c r="AK63" s="46" t="str">
        <f t="shared" si="0"/>
        <v/>
      </c>
      <c r="AL63" s="86"/>
      <c r="AM63" s="46" t="str">
        <f t="shared" si="1"/>
        <v/>
      </c>
      <c r="AN63" s="126"/>
      <c r="AO63" s="46" t="str">
        <f t="shared" si="2"/>
        <v/>
      </c>
      <c r="AP63" s="126"/>
      <c r="AQ63" s="46" t="str">
        <f t="shared" si="3"/>
        <v/>
      </c>
      <c r="AR63" s="126"/>
      <c r="AS63" s="46" t="str">
        <f t="shared" si="4"/>
        <v/>
      </c>
      <c r="AT63" s="126"/>
      <c r="AU63" s="46" t="str">
        <f t="shared" si="5"/>
        <v/>
      </c>
      <c r="AV63" s="126"/>
      <c r="AW63" s="46" t="str">
        <f t="shared" si="6"/>
        <v/>
      </c>
      <c r="AX63" s="125" t="str">
        <f t="shared" si="7"/>
        <v/>
      </c>
      <c r="AY63" s="125" t="str">
        <f t="shared" si="8"/>
        <v/>
      </c>
      <c r="AZ63" s="87"/>
      <c r="BA63" s="30" t="str">
        <f t="shared" si="9"/>
        <v>Débil</v>
      </c>
      <c r="BB63" s="34" t="str">
        <f>IFERROR(VLOOKUP((CONCATENATE(AY63,BA63)),Listados!$U$3:$V$11,2,FALSE),"")</f>
        <v/>
      </c>
      <c r="BC63" s="125">
        <f t="shared" si="10"/>
        <v>100</v>
      </c>
      <c r="BD63" s="188"/>
      <c r="BE63" s="190"/>
      <c r="BF63" s="188"/>
      <c r="BG63" s="188"/>
      <c r="BH63" s="175"/>
      <c r="BI63" s="198"/>
      <c r="BJ63" s="175"/>
      <c r="BK63" s="175"/>
    </row>
    <row r="64" spans="1:63" ht="28">
      <c r="A64" s="178"/>
      <c r="B64" s="200"/>
      <c r="C64" s="182"/>
      <c r="D64" s="185"/>
      <c r="E64" s="227"/>
      <c r="F64" s="235"/>
      <c r="G64" s="185"/>
      <c r="H64" s="234"/>
      <c r="I64" s="234"/>
      <c r="J64" s="234"/>
      <c r="K64" s="234"/>
      <c r="L64" s="234"/>
      <c r="M64" s="234"/>
      <c r="N64" s="234"/>
      <c r="O64" s="234"/>
      <c r="P64" s="234"/>
      <c r="Q64" s="234"/>
      <c r="R64" s="234"/>
      <c r="S64" s="234"/>
      <c r="T64" s="234"/>
      <c r="U64" s="234"/>
      <c r="V64" s="234"/>
      <c r="W64" s="234"/>
      <c r="X64" s="234"/>
      <c r="Y64" s="234"/>
      <c r="Z64" s="192"/>
      <c r="AA64" s="218"/>
      <c r="AB64" s="192"/>
      <c r="AC64" s="194"/>
      <c r="AD64" s="218" t="str">
        <f>+IF(OR(AB64=1,AB64&lt;=5),"Moderado",IF(OR(AB64=6,AB64&lt;=11),"Mayor","Catastrófico"))</f>
        <v>Moderado</v>
      </c>
      <c r="AE64" s="194"/>
      <c r="AF64" s="198"/>
      <c r="AG64" s="83" t="s">
        <v>169</v>
      </c>
      <c r="AH64" s="86"/>
      <c r="AI64" s="86"/>
      <c r="AJ64" s="86"/>
      <c r="AK64" s="46" t="str">
        <f t="shared" si="0"/>
        <v/>
      </c>
      <c r="AL64" s="86"/>
      <c r="AM64" s="46" t="str">
        <f t="shared" si="1"/>
        <v/>
      </c>
      <c r="AN64" s="126"/>
      <c r="AO64" s="46" t="str">
        <f t="shared" si="2"/>
        <v/>
      </c>
      <c r="AP64" s="126"/>
      <c r="AQ64" s="46" t="str">
        <f t="shared" si="3"/>
        <v/>
      </c>
      <c r="AR64" s="126"/>
      <c r="AS64" s="46" t="str">
        <f t="shared" si="4"/>
        <v/>
      </c>
      <c r="AT64" s="126"/>
      <c r="AU64" s="46" t="str">
        <f t="shared" si="5"/>
        <v/>
      </c>
      <c r="AV64" s="126"/>
      <c r="AW64" s="46" t="str">
        <f t="shared" si="6"/>
        <v/>
      </c>
      <c r="AX64" s="125" t="str">
        <f t="shared" si="7"/>
        <v/>
      </c>
      <c r="AY64" s="125" t="str">
        <f t="shared" si="8"/>
        <v/>
      </c>
      <c r="AZ64" s="87"/>
      <c r="BA64" s="30" t="str">
        <f t="shared" si="9"/>
        <v>Débil</v>
      </c>
      <c r="BB64" s="34" t="str">
        <f>IFERROR(VLOOKUP((CONCATENATE(AY64,BA64)),Listados!$U$3:$V$11,2,FALSE),"")</f>
        <v/>
      </c>
      <c r="BC64" s="125">
        <f t="shared" si="10"/>
        <v>100</v>
      </c>
      <c r="BD64" s="188"/>
      <c r="BE64" s="190"/>
      <c r="BF64" s="188"/>
      <c r="BG64" s="188"/>
      <c r="BH64" s="175"/>
      <c r="BI64" s="198"/>
      <c r="BJ64" s="175"/>
      <c r="BK64" s="175"/>
    </row>
    <row r="65" spans="1:63" ht="28">
      <c r="A65" s="178"/>
      <c r="B65" s="200"/>
      <c r="C65" s="182"/>
      <c r="D65" s="185"/>
      <c r="E65" s="228"/>
      <c r="F65" s="236"/>
      <c r="G65" s="185"/>
      <c r="H65" s="234"/>
      <c r="I65" s="234"/>
      <c r="J65" s="234"/>
      <c r="K65" s="234"/>
      <c r="L65" s="234"/>
      <c r="M65" s="234"/>
      <c r="N65" s="234"/>
      <c r="O65" s="234"/>
      <c r="P65" s="234"/>
      <c r="Q65" s="234"/>
      <c r="R65" s="234"/>
      <c r="S65" s="234"/>
      <c r="T65" s="234"/>
      <c r="U65" s="234"/>
      <c r="V65" s="234"/>
      <c r="W65" s="234"/>
      <c r="X65" s="234"/>
      <c r="Y65" s="234"/>
      <c r="Z65" s="192"/>
      <c r="AA65" s="218"/>
      <c r="AB65" s="192"/>
      <c r="AC65" s="194"/>
      <c r="AD65" s="218" t="str">
        <f>+IF(OR(AB65=1,AB65&lt;=5),"Moderado",IF(OR(AB65=6,AB65&lt;=11),"Mayor","Catastrófico"))</f>
        <v>Moderado</v>
      </c>
      <c r="AE65" s="194"/>
      <c r="AF65" s="198"/>
      <c r="AG65" s="83" t="s">
        <v>169</v>
      </c>
      <c r="AH65" s="86"/>
      <c r="AI65" s="86"/>
      <c r="AJ65" s="86"/>
      <c r="AK65" s="46" t="str">
        <f t="shared" si="0"/>
        <v/>
      </c>
      <c r="AL65" s="86"/>
      <c r="AM65" s="46" t="str">
        <f t="shared" si="1"/>
        <v/>
      </c>
      <c r="AN65" s="126"/>
      <c r="AO65" s="46" t="str">
        <f t="shared" si="2"/>
        <v/>
      </c>
      <c r="AP65" s="126"/>
      <c r="AQ65" s="46" t="str">
        <f t="shared" si="3"/>
        <v/>
      </c>
      <c r="AR65" s="126"/>
      <c r="AS65" s="46" t="str">
        <f t="shared" si="4"/>
        <v/>
      </c>
      <c r="AT65" s="126"/>
      <c r="AU65" s="46" t="str">
        <f t="shared" si="5"/>
        <v/>
      </c>
      <c r="AV65" s="126"/>
      <c r="AW65" s="46" t="str">
        <f t="shared" si="6"/>
        <v/>
      </c>
      <c r="AX65" s="125" t="str">
        <f t="shared" si="7"/>
        <v/>
      </c>
      <c r="AY65" s="125" t="str">
        <f t="shared" si="8"/>
        <v/>
      </c>
      <c r="AZ65" s="87"/>
      <c r="BA65" s="30" t="str">
        <f t="shared" si="9"/>
        <v>Débil</v>
      </c>
      <c r="BB65" s="34" t="str">
        <f>IFERROR(VLOOKUP((CONCATENATE(AY65,BA65)),Listados!$U$3:$V$11,2,FALSE),"")</f>
        <v/>
      </c>
      <c r="BC65" s="125">
        <f t="shared" si="10"/>
        <v>100</v>
      </c>
      <c r="BD65" s="188"/>
      <c r="BE65" s="190"/>
      <c r="BF65" s="188"/>
      <c r="BG65" s="188"/>
      <c r="BH65" s="175"/>
      <c r="BI65" s="198"/>
      <c r="BJ65" s="175"/>
      <c r="BK65" s="175"/>
    </row>
    <row r="66" spans="1:63" ht="29" thickBot="1">
      <c r="A66" s="179"/>
      <c r="B66" s="200"/>
      <c r="C66" s="183"/>
      <c r="D66" s="186"/>
      <c r="E66" s="229"/>
      <c r="F66" s="237"/>
      <c r="G66" s="185"/>
      <c r="H66" s="234"/>
      <c r="I66" s="234"/>
      <c r="J66" s="234"/>
      <c r="K66" s="234"/>
      <c r="L66" s="234"/>
      <c r="M66" s="234"/>
      <c r="N66" s="234"/>
      <c r="O66" s="234"/>
      <c r="P66" s="234"/>
      <c r="Q66" s="234"/>
      <c r="R66" s="234"/>
      <c r="S66" s="234"/>
      <c r="T66" s="234"/>
      <c r="U66" s="234"/>
      <c r="V66" s="234"/>
      <c r="W66" s="234"/>
      <c r="X66" s="234"/>
      <c r="Y66" s="234"/>
      <c r="Z66" s="192"/>
      <c r="AA66" s="218"/>
      <c r="AB66" s="192"/>
      <c r="AC66" s="195"/>
      <c r="AD66" s="218" t="str">
        <f>+IF(OR(AB66=1,AB66&lt;=5),"Moderado",IF(OR(AB66=6,AB66&lt;=11),"Mayor","Catastrófico"))</f>
        <v>Moderado</v>
      </c>
      <c r="AE66" s="195"/>
      <c r="AF66" s="198"/>
      <c r="AG66" s="83" t="s">
        <v>169</v>
      </c>
      <c r="AH66" s="86"/>
      <c r="AI66" s="86"/>
      <c r="AJ66" s="86"/>
      <c r="AK66" s="46" t="str">
        <f t="shared" si="0"/>
        <v/>
      </c>
      <c r="AL66" s="86"/>
      <c r="AM66" s="46" t="str">
        <f t="shared" si="1"/>
        <v/>
      </c>
      <c r="AN66" s="126"/>
      <c r="AO66" s="46" t="str">
        <f t="shared" si="2"/>
        <v/>
      </c>
      <c r="AP66" s="126"/>
      <c r="AQ66" s="46" t="str">
        <f t="shared" si="3"/>
        <v/>
      </c>
      <c r="AR66" s="126"/>
      <c r="AS66" s="46" t="str">
        <f t="shared" si="4"/>
        <v/>
      </c>
      <c r="AT66" s="126"/>
      <c r="AU66" s="46" t="str">
        <f t="shared" si="5"/>
        <v/>
      </c>
      <c r="AV66" s="126"/>
      <c r="AW66" s="46" t="str">
        <f t="shared" si="6"/>
        <v/>
      </c>
      <c r="AX66" s="125" t="str">
        <f t="shared" si="7"/>
        <v/>
      </c>
      <c r="AY66" s="125" t="str">
        <f t="shared" si="8"/>
        <v/>
      </c>
      <c r="AZ66" s="87"/>
      <c r="BA66" s="30" t="str">
        <f t="shared" si="9"/>
        <v>Débil</v>
      </c>
      <c r="BB66" s="34" t="str">
        <f>IFERROR(VLOOKUP((CONCATENATE(AY66,BA66)),Listados!$U$3:$V$11,2,FALSE),"")</f>
        <v/>
      </c>
      <c r="BC66" s="125">
        <f t="shared" si="10"/>
        <v>100</v>
      </c>
      <c r="BD66" s="189"/>
      <c r="BE66" s="190"/>
      <c r="BF66" s="189"/>
      <c r="BG66" s="189"/>
      <c r="BH66" s="176"/>
      <c r="BI66" s="198"/>
      <c r="BJ66" s="176"/>
      <c r="BK66" s="176"/>
    </row>
    <row r="67" spans="1:63" ht="28">
      <c r="A67" s="177">
        <v>11</v>
      </c>
      <c r="B67" s="199"/>
      <c r="C67" s="181" t="str">
        <f>IFERROR(VLOOKUP(B67,Listados!B$3:C$20,2,FALSE),"")</f>
        <v/>
      </c>
      <c r="D67" s="184" t="s">
        <v>193</v>
      </c>
      <c r="E67" s="37"/>
      <c r="F67" s="28"/>
      <c r="G67" s="184"/>
      <c r="H67" s="233"/>
      <c r="I67" s="233"/>
      <c r="J67" s="233"/>
      <c r="K67" s="233"/>
      <c r="L67" s="233"/>
      <c r="M67" s="233"/>
      <c r="N67" s="233"/>
      <c r="O67" s="233"/>
      <c r="P67" s="233"/>
      <c r="Q67" s="233"/>
      <c r="R67" s="233"/>
      <c r="S67" s="233"/>
      <c r="T67" s="233"/>
      <c r="U67" s="233"/>
      <c r="V67" s="233"/>
      <c r="W67" s="233"/>
      <c r="X67" s="233"/>
      <c r="Y67" s="233"/>
      <c r="Z67" s="191"/>
      <c r="AA67" s="195">
        <f>COUNTIF(H67:Z72, "SI")</f>
        <v>0</v>
      </c>
      <c r="AB67" s="191"/>
      <c r="AC67" s="193" t="e">
        <f>+VLOOKUP(AB67,Listados!$K$8:$L$12,2,0)</f>
        <v>#N/A</v>
      </c>
      <c r="AD67" s="195" t="str">
        <f>+IF(OR(AA67=1,AA67&lt;=5),"Moderado",IF(OR(AA67=6,AA67&lt;=11),"Mayor","Catastrófico"))</f>
        <v>Moderado</v>
      </c>
      <c r="AE67" s="193" t="e">
        <f>+VLOOKUP(AD67,Listados!K73:L77,2,0)</f>
        <v>#N/A</v>
      </c>
      <c r="AF67" s="176" t="str">
        <f>IF(AND(AB67&lt;&gt;"",AD67&lt;&gt;""),VLOOKUP(AB67&amp;AD67,Listados!$M$3:$N$27,2,FALSE),"")</f>
        <v/>
      </c>
      <c r="AG67" s="83" t="s">
        <v>169</v>
      </c>
      <c r="AH67" s="86"/>
      <c r="AI67" s="86"/>
      <c r="AJ67" s="86"/>
      <c r="AK67" s="46" t="str">
        <f t="shared" si="0"/>
        <v/>
      </c>
      <c r="AL67" s="86"/>
      <c r="AM67" s="46" t="str">
        <f t="shared" si="1"/>
        <v/>
      </c>
      <c r="AN67" s="126"/>
      <c r="AO67" s="46" t="str">
        <f t="shared" si="2"/>
        <v/>
      </c>
      <c r="AP67" s="126"/>
      <c r="AQ67" s="46" t="str">
        <f t="shared" si="3"/>
        <v/>
      </c>
      <c r="AR67" s="126"/>
      <c r="AS67" s="46" t="str">
        <f t="shared" si="4"/>
        <v/>
      </c>
      <c r="AT67" s="126"/>
      <c r="AU67" s="46" t="str">
        <f t="shared" si="5"/>
        <v/>
      </c>
      <c r="AV67" s="126"/>
      <c r="AW67" s="46" t="str">
        <f t="shared" si="6"/>
        <v/>
      </c>
      <c r="AX67" s="125" t="str">
        <f t="shared" si="7"/>
        <v/>
      </c>
      <c r="AY67" s="125" t="str">
        <f t="shared" si="8"/>
        <v/>
      </c>
      <c r="AZ67" s="87"/>
      <c r="BA67" s="30" t="str">
        <f t="shared" si="9"/>
        <v>Débil</v>
      </c>
      <c r="BB67" s="34" t="str">
        <f>IFERROR(VLOOKUP((CONCATENATE(AY67,BA67)),Listados!$U$3:$V$11,2,FALSE),"")</f>
        <v/>
      </c>
      <c r="BC67" s="125">
        <f t="shared" si="10"/>
        <v>100</v>
      </c>
      <c r="BD67" s="187">
        <f>AVERAGE(BC67:BC72)</f>
        <v>100</v>
      </c>
      <c r="BE67" s="189" t="str">
        <f>IF(BD67&lt;=50, "Débil", IF(BD67&lt;=99,"Moderado","Fuerte"))</f>
        <v>Fuerte</v>
      </c>
      <c r="BF67" s="187">
        <f t="shared" ref="BF67" si="37">+IF(BE67="Fuerte",2,IF(BE67="Moderado",1,0))</f>
        <v>2</v>
      </c>
      <c r="BG67" s="187" t="e">
        <f t="shared" ref="BG67" si="38">+AC67-BF67</f>
        <v>#N/A</v>
      </c>
      <c r="BH67" s="174" t="e">
        <f>+VLOOKUP(BG67,Listados!$J$18:$K$24,2,TRUE)</f>
        <v>#N/A</v>
      </c>
      <c r="BI67" s="176" t="str">
        <f t="shared" ref="BI67" si="39">IF(ISBLANK(AD67),"",AD67)</f>
        <v>Moderado</v>
      </c>
      <c r="BJ67" s="174" t="e">
        <f>IF(AND(BH67&lt;&gt;"",BI67&lt;&gt;""),VLOOKUP(BH67&amp;BI67,Listados!$M$3:$N$27,2,FALSE),"")</f>
        <v>#N/A</v>
      </c>
      <c r="BK67" s="174" t="e">
        <f>+VLOOKUP(BJ67,Listados!$P$3:$Q$6,2,FALSE)</f>
        <v>#N/A</v>
      </c>
    </row>
    <row r="68" spans="1:63" ht="28">
      <c r="A68" s="178"/>
      <c r="B68" s="200"/>
      <c r="C68" s="182"/>
      <c r="D68" s="185"/>
      <c r="E68" s="35"/>
      <c r="F68" s="29"/>
      <c r="G68" s="185"/>
      <c r="H68" s="234"/>
      <c r="I68" s="234"/>
      <c r="J68" s="234"/>
      <c r="K68" s="234"/>
      <c r="L68" s="234"/>
      <c r="M68" s="234"/>
      <c r="N68" s="234"/>
      <c r="O68" s="234"/>
      <c r="P68" s="234"/>
      <c r="Q68" s="234"/>
      <c r="R68" s="234"/>
      <c r="S68" s="234"/>
      <c r="T68" s="234"/>
      <c r="U68" s="234"/>
      <c r="V68" s="234"/>
      <c r="W68" s="234"/>
      <c r="X68" s="234"/>
      <c r="Y68" s="234"/>
      <c r="Z68" s="192"/>
      <c r="AA68" s="218"/>
      <c r="AB68" s="192"/>
      <c r="AC68" s="194"/>
      <c r="AD68" s="218" t="str">
        <f>+IF(OR(AB68=1,AB68&lt;=5),"Moderado",IF(OR(AB68=6,AB68&lt;=11),"Mayor","Catastrófico"))</f>
        <v>Moderado</v>
      </c>
      <c r="AE68" s="194"/>
      <c r="AF68" s="198"/>
      <c r="AG68" s="83" t="s">
        <v>169</v>
      </c>
      <c r="AH68" s="86"/>
      <c r="AI68" s="86"/>
      <c r="AJ68" s="86"/>
      <c r="AK68" s="46" t="str">
        <f t="shared" si="0"/>
        <v/>
      </c>
      <c r="AL68" s="86"/>
      <c r="AM68" s="46" t="str">
        <f t="shared" si="1"/>
        <v/>
      </c>
      <c r="AN68" s="126"/>
      <c r="AO68" s="46" t="str">
        <f t="shared" si="2"/>
        <v/>
      </c>
      <c r="AP68" s="126"/>
      <c r="AQ68" s="46" t="str">
        <f t="shared" si="3"/>
        <v/>
      </c>
      <c r="AR68" s="126"/>
      <c r="AS68" s="46" t="str">
        <f t="shared" si="4"/>
        <v/>
      </c>
      <c r="AT68" s="126"/>
      <c r="AU68" s="46" t="str">
        <f t="shared" si="5"/>
        <v/>
      </c>
      <c r="AV68" s="126"/>
      <c r="AW68" s="46" t="str">
        <f t="shared" si="6"/>
        <v/>
      </c>
      <c r="AX68" s="125" t="str">
        <f t="shared" si="7"/>
        <v/>
      </c>
      <c r="AY68" s="125" t="str">
        <f t="shared" si="8"/>
        <v/>
      </c>
      <c r="AZ68" s="87"/>
      <c r="BA68" s="30" t="str">
        <f t="shared" si="9"/>
        <v>Débil</v>
      </c>
      <c r="BB68" s="34" t="str">
        <f>IFERROR(VLOOKUP((CONCATENATE(AY68,BA68)),Listados!$U$3:$V$11,2,FALSE),"")</f>
        <v/>
      </c>
      <c r="BC68" s="125">
        <f t="shared" si="10"/>
        <v>100</v>
      </c>
      <c r="BD68" s="188"/>
      <c r="BE68" s="190"/>
      <c r="BF68" s="188"/>
      <c r="BG68" s="188"/>
      <c r="BH68" s="175"/>
      <c r="BI68" s="198"/>
      <c r="BJ68" s="175"/>
      <c r="BK68" s="175"/>
    </row>
    <row r="69" spans="1:63" ht="28">
      <c r="A69" s="178"/>
      <c r="B69" s="200"/>
      <c r="C69" s="182"/>
      <c r="D69" s="185"/>
      <c r="E69" s="35"/>
      <c r="F69" s="29"/>
      <c r="G69" s="185"/>
      <c r="H69" s="234"/>
      <c r="I69" s="234"/>
      <c r="J69" s="234"/>
      <c r="K69" s="234"/>
      <c r="L69" s="234"/>
      <c r="M69" s="234"/>
      <c r="N69" s="234"/>
      <c r="O69" s="234"/>
      <c r="P69" s="234"/>
      <c r="Q69" s="234"/>
      <c r="R69" s="234"/>
      <c r="S69" s="234"/>
      <c r="T69" s="234"/>
      <c r="U69" s="234"/>
      <c r="V69" s="234"/>
      <c r="W69" s="234"/>
      <c r="X69" s="234"/>
      <c r="Y69" s="234"/>
      <c r="Z69" s="192"/>
      <c r="AA69" s="218"/>
      <c r="AB69" s="192"/>
      <c r="AC69" s="194"/>
      <c r="AD69" s="218" t="str">
        <f>+IF(OR(AB69=1,AB69&lt;=5),"Moderado",IF(OR(AB69=6,AB69&lt;=11),"Mayor","Catastrófico"))</f>
        <v>Moderado</v>
      </c>
      <c r="AE69" s="194"/>
      <c r="AF69" s="198"/>
      <c r="AG69" s="83" t="s">
        <v>169</v>
      </c>
      <c r="AH69" s="86"/>
      <c r="AI69" s="86"/>
      <c r="AJ69" s="86"/>
      <c r="AK69" s="46" t="str">
        <f t="shared" si="0"/>
        <v/>
      </c>
      <c r="AL69" s="86"/>
      <c r="AM69" s="46" t="str">
        <f t="shared" si="1"/>
        <v/>
      </c>
      <c r="AN69" s="126"/>
      <c r="AO69" s="46" t="str">
        <f t="shared" si="2"/>
        <v/>
      </c>
      <c r="AP69" s="126"/>
      <c r="AQ69" s="46" t="str">
        <f t="shared" si="3"/>
        <v/>
      </c>
      <c r="AR69" s="126"/>
      <c r="AS69" s="46" t="str">
        <f t="shared" si="4"/>
        <v/>
      </c>
      <c r="AT69" s="126"/>
      <c r="AU69" s="46" t="str">
        <f t="shared" si="5"/>
        <v/>
      </c>
      <c r="AV69" s="126"/>
      <c r="AW69" s="46" t="str">
        <f t="shared" si="6"/>
        <v/>
      </c>
      <c r="AX69" s="125" t="str">
        <f t="shared" si="7"/>
        <v/>
      </c>
      <c r="AY69" s="125" t="str">
        <f t="shared" si="8"/>
        <v/>
      </c>
      <c r="AZ69" s="87"/>
      <c r="BA69" s="30" t="str">
        <f t="shared" si="9"/>
        <v>Débil</v>
      </c>
      <c r="BB69" s="34" t="str">
        <f>IFERROR(VLOOKUP((CONCATENATE(AY69,BA69)),Listados!$U$3:$V$11,2,FALSE),"")</f>
        <v/>
      </c>
      <c r="BC69" s="125">
        <f t="shared" si="10"/>
        <v>100</v>
      </c>
      <c r="BD69" s="188"/>
      <c r="BE69" s="190"/>
      <c r="BF69" s="188"/>
      <c r="BG69" s="188"/>
      <c r="BH69" s="175"/>
      <c r="BI69" s="198"/>
      <c r="BJ69" s="175"/>
      <c r="BK69" s="175"/>
    </row>
    <row r="70" spans="1:63" ht="28">
      <c r="A70" s="178"/>
      <c r="B70" s="200"/>
      <c r="C70" s="182"/>
      <c r="D70" s="185"/>
      <c r="E70" s="227"/>
      <c r="F70" s="235"/>
      <c r="G70" s="185"/>
      <c r="H70" s="234"/>
      <c r="I70" s="234"/>
      <c r="J70" s="234"/>
      <c r="K70" s="234"/>
      <c r="L70" s="234"/>
      <c r="M70" s="234"/>
      <c r="N70" s="234"/>
      <c r="O70" s="234"/>
      <c r="P70" s="234"/>
      <c r="Q70" s="234"/>
      <c r="R70" s="234"/>
      <c r="S70" s="234"/>
      <c r="T70" s="234"/>
      <c r="U70" s="234"/>
      <c r="V70" s="234"/>
      <c r="W70" s="234"/>
      <c r="X70" s="234"/>
      <c r="Y70" s="234"/>
      <c r="Z70" s="192"/>
      <c r="AA70" s="218"/>
      <c r="AB70" s="192"/>
      <c r="AC70" s="194"/>
      <c r="AD70" s="218" t="str">
        <f>+IF(OR(AB70=1,AB70&lt;=5),"Moderado",IF(OR(AB70=6,AB70&lt;=11),"Mayor","Catastrófico"))</f>
        <v>Moderado</v>
      </c>
      <c r="AE70" s="194"/>
      <c r="AF70" s="198"/>
      <c r="AG70" s="83" t="s">
        <v>169</v>
      </c>
      <c r="AH70" s="86"/>
      <c r="AI70" s="86"/>
      <c r="AJ70" s="86"/>
      <c r="AK70" s="46" t="str">
        <f t="shared" si="0"/>
        <v/>
      </c>
      <c r="AL70" s="86"/>
      <c r="AM70" s="46" t="str">
        <f t="shared" si="1"/>
        <v/>
      </c>
      <c r="AN70" s="126"/>
      <c r="AO70" s="46" t="str">
        <f t="shared" si="2"/>
        <v/>
      </c>
      <c r="AP70" s="126"/>
      <c r="AQ70" s="46" t="str">
        <f t="shared" si="3"/>
        <v/>
      </c>
      <c r="AR70" s="126"/>
      <c r="AS70" s="46" t="str">
        <f t="shared" si="4"/>
        <v/>
      </c>
      <c r="AT70" s="126"/>
      <c r="AU70" s="46" t="str">
        <f t="shared" si="5"/>
        <v/>
      </c>
      <c r="AV70" s="126"/>
      <c r="AW70" s="46" t="str">
        <f t="shared" si="6"/>
        <v/>
      </c>
      <c r="AX70" s="125" t="str">
        <f t="shared" si="7"/>
        <v/>
      </c>
      <c r="AY70" s="125" t="str">
        <f t="shared" si="8"/>
        <v/>
      </c>
      <c r="AZ70" s="87"/>
      <c r="BA70" s="30" t="str">
        <f t="shared" si="9"/>
        <v>Débil</v>
      </c>
      <c r="BB70" s="34" t="str">
        <f>IFERROR(VLOOKUP((CONCATENATE(AY70,BA70)),Listados!$U$3:$V$11,2,FALSE),"")</f>
        <v/>
      </c>
      <c r="BC70" s="125">
        <f t="shared" si="10"/>
        <v>100</v>
      </c>
      <c r="BD70" s="188"/>
      <c r="BE70" s="190"/>
      <c r="BF70" s="188"/>
      <c r="BG70" s="188"/>
      <c r="BH70" s="175"/>
      <c r="BI70" s="198"/>
      <c r="BJ70" s="175"/>
      <c r="BK70" s="175"/>
    </row>
    <row r="71" spans="1:63" ht="28">
      <c r="A71" s="178"/>
      <c r="B71" s="200"/>
      <c r="C71" s="182"/>
      <c r="D71" s="185"/>
      <c r="E71" s="228"/>
      <c r="F71" s="236"/>
      <c r="G71" s="185"/>
      <c r="H71" s="234"/>
      <c r="I71" s="234"/>
      <c r="J71" s="234"/>
      <c r="K71" s="234"/>
      <c r="L71" s="234"/>
      <c r="M71" s="234"/>
      <c r="N71" s="234"/>
      <c r="O71" s="234"/>
      <c r="P71" s="234"/>
      <c r="Q71" s="234"/>
      <c r="R71" s="234"/>
      <c r="S71" s="234"/>
      <c r="T71" s="234"/>
      <c r="U71" s="234"/>
      <c r="V71" s="234"/>
      <c r="W71" s="234"/>
      <c r="X71" s="234"/>
      <c r="Y71" s="234"/>
      <c r="Z71" s="192"/>
      <c r="AA71" s="218"/>
      <c r="AB71" s="192"/>
      <c r="AC71" s="194"/>
      <c r="AD71" s="218" t="str">
        <f>+IF(OR(AB71=1,AB71&lt;=5),"Moderado",IF(OR(AB71=6,AB71&lt;=11),"Mayor","Catastrófico"))</f>
        <v>Moderado</v>
      </c>
      <c r="AE71" s="194"/>
      <c r="AF71" s="198"/>
      <c r="AG71" s="83" t="s">
        <v>169</v>
      </c>
      <c r="AH71" s="86"/>
      <c r="AI71" s="86"/>
      <c r="AJ71" s="86"/>
      <c r="AK71" s="46" t="str">
        <f t="shared" si="0"/>
        <v/>
      </c>
      <c r="AL71" s="86"/>
      <c r="AM71" s="46" t="str">
        <f t="shared" si="1"/>
        <v/>
      </c>
      <c r="AN71" s="126"/>
      <c r="AO71" s="46" t="str">
        <f t="shared" si="2"/>
        <v/>
      </c>
      <c r="AP71" s="126"/>
      <c r="AQ71" s="46" t="str">
        <f t="shared" si="3"/>
        <v/>
      </c>
      <c r="AR71" s="126"/>
      <c r="AS71" s="46" t="str">
        <f t="shared" si="4"/>
        <v/>
      </c>
      <c r="AT71" s="126"/>
      <c r="AU71" s="46" t="str">
        <f t="shared" si="5"/>
        <v/>
      </c>
      <c r="AV71" s="126"/>
      <c r="AW71" s="46" t="str">
        <f t="shared" si="6"/>
        <v/>
      </c>
      <c r="AX71" s="125" t="str">
        <f t="shared" si="7"/>
        <v/>
      </c>
      <c r="AY71" s="125" t="str">
        <f t="shared" si="8"/>
        <v/>
      </c>
      <c r="AZ71" s="87"/>
      <c r="BA71" s="30" t="str">
        <f t="shared" si="9"/>
        <v>Débil</v>
      </c>
      <c r="BB71" s="34" t="str">
        <f>IFERROR(VLOOKUP((CONCATENATE(AY71,BA71)),Listados!$U$3:$V$11,2,FALSE),"")</f>
        <v/>
      </c>
      <c r="BC71" s="125">
        <f t="shared" si="10"/>
        <v>100</v>
      </c>
      <c r="BD71" s="188"/>
      <c r="BE71" s="190"/>
      <c r="BF71" s="188"/>
      <c r="BG71" s="188"/>
      <c r="BH71" s="175"/>
      <c r="BI71" s="198"/>
      <c r="BJ71" s="175"/>
      <c r="BK71" s="175"/>
    </row>
    <row r="72" spans="1:63" ht="29" thickBot="1">
      <c r="A72" s="179"/>
      <c r="B72" s="200"/>
      <c r="C72" s="183"/>
      <c r="D72" s="186"/>
      <c r="E72" s="229"/>
      <c r="F72" s="237"/>
      <c r="G72" s="185"/>
      <c r="H72" s="234"/>
      <c r="I72" s="234"/>
      <c r="J72" s="234"/>
      <c r="K72" s="234"/>
      <c r="L72" s="234"/>
      <c r="M72" s="234"/>
      <c r="N72" s="234"/>
      <c r="O72" s="234"/>
      <c r="P72" s="234"/>
      <c r="Q72" s="234"/>
      <c r="R72" s="234"/>
      <c r="S72" s="234"/>
      <c r="T72" s="234"/>
      <c r="U72" s="234"/>
      <c r="V72" s="234"/>
      <c r="W72" s="234"/>
      <c r="X72" s="234"/>
      <c r="Y72" s="234"/>
      <c r="Z72" s="192"/>
      <c r="AA72" s="218"/>
      <c r="AB72" s="192"/>
      <c r="AC72" s="195"/>
      <c r="AD72" s="218" t="str">
        <f>+IF(OR(AB72=1,AB72&lt;=5),"Moderado",IF(OR(AB72=6,AB72&lt;=11),"Mayor","Catastrófico"))</f>
        <v>Moderado</v>
      </c>
      <c r="AE72" s="195"/>
      <c r="AF72" s="198"/>
      <c r="AG72" s="83" t="s">
        <v>169</v>
      </c>
      <c r="AH72" s="86"/>
      <c r="AI72" s="86"/>
      <c r="AJ72" s="86"/>
      <c r="AK72" s="46" t="str">
        <f t="shared" ref="AK72:AK135" si="40">+IF(AJ72="si",15,"")</f>
        <v/>
      </c>
      <c r="AL72" s="86"/>
      <c r="AM72" s="46" t="str">
        <f t="shared" ref="AM72:AM135" si="41">+IF(AL72="si",15,"")</f>
        <v/>
      </c>
      <c r="AN72" s="126"/>
      <c r="AO72" s="46" t="str">
        <f t="shared" ref="AO72:AO135" si="42">+IF(AN72="si",15,"")</f>
        <v/>
      </c>
      <c r="AP72" s="126"/>
      <c r="AQ72" s="46" t="str">
        <f t="shared" ref="AQ72:AQ135" si="43">+IF(AP72="si",15,"")</f>
        <v/>
      </c>
      <c r="AR72" s="126"/>
      <c r="AS72" s="46" t="str">
        <f t="shared" ref="AS72:AS135" si="44">+IF(AR72="si",15,"")</f>
        <v/>
      </c>
      <c r="AT72" s="126"/>
      <c r="AU72" s="46" t="str">
        <f t="shared" ref="AU72:AU135" si="45">+IF(AT72="si",15,"")</f>
        <v/>
      </c>
      <c r="AV72" s="126"/>
      <c r="AW72" s="46" t="str">
        <f t="shared" ref="AW72:AW135" si="46">+IF(AV72="Completa",10,IF(AV72="Incompleta",5,""))</f>
        <v/>
      </c>
      <c r="AX72" s="125" t="str">
        <f t="shared" ref="AX72:AX135" si="47">IF((SUM(AK72,AM72,AO72,AQ72,AS72,AU72,AW72)=0),"",(SUM(AK72,AM72,AO72,AQ72,AS72,AU72,AW72)))</f>
        <v/>
      </c>
      <c r="AY72" s="125" t="str">
        <f t="shared" ref="AY72:AY135" si="48">IF(AX72&lt;=85,"Débil",IF(AX72&lt;=95,"Moderado",IF(AX72=100,"Fuerte","")))</f>
        <v/>
      </c>
      <c r="AZ72" s="87"/>
      <c r="BA72" s="30" t="str">
        <f t="shared" ref="BA72:BA135" si="49">+IF(AZ72="siempre","Fuerte",IF(AZ72="Algunas veces","Moderado","Débil"))</f>
        <v>Débil</v>
      </c>
      <c r="BB72" s="34" t="str">
        <f>IFERROR(VLOOKUP((CONCATENATE(AY72,BA72)),Listados!$U$3:$V$11,2,FALSE),"")</f>
        <v/>
      </c>
      <c r="BC72" s="125">
        <f t="shared" ref="BC72:BC135" si="50">IF(ISBLANK(BB72),"",IF(BB72="Débil", 0, IF(BB72="Moderado",50,100)))</f>
        <v>100</v>
      </c>
      <c r="BD72" s="189"/>
      <c r="BE72" s="190"/>
      <c r="BF72" s="189"/>
      <c r="BG72" s="189"/>
      <c r="BH72" s="176"/>
      <c r="BI72" s="198"/>
      <c r="BJ72" s="176"/>
      <c r="BK72" s="176"/>
    </row>
    <row r="73" spans="1:63" ht="28">
      <c r="A73" s="177">
        <v>12</v>
      </c>
      <c r="B73" s="199"/>
      <c r="C73" s="181" t="str">
        <f>IFERROR(VLOOKUP(B73,Listados!B$3:C$20,2,FALSE),"")</f>
        <v/>
      </c>
      <c r="D73" s="184" t="s">
        <v>193</v>
      </c>
      <c r="E73" s="37"/>
      <c r="F73" s="28"/>
      <c r="G73" s="184"/>
      <c r="H73" s="233"/>
      <c r="I73" s="233"/>
      <c r="J73" s="233"/>
      <c r="K73" s="233"/>
      <c r="L73" s="233"/>
      <c r="M73" s="233"/>
      <c r="N73" s="233"/>
      <c r="O73" s="233"/>
      <c r="P73" s="233"/>
      <c r="Q73" s="233"/>
      <c r="R73" s="233"/>
      <c r="S73" s="233"/>
      <c r="T73" s="233"/>
      <c r="U73" s="233"/>
      <c r="V73" s="233"/>
      <c r="W73" s="233"/>
      <c r="X73" s="233"/>
      <c r="Y73" s="233"/>
      <c r="Z73" s="191"/>
      <c r="AA73" s="195">
        <f>COUNTIF(H73:Z78, "SI")</f>
        <v>0</v>
      </c>
      <c r="AB73" s="191"/>
      <c r="AC73" s="193" t="e">
        <f>+VLOOKUP(AB73,Listados!$K$8:$L$12,2,0)</f>
        <v>#N/A</v>
      </c>
      <c r="AD73" s="195" t="str">
        <f>+IF(OR(AA73=1,AA73&lt;=5),"Moderado",IF(OR(AA73=6,AA73&lt;=11),"Mayor","Catastrófico"))</f>
        <v>Moderado</v>
      </c>
      <c r="AE73" s="193" t="e">
        <f>+VLOOKUP(AD73,Listados!K79:L83,2,0)</f>
        <v>#N/A</v>
      </c>
      <c r="AF73" s="176" t="str">
        <f>IF(AND(AB73&lt;&gt;"",AD73&lt;&gt;""),VLOOKUP(AB73&amp;AD73,Listados!$M$3:$N$27,2,FALSE),"")</f>
        <v/>
      </c>
      <c r="AG73" s="83" t="s">
        <v>169</v>
      </c>
      <c r="AH73" s="86"/>
      <c r="AI73" s="86"/>
      <c r="AJ73" s="86"/>
      <c r="AK73" s="46" t="str">
        <f t="shared" si="40"/>
        <v/>
      </c>
      <c r="AL73" s="86"/>
      <c r="AM73" s="46" t="str">
        <f t="shared" si="41"/>
        <v/>
      </c>
      <c r="AN73" s="126"/>
      <c r="AO73" s="46" t="str">
        <f t="shared" si="42"/>
        <v/>
      </c>
      <c r="AP73" s="126"/>
      <c r="AQ73" s="46" t="str">
        <f t="shared" si="43"/>
        <v/>
      </c>
      <c r="AR73" s="126"/>
      <c r="AS73" s="46" t="str">
        <f t="shared" si="44"/>
        <v/>
      </c>
      <c r="AT73" s="126"/>
      <c r="AU73" s="46" t="str">
        <f t="shared" si="45"/>
        <v/>
      </c>
      <c r="AV73" s="126"/>
      <c r="AW73" s="46" t="str">
        <f t="shared" si="46"/>
        <v/>
      </c>
      <c r="AX73" s="125" t="str">
        <f t="shared" si="47"/>
        <v/>
      </c>
      <c r="AY73" s="125" t="str">
        <f t="shared" si="48"/>
        <v/>
      </c>
      <c r="AZ73" s="87"/>
      <c r="BA73" s="30" t="str">
        <f t="shared" si="49"/>
        <v>Débil</v>
      </c>
      <c r="BB73" s="34" t="str">
        <f>IFERROR(VLOOKUP((CONCATENATE(AY73,BA73)),Listados!$U$3:$V$11,2,FALSE),"")</f>
        <v/>
      </c>
      <c r="BC73" s="125">
        <f t="shared" si="50"/>
        <v>100</v>
      </c>
      <c r="BD73" s="187">
        <f>AVERAGE(BC73:BC78)</f>
        <v>100</v>
      </c>
      <c r="BE73" s="189" t="str">
        <f>IF(BD73&lt;=50, "Débil", IF(BD73&lt;=99,"Moderado","Fuerte"))</f>
        <v>Fuerte</v>
      </c>
      <c r="BF73" s="187">
        <f t="shared" ref="BF73" si="51">+IF(BE73="Fuerte",2,IF(BE73="Moderado",1,0))</f>
        <v>2</v>
      </c>
      <c r="BG73" s="187" t="e">
        <f t="shared" ref="BG73" si="52">+AC73-BF73</f>
        <v>#N/A</v>
      </c>
      <c r="BH73" s="174" t="e">
        <f>+VLOOKUP(BG73,Listados!$J$18:$K$24,2,TRUE)</f>
        <v>#N/A</v>
      </c>
      <c r="BI73" s="176" t="str">
        <f t="shared" ref="BI73" si="53">IF(ISBLANK(AD73),"",AD73)</f>
        <v>Moderado</v>
      </c>
      <c r="BJ73" s="174" t="e">
        <f>IF(AND(BH73&lt;&gt;"",BI73&lt;&gt;""),VLOOKUP(BH73&amp;BI73,Listados!$M$3:$N$27,2,FALSE),"")</f>
        <v>#N/A</v>
      </c>
      <c r="BK73" s="174" t="e">
        <f>+VLOOKUP(BJ73,Listados!$P$3:$Q$6,2,FALSE)</f>
        <v>#N/A</v>
      </c>
    </row>
    <row r="74" spans="1:63" ht="28">
      <c r="A74" s="178"/>
      <c r="B74" s="200"/>
      <c r="C74" s="182"/>
      <c r="D74" s="185"/>
      <c r="E74" s="35"/>
      <c r="F74" s="29"/>
      <c r="G74" s="185"/>
      <c r="H74" s="234"/>
      <c r="I74" s="234"/>
      <c r="J74" s="234"/>
      <c r="K74" s="234"/>
      <c r="L74" s="234"/>
      <c r="M74" s="234"/>
      <c r="N74" s="234"/>
      <c r="O74" s="234"/>
      <c r="P74" s="234"/>
      <c r="Q74" s="234"/>
      <c r="R74" s="234"/>
      <c r="S74" s="234"/>
      <c r="T74" s="234"/>
      <c r="U74" s="234"/>
      <c r="V74" s="234"/>
      <c r="W74" s="234"/>
      <c r="X74" s="234"/>
      <c r="Y74" s="234"/>
      <c r="Z74" s="192"/>
      <c r="AA74" s="218"/>
      <c r="AB74" s="192"/>
      <c r="AC74" s="194"/>
      <c r="AD74" s="218" t="str">
        <f>+IF(OR(AB74=1,AB74&lt;=5),"Moderado",IF(OR(AB74=6,AB74&lt;=11),"Mayor","Catastrófico"))</f>
        <v>Moderado</v>
      </c>
      <c r="AE74" s="194"/>
      <c r="AF74" s="198"/>
      <c r="AG74" s="83" t="s">
        <v>169</v>
      </c>
      <c r="AH74" s="86"/>
      <c r="AI74" s="86"/>
      <c r="AJ74" s="86"/>
      <c r="AK74" s="46" t="str">
        <f t="shared" si="40"/>
        <v/>
      </c>
      <c r="AL74" s="86"/>
      <c r="AM74" s="46" t="str">
        <f t="shared" si="41"/>
        <v/>
      </c>
      <c r="AN74" s="126"/>
      <c r="AO74" s="46" t="str">
        <f t="shared" si="42"/>
        <v/>
      </c>
      <c r="AP74" s="126"/>
      <c r="AQ74" s="46" t="str">
        <f t="shared" si="43"/>
        <v/>
      </c>
      <c r="AR74" s="126"/>
      <c r="AS74" s="46" t="str">
        <f t="shared" si="44"/>
        <v/>
      </c>
      <c r="AT74" s="126"/>
      <c r="AU74" s="46" t="str">
        <f t="shared" si="45"/>
        <v/>
      </c>
      <c r="AV74" s="126"/>
      <c r="AW74" s="46" t="str">
        <f t="shared" si="46"/>
        <v/>
      </c>
      <c r="AX74" s="125" t="str">
        <f t="shared" si="47"/>
        <v/>
      </c>
      <c r="AY74" s="125" t="str">
        <f t="shared" si="48"/>
        <v/>
      </c>
      <c r="AZ74" s="87"/>
      <c r="BA74" s="30" t="str">
        <f t="shared" si="49"/>
        <v>Débil</v>
      </c>
      <c r="BB74" s="34" t="str">
        <f>IFERROR(VLOOKUP((CONCATENATE(AY74,BA74)),Listados!$U$3:$V$11,2,FALSE),"")</f>
        <v/>
      </c>
      <c r="BC74" s="125">
        <f t="shared" si="50"/>
        <v>100</v>
      </c>
      <c r="BD74" s="188"/>
      <c r="BE74" s="190"/>
      <c r="BF74" s="188"/>
      <c r="BG74" s="188"/>
      <c r="BH74" s="175"/>
      <c r="BI74" s="198"/>
      <c r="BJ74" s="175"/>
      <c r="BK74" s="175"/>
    </row>
    <row r="75" spans="1:63" ht="28">
      <c r="A75" s="178"/>
      <c r="B75" s="200"/>
      <c r="C75" s="182"/>
      <c r="D75" s="185"/>
      <c r="E75" s="35"/>
      <c r="F75" s="29"/>
      <c r="G75" s="185"/>
      <c r="H75" s="234"/>
      <c r="I75" s="234"/>
      <c r="J75" s="234"/>
      <c r="K75" s="234"/>
      <c r="L75" s="234"/>
      <c r="M75" s="234"/>
      <c r="N75" s="234"/>
      <c r="O75" s="234"/>
      <c r="P75" s="234"/>
      <c r="Q75" s="234"/>
      <c r="R75" s="234"/>
      <c r="S75" s="234"/>
      <c r="T75" s="234"/>
      <c r="U75" s="234"/>
      <c r="V75" s="234"/>
      <c r="W75" s="234"/>
      <c r="X75" s="234"/>
      <c r="Y75" s="234"/>
      <c r="Z75" s="192"/>
      <c r="AA75" s="218"/>
      <c r="AB75" s="192"/>
      <c r="AC75" s="194"/>
      <c r="AD75" s="218" t="str">
        <f>+IF(OR(AB75=1,AB75&lt;=5),"Moderado",IF(OR(AB75=6,AB75&lt;=11),"Mayor","Catastrófico"))</f>
        <v>Moderado</v>
      </c>
      <c r="AE75" s="194"/>
      <c r="AF75" s="198"/>
      <c r="AG75" s="83" t="s">
        <v>169</v>
      </c>
      <c r="AH75" s="86"/>
      <c r="AI75" s="86"/>
      <c r="AJ75" s="86"/>
      <c r="AK75" s="46" t="str">
        <f t="shared" si="40"/>
        <v/>
      </c>
      <c r="AL75" s="86"/>
      <c r="AM75" s="46" t="str">
        <f t="shared" si="41"/>
        <v/>
      </c>
      <c r="AN75" s="126"/>
      <c r="AO75" s="46" t="str">
        <f t="shared" si="42"/>
        <v/>
      </c>
      <c r="AP75" s="126"/>
      <c r="AQ75" s="46" t="str">
        <f t="shared" si="43"/>
        <v/>
      </c>
      <c r="AR75" s="126"/>
      <c r="AS75" s="46" t="str">
        <f t="shared" si="44"/>
        <v/>
      </c>
      <c r="AT75" s="126"/>
      <c r="AU75" s="46" t="str">
        <f t="shared" si="45"/>
        <v/>
      </c>
      <c r="AV75" s="126"/>
      <c r="AW75" s="46" t="str">
        <f t="shared" si="46"/>
        <v/>
      </c>
      <c r="AX75" s="125" t="str">
        <f t="shared" si="47"/>
        <v/>
      </c>
      <c r="AY75" s="125" t="str">
        <f t="shared" si="48"/>
        <v/>
      </c>
      <c r="AZ75" s="87"/>
      <c r="BA75" s="30" t="str">
        <f t="shared" si="49"/>
        <v>Débil</v>
      </c>
      <c r="BB75" s="34" t="str">
        <f>IFERROR(VLOOKUP((CONCATENATE(AY75,BA75)),Listados!$U$3:$V$11,2,FALSE),"")</f>
        <v/>
      </c>
      <c r="BC75" s="125">
        <f t="shared" si="50"/>
        <v>100</v>
      </c>
      <c r="BD75" s="188"/>
      <c r="BE75" s="190"/>
      <c r="BF75" s="188"/>
      <c r="BG75" s="188"/>
      <c r="BH75" s="175"/>
      <c r="BI75" s="198"/>
      <c r="BJ75" s="175"/>
      <c r="BK75" s="175"/>
    </row>
    <row r="76" spans="1:63" ht="28">
      <c r="A76" s="178"/>
      <c r="B76" s="200"/>
      <c r="C76" s="182"/>
      <c r="D76" s="185"/>
      <c r="E76" s="227"/>
      <c r="F76" s="235"/>
      <c r="G76" s="185"/>
      <c r="H76" s="234"/>
      <c r="I76" s="234"/>
      <c r="J76" s="234"/>
      <c r="K76" s="234"/>
      <c r="L76" s="234"/>
      <c r="M76" s="234"/>
      <c r="N76" s="234"/>
      <c r="O76" s="234"/>
      <c r="P76" s="234"/>
      <c r="Q76" s="234"/>
      <c r="R76" s="234"/>
      <c r="S76" s="234"/>
      <c r="T76" s="234"/>
      <c r="U76" s="234"/>
      <c r="V76" s="234"/>
      <c r="W76" s="234"/>
      <c r="X76" s="234"/>
      <c r="Y76" s="234"/>
      <c r="Z76" s="192"/>
      <c r="AA76" s="218"/>
      <c r="AB76" s="192"/>
      <c r="AC76" s="194"/>
      <c r="AD76" s="218" t="str">
        <f>+IF(OR(AB76=1,AB76&lt;=5),"Moderado",IF(OR(AB76=6,AB76&lt;=11),"Mayor","Catastrófico"))</f>
        <v>Moderado</v>
      </c>
      <c r="AE76" s="194"/>
      <c r="AF76" s="198"/>
      <c r="AG76" s="83" t="s">
        <v>169</v>
      </c>
      <c r="AH76" s="86"/>
      <c r="AI76" s="86"/>
      <c r="AJ76" s="86"/>
      <c r="AK76" s="46" t="str">
        <f t="shared" si="40"/>
        <v/>
      </c>
      <c r="AL76" s="86"/>
      <c r="AM76" s="46" t="str">
        <f t="shared" si="41"/>
        <v/>
      </c>
      <c r="AN76" s="126"/>
      <c r="AO76" s="46" t="str">
        <f t="shared" si="42"/>
        <v/>
      </c>
      <c r="AP76" s="126"/>
      <c r="AQ76" s="46" t="str">
        <f t="shared" si="43"/>
        <v/>
      </c>
      <c r="AR76" s="126"/>
      <c r="AS76" s="46" t="str">
        <f t="shared" si="44"/>
        <v/>
      </c>
      <c r="AT76" s="126"/>
      <c r="AU76" s="46" t="str">
        <f t="shared" si="45"/>
        <v/>
      </c>
      <c r="AV76" s="126"/>
      <c r="AW76" s="46" t="str">
        <f t="shared" si="46"/>
        <v/>
      </c>
      <c r="AX76" s="125" t="str">
        <f t="shared" si="47"/>
        <v/>
      </c>
      <c r="AY76" s="125" t="str">
        <f t="shared" si="48"/>
        <v/>
      </c>
      <c r="AZ76" s="87"/>
      <c r="BA76" s="30" t="str">
        <f t="shared" si="49"/>
        <v>Débil</v>
      </c>
      <c r="BB76" s="34" t="str">
        <f>IFERROR(VLOOKUP((CONCATENATE(AY76,BA76)),Listados!$U$3:$V$11,2,FALSE),"")</f>
        <v/>
      </c>
      <c r="BC76" s="125">
        <f t="shared" si="50"/>
        <v>100</v>
      </c>
      <c r="BD76" s="188"/>
      <c r="BE76" s="190"/>
      <c r="BF76" s="188"/>
      <c r="BG76" s="188"/>
      <c r="BH76" s="175"/>
      <c r="BI76" s="198"/>
      <c r="BJ76" s="175"/>
      <c r="BK76" s="175"/>
    </row>
    <row r="77" spans="1:63" ht="28">
      <c r="A77" s="178"/>
      <c r="B77" s="200"/>
      <c r="C77" s="182"/>
      <c r="D77" s="185"/>
      <c r="E77" s="228"/>
      <c r="F77" s="236"/>
      <c r="G77" s="185"/>
      <c r="H77" s="234"/>
      <c r="I77" s="234"/>
      <c r="J77" s="234"/>
      <c r="K77" s="234"/>
      <c r="L77" s="234"/>
      <c r="M77" s="234"/>
      <c r="N77" s="234"/>
      <c r="O77" s="234"/>
      <c r="P77" s="234"/>
      <c r="Q77" s="234"/>
      <c r="R77" s="234"/>
      <c r="S77" s="234"/>
      <c r="T77" s="234"/>
      <c r="U77" s="234"/>
      <c r="V77" s="234"/>
      <c r="W77" s="234"/>
      <c r="X77" s="234"/>
      <c r="Y77" s="234"/>
      <c r="Z77" s="192"/>
      <c r="AA77" s="218"/>
      <c r="AB77" s="192"/>
      <c r="AC77" s="194"/>
      <c r="AD77" s="218" t="str">
        <f>+IF(OR(AB77=1,AB77&lt;=5),"Moderado",IF(OR(AB77=6,AB77&lt;=11),"Mayor","Catastrófico"))</f>
        <v>Moderado</v>
      </c>
      <c r="AE77" s="194"/>
      <c r="AF77" s="198"/>
      <c r="AG77" s="83" t="s">
        <v>169</v>
      </c>
      <c r="AH77" s="86"/>
      <c r="AI77" s="86"/>
      <c r="AJ77" s="86"/>
      <c r="AK77" s="46" t="str">
        <f t="shared" si="40"/>
        <v/>
      </c>
      <c r="AL77" s="86"/>
      <c r="AM77" s="46" t="str">
        <f t="shared" si="41"/>
        <v/>
      </c>
      <c r="AN77" s="126"/>
      <c r="AO77" s="46" t="str">
        <f t="shared" si="42"/>
        <v/>
      </c>
      <c r="AP77" s="126"/>
      <c r="AQ77" s="46" t="str">
        <f t="shared" si="43"/>
        <v/>
      </c>
      <c r="AR77" s="126"/>
      <c r="AS77" s="46" t="str">
        <f t="shared" si="44"/>
        <v/>
      </c>
      <c r="AT77" s="126"/>
      <c r="AU77" s="46" t="str">
        <f t="shared" si="45"/>
        <v/>
      </c>
      <c r="AV77" s="126"/>
      <c r="AW77" s="46" t="str">
        <f t="shared" si="46"/>
        <v/>
      </c>
      <c r="AX77" s="125" t="str">
        <f t="shared" si="47"/>
        <v/>
      </c>
      <c r="AY77" s="125" t="str">
        <f t="shared" si="48"/>
        <v/>
      </c>
      <c r="AZ77" s="87"/>
      <c r="BA77" s="30" t="str">
        <f t="shared" si="49"/>
        <v>Débil</v>
      </c>
      <c r="BB77" s="34" t="str">
        <f>IFERROR(VLOOKUP((CONCATENATE(AY77,BA77)),Listados!$U$3:$V$11,2,FALSE),"")</f>
        <v/>
      </c>
      <c r="BC77" s="125">
        <f t="shared" si="50"/>
        <v>100</v>
      </c>
      <c r="BD77" s="188"/>
      <c r="BE77" s="190"/>
      <c r="BF77" s="188"/>
      <c r="BG77" s="188"/>
      <c r="BH77" s="175"/>
      <c r="BI77" s="198"/>
      <c r="BJ77" s="175"/>
      <c r="BK77" s="175"/>
    </row>
    <row r="78" spans="1:63" ht="29" thickBot="1">
      <c r="A78" s="179"/>
      <c r="B78" s="200"/>
      <c r="C78" s="183"/>
      <c r="D78" s="186"/>
      <c r="E78" s="229"/>
      <c r="F78" s="237"/>
      <c r="G78" s="185"/>
      <c r="H78" s="234"/>
      <c r="I78" s="234"/>
      <c r="J78" s="234"/>
      <c r="K78" s="234"/>
      <c r="L78" s="234"/>
      <c r="M78" s="234"/>
      <c r="N78" s="234"/>
      <c r="O78" s="234"/>
      <c r="P78" s="234"/>
      <c r="Q78" s="234"/>
      <c r="R78" s="234"/>
      <c r="S78" s="234"/>
      <c r="T78" s="234"/>
      <c r="U78" s="234"/>
      <c r="V78" s="234"/>
      <c r="W78" s="234"/>
      <c r="X78" s="234"/>
      <c r="Y78" s="234"/>
      <c r="Z78" s="192"/>
      <c r="AA78" s="218"/>
      <c r="AB78" s="192"/>
      <c r="AC78" s="195"/>
      <c r="AD78" s="218" t="str">
        <f>+IF(OR(AB78=1,AB78&lt;=5),"Moderado",IF(OR(AB78=6,AB78&lt;=11),"Mayor","Catastrófico"))</f>
        <v>Moderado</v>
      </c>
      <c r="AE78" s="195"/>
      <c r="AF78" s="198"/>
      <c r="AG78" s="83" t="s">
        <v>169</v>
      </c>
      <c r="AH78" s="86"/>
      <c r="AI78" s="86"/>
      <c r="AJ78" s="86"/>
      <c r="AK78" s="46" t="str">
        <f t="shared" si="40"/>
        <v/>
      </c>
      <c r="AL78" s="86"/>
      <c r="AM78" s="46" t="str">
        <f t="shared" si="41"/>
        <v/>
      </c>
      <c r="AN78" s="126"/>
      <c r="AO78" s="46" t="str">
        <f t="shared" si="42"/>
        <v/>
      </c>
      <c r="AP78" s="126"/>
      <c r="AQ78" s="46" t="str">
        <f t="shared" si="43"/>
        <v/>
      </c>
      <c r="AR78" s="126"/>
      <c r="AS78" s="46" t="str">
        <f t="shared" si="44"/>
        <v/>
      </c>
      <c r="AT78" s="126"/>
      <c r="AU78" s="46" t="str">
        <f t="shared" si="45"/>
        <v/>
      </c>
      <c r="AV78" s="126"/>
      <c r="AW78" s="46" t="str">
        <f t="shared" si="46"/>
        <v/>
      </c>
      <c r="AX78" s="125" t="str">
        <f t="shared" si="47"/>
        <v/>
      </c>
      <c r="AY78" s="125" t="str">
        <f t="shared" si="48"/>
        <v/>
      </c>
      <c r="AZ78" s="87"/>
      <c r="BA78" s="30" t="str">
        <f t="shared" si="49"/>
        <v>Débil</v>
      </c>
      <c r="BB78" s="34" t="str">
        <f>IFERROR(VLOOKUP((CONCATENATE(AY78,BA78)),Listados!$U$3:$V$11,2,FALSE),"")</f>
        <v/>
      </c>
      <c r="BC78" s="125">
        <f t="shared" si="50"/>
        <v>100</v>
      </c>
      <c r="BD78" s="189"/>
      <c r="BE78" s="190"/>
      <c r="BF78" s="189"/>
      <c r="BG78" s="189"/>
      <c r="BH78" s="176"/>
      <c r="BI78" s="198"/>
      <c r="BJ78" s="176"/>
      <c r="BK78" s="176"/>
    </row>
    <row r="79" spans="1:63" ht="28">
      <c r="A79" s="177">
        <v>13</v>
      </c>
      <c r="B79" s="199"/>
      <c r="C79" s="181" t="str">
        <f>IFERROR(VLOOKUP(B79,Listados!B$3:C$20,2,FALSE),"")</f>
        <v/>
      </c>
      <c r="D79" s="184" t="s">
        <v>193</v>
      </c>
      <c r="E79" s="37"/>
      <c r="F79" s="28"/>
      <c r="G79" s="184"/>
      <c r="H79" s="233"/>
      <c r="I79" s="233"/>
      <c r="J79" s="233"/>
      <c r="K79" s="233"/>
      <c r="L79" s="233"/>
      <c r="M79" s="233"/>
      <c r="N79" s="233"/>
      <c r="O79" s="233"/>
      <c r="P79" s="233"/>
      <c r="Q79" s="233"/>
      <c r="R79" s="233"/>
      <c r="S79" s="233"/>
      <c r="T79" s="233"/>
      <c r="U79" s="233"/>
      <c r="V79" s="233"/>
      <c r="W79" s="233"/>
      <c r="X79" s="233"/>
      <c r="Y79" s="233"/>
      <c r="Z79" s="191"/>
      <c r="AA79" s="195">
        <f>COUNTIF(H79:Z84, "SI")</f>
        <v>0</v>
      </c>
      <c r="AB79" s="191"/>
      <c r="AC79" s="193" t="e">
        <f>+VLOOKUP(AB79,Listados!$K$8:$L$12,2,0)</f>
        <v>#N/A</v>
      </c>
      <c r="AD79" s="195" t="str">
        <f>+IF(OR(AA79=1,AA79&lt;=5),"Moderado",IF(OR(AA79=6,AA79&lt;=11),"Mayor","Catastrófico"))</f>
        <v>Moderado</v>
      </c>
      <c r="AE79" s="193" t="e">
        <f>+VLOOKUP(AD79,Listados!K85:L89,2,0)</f>
        <v>#N/A</v>
      </c>
      <c r="AF79" s="176" t="str">
        <f>IF(AND(AB79&lt;&gt;"",AD79&lt;&gt;""),VLOOKUP(AB79&amp;AD79,Listados!$M$3:$N$27,2,FALSE),"")</f>
        <v/>
      </c>
      <c r="AG79" s="83" t="s">
        <v>169</v>
      </c>
      <c r="AH79" s="86"/>
      <c r="AI79" s="86"/>
      <c r="AJ79" s="86"/>
      <c r="AK79" s="46" t="str">
        <f t="shared" si="40"/>
        <v/>
      </c>
      <c r="AL79" s="86"/>
      <c r="AM79" s="46" t="str">
        <f t="shared" si="41"/>
        <v/>
      </c>
      <c r="AN79" s="126"/>
      <c r="AO79" s="46" t="str">
        <f t="shared" si="42"/>
        <v/>
      </c>
      <c r="AP79" s="126"/>
      <c r="AQ79" s="46" t="str">
        <f t="shared" si="43"/>
        <v/>
      </c>
      <c r="AR79" s="126"/>
      <c r="AS79" s="46" t="str">
        <f t="shared" si="44"/>
        <v/>
      </c>
      <c r="AT79" s="126"/>
      <c r="AU79" s="46" t="str">
        <f t="shared" si="45"/>
        <v/>
      </c>
      <c r="AV79" s="126"/>
      <c r="AW79" s="46" t="str">
        <f t="shared" si="46"/>
        <v/>
      </c>
      <c r="AX79" s="125" t="str">
        <f t="shared" si="47"/>
        <v/>
      </c>
      <c r="AY79" s="125" t="str">
        <f t="shared" si="48"/>
        <v/>
      </c>
      <c r="AZ79" s="87"/>
      <c r="BA79" s="30" t="str">
        <f t="shared" si="49"/>
        <v>Débil</v>
      </c>
      <c r="BB79" s="34" t="str">
        <f>IFERROR(VLOOKUP((CONCATENATE(AY79,BA79)),Listados!$U$3:$V$11,2,FALSE),"")</f>
        <v/>
      </c>
      <c r="BC79" s="125">
        <f t="shared" si="50"/>
        <v>100</v>
      </c>
      <c r="BD79" s="187">
        <f>AVERAGE(BC79:BC84)</f>
        <v>100</v>
      </c>
      <c r="BE79" s="189" t="str">
        <f>IF(BD79&lt;=50, "Débil", IF(BD79&lt;=99,"Moderado","Fuerte"))</f>
        <v>Fuerte</v>
      </c>
      <c r="BF79" s="187">
        <f t="shared" ref="BF79" si="54">+IF(BE79="Fuerte",2,IF(BE79="Moderado",1,0))</f>
        <v>2</v>
      </c>
      <c r="BG79" s="187" t="e">
        <f t="shared" ref="BG79" si="55">+AC79-BF79</f>
        <v>#N/A</v>
      </c>
      <c r="BH79" s="174" t="e">
        <f>+VLOOKUP(BG79,Listados!$J$18:$K$24,2,TRUE)</f>
        <v>#N/A</v>
      </c>
      <c r="BI79" s="176" t="str">
        <f t="shared" ref="BI79" si="56">IF(ISBLANK(AD79),"",AD79)</f>
        <v>Moderado</v>
      </c>
      <c r="BJ79" s="174" t="e">
        <f>IF(AND(BH79&lt;&gt;"",BI79&lt;&gt;""),VLOOKUP(BH79&amp;BI79,Listados!$M$3:$N$27,2,FALSE),"")</f>
        <v>#N/A</v>
      </c>
      <c r="BK79" s="174" t="e">
        <f>+VLOOKUP(BJ79,Listados!$P$3:$Q$6,2,FALSE)</f>
        <v>#N/A</v>
      </c>
    </row>
    <row r="80" spans="1:63" ht="28">
      <c r="A80" s="178"/>
      <c r="B80" s="200"/>
      <c r="C80" s="182"/>
      <c r="D80" s="185"/>
      <c r="E80" s="35"/>
      <c r="F80" s="29"/>
      <c r="G80" s="185"/>
      <c r="H80" s="234"/>
      <c r="I80" s="234"/>
      <c r="J80" s="234"/>
      <c r="K80" s="234"/>
      <c r="L80" s="234"/>
      <c r="M80" s="234"/>
      <c r="N80" s="234"/>
      <c r="O80" s="234"/>
      <c r="P80" s="234"/>
      <c r="Q80" s="234"/>
      <c r="R80" s="234"/>
      <c r="S80" s="234"/>
      <c r="T80" s="234"/>
      <c r="U80" s="234"/>
      <c r="V80" s="234"/>
      <c r="W80" s="234"/>
      <c r="X80" s="234"/>
      <c r="Y80" s="234"/>
      <c r="Z80" s="192"/>
      <c r="AA80" s="218"/>
      <c r="AB80" s="192"/>
      <c r="AC80" s="194"/>
      <c r="AD80" s="218" t="str">
        <f>+IF(OR(AB80=1,AB80&lt;=5),"Moderado",IF(OR(AB80=6,AB80&lt;=11),"Mayor","Catastrófico"))</f>
        <v>Moderado</v>
      </c>
      <c r="AE80" s="194"/>
      <c r="AF80" s="198"/>
      <c r="AG80" s="83" t="s">
        <v>169</v>
      </c>
      <c r="AH80" s="86"/>
      <c r="AI80" s="86"/>
      <c r="AJ80" s="86"/>
      <c r="AK80" s="46" t="str">
        <f t="shared" si="40"/>
        <v/>
      </c>
      <c r="AL80" s="86"/>
      <c r="AM80" s="46" t="str">
        <f t="shared" si="41"/>
        <v/>
      </c>
      <c r="AN80" s="126"/>
      <c r="AO80" s="46" t="str">
        <f t="shared" si="42"/>
        <v/>
      </c>
      <c r="AP80" s="126"/>
      <c r="AQ80" s="46" t="str">
        <f t="shared" si="43"/>
        <v/>
      </c>
      <c r="AR80" s="126"/>
      <c r="AS80" s="46" t="str">
        <f t="shared" si="44"/>
        <v/>
      </c>
      <c r="AT80" s="126"/>
      <c r="AU80" s="46" t="str">
        <f t="shared" si="45"/>
        <v/>
      </c>
      <c r="AV80" s="126"/>
      <c r="AW80" s="46" t="str">
        <f t="shared" si="46"/>
        <v/>
      </c>
      <c r="AX80" s="125" t="str">
        <f t="shared" si="47"/>
        <v/>
      </c>
      <c r="AY80" s="125" t="str">
        <f t="shared" si="48"/>
        <v/>
      </c>
      <c r="AZ80" s="87"/>
      <c r="BA80" s="30" t="str">
        <f t="shared" si="49"/>
        <v>Débil</v>
      </c>
      <c r="BB80" s="34" t="str">
        <f>IFERROR(VLOOKUP((CONCATENATE(AY80,BA80)),Listados!$U$3:$V$11,2,FALSE),"")</f>
        <v/>
      </c>
      <c r="BC80" s="125">
        <f t="shared" si="50"/>
        <v>100</v>
      </c>
      <c r="BD80" s="188"/>
      <c r="BE80" s="190"/>
      <c r="BF80" s="188"/>
      <c r="BG80" s="188"/>
      <c r="BH80" s="175"/>
      <c r="BI80" s="198"/>
      <c r="BJ80" s="175"/>
      <c r="BK80" s="175"/>
    </row>
    <row r="81" spans="1:63" ht="28">
      <c r="A81" s="178"/>
      <c r="B81" s="200"/>
      <c r="C81" s="182"/>
      <c r="D81" s="185"/>
      <c r="E81" s="35"/>
      <c r="F81" s="29"/>
      <c r="G81" s="185"/>
      <c r="H81" s="234"/>
      <c r="I81" s="234"/>
      <c r="J81" s="234"/>
      <c r="K81" s="234"/>
      <c r="L81" s="234"/>
      <c r="M81" s="234"/>
      <c r="N81" s="234"/>
      <c r="O81" s="234"/>
      <c r="P81" s="234"/>
      <c r="Q81" s="234"/>
      <c r="R81" s="234"/>
      <c r="S81" s="234"/>
      <c r="T81" s="234"/>
      <c r="U81" s="234"/>
      <c r="V81" s="234"/>
      <c r="W81" s="234"/>
      <c r="X81" s="234"/>
      <c r="Y81" s="234"/>
      <c r="Z81" s="192"/>
      <c r="AA81" s="218"/>
      <c r="AB81" s="192"/>
      <c r="AC81" s="194"/>
      <c r="AD81" s="218" t="str">
        <f>+IF(OR(AB81=1,AB81&lt;=5),"Moderado",IF(OR(AB81=6,AB81&lt;=11),"Mayor","Catastrófico"))</f>
        <v>Moderado</v>
      </c>
      <c r="AE81" s="194"/>
      <c r="AF81" s="198"/>
      <c r="AG81" s="83" t="s">
        <v>169</v>
      </c>
      <c r="AH81" s="86"/>
      <c r="AI81" s="86"/>
      <c r="AJ81" s="86"/>
      <c r="AK81" s="46" t="str">
        <f t="shared" si="40"/>
        <v/>
      </c>
      <c r="AL81" s="86"/>
      <c r="AM81" s="46" t="str">
        <f t="shared" si="41"/>
        <v/>
      </c>
      <c r="AN81" s="126"/>
      <c r="AO81" s="46" t="str">
        <f t="shared" si="42"/>
        <v/>
      </c>
      <c r="AP81" s="126"/>
      <c r="AQ81" s="46" t="str">
        <f t="shared" si="43"/>
        <v/>
      </c>
      <c r="AR81" s="126"/>
      <c r="AS81" s="46" t="str">
        <f t="shared" si="44"/>
        <v/>
      </c>
      <c r="AT81" s="126"/>
      <c r="AU81" s="46" t="str">
        <f t="shared" si="45"/>
        <v/>
      </c>
      <c r="AV81" s="126"/>
      <c r="AW81" s="46" t="str">
        <f t="shared" si="46"/>
        <v/>
      </c>
      <c r="AX81" s="125" t="str">
        <f t="shared" si="47"/>
        <v/>
      </c>
      <c r="AY81" s="125" t="str">
        <f t="shared" si="48"/>
        <v/>
      </c>
      <c r="AZ81" s="87"/>
      <c r="BA81" s="30" t="str">
        <f t="shared" si="49"/>
        <v>Débil</v>
      </c>
      <c r="BB81" s="34" t="str">
        <f>IFERROR(VLOOKUP((CONCATENATE(AY81,BA81)),Listados!$U$3:$V$11,2,FALSE),"")</f>
        <v/>
      </c>
      <c r="BC81" s="125">
        <f t="shared" si="50"/>
        <v>100</v>
      </c>
      <c r="BD81" s="188"/>
      <c r="BE81" s="190"/>
      <c r="BF81" s="188"/>
      <c r="BG81" s="188"/>
      <c r="BH81" s="175"/>
      <c r="BI81" s="198"/>
      <c r="BJ81" s="175"/>
      <c r="BK81" s="175"/>
    </row>
    <row r="82" spans="1:63" ht="28">
      <c r="A82" s="178"/>
      <c r="B82" s="200"/>
      <c r="C82" s="182"/>
      <c r="D82" s="185"/>
      <c r="E82" s="227"/>
      <c r="F82" s="235"/>
      <c r="G82" s="185"/>
      <c r="H82" s="234"/>
      <c r="I82" s="234"/>
      <c r="J82" s="234"/>
      <c r="K82" s="234"/>
      <c r="L82" s="234"/>
      <c r="M82" s="234"/>
      <c r="N82" s="234"/>
      <c r="O82" s="234"/>
      <c r="P82" s="234"/>
      <c r="Q82" s="234"/>
      <c r="R82" s="234"/>
      <c r="S82" s="234"/>
      <c r="T82" s="234"/>
      <c r="U82" s="234"/>
      <c r="V82" s="234"/>
      <c r="W82" s="234"/>
      <c r="X82" s="234"/>
      <c r="Y82" s="234"/>
      <c r="Z82" s="192"/>
      <c r="AA82" s="218"/>
      <c r="AB82" s="192"/>
      <c r="AC82" s="194"/>
      <c r="AD82" s="218" t="str">
        <f>+IF(OR(AB82=1,AB82&lt;=5),"Moderado",IF(OR(AB82=6,AB82&lt;=11),"Mayor","Catastrófico"))</f>
        <v>Moderado</v>
      </c>
      <c r="AE82" s="194"/>
      <c r="AF82" s="198"/>
      <c r="AG82" s="83" t="s">
        <v>169</v>
      </c>
      <c r="AH82" s="86"/>
      <c r="AI82" s="86"/>
      <c r="AJ82" s="86"/>
      <c r="AK82" s="46" t="str">
        <f t="shared" si="40"/>
        <v/>
      </c>
      <c r="AL82" s="86"/>
      <c r="AM82" s="46" t="str">
        <f t="shared" si="41"/>
        <v/>
      </c>
      <c r="AN82" s="126"/>
      <c r="AO82" s="46" t="str">
        <f t="shared" si="42"/>
        <v/>
      </c>
      <c r="AP82" s="126"/>
      <c r="AQ82" s="46" t="str">
        <f t="shared" si="43"/>
        <v/>
      </c>
      <c r="AR82" s="126"/>
      <c r="AS82" s="46" t="str">
        <f t="shared" si="44"/>
        <v/>
      </c>
      <c r="AT82" s="126"/>
      <c r="AU82" s="46" t="str">
        <f t="shared" si="45"/>
        <v/>
      </c>
      <c r="AV82" s="126"/>
      <c r="AW82" s="46" t="str">
        <f t="shared" si="46"/>
        <v/>
      </c>
      <c r="AX82" s="125" t="str">
        <f t="shared" si="47"/>
        <v/>
      </c>
      <c r="AY82" s="125" t="str">
        <f t="shared" si="48"/>
        <v/>
      </c>
      <c r="AZ82" s="87"/>
      <c r="BA82" s="30" t="str">
        <f t="shared" si="49"/>
        <v>Débil</v>
      </c>
      <c r="BB82" s="34" t="str">
        <f>IFERROR(VLOOKUP((CONCATENATE(AY82,BA82)),Listados!$U$3:$V$11,2,FALSE),"")</f>
        <v/>
      </c>
      <c r="BC82" s="125">
        <f t="shared" si="50"/>
        <v>100</v>
      </c>
      <c r="BD82" s="188"/>
      <c r="BE82" s="190"/>
      <c r="BF82" s="188"/>
      <c r="BG82" s="188"/>
      <c r="BH82" s="175"/>
      <c r="BI82" s="198"/>
      <c r="BJ82" s="175"/>
      <c r="BK82" s="175"/>
    </row>
    <row r="83" spans="1:63" ht="28">
      <c r="A83" s="178"/>
      <c r="B83" s="200"/>
      <c r="C83" s="182"/>
      <c r="D83" s="185"/>
      <c r="E83" s="228"/>
      <c r="F83" s="236"/>
      <c r="G83" s="185"/>
      <c r="H83" s="234"/>
      <c r="I83" s="234"/>
      <c r="J83" s="234"/>
      <c r="K83" s="234"/>
      <c r="L83" s="234"/>
      <c r="M83" s="234"/>
      <c r="N83" s="234"/>
      <c r="O83" s="234"/>
      <c r="P83" s="234"/>
      <c r="Q83" s="234"/>
      <c r="R83" s="234"/>
      <c r="S83" s="234"/>
      <c r="T83" s="234"/>
      <c r="U83" s="234"/>
      <c r="V83" s="234"/>
      <c r="W83" s="234"/>
      <c r="X83" s="234"/>
      <c r="Y83" s="234"/>
      <c r="Z83" s="192"/>
      <c r="AA83" s="218"/>
      <c r="AB83" s="192"/>
      <c r="AC83" s="194"/>
      <c r="AD83" s="218" t="str">
        <f>+IF(OR(AB83=1,AB83&lt;=5),"Moderado",IF(OR(AB83=6,AB83&lt;=11),"Mayor","Catastrófico"))</f>
        <v>Moderado</v>
      </c>
      <c r="AE83" s="194"/>
      <c r="AF83" s="198"/>
      <c r="AG83" s="83" t="s">
        <v>169</v>
      </c>
      <c r="AH83" s="86"/>
      <c r="AI83" s="86"/>
      <c r="AJ83" s="86"/>
      <c r="AK83" s="46" t="str">
        <f t="shared" si="40"/>
        <v/>
      </c>
      <c r="AL83" s="86"/>
      <c r="AM83" s="46" t="str">
        <f t="shared" si="41"/>
        <v/>
      </c>
      <c r="AN83" s="126"/>
      <c r="AO83" s="46" t="str">
        <f t="shared" si="42"/>
        <v/>
      </c>
      <c r="AP83" s="126"/>
      <c r="AQ83" s="46" t="str">
        <f t="shared" si="43"/>
        <v/>
      </c>
      <c r="AR83" s="126"/>
      <c r="AS83" s="46" t="str">
        <f t="shared" si="44"/>
        <v/>
      </c>
      <c r="AT83" s="126"/>
      <c r="AU83" s="46" t="str">
        <f t="shared" si="45"/>
        <v/>
      </c>
      <c r="AV83" s="126"/>
      <c r="AW83" s="46" t="str">
        <f t="shared" si="46"/>
        <v/>
      </c>
      <c r="AX83" s="125" t="str">
        <f t="shared" si="47"/>
        <v/>
      </c>
      <c r="AY83" s="125" t="str">
        <f t="shared" si="48"/>
        <v/>
      </c>
      <c r="AZ83" s="87"/>
      <c r="BA83" s="30" t="str">
        <f t="shared" si="49"/>
        <v>Débil</v>
      </c>
      <c r="BB83" s="34" t="str">
        <f>IFERROR(VLOOKUP((CONCATENATE(AY83,BA83)),Listados!$U$3:$V$11,2,FALSE),"")</f>
        <v/>
      </c>
      <c r="BC83" s="125">
        <f t="shared" si="50"/>
        <v>100</v>
      </c>
      <c r="BD83" s="188"/>
      <c r="BE83" s="190"/>
      <c r="BF83" s="188"/>
      <c r="BG83" s="188"/>
      <c r="BH83" s="175"/>
      <c r="BI83" s="198"/>
      <c r="BJ83" s="175"/>
      <c r="BK83" s="175"/>
    </row>
    <row r="84" spans="1:63" ht="29" thickBot="1">
      <c r="A84" s="179"/>
      <c r="B84" s="200"/>
      <c r="C84" s="183"/>
      <c r="D84" s="186"/>
      <c r="E84" s="229"/>
      <c r="F84" s="237"/>
      <c r="G84" s="185"/>
      <c r="H84" s="234"/>
      <c r="I84" s="234"/>
      <c r="J84" s="234"/>
      <c r="K84" s="234"/>
      <c r="L84" s="234"/>
      <c r="M84" s="234"/>
      <c r="N84" s="234"/>
      <c r="O84" s="234"/>
      <c r="P84" s="234"/>
      <c r="Q84" s="234"/>
      <c r="R84" s="234"/>
      <c r="S84" s="234"/>
      <c r="T84" s="234"/>
      <c r="U84" s="234"/>
      <c r="V84" s="234"/>
      <c r="W84" s="234"/>
      <c r="X84" s="234"/>
      <c r="Y84" s="234"/>
      <c r="Z84" s="192"/>
      <c r="AA84" s="218"/>
      <c r="AB84" s="192"/>
      <c r="AC84" s="195"/>
      <c r="AD84" s="218" t="str">
        <f>+IF(OR(AB84=1,AB84&lt;=5),"Moderado",IF(OR(AB84=6,AB84&lt;=11),"Mayor","Catastrófico"))</f>
        <v>Moderado</v>
      </c>
      <c r="AE84" s="195"/>
      <c r="AF84" s="198"/>
      <c r="AG84" s="83" t="s">
        <v>169</v>
      </c>
      <c r="AH84" s="86"/>
      <c r="AI84" s="86"/>
      <c r="AJ84" s="86"/>
      <c r="AK84" s="46" t="str">
        <f t="shared" si="40"/>
        <v/>
      </c>
      <c r="AL84" s="86"/>
      <c r="AM84" s="46" t="str">
        <f t="shared" si="41"/>
        <v/>
      </c>
      <c r="AN84" s="126"/>
      <c r="AO84" s="46" t="str">
        <f t="shared" si="42"/>
        <v/>
      </c>
      <c r="AP84" s="126"/>
      <c r="AQ84" s="46" t="str">
        <f t="shared" si="43"/>
        <v/>
      </c>
      <c r="AR84" s="126"/>
      <c r="AS84" s="46" t="str">
        <f t="shared" si="44"/>
        <v/>
      </c>
      <c r="AT84" s="126"/>
      <c r="AU84" s="46" t="str">
        <f t="shared" si="45"/>
        <v/>
      </c>
      <c r="AV84" s="126"/>
      <c r="AW84" s="46" t="str">
        <f t="shared" si="46"/>
        <v/>
      </c>
      <c r="AX84" s="125" t="str">
        <f t="shared" si="47"/>
        <v/>
      </c>
      <c r="AY84" s="125" t="str">
        <f t="shared" si="48"/>
        <v/>
      </c>
      <c r="AZ84" s="87"/>
      <c r="BA84" s="30" t="str">
        <f t="shared" si="49"/>
        <v>Débil</v>
      </c>
      <c r="BB84" s="34" t="str">
        <f>IFERROR(VLOOKUP((CONCATENATE(AY84,BA84)),Listados!$U$3:$V$11,2,FALSE),"")</f>
        <v/>
      </c>
      <c r="BC84" s="125">
        <f t="shared" si="50"/>
        <v>100</v>
      </c>
      <c r="BD84" s="189"/>
      <c r="BE84" s="190"/>
      <c r="BF84" s="189"/>
      <c r="BG84" s="189"/>
      <c r="BH84" s="176"/>
      <c r="BI84" s="198"/>
      <c r="BJ84" s="176"/>
      <c r="BK84" s="176"/>
    </row>
    <row r="85" spans="1:63" ht="28">
      <c r="A85" s="177">
        <v>14</v>
      </c>
      <c r="B85" s="199"/>
      <c r="C85" s="181" t="str">
        <f>IFERROR(VLOOKUP(B85,Listados!B$3:C$20,2,FALSE),"")</f>
        <v/>
      </c>
      <c r="D85" s="184" t="s">
        <v>193</v>
      </c>
      <c r="E85" s="37"/>
      <c r="F85" s="28"/>
      <c r="G85" s="184"/>
      <c r="H85" s="233"/>
      <c r="I85" s="233"/>
      <c r="J85" s="233"/>
      <c r="K85" s="233"/>
      <c r="L85" s="233"/>
      <c r="M85" s="233"/>
      <c r="N85" s="233"/>
      <c r="O85" s="233"/>
      <c r="P85" s="233"/>
      <c r="Q85" s="233"/>
      <c r="R85" s="233"/>
      <c r="S85" s="233"/>
      <c r="T85" s="233"/>
      <c r="U85" s="233"/>
      <c r="V85" s="233"/>
      <c r="W85" s="233"/>
      <c r="X85" s="233"/>
      <c r="Y85" s="233"/>
      <c r="Z85" s="191"/>
      <c r="AA85" s="195">
        <f>COUNTIF(H85:Z90, "SI")</f>
        <v>0</v>
      </c>
      <c r="AB85" s="191"/>
      <c r="AC85" s="193" t="e">
        <f>+VLOOKUP(AB85,Listados!$K$8:$L$12,2,0)</f>
        <v>#N/A</v>
      </c>
      <c r="AD85" s="195" t="str">
        <f>+IF(OR(AA85=1,AA85&lt;=5),"Moderado",IF(OR(AA85=6,AA85&lt;=11),"Mayor","Catastrófico"))</f>
        <v>Moderado</v>
      </c>
      <c r="AE85" s="193" t="e">
        <f>+VLOOKUP(AD85,Listados!K91:L95,2,0)</f>
        <v>#N/A</v>
      </c>
      <c r="AF85" s="176" t="str">
        <f>IF(AND(AB85&lt;&gt;"",AD85&lt;&gt;""),VLOOKUP(AB85&amp;AD85,Listados!$M$3:$N$27,2,FALSE),"")</f>
        <v/>
      </c>
      <c r="AG85" s="83" t="s">
        <v>169</v>
      </c>
      <c r="AH85" s="86"/>
      <c r="AI85" s="86"/>
      <c r="AJ85" s="86"/>
      <c r="AK85" s="46" t="str">
        <f t="shared" si="40"/>
        <v/>
      </c>
      <c r="AL85" s="86"/>
      <c r="AM85" s="46" t="str">
        <f t="shared" si="41"/>
        <v/>
      </c>
      <c r="AN85" s="126"/>
      <c r="AO85" s="46" t="str">
        <f t="shared" si="42"/>
        <v/>
      </c>
      <c r="AP85" s="126"/>
      <c r="AQ85" s="46" t="str">
        <f t="shared" si="43"/>
        <v/>
      </c>
      <c r="AR85" s="126"/>
      <c r="AS85" s="46" t="str">
        <f t="shared" si="44"/>
        <v/>
      </c>
      <c r="AT85" s="126"/>
      <c r="AU85" s="46" t="str">
        <f t="shared" si="45"/>
        <v/>
      </c>
      <c r="AV85" s="126"/>
      <c r="AW85" s="46" t="str">
        <f t="shared" si="46"/>
        <v/>
      </c>
      <c r="AX85" s="125" t="str">
        <f t="shared" si="47"/>
        <v/>
      </c>
      <c r="AY85" s="125" t="str">
        <f t="shared" si="48"/>
        <v/>
      </c>
      <c r="AZ85" s="87"/>
      <c r="BA85" s="30" t="str">
        <f t="shared" si="49"/>
        <v>Débil</v>
      </c>
      <c r="BB85" s="34" t="str">
        <f>IFERROR(VLOOKUP((CONCATENATE(AY85,BA85)),Listados!$U$3:$V$11,2,FALSE),"")</f>
        <v/>
      </c>
      <c r="BC85" s="125">
        <f t="shared" si="50"/>
        <v>100</v>
      </c>
      <c r="BD85" s="187">
        <f>AVERAGE(BC85:BC90)</f>
        <v>100</v>
      </c>
      <c r="BE85" s="189" t="str">
        <f>IF(BD85&lt;=50, "Débil", IF(BD85&lt;=99,"Moderado","Fuerte"))</f>
        <v>Fuerte</v>
      </c>
      <c r="BF85" s="187">
        <f t="shared" ref="BF85" si="57">+IF(BE85="Fuerte",2,IF(BE85="Moderado",1,0))</f>
        <v>2</v>
      </c>
      <c r="BG85" s="187" t="e">
        <f t="shared" ref="BG85" si="58">+AC85-BF85</f>
        <v>#N/A</v>
      </c>
      <c r="BH85" s="174" t="e">
        <f>+VLOOKUP(BG85,Listados!$J$18:$K$24,2,TRUE)</f>
        <v>#N/A</v>
      </c>
      <c r="BI85" s="176" t="str">
        <f t="shared" ref="BI85" si="59">IF(ISBLANK(AD85),"",AD85)</f>
        <v>Moderado</v>
      </c>
      <c r="BJ85" s="174" t="e">
        <f>IF(AND(BH85&lt;&gt;"",BI85&lt;&gt;""),VLOOKUP(BH85&amp;BI85,Listados!$M$3:$N$27,2,FALSE),"")</f>
        <v>#N/A</v>
      </c>
      <c r="BK85" s="174" t="e">
        <f>+VLOOKUP(BJ85,Listados!$P$3:$Q$6,2,FALSE)</f>
        <v>#N/A</v>
      </c>
    </row>
    <row r="86" spans="1:63" ht="28">
      <c r="A86" s="178"/>
      <c r="B86" s="200"/>
      <c r="C86" s="182"/>
      <c r="D86" s="185"/>
      <c r="E86" s="35"/>
      <c r="F86" s="29"/>
      <c r="G86" s="185"/>
      <c r="H86" s="234"/>
      <c r="I86" s="234"/>
      <c r="J86" s="234"/>
      <c r="K86" s="234"/>
      <c r="L86" s="234"/>
      <c r="M86" s="234"/>
      <c r="N86" s="234"/>
      <c r="O86" s="234"/>
      <c r="P86" s="234"/>
      <c r="Q86" s="234"/>
      <c r="R86" s="234"/>
      <c r="S86" s="234"/>
      <c r="T86" s="234"/>
      <c r="U86" s="234"/>
      <c r="V86" s="234"/>
      <c r="W86" s="234"/>
      <c r="X86" s="234"/>
      <c r="Y86" s="234"/>
      <c r="Z86" s="192"/>
      <c r="AA86" s="218"/>
      <c r="AB86" s="192"/>
      <c r="AC86" s="194"/>
      <c r="AD86" s="218" t="str">
        <f>+IF(OR(AB86=1,AB86&lt;=5),"Moderado",IF(OR(AB86=6,AB86&lt;=11),"Mayor","Catastrófico"))</f>
        <v>Moderado</v>
      </c>
      <c r="AE86" s="194"/>
      <c r="AF86" s="198"/>
      <c r="AG86" s="83" t="s">
        <v>169</v>
      </c>
      <c r="AH86" s="86"/>
      <c r="AI86" s="86"/>
      <c r="AJ86" s="86"/>
      <c r="AK86" s="46" t="str">
        <f t="shared" si="40"/>
        <v/>
      </c>
      <c r="AL86" s="86"/>
      <c r="AM86" s="46" t="str">
        <f t="shared" si="41"/>
        <v/>
      </c>
      <c r="AN86" s="126"/>
      <c r="AO86" s="46" t="str">
        <f t="shared" si="42"/>
        <v/>
      </c>
      <c r="AP86" s="126"/>
      <c r="AQ86" s="46" t="str">
        <f t="shared" si="43"/>
        <v/>
      </c>
      <c r="AR86" s="126"/>
      <c r="AS86" s="46" t="str">
        <f t="shared" si="44"/>
        <v/>
      </c>
      <c r="AT86" s="126"/>
      <c r="AU86" s="46" t="str">
        <f t="shared" si="45"/>
        <v/>
      </c>
      <c r="AV86" s="126"/>
      <c r="AW86" s="46" t="str">
        <f t="shared" si="46"/>
        <v/>
      </c>
      <c r="AX86" s="125" t="str">
        <f t="shared" si="47"/>
        <v/>
      </c>
      <c r="AY86" s="125" t="str">
        <f t="shared" si="48"/>
        <v/>
      </c>
      <c r="AZ86" s="87"/>
      <c r="BA86" s="30" t="str">
        <f t="shared" si="49"/>
        <v>Débil</v>
      </c>
      <c r="BB86" s="34" t="str">
        <f>IFERROR(VLOOKUP((CONCATENATE(AY86,BA86)),Listados!$U$3:$V$11,2,FALSE),"")</f>
        <v/>
      </c>
      <c r="BC86" s="125">
        <f t="shared" si="50"/>
        <v>100</v>
      </c>
      <c r="BD86" s="188"/>
      <c r="BE86" s="190"/>
      <c r="BF86" s="188"/>
      <c r="BG86" s="188"/>
      <c r="BH86" s="175"/>
      <c r="BI86" s="198"/>
      <c r="BJ86" s="175"/>
      <c r="BK86" s="175"/>
    </row>
    <row r="87" spans="1:63" ht="28">
      <c r="A87" s="178"/>
      <c r="B87" s="200"/>
      <c r="C87" s="182"/>
      <c r="D87" s="185"/>
      <c r="E87" s="35"/>
      <c r="F87" s="29"/>
      <c r="G87" s="185"/>
      <c r="H87" s="234"/>
      <c r="I87" s="234"/>
      <c r="J87" s="234"/>
      <c r="K87" s="234"/>
      <c r="L87" s="234"/>
      <c r="M87" s="234"/>
      <c r="N87" s="234"/>
      <c r="O87" s="234"/>
      <c r="P87" s="234"/>
      <c r="Q87" s="234"/>
      <c r="R87" s="234"/>
      <c r="S87" s="234"/>
      <c r="T87" s="234"/>
      <c r="U87" s="234"/>
      <c r="V87" s="234"/>
      <c r="W87" s="234"/>
      <c r="X87" s="234"/>
      <c r="Y87" s="234"/>
      <c r="Z87" s="192"/>
      <c r="AA87" s="218"/>
      <c r="AB87" s="192"/>
      <c r="AC87" s="194"/>
      <c r="AD87" s="218" t="str">
        <f>+IF(OR(AB87=1,AB87&lt;=5),"Moderado",IF(OR(AB87=6,AB87&lt;=11),"Mayor","Catastrófico"))</f>
        <v>Moderado</v>
      </c>
      <c r="AE87" s="194"/>
      <c r="AF87" s="198"/>
      <c r="AG87" s="83" t="s">
        <v>169</v>
      </c>
      <c r="AH87" s="86"/>
      <c r="AI87" s="86"/>
      <c r="AJ87" s="86"/>
      <c r="AK87" s="46" t="str">
        <f t="shared" si="40"/>
        <v/>
      </c>
      <c r="AL87" s="86"/>
      <c r="AM87" s="46" t="str">
        <f t="shared" si="41"/>
        <v/>
      </c>
      <c r="AN87" s="126"/>
      <c r="AO87" s="46" t="str">
        <f t="shared" si="42"/>
        <v/>
      </c>
      <c r="AP87" s="126"/>
      <c r="AQ87" s="46" t="str">
        <f t="shared" si="43"/>
        <v/>
      </c>
      <c r="AR87" s="126"/>
      <c r="AS87" s="46" t="str">
        <f t="shared" si="44"/>
        <v/>
      </c>
      <c r="AT87" s="126"/>
      <c r="AU87" s="46" t="str">
        <f t="shared" si="45"/>
        <v/>
      </c>
      <c r="AV87" s="126"/>
      <c r="AW87" s="46" t="str">
        <f t="shared" si="46"/>
        <v/>
      </c>
      <c r="AX87" s="125" t="str">
        <f t="shared" si="47"/>
        <v/>
      </c>
      <c r="AY87" s="125" t="str">
        <f t="shared" si="48"/>
        <v/>
      </c>
      <c r="AZ87" s="87"/>
      <c r="BA87" s="30" t="str">
        <f t="shared" si="49"/>
        <v>Débil</v>
      </c>
      <c r="BB87" s="34" t="str">
        <f>IFERROR(VLOOKUP((CONCATENATE(AY87,BA87)),Listados!$U$3:$V$11,2,FALSE),"")</f>
        <v/>
      </c>
      <c r="BC87" s="125">
        <f t="shared" si="50"/>
        <v>100</v>
      </c>
      <c r="BD87" s="188"/>
      <c r="BE87" s="190"/>
      <c r="BF87" s="188"/>
      <c r="BG87" s="188"/>
      <c r="BH87" s="175"/>
      <c r="BI87" s="198"/>
      <c r="BJ87" s="175"/>
      <c r="BK87" s="175"/>
    </row>
    <row r="88" spans="1:63" ht="28">
      <c r="A88" s="178"/>
      <c r="B88" s="200"/>
      <c r="C88" s="182"/>
      <c r="D88" s="185"/>
      <c r="E88" s="227"/>
      <c r="F88" s="235"/>
      <c r="G88" s="185"/>
      <c r="H88" s="234"/>
      <c r="I88" s="234"/>
      <c r="J88" s="234"/>
      <c r="K88" s="234"/>
      <c r="L88" s="234"/>
      <c r="M88" s="234"/>
      <c r="N88" s="234"/>
      <c r="O88" s="234"/>
      <c r="P88" s="234"/>
      <c r="Q88" s="234"/>
      <c r="R88" s="234"/>
      <c r="S88" s="234"/>
      <c r="T88" s="234"/>
      <c r="U88" s="234"/>
      <c r="V88" s="234"/>
      <c r="W88" s="234"/>
      <c r="X88" s="234"/>
      <c r="Y88" s="234"/>
      <c r="Z88" s="192"/>
      <c r="AA88" s="218"/>
      <c r="AB88" s="192"/>
      <c r="AC88" s="194"/>
      <c r="AD88" s="218" t="str">
        <f>+IF(OR(AB88=1,AB88&lt;=5),"Moderado",IF(OR(AB88=6,AB88&lt;=11),"Mayor","Catastrófico"))</f>
        <v>Moderado</v>
      </c>
      <c r="AE88" s="194"/>
      <c r="AF88" s="198"/>
      <c r="AG88" s="83" t="s">
        <v>169</v>
      </c>
      <c r="AH88" s="86"/>
      <c r="AI88" s="86"/>
      <c r="AJ88" s="86"/>
      <c r="AK88" s="46" t="str">
        <f t="shared" si="40"/>
        <v/>
      </c>
      <c r="AL88" s="86"/>
      <c r="AM88" s="46" t="str">
        <f t="shared" si="41"/>
        <v/>
      </c>
      <c r="AN88" s="126"/>
      <c r="AO88" s="46" t="str">
        <f t="shared" si="42"/>
        <v/>
      </c>
      <c r="AP88" s="126"/>
      <c r="AQ88" s="46" t="str">
        <f t="shared" si="43"/>
        <v/>
      </c>
      <c r="AR88" s="126"/>
      <c r="AS88" s="46" t="str">
        <f t="shared" si="44"/>
        <v/>
      </c>
      <c r="AT88" s="126"/>
      <c r="AU88" s="46" t="str">
        <f t="shared" si="45"/>
        <v/>
      </c>
      <c r="AV88" s="126"/>
      <c r="AW88" s="46" t="str">
        <f t="shared" si="46"/>
        <v/>
      </c>
      <c r="AX88" s="125" t="str">
        <f t="shared" si="47"/>
        <v/>
      </c>
      <c r="AY88" s="125" t="str">
        <f t="shared" si="48"/>
        <v/>
      </c>
      <c r="AZ88" s="87"/>
      <c r="BA88" s="30" t="str">
        <f t="shared" si="49"/>
        <v>Débil</v>
      </c>
      <c r="BB88" s="34" t="str">
        <f>IFERROR(VLOOKUP((CONCATENATE(AY88,BA88)),Listados!$U$3:$V$11,2,FALSE),"")</f>
        <v/>
      </c>
      <c r="BC88" s="125">
        <f t="shared" si="50"/>
        <v>100</v>
      </c>
      <c r="BD88" s="188"/>
      <c r="BE88" s="190"/>
      <c r="BF88" s="188"/>
      <c r="BG88" s="188"/>
      <c r="BH88" s="175"/>
      <c r="BI88" s="198"/>
      <c r="BJ88" s="175"/>
      <c r="BK88" s="175"/>
    </row>
    <row r="89" spans="1:63" ht="28">
      <c r="A89" s="178"/>
      <c r="B89" s="200"/>
      <c r="C89" s="182"/>
      <c r="D89" s="185"/>
      <c r="E89" s="228"/>
      <c r="F89" s="236"/>
      <c r="G89" s="185"/>
      <c r="H89" s="234"/>
      <c r="I89" s="234"/>
      <c r="J89" s="234"/>
      <c r="K89" s="234"/>
      <c r="L89" s="234"/>
      <c r="M89" s="234"/>
      <c r="N89" s="234"/>
      <c r="O89" s="234"/>
      <c r="P89" s="234"/>
      <c r="Q89" s="234"/>
      <c r="R89" s="234"/>
      <c r="S89" s="234"/>
      <c r="T89" s="234"/>
      <c r="U89" s="234"/>
      <c r="V89" s="234"/>
      <c r="W89" s="234"/>
      <c r="X89" s="234"/>
      <c r="Y89" s="234"/>
      <c r="Z89" s="192"/>
      <c r="AA89" s="218"/>
      <c r="AB89" s="192"/>
      <c r="AC89" s="194"/>
      <c r="AD89" s="218" t="str">
        <f>+IF(OR(AB89=1,AB89&lt;=5),"Moderado",IF(OR(AB89=6,AB89&lt;=11),"Mayor","Catastrófico"))</f>
        <v>Moderado</v>
      </c>
      <c r="AE89" s="194"/>
      <c r="AF89" s="198"/>
      <c r="AG89" s="83" t="s">
        <v>169</v>
      </c>
      <c r="AH89" s="86"/>
      <c r="AI89" s="86"/>
      <c r="AJ89" s="86"/>
      <c r="AK89" s="46" t="str">
        <f t="shared" si="40"/>
        <v/>
      </c>
      <c r="AL89" s="86"/>
      <c r="AM89" s="46" t="str">
        <f t="shared" si="41"/>
        <v/>
      </c>
      <c r="AN89" s="126"/>
      <c r="AO89" s="46" t="str">
        <f t="shared" si="42"/>
        <v/>
      </c>
      <c r="AP89" s="126"/>
      <c r="AQ89" s="46" t="str">
        <f t="shared" si="43"/>
        <v/>
      </c>
      <c r="AR89" s="126"/>
      <c r="AS89" s="46" t="str">
        <f t="shared" si="44"/>
        <v/>
      </c>
      <c r="AT89" s="126"/>
      <c r="AU89" s="46" t="str">
        <f t="shared" si="45"/>
        <v/>
      </c>
      <c r="AV89" s="126"/>
      <c r="AW89" s="46" t="str">
        <f t="shared" si="46"/>
        <v/>
      </c>
      <c r="AX89" s="125" t="str">
        <f t="shared" si="47"/>
        <v/>
      </c>
      <c r="AY89" s="125" t="str">
        <f t="shared" si="48"/>
        <v/>
      </c>
      <c r="AZ89" s="87"/>
      <c r="BA89" s="30" t="str">
        <f t="shared" si="49"/>
        <v>Débil</v>
      </c>
      <c r="BB89" s="34" t="str">
        <f>IFERROR(VLOOKUP((CONCATENATE(AY89,BA89)),Listados!$U$3:$V$11,2,FALSE),"")</f>
        <v/>
      </c>
      <c r="BC89" s="125">
        <f t="shared" si="50"/>
        <v>100</v>
      </c>
      <c r="BD89" s="188"/>
      <c r="BE89" s="190"/>
      <c r="BF89" s="188"/>
      <c r="BG89" s="188"/>
      <c r="BH89" s="175"/>
      <c r="BI89" s="198"/>
      <c r="BJ89" s="175"/>
      <c r="BK89" s="175"/>
    </row>
    <row r="90" spans="1:63" ht="29" thickBot="1">
      <c r="A90" s="179"/>
      <c r="B90" s="200"/>
      <c r="C90" s="183"/>
      <c r="D90" s="186"/>
      <c r="E90" s="229"/>
      <c r="F90" s="237"/>
      <c r="G90" s="185"/>
      <c r="H90" s="234"/>
      <c r="I90" s="234"/>
      <c r="J90" s="234"/>
      <c r="K90" s="234"/>
      <c r="L90" s="234"/>
      <c r="M90" s="234"/>
      <c r="N90" s="234"/>
      <c r="O90" s="234"/>
      <c r="P90" s="234"/>
      <c r="Q90" s="234"/>
      <c r="R90" s="234"/>
      <c r="S90" s="234"/>
      <c r="T90" s="234"/>
      <c r="U90" s="234"/>
      <c r="V90" s="234"/>
      <c r="W90" s="234"/>
      <c r="X90" s="234"/>
      <c r="Y90" s="234"/>
      <c r="Z90" s="192"/>
      <c r="AA90" s="218"/>
      <c r="AB90" s="192"/>
      <c r="AC90" s="195"/>
      <c r="AD90" s="218" t="str">
        <f>+IF(OR(AB90=1,AB90&lt;=5),"Moderado",IF(OR(AB90=6,AB90&lt;=11),"Mayor","Catastrófico"))</f>
        <v>Moderado</v>
      </c>
      <c r="AE90" s="195"/>
      <c r="AF90" s="198"/>
      <c r="AG90" s="83" t="s">
        <v>169</v>
      </c>
      <c r="AH90" s="86"/>
      <c r="AI90" s="86"/>
      <c r="AJ90" s="86"/>
      <c r="AK90" s="46" t="str">
        <f t="shared" si="40"/>
        <v/>
      </c>
      <c r="AL90" s="86"/>
      <c r="AM90" s="46" t="str">
        <f t="shared" si="41"/>
        <v/>
      </c>
      <c r="AN90" s="126"/>
      <c r="AO90" s="46" t="str">
        <f t="shared" si="42"/>
        <v/>
      </c>
      <c r="AP90" s="126"/>
      <c r="AQ90" s="46" t="str">
        <f t="shared" si="43"/>
        <v/>
      </c>
      <c r="AR90" s="126"/>
      <c r="AS90" s="46" t="str">
        <f t="shared" si="44"/>
        <v/>
      </c>
      <c r="AT90" s="126"/>
      <c r="AU90" s="46" t="str">
        <f t="shared" si="45"/>
        <v/>
      </c>
      <c r="AV90" s="126"/>
      <c r="AW90" s="46" t="str">
        <f t="shared" si="46"/>
        <v/>
      </c>
      <c r="AX90" s="125" t="str">
        <f t="shared" si="47"/>
        <v/>
      </c>
      <c r="AY90" s="125" t="str">
        <f t="shared" si="48"/>
        <v/>
      </c>
      <c r="AZ90" s="87"/>
      <c r="BA90" s="30" t="str">
        <f t="shared" si="49"/>
        <v>Débil</v>
      </c>
      <c r="BB90" s="34" t="str">
        <f>IFERROR(VLOOKUP((CONCATENATE(AY90,BA90)),Listados!$U$3:$V$11,2,FALSE),"")</f>
        <v/>
      </c>
      <c r="BC90" s="125">
        <f t="shared" si="50"/>
        <v>100</v>
      </c>
      <c r="BD90" s="189"/>
      <c r="BE90" s="190"/>
      <c r="BF90" s="189"/>
      <c r="BG90" s="189"/>
      <c r="BH90" s="176"/>
      <c r="BI90" s="198"/>
      <c r="BJ90" s="176"/>
      <c r="BK90" s="176"/>
    </row>
    <row r="91" spans="1:63" ht="28">
      <c r="A91" s="177">
        <v>15</v>
      </c>
      <c r="B91" s="199"/>
      <c r="C91" s="181" t="str">
        <f>IFERROR(VLOOKUP(B91,Listados!B$3:C$20,2,FALSE),"")</f>
        <v/>
      </c>
      <c r="D91" s="184" t="s">
        <v>193</v>
      </c>
      <c r="E91" s="37"/>
      <c r="F91" s="28"/>
      <c r="G91" s="184"/>
      <c r="H91" s="233"/>
      <c r="I91" s="233"/>
      <c r="J91" s="233"/>
      <c r="K91" s="233"/>
      <c r="L91" s="233"/>
      <c r="M91" s="233"/>
      <c r="N91" s="233"/>
      <c r="O91" s="233"/>
      <c r="P91" s="233"/>
      <c r="Q91" s="233"/>
      <c r="R91" s="233"/>
      <c r="S91" s="233"/>
      <c r="T91" s="233"/>
      <c r="U91" s="233"/>
      <c r="V91" s="233"/>
      <c r="W91" s="233"/>
      <c r="X91" s="233"/>
      <c r="Y91" s="233"/>
      <c r="Z91" s="191"/>
      <c r="AA91" s="195">
        <f>COUNTIF(H91:Z96, "SI")</f>
        <v>0</v>
      </c>
      <c r="AB91" s="191"/>
      <c r="AC91" s="193" t="e">
        <f>+VLOOKUP(AB91,Listados!$K$8:$L$12,2,0)</f>
        <v>#N/A</v>
      </c>
      <c r="AD91" s="195" t="str">
        <f>+IF(OR(AA91=1,AA91&lt;=5),"Moderado",IF(OR(AA91=6,AA91&lt;=11),"Mayor","Catastrófico"))</f>
        <v>Moderado</v>
      </c>
      <c r="AE91" s="193" t="e">
        <f>+VLOOKUP(AD91,Listados!K97:L101,2,0)</f>
        <v>#N/A</v>
      </c>
      <c r="AF91" s="176" t="str">
        <f>IF(AND(AB91&lt;&gt;"",AD91&lt;&gt;""),VLOOKUP(AB91&amp;AD91,Listados!$M$3:$N$27,2,FALSE),"")</f>
        <v/>
      </c>
      <c r="AG91" s="83" t="s">
        <v>169</v>
      </c>
      <c r="AH91" s="86"/>
      <c r="AI91" s="86"/>
      <c r="AJ91" s="86"/>
      <c r="AK91" s="46" t="str">
        <f t="shared" si="40"/>
        <v/>
      </c>
      <c r="AL91" s="86"/>
      <c r="AM91" s="46" t="str">
        <f t="shared" si="41"/>
        <v/>
      </c>
      <c r="AN91" s="126"/>
      <c r="AO91" s="46" t="str">
        <f t="shared" si="42"/>
        <v/>
      </c>
      <c r="AP91" s="126"/>
      <c r="AQ91" s="46" t="str">
        <f t="shared" si="43"/>
        <v/>
      </c>
      <c r="AR91" s="126"/>
      <c r="AS91" s="46" t="str">
        <f t="shared" si="44"/>
        <v/>
      </c>
      <c r="AT91" s="126"/>
      <c r="AU91" s="46" t="str">
        <f t="shared" si="45"/>
        <v/>
      </c>
      <c r="AV91" s="126"/>
      <c r="AW91" s="46" t="str">
        <f t="shared" si="46"/>
        <v/>
      </c>
      <c r="AX91" s="125" t="str">
        <f t="shared" si="47"/>
        <v/>
      </c>
      <c r="AY91" s="125" t="str">
        <f t="shared" si="48"/>
        <v/>
      </c>
      <c r="AZ91" s="87"/>
      <c r="BA91" s="30" t="str">
        <f t="shared" si="49"/>
        <v>Débil</v>
      </c>
      <c r="BB91" s="34" t="str">
        <f>IFERROR(VLOOKUP((CONCATENATE(AY91,BA91)),Listados!$U$3:$V$11,2,FALSE),"")</f>
        <v/>
      </c>
      <c r="BC91" s="125">
        <f t="shared" si="50"/>
        <v>100</v>
      </c>
      <c r="BD91" s="187">
        <f>AVERAGE(BC91:BC96)</f>
        <v>100</v>
      </c>
      <c r="BE91" s="189" t="str">
        <f>IF(BD91&lt;=50, "Débil", IF(BD91&lt;=99,"Moderado","Fuerte"))</f>
        <v>Fuerte</v>
      </c>
      <c r="BF91" s="187">
        <f t="shared" ref="BF91" si="60">+IF(BE91="Fuerte",2,IF(BE91="Moderado",1,0))</f>
        <v>2</v>
      </c>
      <c r="BG91" s="187" t="e">
        <f t="shared" ref="BG91" si="61">+AC91-BF91</f>
        <v>#N/A</v>
      </c>
      <c r="BH91" s="174" t="e">
        <f>+VLOOKUP(BG91,Listados!$J$18:$K$24,2,TRUE)</f>
        <v>#N/A</v>
      </c>
      <c r="BI91" s="176" t="str">
        <f t="shared" ref="BI91" si="62">IF(ISBLANK(AD91),"",AD91)</f>
        <v>Moderado</v>
      </c>
      <c r="BJ91" s="174" t="e">
        <f>IF(AND(BH91&lt;&gt;"",BI91&lt;&gt;""),VLOOKUP(BH91&amp;BI91,Listados!$M$3:$N$27,2,FALSE),"")</f>
        <v>#N/A</v>
      </c>
      <c r="BK91" s="174" t="e">
        <f>+VLOOKUP(BJ91,Listados!$P$3:$Q$6,2,FALSE)</f>
        <v>#N/A</v>
      </c>
    </row>
    <row r="92" spans="1:63" ht="28">
      <c r="A92" s="178"/>
      <c r="B92" s="200"/>
      <c r="C92" s="182"/>
      <c r="D92" s="185"/>
      <c r="E92" s="35"/>
      <c r="F92" s="29"/>
      <c r="G92" s="185"/>
      <c r="H92" s="234"/>
      <c r="I92" s="234"/>
      <c r="J92" s="234"/>
      <c r="K92" s="234"/>
      <c r="L92" s="234"/>
      <c r="M92" s="234"/>
      <c r="N92" s="234"/>
      <c r="O92" s="234"/>
      <c r="P92" s="234"/>
      <c r="Q92" s="234"/>
      <c r="R92" s="234"/>
      <c r="S92" s="234"/>
      <c r="T92" s="234"/>
      <c r="U92" s="234"/>
      <c r="V92" s="234"/>
      <c r="W92" s="234"/>
      <c r="X92" s="234"/>
      <c r="Y92" s="234"/>
      <c r="Z92" s="192"/>
      <c r="AA92" s="218"/>
      <c r="AB92" s="192"/>
      <c r="AC92" s="194"/>
      <c r="AD92" s="218" t="str">
        <f>+IF(OR(AB92=1,AB92&lt;=5),"Moderado",IF(OR(AB92=6,AB92&lt;=11),"Mayor","Catastrófico"))</f>
        <v>Moderado</v>
      </c>
      <c r="AE92" s="194"/>
      <c r="AF92" s="198"/>
      <c r="AG92" s="83" t="s">
        <v>169</v>
      </c>
      <c r="AH92" s="86"/>
      <c r="AI92" s="86"/>
      <c r="AJ92" s="86"/>
      <c r="AK92" s="46" t="str">
        <f t="shared" si="40"/>
        <v/>
      </c>
      <c r="AL92" s="86"/>
      <c r="AM92" s="46" t="str">
        <f t="shared" si="41"/>
        <v/>
      </c>
      <c r="AN92" s="126"/>
      <c r="AO92" s="46" t="str">
        <f t="shared" si="42"/>
        <v/>
      </c>
      <c r="AP92" s="126"/>
      <c r="AQ92" s="46" t="str">
        <f t="shared" si="43"/>
        <v/>
      </c>
      <c r="AR92" s="126"/>
      <c r="AS92" s="46" t="str">
        <f t="shared" si="44"/>
        <v/>
      </c>
      <c r="AT92" s="126"/>
      <c r="AU92" s="46" t="str">
        <f t="shared" si="45"/>
        <v/>
      </c>
      <c r="AV92" s="126"/>
      <c r="AW92" s="46" t="str">
        <f t="shared" si="46"/>
        <v/>
      </c>
      <c r="AX92" s="125" t="str">
        <f t="shared" si="47"/>
        <v/>
      </c>
      <c r="AY92" s="125" t="str">
        <f t="shared" si="48"/>
        <v/>
      </c>
      <c r="AZ92" s="87"/>
      <c r="BA92" s="30" t="str">
        <f t="shared" si="49"/>
        <v>Débil</v>
      </c>
      <c r="BB92" s="34" t="str">
        <f>IFERROR(VLOOKUP((CONCATENATE(AY92,BA92)),Listados!$U$3:$V$11,2,FALSE),"")</f>
        <v/>
      </c>
      <c r="BC92" s="125">
        <f t="shared" si="50"/>
        <v>100</v>
      </c>
      <c r="BD92" s="188"/>
      <c r="BE92" s="190"/>
      <c r="BF92" s="188"/>
      <c r="BG92" s="188"/>
      <c r="BH92" s="175"/>
      <c r="BI92" s="198"/>
      <c r="BJ92" s="175"/>
      <c r="BK92" s="175"/>
    </row>
    <row r="93" spans="1:63" ht="28">
      <c r="A93" s="178"/>
      <c r="B93" s="200"/>
      <c r="C93" s="182"/>
      <c r="D93" s="185"/>
      <c r="E93" s="35"/>
      <c r="F93" s="29"/>
      <c r="G93" s="185"/>
      <c r="H93" s="234"/>
      <c r="I93" s="234"/>
      <c r="J93" s="234"/>
      <c r="K93" s="234"/>
      <c r="L93" s="234"/>
      <c r="M93" s="234"/>
      <c r="N93" s="234"/>
      <c r="O93" s="234"/>
      <c r="P93" s="234"/>
      <c r="Q93" s="234"/>
      <c r="R93" s="234"/>
      <c r="S93" s="234"/>
      <c r="T93" s="234"/>
      <c r="U93" s="234"/>
      <c r="V93" s="234"/>
      <c r="W93" s="234"/>
      <c r="X93" s="234"/>
      <c r="Y93" s="234"/>
      <c r="Z93" s="192"/>
      <c r="AA93" s="218"/>
      <c r="AB93" s="192"/>
      <c r="AC93" s="194"/>
      <c r="AD93" s="218" t="str">
        <f>+IF(OR(AB93=1,AB93&lt;=5),"Moderado",IF(OR(AB93=6,AB93&lt;=11),"Mayor","Catastrófico"))</f>
        <v>Moderado</v>
      </c>
      <c r="AE93" s="194"/>
      <c r="AF93" s="198"/>
      <c r="AG93" s="83" t="s">
        <v>169</v>
      </c>
      <c r="AH93" s="86"/>
      <c r="AI93" s="86"/>
      <c r="AJ93" s="86"/>
      <c r="AK93" s="46" t="str">
        <f t="shared" si="40"/>
        <v/>
      </c>
      <c r="AL93" s="86"/>
      <c r="AM93" s="46" t="str">
        <f t="shared" si="41"/>
        <v/>
      </c>
      <c r="AN93" s="126"/>
      <c r="AO93" s="46" t="str">
        <f t="shared" si="42"/>
        <v/>
      </c>
      <c r="AP93" s="126"/>
      <c r="AQ93" s="46" t="str">
        <f t="shared" si="43"/>
        <v/>
      </c>
      <c r="AR93" s="126"/>
      <c r="AS93" s="46" t="str">
        <f t="shared" si="44"/>
        <v/>
      </c>
      <c r="AT93" s="126"/>
      <c r="AU93" s="46" t="str">
        <f t="shared" si="45"/>
        <v/>
      </c>
      <c r="AV93" s="126"/>
      <c r="AW93" s="46" t="str">
        <f t="shared" si="46"/>
        <v/>
      </c>
      <c r="AX93" s="125" t="str">
        <f t="shared" si="47"/>
        <v/>
      </c>
      <c r="AY93" s="125" t="str">
        <f t="shared" si="48"/>
        <v/>
      </c>
      <c r="AZ93" s="87"/>
      <c r="BA93" s="30" t="str">
        <f t="shared" si="49"/>
        <v>Débil</v>
      </c>
      <c r="BB93" s="34" t="str">
        <f>IFERROR(VLOOKUP((CONCATENATE(AY93,BA93)),Listados!$U$3:$V$11,2,FALSE),"")</f>
        <v/>
      </c>
      <c r="BC93" s="125">
        <f t="shared" si="50"/>
        <v>100</v>
      </c>
      <c r="BD93" s="188"/>
      <c r="BE93" s="190"/>
      <c r="BF93" s="188"/>
      <c r="BG93" s="188"/>
      <c r="BH93" s="175"/>
      <c r="BI93" s="198"/>
      <c r="BJ93" s="175"/>
      <c r="BK93" s="175"/>
    </row>
    <row r="94" spans="1:63" ht="28">
      <c r="A94" s="178"/>
      <c r="B94" s="200"/>
      <c r="C94" s="182"/>
      <c r="D94" s="185"/>
      <c r="E94" s="227"/>
      <c r="F94" s="235"/>
      <c r="G94" s="185"/>
      <c r="H94" s="234"/>
      <c r="I94" s="234"/>
      <c r="J94" s="234"/>
      <c r="K94" s="234"/>
      <c r="L94" s="234"/>
      <c r="M94" s="234"/>
      <c r="N94" s="234"/>
      <c r="O94" s="234"/>
      <c r="P94" s="234"/>
      <c r="Q94" s="234"/>
      <c r="R94" s="234"/>
      <c r="S94" s="234"/>
      <c r="T94" s="234"/>
      <c r="U94" s="234"/>
      <c r="V94" s="234"/>
      <c r="W94" s="234"/>
      <c r="X94" s="234"/>
      <c r="Y94" s="234"/>
      <c r="Z94" s="192"/>
      <c r="AA94" s="218"/>
      <c r="AB94" s="192"/>
      <c r="AC94" s="194"/>
      <c r="AD94" s="218" t="str">
        <f>+IF(OR(AB94=1,AB94&lt;=5),"Moderado",IF(OR(AB94=6,AB94&lt;=11),"Mayor","Catastrófico"))</f>
        <v>Moderado</v>
      </c>
      <c r="AE94" s="194"/>
      <c r="AF94" s="198"/>
      <c r="AG94" s="83" t="s">
        <v>169</v>
      </c>
      <c r="AH94" s="86"/>
      <c r="AI94" s="86"/>
      <c r="AJ94" s="86"/>
      <c r="AK94" s="46" t="str">
        <f t="shared" si="40"/>
        <v/>
      </c>
      <c r="AL94" s="86"/>
      <c r="AM94" s="46" t="str">
        <f t="shared" si="41"/>
        <v/>
      </c>
      <c r="AN94" s="126"/>
      <c r="AO94" s="46" t="str">
        <f t="shared" si="42"/>
        <v/>
      </c>
      <c r="AP94" s="126"/>
      <c r="AQ94" s="46" t="str">
        <f t="shared" si="43"/>
        <v/>
      </c>
      <c r="AR94" s="126"/>
      <c r="AS94" s="46" t="str">
        <f t="shared" si="44"/>
        <v/>
      </c>
      <c r="AT94" s="126"/>
      <c r="AU94" s="46" t="str">
        <f t="shared" si="45"/>
        <v/>
      </c>
      <c r="AV94" s="126"/>
      <c r="AW94" s="46" t="str">
        <f t="shared" si="46"/>
        <v/>
      </c>
      <c r="AX94" s="125" t="str">
        <f t="shared" si="47"/>
        <v/>
      </c>
      <c r="AY94" s="125" t="str">
        <f t="shared" si="48"/>
        <v/>
      </c>
      <c r="AZ94" s="87"/>
      <c r="BA94" s="30" t="str">
        <f t="shared" si="49"/>
        <v>Débil</v>
      </c>
      <c r="BB94" s="34" t="str">
        <f>IFERROR(VLOOKUP((CONCATENATE(AY94,BA94)),Listados!$U$3:$V$11,2,FALSE),"")</f>
        <v/>
      </c>
      <c r="BC94" s="125">
        <f t="shared" si="50"/>
        <v>100</v>
      </c>
      <c r="BD94" s="188"/>
      <c r="BE94" s="190"/>
      <c r="BF94" s="188"/>
      <c r="BG94" s="188"/>
      <c r="BH94" s="175"/>
      <c r="BI94" s="198"/>
      <c r="BJ94" s="175"/>
      <c r="BK94" s="175"/>
    </row>
    <row r="95" spans="1:63" ht="28">
      <c r="A95" s="178"/>
      <c r="B95" s="200"/>
      <c r="C95" s="182"/>
      <c r="D95" s="185"/>
      <c r="E95" s="228"/>
      <c r="F95" s="236"/>
      <c r="G95" s="185"/>
      <c r="H95" s="234"/>
      <c r="I95" s="234"/>
      <c r="J95" s="234"/>
      <c r="K95" s="234"/>
      <c r="L95" s="234"/>
      <c r="M95" s="234"/>
      <c r="N95" s="234"/>
      <c r="O95" s="234"/>
      <c r="P95" s="234"/>
      <c r="Q95" s="234"/>
      <c r="R95" s="234"/>
      <c r="S95" s="234"/>
      <c r="T95" s="234"/>
      <c r="U95" s="234"/>
      <c r="V95" s="234"/>
      <c r="W95" s="234"/>
      <c r="X95" s="234"/>
      <c r="Y95" s="234"/>
      <c r="Z95" s="192"/>
      <c r="AA95" s="218"/>
      <c r="AB95" s="192"/>
      <c r="AC95" s="194"/>
      <c r="AD95" s="218" t="str">
        <f>+IF(OR(AB95=1,AB95&lt;=5),"Moderado",IF(OR(AB95=6,AB95&lt;=11),"Mayor","Catastrófico"))</f>
        <v>Moderado</v>
      </c>
      <c r="AE95" s="194"/>
      <c r="AF95" s="198"/>
      <c r="AG95" s="83" t="s">
        <v>169</v>
      </c>
      <c r="AH95" s="86"/>
      <c r="AI95" s="86"/>
      <c r="AJ95" s="86"/>
      <c r="AK95" s="46" t="str">
        <f t="shared" si="40"/>
        <v/>
      </c>
      <c r="AL95" s="86"/>
      <c r="AM95" s="46" t="str">
        <f t="shared" si="41"/>
        <v/>
      </c>
      <c r="AN95" s="126"/>
      <c r="AO95" s="46" t="str">
        <f t="shared" si="42"/>
        <v/>
      </c>
      <c r="AP95" s="126"/>
      <c r="AQ95" s="46" t="str">
        <f t="shared" si="43"/>
        <v/>
      </c>
      <c r="AR95" s="126"/>
      <c r="AS95" s="46" t="str">
        <f t="shared" si="44"/>
        <v/>
      </c>
      <c r="AT95" s="126"/>
      <c r="AU95" s="46" t="str">
        <f t="shared" si="45"/>
        <v/>
      </c>
      <c r="AV95" s="126"/>
      <c r="AW95" s="46" t="str">
        <f t="shared" si="46"/>
        <v/>
      </c>
      <c r="AX95" s="125" t="str">
        <f t="shared" si="47"/>
        <v/>
      </c>
      <c r="AY95" s="125" t="str">
        <f t="shared" si="48"/>
        <v/>
      </c>
      <c r="AZ95" s="87"/>
      <c r="BA95" s="30" t="str">
        <f t="shared" si="49"/>
        <v>Débil</v>
      </c>
      <c r="BB95" s="34" t="str">
        <f>IFERROR(VLOOKUP((CONCATENATE(AY95,BA95)),Listados!$U$3:$V$11,2,FALSE),"")</f>
        <v/>
      </c>
      <c r="BC95" s="125">
        <f t="shared" si="50"/>
        <v>100</v>
      </c>
      <c r="BD95" s="188"/>
      <c r="BE95" s="190"/>
      <c r="BF95" s="188"/>
      <c r="BG95" s="188"/>
      <c r="BH95" s="175"/>
      <c r="BI95" s="198"/>
      <c r="BJ95" s="175"/>
      <c r="BK95" s="175"/>
    </row>
    <row r="96" spans="1:63" ht="29" thickBot="1">
      <c r="A96" s="179"/>
      <c r="B96" s="200"/>
      <c r="C96" s="183"/>
      <c r="D96" s="186"/>
      <c r="E96" s="229"/>
      <c r="F96" s="237"/>
      <c r="G96" s="185"/>
      <c r="H96" s="234"/>
      <c r="I96" s="234"/>
      <c r="J96" s="234"/>
      <c r="K96" s="234"/>
      <c r="L96" s="234"/>
      <c r="M96" s="234"/>
      <c r="N96" s="234"/>
      <c r="O96" s="234"/>
      <c r="P96" s="234"/>
      <c r="Q96" s="234"/>
      <c r="R96" s="234"/>
      <c r="S96" s="234"/>
      <c r="T96" s="234"/>
      <c r="U96" s="234"/>
      <c r="V96" s="234"/>
      <c r="W96" s="234"/>
      <c r="X96" s="234"/>
      <c r="Y96" s="234"/>
      <c r="Z96" s="192"/>
      <c r="AA96" s="218"/>
      <c r="AB96" s="192"/>
      <c r="AC96" s="195"/>
      <c r="AD96" s="218" t="str">
        <f>+IF(OR(AB96=1,AB96&lt;=5),"Moderado",IF(OR(AB96=6,AB96&lt;=11),"Mayor","Catastrófico"))</f>
        <v>Moderado</v>
      </c>
      <c r="AE96" s="195"/>
      <c r="AF96" s="198"/>
      <c r="AG96" s="83" t="s">
        <v>169</v>
      </c>
      <c r="AH96" s="86"/>
      <c r="AI96" s="86"/>
      <c r="AJ96" s="86"/>
      <c r="AK96" s="46" t="str">
        <f t="shared" si="40"/>
        <v/>
      </c>
      <c r="AL96" s="86"/>
      <c r="AM96" s="46" t="str">
        <f t="shared" si="41"/>
        <v/>
      </c>
      <c r="AN96" s="126"/>
      <c r="AO96" s="46" t="str">
        <f t="shared" si="42"/>
        <v/>
      </c>
      <c r="AP96" s="126"/>
      <c r="AQ96" s="46" t="str">
        <f t="shared" si="43"/>
        <v/>
      </c>
      <c r="AR96" s="126"/>
      <c r="AS96" s="46" t="str">
        <f t="shared" si="44"/>
        <v/>
      </c>
      <c r="AT96" s="126"/>
      <c r="AU96" s="46" t="str">
        <f t="shared" si="45"/>
        <v/>
      </c>
      <c r="AV96" s="126"/>
      <c r="AW96" s="46" t="str">
        <f t="shared" si="46"/>
        <v/>
      </c>
      <c r="AX96" s="125" t="str">
        <f t="shared" si="47"/>
        <v/>
      </c>
      <c r="AY96" s="125" t="str">
        <f t="shared" si="48"/>
        <v/>
      </c>
      <c r="AZ96" s="87"/>
      <c r="BA96" s="30" t="str">
        <f t="shared" si="49"/>
        <v>Débil</v>
      </c>
      <c r="BB96" s="34" t="str">
        <f>IFERROR(VLOOKUP((CONCATENATE(AY96,BA96)),Listados!$U$3:$V$11,2,FALSE),"")</f>
        <v/>
      </c>
      <c r="BC96" s="125">
        <f t="shared" si="50"/>
        <v>100</v>
      </c>
      <c r="BD96" s="189"/>
      <c r="BE96" s="190"/>
      <c r="BF96" s="189"/>
      <c r="BG96" s="189"/>
      <c r="BH96" s="176"/>
      <c r="BI96" s="198"/>
      <c r="BJ96" s="176"/>
      <c r="BK96" s="176"/>
    </row>
    <row r="97" spans="1:63" ht="28">
      <c r="A97" s="177">
        <v>16</v>
      </c>
      <c r="B97" s="199"/>
      <c r="C97" s="181" t="str">
        <f>IFERROR(VLOOKUP(B97,Listados!B$3:C$20,2,FALSE),"")</f>
        <v/>
      </c>
      <c r="D97" s="184" t="s">
        <v>193</v>
      </c>
      <c r="E97" s="37"/>
      <c r="F97" s="28"/>
      <c r="G97" s="184"/>
      <c r="H97" s="233"/>
      <c r="I97" s="233"/>
      <c r="J97" s="233"/>
      <c r="K97" s="233"/>
      <c r="L97" s="233"/>
      <c r="M97" s="233"/>
      <c r="N97" s="233"/>
      <c r="O97" s="233"/>
      <c r="P97" s="233"/>
      <c r="Q97" s="233"/>
      <c r="R97" s="233"/>
      <c r="S97" s="233"/>
      <c r="T97" s="233"/>
      <c r="U97" s="233"/>
      <c r="V97" s="233"/>
      <c r="W97" s="233"/>
      <c r="X97" s="233"/>
      <c r="Y97" s="233"/>
      <c r="Z97" s="191"/>
      <c r="AA97" s="195">
        <f>COUNTIF(H97:Z102, "SI")</f>
        <v>0</v>
      </c>
      <c r="AB97" s="191"/>
      <c r="AC97" s="193" t="e">
        <f>+VLOOKUP(AB97,Listados!$K$8:$L$12,2,0)</f>
        <v>#N/A</v>
      </c>
      <c r="AD97" s="195" t="str">
        <f>+IF(OR(AA97=1,AA97&lt;=5),"Moderado",IF(OR(AA97=6,AA97&lt;=11),"Mayor","Catastrófico"))</f>
        <v>Moderado</v>
      </c>
      <c r="AE97" s="193" t="e">
        <f>+VLOOKUP(AD97,Listados!K103:L107,2,0)</f>
        <v>#N/A</v>
      </c>
      <c r="AF97" s="176" t="str">
        <f>IF(AND(AB97&lt;&gt;"",AD97&lt;&gt;""),VLOOKUP(AB97&amp;AD97,Listados!$M$3:$N$27,2,FALSE),"")</f>
        <v/>
      </c>
      <c r="AG97" s="83" t="s">
        <v>169</v>
      </c>
      <c r="AH97" s="86"/>
      <c r="AI97" s="86"/>
      <c r="AJ97" s="86"/>
      <c r="AK97" s="46" t="str">
        <f t="shared" si="40"/>
        <v/>
      </c>
      <c r="AL97" s="86"/>
      <c r="AM97" s="46" t="str">
        <f t="shared" si="41"/>
        <v/>
      </c>
      <c r="AN97" s="126"/>
      <c r="AO97" s="46" t="str">
        <f t="shared" si="42"/>
        <v/>
      </c>
      <c r="AP97" s="126"/>
      <c r="AQ97" s="46" t="str">
        <f t="shared" si="43"/>
        <v/>
      </c>
      <c r="AR97" s="126"/>
      <c r="AS97" s="46" t="str">
        <f t="shared" si="44"/>
        <v/>
      </c>
      <c r="AT97" s="126"/>
      <c r="AU97" s="46" t="str">
        <f t="shared" si="45"/>
        <v/>
      </c>
      <c r="AV97" s="126"/>
      <c r="AW97" s="46" t="str">
        <f t="shared" si="46"/>
        <v/>
      </c>
      <c r="AX97" s="125" t="str">
        <f t="shared" si="47"/>
        <v/>
      </c>
      <c r="AY97" s="125" t="str">
        <f t="shared" si="48"/>
        <v/>
      </c>
      <c r="AZ97" s="87"/>
      <c r="BA97" s="30" t="str">
        <f t="shared" si="49"/>
        <v>Débil</v>
      </c>
      <c r="BB97" s="34" t="str">
        <f>IFERROR(VLOOKUP((CONCATENATE(AY97,BA97)),Listados!$U$3:$V$11,2,FALSE),"")</f>
        <v/>
      </c>
      <c r="BC97" s="125">
        <f t="shared" si="50"/>
        <v>100</v>
      </c>
      <c r="BD97" s="187">
        <f>AVERAGE(BC97:BC102)</f>
        <v>100</v>
      </c>
      <c r="BE97" s="189" t="str">
        <f>IF(BD97&lt;=50, "Débil", IF(BD97&lt;=99,"Moderado","Fuerte"))</f>
        <v>Fuerte</v>
      </c>
      <c r="BF97" s="187">
        <f t="shared" ref="BF97" si="63">+IF(BE97="Fuerte",2,IF(BE97="Moderado",1,0))</f>
        <v>2</v>
      </c>
      <c r="BG97" s="187" t="e">
        <f t="shared" ref="BG97" si="64">+AC97-BF97</f>
        <v>#N/A</v>
      </c>
      <c r="BH97" s="174" t="e">
        <f>+VLOOKUP(BG97,Listados!$J$18:$K$24,2,TRUE)</f>
        <v>#N/A</v>
      </c>
      <c r="BI97" s="176" t="str">
        <f t="shared" ref="BI97" si="65">IF(ISBLANK(AD97),"",AD97)</f>
        <v>Moderado</v>
      </c>
      <c r="BJ97" s="174" t="e">
        <f>IF(AND(BH97&lt;&gt;"",BI97&lt;&gt;""),VLOOKUP(BH97&amp;BI97,Listados!$M$3:$N$27,2,FALSE),"")</f>
        <v>#N/A</v>
      </c>
      <c r="BK97" s="174" t="e">
        <f>+VLOOKUP(BJ97,Listados!$P$3:$Q$6,2,FALSE)</f>
        <v>#N/A</v>
      </c>
    </row>
    <row r="98" spans="1:63" ht="28">
      <c r="A98" s="178"/>
      <c r="B98" s="200"/>
      <c r="C98" s="182"/>
      <c r="D98" s="185"/>
      <c r="E98" s="35"/>
      <c r="F98" s="29"/>
      <c r="G98" s="185"/>
      <c r="H98" s="234"/>
      <c r="I98" s="234"/>
      <c r="J98" s="234"/>
      <c r="K98" s="234"/>
      <c r="L98" s="234"/>
      <c r="M98" s="234"/>
      <c r="N98" s="234"/>
      <c r="O98" s="234"/>
      <c r="P98" s="234"/>
      <c r="Q98" s="234"/>
      <c r="R98" s="234"/>
      <c r="S98" s="234"/>
      <c r="T98" s="234"/>
      <c r="U98" s="234"/>
      <c r="V98" s="234"/>
      <c r="W98" s="234"/>
      <c r="X98" s="234"/>
      <c r="Y98" s="234"/>
      <c r="Z98" s="192"/>
      <c r="AA98" s="218"/>
      <c r="AB98" s="192"/>
      <c r="AC98" s="194"/>
      <c r="AD98" s="218" t="str">
        <f>+IF(OR(AB98=1,AB98&lt;=5),"Moderado",IF(OR(AB98=6,AB98&lt;=11),"Mayor","Catastrófico"))</f>
        <v>Moderado</v>
      </c>
      <c r="AE98" s="194"/>
      <c r="AF98" s="198"/>
      <c r="AG98" s="83" t="s">
        <v>169</v>
      </c>
      <c r="AH98" s="86"/>
      <c r="AI98" s="86"/>
      <c r="AJ98" s="86"/>
      <c r="AK98" s="46" t="str">
        <f t="shared" si="40"/>
        <v/>
      </c>
      <c r="AL98" s="86"/>
      <c r="AM98" s="46" t="str">
        <f t="shared" si="41"/>
        <v/>
      </c>
      <c r="AN98" s="126"/>
      <c r="AO98" s="46" t="str">
        <f t="shared" si="42"/>
        <v/>
      </c>
      <c r="AP98" s="126"/>
      <c r="AQ98" s="46" t="str">
        <f t="shared" si="43"/>
        <v/>
      </c>
      <c r="AR98" s="126"/>
      <c r="AS98" s="46" t="str">
        <f t="shared" si="44"/>
        <v/>
      </c>
      <c r="AT98" s="126"/>
      <c r="AU98" s="46" t="str">
        <f t="shared" si="45"/>
        <v/>
      </c>
      <c r="AV98" s="126"/>
      <c r="AW98" s="46" t="str">
        <f t="shared" si="46"/>
        <v/>
      </c>
      <c r="AX98" s="125" t="str">
        <f t="shared" si="47"/>
        <v/>
      </c>
      <c r="AY98" s="125" t="str">
        <f t="shared" si="48"/>
        <v/>
      </c>
      <c r="AZ98" s="87"/>
      <c r="BA98" s="30" t="str">
        <f t="shared" si="49"/>
        <v>Débil</v>
      </c>
      <c r="BB98" s="34" t="str">
        <f>IFERROR(VLOOKUP((CONCATENATE(AY98,BA98)),Listados!$U$3:$V$11,2,FALSE),"")</f>
        <v/>
      </c>
      <c r="BC98" s="125">
        <f t="shared" si="50"/>
        <v>100</v>
      </c>
      <c r="BD98" s="188"/>
      <c r="BE98" s="190"/>
      <c r="BF98" s="188"/>
      <c r="BG98" s="188"/>
      <c r="BH98" s="175"/>
      <c r="BI98" s="198"/>
      <c r="BJ98" s="175"/>
      <c r="BK98" s="175"/>
    </row>
    <row r="99" spans="1:63" ht="28">
      <c r="A99" s="178"/>
      <c r="B99" s="200"/>
      <c r="C99" s="182"/>
      <c r="D99" s="185"/>
      <c r="E99" s="35"/>
      <c r="F99" s="29"/>
      <c r="G99" s="185"/>
      <c r="H99" s="234"/>
      <c r="I99" s="234"/>
      <c r="J99" s="234"/>
      <c r="K99" s="234"/>
      <c r="L99" s="234"/>
      <c r="M99" s="234"/>
      <c r="N99" s="234"/>
      <c r="O99" s="234"/>
      <c r="P99" s="234"/>
      <c r="Q99" s="234"/>
      <c r="R99" s="234"/>
      <c r="S99" s="234"/>
      <c r="T99" s="234"/>
      <c r="U99" s="234"/>
      <c r="V99" s="234"/>
      <c r="W99" s="234"/>
      <c r="X99" s="234"/>
      <c r="Y99" s="234"/>
      <c r="Z99" s="192"/>
      <c r="AA99" s="218"/>
      <c r="AB99" s="192"/>
      <c r="AC99" s="194"/>
      <c r="AD99" s="218" t="str">
        <f>+IF(OR(AB99=1,AB99&lt;=5),"Moderado",IF(OR(AB99=6,AB99&lt;=11),"Mayor","Catastrófico"))</f>
        <v>Moderado</v>
      </c>
      <c r="AE99" s="194"/>
      <c r="AF99" s="198"/>
      <c r="AG99" s="83" t="s">
        <v>169</v>
      </c>
      <c r="AH99" s="86"/>
      <c r="AI99" s="86"/>
      <c r="AJ99" s="86"/>
      <c r="AK99" s="46" t="str">
        <f t="shared" si="40"/>
        <v/>
      </c>
      <c r="AL99" s="86"/>
      <c r="AM99" s="46" t="str">
        <f t="shared" si="41"/>
        <v/>
      </c>
      <c r="AN99" s="126"/>
      <c r="AO99" s="46" t="str">
        <f t="shared" si="42"/>
        <v/>
      </c>
      <c r="AP99" s="126"/>
      <c r="AQ99" s="46" t="str">
        <f t="shared" si="43"/>
        <v/>
      </c>
      <c r="AR99" s="126"/>
      <c r="AS99" s="46" t="str">
        <f t="shared" si="44"/>
        <v/>
      </c>
      <c r="AT99" s="126"/>
      <c r="AU99" s="46" t="str">
        <f t="shared" si="45"/>
        <v/>
      </c>
      <c r="AV99" s="126"/>
      <c r="AW99" s="46" t="str">
        <f t="shared" si="46"/>
        <v/>
      </c>
      <c r="AX99" s="125" t="str">
        <f t="shared" si="47"/>
        <v/>
      </c>
      <c r="AY99" s="125" t="str">
        <f t="shared" si="48"/>
        <v/>
      </c>
      <c r="AZ99" s="87"/>
      <c r="BA99" s="30" t="str">
        <f t="shared" si="49"/>
        <v>Débil</v>
      </c>
      <c r="BB99" s="34" t="str">
        <f>IFERROR(VLOOKUP((CONCATENATE(AY99,BA99)),Listados!$U$3:$V$11,2,FALSE),"")</f>
        <v/>
      </c>
      <c r="BC99" s="125">
        <f t="shared" si="50"/>
        <v>100</v>
      </c>
      <c r="BD99" s="188"/>
      <c r="BE99" s="190"/>
      <c r="BF99" s="188"/>
      <c r="BG99" s="188"/>
      <c r="BH99" s="175"/>
      <c r="BI99" s="198"/>
      <c r="BJ99" s="175"/>
      <c r="BK99" s="175"/>
    </row>
    <row r="100" spans="1:63" ht="28">
      <c r="A100" s="178"/>
      <c r="B100" s="200"/>
      <c r="C100" s="182"/>
      <c r="D100" s="185"/>
      <c r="E100" s="227"/>
      <c r="F100" s="235"/>
      <c r="G100" s="185"/>
      <c r="H100" s="234"/>
      <c r="I100" s="234"/>
      <c r="J100" s="234"/>
      <c r="K100" s="234"/>
      <c r="L100" s="234"/>
      <c r="M100" s="234"/>
      <c r="N100" s="234"/>
      <c r="O100" s="234"/>
      <c r="P100" s="234"/>
      <c r="Q100" s="234"/>
      <c r="R100" s="234"/>
      <c r="S100" s="234"/>
      <c r="T100" s="234"/>
      <c r="U100" s="234"/>
      <c r="V100" s="234"/>
      <c r="W100" s="234"/>
      <c r="X100" s="234"/>
      <c r="Y100" s="234"/>
      <c r="Z100" s="192"/>
      <c r="AA100" s="218"/>
      <c r="AB100" s="192"/>
      <c r="AC100" s="194"/>
      <c r="AD100" s="218" t="str">
        <f>+IF(OR(AB100=1,AB100&lt;=5),"Moderado",IF(OR(AB100=6,AB100&lt;=11),"Mayor","Catastrófico"))</f>
        <v>Moderado</v>
      </c>
      <c r="AE100" s="194"/>
      <c r="AF100" s="198"/>
      <c r="AG100" s="83" t="s">
        <v>169</v>
      </c>
      <c r="AH100" s="86"/>
      <c r="AI100" s="86"/>
      <c r="AJ100" s="86"/>
      <c r="AK100" s="46" t="str">
        <f t="shared" si="40"/>
        <v/>
      </c>
      <c r="AL100" s="86"/>
      <c r="AM100" s="46" t="str">
        <f t="shared" si="41"/>
        <v/>
      </c>
      <c r="AN100" s="126"/>
      <c r="AO100" s="46" t="str">
        <f t="shared" si="42"/>
        <v/>
      </c>
      <c r="AP100" s="126"/>
      <c r="AQ100" s="46" t="str">
        <f t="shared" si="43"/>
        <v/>
      </c>
      <c r="AR100" s="126"/>
      <c r="AS100" s="46" t="str">
        <f t="shared" si="44"/>
        <v/>
      </c>
      <c r="AT100" s="126"/>
      <c r="AU100" s="46" t="str">
        <f t="shared" si="45"/>
        <v/>
      </c>
      <c r="AV100" s="126"/>
      <c r="AW100" s="46" t="str">
        <f t="shared" si="46"/>
        <v/>
      </c>
      <c r="AX100" s="125" t="str">
        <f t="shared" si="47"/>
        <v/>
      </c>
      <c r="AY100" s="125" t="str">
        <f t="shared" si="48"/>
        <v/>
      </c>
      <c r="AZ100" s="87"/>
      <c r="BA100" s="30" t="str">
        <f t="shared" si="49"/>
        <v>Débil</v>
      </c>
      <c r="BB100" s="34" t="str">
        <f>IFERROR(VLOOKUP((CONCATENATE(AY100,BA100)),Listados!$U$3:$V$11,2,FALSE),"")</f>
        <v/>
      </c>
      <c r="BC100" s="125">
        <f t="shared" si="50"/>
        <v>100</v>
      </c>
      <c r="BD100" s="188"/>
      <c r="BE100" s="190"/>
      <c r="BF100" s="188"/>
      <c r="BG100" s="188"/>
      <c r="BH100" s="175"/>
      <c r="BI100" s="198"/>
      <c r="BJ100" s="175"/>
      <c r="BK100" s="175"/>
    </row>
    <row r="101" spans="1:63" ht="28">
      <c r="A101" s="178"/>
      <c r="B101" s="200"/>
      <c r="C101" s="182"/>
      <c r="D101" s="185"/>
      <c r="E101" s="228"/>
      <c r="F101" s="236"/>
      <c r="G101" s="185"/>
      <c r="H101" s="234"/>
      <c r="I101" s="234"/>
      <c r="J101" s="234"/>
      <c r="K101" s="234"/>
      <c r="L101" s="234"/>
      <c r="M101" s="234"/>
      <c r="N101" s="234"/>
      <c r="O101" s="234"/>
      <c r="P101" s="234"/>
      <c r="Q101" s="234"/>
      <c r="R101" s="234"/>
      <c r="S101" s="234"/>
      <c r="T101" s="234"/>
      <c r="U101" s="234"/>
      <c r="V101" s="234"/>
      <c r="W101" s="234"/>
      <c r="X101" s="234"/>
      <c r="Y101" s="234"/>
      <c r="Z101" s="192"/>
      <c r="AA101" s="218"/>
      <c r="AB101" s="192"/>
      <c r="AC101" s="194"/>
      <c r="AD101" s="218" t="str">
        <f>+IF(OR(AB101=1,AB101&lt;=5),"Moderado",IF(OR(AB101=6,AB101&lt;=11),"Mayor","Catastrófico"))</f>
        <v>Moderado</v>
      </c>
      <c r="AE101" s="194"/>
      <c r="AF101" s="198"/>
      <c r="AG101" s="83" t="s">
        <v>169</v>
      </c>
      <c r="AH101" s="86"/>
      <c r="AI101" s="86"/>
      <c r="AJ101" s="86"/>
      <c r="AK101" s="46" t="str">
        <f t="shared" si="40"/>
        <v/>
      </c>
      <c r="AL101" s="86"/>
      <c r="AM101" s="46" t="str">
        <f t="shared" si="41"/>
        <v/>
      </c>
      <c r="AN101" s="126"/>
      <c r="AO101" s="46" t="str">
        <f t="shared" si="42"/>
        <v/>
      </c>
      <c r="AP101" s="126"/>
      <c r="AQ101" s="46" t="str">
        <f t="shared" si="43"/>
        <v/>
      </c>
      <c r="AR101" s="126"/>
      <c r="AS101" s="46" t="str">
        <f t="shared" si="44"/>
        <v/>
      </c>
      <c r="AT101" s="126"/>
      <c r="AU101" s="46" t="str">
        <f t="shared" si="45"/>
        <v/>
      </c>
      <c r="AV101" s="126"/>
      <c r="AW101" s="46" t="str">
        <f t="shared" si="46"/>
        <v/>
      </c>
      <c r="AX101" s="125" t="str">
        <f t="shared" si="47"/>
        <v/>
      </c>
      <c r="AY101" s="125" t="str">
        <f t="shared" si="48"/>
        <v/>
      </c>
      <c r="AZ101" s="87"/>
      <c r="BA101" s="30" t="str">
        <f t="shared" si="49"/>
        <v>Débil</v>
      </c>
      <c r="BB101" s="34" t="str">
        <f>IFERROR(VLOOKUP((CONCATENATE(AY101,BA101)),Listados!$U$3:$V$11,2,FALSE),"")</f>
        <v/>
      </c>
      <c r="BC101" s="125">
        <f t="shared" si="50"/>
        <v>100</v>
      </c>
      <c r="BD101" s="188"/>
      <c r="BE101" s="190"/>
      <c r="BF101" s="188"/>
      <c r="BG101" s="188"/>
      <c r="BH101" s="175"/>
      <c r="BI101" s="198"/>
      <c r="BJ101" s="175"/>
      <c r="BK101" s="175"/>
    </row>
    <row r="102" spans="1:63" ht="29" thickBot="1">
      <c r="A102" s="179"/>
      <c r="B102" s="200"/>
      <c r="C102" s="183"/>
      <c r="D102" s="186"/>
      <c r="E102" s="229"/>
      <c r="F102" s="237"/>
      <c r="G102" s="185"/>
      <c r="H102" s="234"/>
      <c r="I102" s="234"/>
      <c r="J102" s="234"/>
      <c r="K102" s="234"/>
      <c r="L102" s="234"/>
      <c r="M102" s="234"/>
      <c r="N102" s="234"/>
      <c r="O102" s="234"/>
      <c r="P102" s="234"/>
      <c r="Q102" s="234"/>
      <c r="R102" s="234"/>
      <c r="S102" s="234"/>
      <c r="T102" s="234"/>
      <c r="U102" s="234"/>
      <c r="V102" s="234"/>
      <c r="W102" s="234"/>
      <c r="X102" s="234"/>
      <c r="Y102" s="234"/>
      <c r="Z102" s="192"/>
      <c r="AA102" s="218"/>
      <c r="AB102" s="192"/>
      <c r="AC102" s="195"/>
      <c r="AD102" s="218" t="str">
        <f>+IF(OR(AB102=1,AB102&lt;=5),"Moderado",IF(OR(AB102=6,AB102&lt;=11),"Mayor","Catastrófico"))</f>
        <v>Moderado</v>
      </c>
      <c r="AE102" s="195"/>
      <c r="AF102" s="198"/>
      <c r="AG102" s="83" t="s">
        <v>169</v>
      </c>
      <c r="AH102" s="86"/>
      <c r="AI102" s="86"/>
      <c r="AJ102" s="86"/>
      <c r="AK102" s="46" t="str">
        <f t="shared" si="40"/>
        <v/>
      </c>
      <c r="AL102" s="86"/>
      <c r="AM102" s="46" t="str">
        <f t="shared" si="41"/>
        <v/>
      </c>
      <c r="AN102" s="126"/>
      <c r="AO102" s="46" t="str">
        <f t="shared" si="42"/>
        <v/>
      </c>
      <c r="AP102" s="126"/>
      <c r="AQ102" s="46" t="str">
        <f t="shared" si="43"/>
        <v/>
      </c>
      <c r="AR102" s="126"/>
      <c r="AS102" s="46" t="str">
        <f t="shared" si="44"/>
        <v/>
      </c>
      <c r="AT102" s="126"/>
      <c r="AU102" s="46" t="str">
        <f t="shared" si="45"/>
        <v/>
      </c>
      <c r="AV102" s="126"/>
      <c r="AW102" s="46" t="str">
        <f t="shared" si="46"/>
        <v/>
      </c>
      <c r="AX102" s="125" t="str">
        <f t="shared" si="47"/>
        <v/>
      </c>
      <c r="AY102" s="125" t="str">
        <f t="shared" si="48"/>
        <v/>
      </c>
      <c r="AZ102" s="87"/>
      <c r="BA102" s="30" t="str">
        <f t="shared" si="49"/>
        <v>Débil</v>
      </c>
      <c r="BB102" s="34" t="str">
        <f>IFERROR(VLOOKUP((CONCATENATE(AY102,BA102)),Listados!$U$3:$V$11,2,FALSE),"")</f>
        <v/>
      </c>
      <c r="BC102" s="125">
        <f t="shared" si="50"/>
        <v>100</v>
      </c>
      <c r="BD102" s="189"/>
      <c r="BE102" s="190"/>
      <c r="BF102" s="189"/>
      <c r="BG102" s="189"/>
      <c r="BH102" s="176"/>
      <c r="BI102" s="198"/>
      <c r="BJ102" s="176"/>
      <c r="BK102" s="176"/>
    </row>
    <row r="103" spans="1:63" ht="28">
      <c r="A103" s="177">
        <v>17</v>
      </c>
      <c r="B103" s="199"/>
      <c r="C103" s="181" t="str">
        <f>IFERROR(VLOOKUP(B103,Listados!B$3:C$20,2,FALSE),"")</f>
        <v/>
      </c>
      <c r="D103" s="184" t="s">
        <v>193</v>
      </c>
      <c r="E103" s="37"/>
      <c r="F103" s="28"/>
      <c r="G103" s="184"/>
      <c r="H103" s="233"/>
      <c r="I103" s="233"/>
      <c r="J103" s="233"/>
      <c r="K103" s="233"/>
      <c r="L103" s="233"/>
      <c r="M103" s="233"/>
      <c r="N103" s="233"/>
      <c r="O103" s="233"/>
      <c r="P103" s="233"/>
      <c r="Q103" s="233"/>
      <c r="R103" s="233"/>
      <c r="S103" s="233"/>
      <c r="T103" s="233"/>
      <c r="U103" s="233"/>
      <c r="V103" s="233"/>
      <c r="W103" s="233"/>
      <c r="X103" s="233"/>
      <c r="Y103" s="233"/>
      <c r="Z103" s="191"/>
      <c r="AA103" s="195">
        <f>COUNTIF(H103:Z108, "SI")</f>
        <v>0</v>
      </c>
      <c r="AB103" s="191"/>
      <c r="AC103" s="193" t="e">
        <f>+VLOOKUP(AB103,Listados!$K$8:$L$12,2,0)</f>
        <v>#N/A</v>
      </c>
      <c r="AD103" s="195" t="str">
        <f>+IF(OR(AA103=1,AA103&lt;=5),"Moderado",IF(OR(AA103=6,AA103&lt;=11),"Mayor","Catastrófico"))</f>
        <v>Moderado</v>
      </c>
      <c r="AE103" s="193" t="e">
        <f>+VLOOKUP(AD103,Listados!K109:L113,2,0)</f>
        <v>#N/A</v>
      </c>
      <c r="AF103" s="176" t="str">
        <f>IF(AND(AB103&lt;&gt;"",AD103&lt;&gt;""),VLOOKUP(AB103&amp;AD103,Listados!$M$3:$N$27,2,FALSE),"")</f>
        <v/>
      </c>
      <c r="AG103" s="83" t="s">
        <v>169</v>
      </c>
      <c r="AH103" s="86"/>
      <c r="AI103" s="86"/>
      <c r="AJ103" s="86"/>
      <c r="AK103" s="46" t="str">
        <f t="shared" si="40"/>
        <v/>
      </c>
      <c r="AL103" s="86"/>
      <c r="AM103" s="46" t="str">
        <f t="shared" si="41"/>
        <v/>
      </c>
      <c r="AN103" s="126"/>
      <c r="AO103" s="46" t="str">
        <f t="shared" si="42"/>
        <v/>
      </c>
      <c r="AP103" s="126"/>
      <c r="AQ103" s="46" t="str">
        <f t="shared" si="43"/>
        <v/>
      </c>
      <c r="AR103" s="126"/>
      <c r="AS103" s="46" t="str">
        <f t="shared" si="44"/>
        <v/>
      </c>
      <c r="AT103" s="126"/>
      <c r="AU103" s="46" t="str">
        <f t="shared" si="45"/>
        <v/>
      </c>
      <c r="AV103" s="126"/>
      <c r="AW103" s="46" t="str">
        <f t="shared" si="46"/>
        <v/>
      </c>
      <c r="AX103" s="125" t="str">
        <f t="shared" si="47"/>
        <v/>
      </c>
      <c r="AY103" s="125" t="str">
        <f t="shared" si="48"/>
        <v/>
      </c>
      <c r="AZ103" s="87"/>
      <c r="BA103" s="30" t="str">
        <f t="shared" si="49"/>
        <v>Débil</v>
      </c>
      <c r="BB103" s="34" t="str">
        <f>IFERROR(VLOOKUP((CONCATENATE(AY103,BA103)),Listados!$U$3:$V$11,2,FALSE),"")</f>
        <v/>
      </c>
      <c r="BC103" s="125">
        <f t="shared" si="50"/>
        <v>100</v>
      </c>
      <c r="BD103" s="187">
        <f>AVERAGE(BC103:BC108)</f>
        <v>100</v>
      </c>
      <c r="BE103" s="189" t="str">
        <f>IF(BD103&lt;=50, "Débil", IF(BD103&lt;=99,"Moderado","Fuerte"))</f>
        <v>Fuerte</v>
      </c>
      <c r="BF103" s="187">
        <f t="shared" ref="BF103" si="66">+IF(BE103="Fuerte",2,IF(BE103="Moderado",1,0))</f>
        <v>2</v>
      </c>
      <c r="BG103" s="187" t="e">
        <f t="shared" ref="BG103" si="67">+AC103-BF103</f>
        <v>#N/A</v>
      </c>
      <c r="BH103" s="174" t="e">
        <f>+VLOOKUP(BG103,Listados!$J$18:$K$24,2,TRUE)</f>
        <v>#N/A</v>
      </c>
      <c r="BI103" s="176" t="str">
        <f t="shared" ref="BI103" si="68">IF(ISBLANK(AD103),"",AD103)</f>
        <v>Moderado</v>
      </c>
      <c r="BJ103" s="174" t="e">
        <f>IF(AND(BH103&lt;&gt;"",BI103&lt;&gt;""),VLOOKUP(BH103&amp;BI103,Listados!$M$3:$N$27,2,FALSE),"")</f>
        <v>#N/A</v>
      </c>
      <c r="BK103" s="174" t="e">
        <f>+VLOOKUP(BJ103,Listados!$P$3:$Q$6,2,FALSE)</f>
        <v>#N/A</v>
      </c>
    </row>
    <row r="104" spans="1:63" ht="28">
      <c r="A104" s="178"/>
      <c r="B104" s="200"/>
      <c r="C104" s="182"/>
      <c r="D104" s="185"/>
      <c r="E104" s="35"/>
      <c r="F104" s="29"/>
      <c r="G104" s="185"/>
      <c r="H104" s="234"/>
      <c r="I104" s="234"/>
      <c r="J104" s="234"/>
      <c r="K104" s="234"/>
      <c r="L104" s="234"/>
      <c r="M104" s="234"/>
      <c r="N104" s="234"/>
      <c r="O104" s="234"/>
      <c r="P104" s="234"/>
      <c r="Q104" s="234"/>
      <c r="R104" s="234"/>
      <c r="S104" s="234"/>
      <c r="T104" s="234"/>
      <c r="U104" s="234"/>
      <c r="V104" s="234"/>
      <c r="W104" s="234"/>
      <c r="X104" s="234"/>
      <c r="Y104" s="234"/>
      <c r="Z104" s="192"/>
      <c r="AA104" s="218"/>
      <c r="AB104" s="192"/>
      <c r="AC104" s="194"/>
      <c r="AD104" s="218" t="str">
        <f>+IF(OR(AB104=1,AB104&lt;=5),"Moderado",IF(OR(AB104=6,AB104&lt;=11),"Mayor","Catastrófico"))</f>
        <v>Moderado</v>
      </c>
      <c r="AE104" s="194"/>
      <c r="AF104" s="198"/>
      <c r="AG104" s="83" t="s">
        <v>169</v>
      </c>
      <c r="AH104" s="86"/>
      <c r="AI104" s="86"/>
      <c r="AJ104" s="86"/>
      <c r="AK104" s="46" t="str">
        <f t="shared" si="40"/>
        <v/>
      </c>
      <c r="AL104" s="86"/>
      <c r="AM104" s="46" t="str">
        <f t="shared" si="41"/>
        <v/>
      </c>
      <c r="AN104" s="126"/>
      <c r="AO104" s="46" t="str">
        <f t="shared" si="42"/>
        <v/>
      </c>
      <c r="AP104" s="126"/>
      <c r="AQ104" s="46" t="str">
        <f t="shared" si="43"/>
        <v/>
      </c>
      <c r="AR104" s="126"/>
      <c r="AS104" s="46" t="str">
        <f t="shared" si="44"/>
        <v/>
      </c>
      <c r="AT104" s="126"/>
      <c r="AU104" s="46" t="str">
        <f t="shared" si="45"/>
        <v/>
      </c>
      <c r="AV104" s="126"/>
      <c r="AW104" s="46" t="str">
        <f t="shared" si="46"/>
        <v/>
      </c>
      <c r="AX104" s="125" t="str">
        <f t="shared" si="47"/>
        <v/>
      </c>
      <c r="AY104" s="125" t="str">
        <f t="shared" si="48"/>
        <v/>
      </c>
      <c r="AZ104" s="87"/>
      <c r="BA104" s="30" t="str">
        <f t="shared" si="49"/>
        <v>Débil</v>
      </c>
      <c r="BB104" s="34" t="str">
        <f>IFERROR(VLOOKUP((CONCATENATE(AY104,BA104)),Listados!$U$3:$V$11,2,FALSE),"")</f>
        <v/>
      </c>
      <c r="BC104" s="125">
        <f t="shared" si="50"/>
        <v>100</v>
      </c>
      <c r="BD104" s="188"/>
      <c r="BE104" s="190"/>
      <c r="BF104" s="188"/>
      <c r="BG104" s="188"/>
      <c r="BH104" s="175"/>
      <c r="BI104" s="198"/>
      <c r="BJ104" s="175"/>
      <c r="BK104" s="175"/>
    </row>
    <row r="105" spans="1:63" ht="28">
      <c r="A105" s="178"/>
      <c r="B105" s="200"/>
      <c r="C105" s="182"/>
      <c r="D105" s="185"/>
      <c r="E105" s="35"/>
      <c r="F105" s="29"/>
      <c r="G105" s="185"/>
      <c r="H105" s="234"/>
      <c r="I105" s="234"/>
      <c r="J105" s="234"/>
      <c r="K105" s="234"/>
      <c r="L105" s="234"/>
      <c r="M105" s="234"/>
      <c r="N105" s="234"/>
      <c r="O105" s="234"/>
      <c r="P105" s="234"/>
      <c r="Q105" s="234"/>
      <c r="R105" s="234"/>
      <c r="S105" s="234"/>
      <c r="T105" s="234"/>
      <c r="U105" s="234"/>
      <c r="V105" s="234"/>
      <c r="W105" s="234"/>
      <c r="X105" s="234"/>
      <c r="Y105" s="234"/>
      <c r="Z105" s="192"/>
      <c r="AA105" s="218"/>
      <c r="AB105" s="192"/>
      <c r="AC105" s="194"/>
      <c r="AD105" s="218" t="str">
        <f>+IF(OR(AB105=1,AB105&lt;=5),"Moderado",IF(OR(AB105=6,AB105&lt;=11),"Mayor","Catastrófico"))</f>
        <v>Moderado</v>
      </c>
      <c r="AE105" s="194"/>
      <c r="AF105" s="198"/>
      <c r="AG105" s="83" t="s">
        <v>169</v>
      </c>
      <c r="AH105" s="86"/>
      <c r="AI105" s="86"/>
      <c r="AJ105" s="86"/>
      <c r="AK105" s="46" t="str">
        <f t="shared" si="40"/>
        <v/>
      </c>
      <c r="AL105" s="86"/>
      <c r="AM105" s="46" t="str">
        <f t="shared" si="41"/>
        <v/>
      </c>
      <c r="AN105" s="126"/>
      <c r="AO105" s="46" t="str">
        <f t="shared" si="42"/>
        <v/>
      </c>
      <c r="AP105" s="126"/>
      <c r="AQ105" s="46" t="str">
        <f t="shared" si="43"/>
        <v/>
      </c>
      <c r="AR105" s="126"/>
      <c r="AS105" s="46" t="str">
        <f t="shared" si="44"/>
        <v/>
      </c>
      <c r="AT105" s="126"/>
      <c r="AU105" s="46" t="str">
        <f t="shared" si="45"/>
        <v/>
      </c>
      <c r="AV105" s="126"/>
      <c r="AW105" s="46" t="str">
        <f t="shared" si="46"/>
        <v/>
      </c>
      <c r="AX105" s="125" t="str">
        <f t="shared" si="47"/>
        <v/>
      </c>
      <c r="AY105" s="125" t="str">
        <f t="shared" si="48"/>
        <v/>
      </c>
      <c r="AZ105" s="87"/>
      <c r="BA105" s="30" t="str">
        <f t="shared" si="49"/>
        <v>Débil</v>
      </c>
      <c r="BB105" s="34" t="str">
        <f>IFERROR(VLOOKUP((CONCATENATE(AY105,BA105)),Listados!$U$3:$V$11,2,FALSE),"")</f>
        <v/>
      </c>
      <c r="BC105" s="125">
        <f t="shared" si="50"/>
        <v>100</v>
      </c>
      <c r="BD105" s="188"/>
      <c r="BE105" s="190"/>
      <c r="BF105" s="188"/>
      <c r="BG105" s="188"/>
      <c r="BH105" s="175"/>
      <c r="BI105" s="198"/>
      <c r="BJ105" s="175"/>
      <c r="BK105" s="175"/>
    </row>
    <row r="106" spans="1:63" ht="28">
      <c r="A106" s="178"/>
      <c r="B106" s="200"/>
      <c r="C106" s="182"/>
      <c r="D106" s="185"/>
      <c r="E106" s="227"/>
      <c r="F106" s="235"/>
      <c r="G106" s="185"/>
      <c r="H106" s="234"/>
      <c r="I106" s="234"/>
      <c r="J106" s="234"/>
      <c r="K106" s="234"/>
      <c r="L106" s="234"/>
      <c r="M106" s="234"/>
      <c r="N106" s="234"/>
      <c r="O106" s="234"/>
      <c r="P106" s="234"/>
      <c r="Q106" s="234"/>
      <c r="R106" s="234"/>
      <c r="S106" s="234"/>
      <c r="T106" s="234"/>
      <c r="U106" s="234"/>
      <c r="V106" s="234"/>
      <c r="W106" s="234"/>
      <c r="X106" s="234"/>
      <c r="Y106" s="234"/>
      <c r="Z106" s="192"/>
      <c r="AA106" s="218"/>
      <c r="AB106" s="192"/>
      <c r="AC106" s="194"/>
      <c r="AD106" s="218" t="str">
        <f>+IF(OR(AB106=1,AB106&lt;=5),"Moderado",IF(OR(AB106=6,AB106&lt;=11),"Mayor","Catastrófico"))</f>
        <v>Moderado</v>
      </c>
      <c r="AE106" s="194"/>
      <c r="AF106" s="198"/>
      <c r="AG106" s="83" t="s">
        <v>169</v>
      </c>
      <c r="AH106" s="86"/>
      <c r="AI106" s="86"/>
      <c r="AJ106" s="86"/>
      <c r="AK106" s="46" t="str">
        <f t="shared" si="40"/>
        <v/>
      </c>
      <c r="AL106" s="86"/>
      <c r="AM106" s="46" t="str">
        <f t="shared" si="41"/>
        <v/>
      </c>
      <c r="AN106" s="126"/>
      <c r="AO106" s="46" t="str">
        <f t="shared" si="42"/>
        <v/>
      </c>
      <c r="AP106" s="126"/>
      <c r="AQ106" s="46" t="str">
        <f t="shared" si="43"/>
        <v/>
      </c>
      <c r="AR106" s="126"/>
      <c r="AS106" s="46" t="str">
        <f t="shared" si="44"/>
        <v/>
      </c>
      <c r="AT106" s="126"/>
      <c r="AU106" s="46" t="str">
        <f t="shared" si="45"/>
        <v/>
      </c>
      <c r="AV106" s="126"/>
      <c r="AW106" s="46" t="str">
        <f t="shared" si="46"/>
        <v/>
      </c>
      <c r="AX106" s="125" t="str">
        <f t="shared" si="47"/>
        <v/>
      </c>
      <c r="AY106" s="125" t="str">
        <f t="shared" si="48"/>
        <v/>
      </c>
      <c r="AZ106" s="87"/>
      <c r="BA106" s="30" t="str">
        <f t="shared" si="49"/>
        <v>Débil</v>
      </c>
      <c r="BB106" s="34" t="str">
        <f>IFERROR(VLOOKUP((CONCATENATE(AY106,BA106)),Listados!$U$3:$V$11,2,FALSE),"")</f>
        <v/>
      </c>
      <c r="BC106" s="125">
        <f t="shared" si="50"/>
        <v>100</v>
      </c>
      <c r="BD106" s="188"/>
      <c r="BE106" s="190"/>
      <c r="BF106" s="188"/>
      <c r="BG106" s="188"/>
      <c r="BH106" s="175"/>
      <c r="BI106" s="198"/>
      <c r="BJ106" s="175"/>
      <c r="BK106" s="175"/>
    </row>
    <row r="107" spans="1:63" ht="28">
      <c r="A107" s="178"/>
      <c r="B107" s="200"/>
      <c r="C107" s="182"/>
      <c r="D107" s="185"/>
      <c r="E107" s="228"/>
      <c r="F107" s="236"/>
      <c r="G107" s="185"/>
      <c r="H107" s="234"/>
      <c r="I107" s="234"/>
      <c r="J107" s="234"/>
      <c r="K107" s="234"/>
      <c r="L107" s="234"/>
      <c r="M107" s="234"/>
      <c r="N107" s="234"/>
      <c r="O107" s="234"/>
      <c r="P107" s="234"/>
      <c r="Q107" s="234"/>
      <c r="R107" s="234"/>
      <c r="S107" s="234"/>
      <c r="T107" s="234"/>
      <c r="U107" s="234"/>
      <c r="V107" s="234"/>
      <c r="W107" s="234"/>
      <c r="X107" s="234"/>
      <c r="Y107" s="234"/>
      <c r="Z107" s="192"/>
      <c r="AA107" s="218"/>
      <c r="AB107" s="192"/>
      <c r="AC107" s="194"/>
      <c r="AD107" s="218" t="str">
        <f>+IF(OR(AB107=1,AB107&lt;=5),"Moderado",IF(OR(AB107=6,AB107&lt;=11),"Mayor","Catastrófico"))</f>
        <v>Moderado</v>
      </c>
      <c r="AE107" s="194"/>
      <c r="AF107" s="198"/>
      <c r="AG107" s="83" t="s">
        <v>169</v>
      </c>
      <c r="AH107" s="86"/>
      <c r="AI107" s="86"/>
      <c r="AJ107" s="86"/>
      <c r="AK107" s="46" t="str">
        <f t="shared" si="40"/>
        <v/>
      </c>
      <c r="AL107" s="86"/>
      <c r="AM107" s="46" t="str">
        <f t="shared" si="41"/>
        <v/>
      </c>
      <c r="AN107" s="126"/>
      <c r="AO107" s="46" t="str">
        <f t="shared" si="42"/>
        <v/>
      </c>
      <c r="AP107" s="126"/>
      <c r="AQ107" s="46" t="str">
        <f t="shared" si="43"/>
        <v/>
      </c>
      <c r="AR107" s="126"/>
      <c r="AS107" s="46" t="str">
        <f t="shared" si="44"/>
        <v/>
      </c>
      <c r="AT107" s="126"/>
      <c r="AU107" s="46" t="str">
        <f t="shared" si="45"/>
        <v/>
      </c>
      <c r="AV107" s="126"/>
      <c r="AW107" s="46" t="str">
        <f t="shared" si="46"/>
        <v/>
      </c>
      <c r="AX107" s="125" t="str">
        <f t="shared" si="47"/>
        <v/>
      </c>
      <c r="AY107" s="125" t="str">
        <f t="shared" si="48"/>
        <v/>
      </c>
      <c r="AZ107" s="87"/>
      <c r="BA107" s="30" t="str">
        <f t="shared" si="49"/>
        <v>Débil</v>
      </c>
      <c r="BB107" s="34" t="str">
        <f>IFERROR(VLOOKUP((CONCATENATE(AY107,BA107)),Listados!$U$3:$V$11,2,FALSE),"")</f>
        <v/>
      </c>
      <c r="BC107" s="125">
        <f t="shared" si="50"/>
        <v>100</v>
      </c>
      <c r="BD107" s="188"/>
      <c r="BE107" s="190"/>
      <c r="BF107" s="188"/>
      <c r="BG107" s="188"/>
      <c r="BH107" s="175"/>
      <c r="BI107" s="198"/>
      <c r="BJ107" s="175"/>
      <c r="BK107" s="175"/>
    </row>
    <row r="108" spans="1:63" ht="29" thickBot="1">
      <c r="A108" s="179"/>
      <c r="B108" s="200"/>
      <c r="C108" s="183"/>
      <c r="D108" s="186"/>
      <c r="E108" s="229"/>
      <c r="F108" s="237"/>
      <c r="G108" s="185"/>
      <c r="H108" s="234"/>
      <c r="I108" s="234"/>
      <c r="J108" s="234"/>
      <c r="K108" s="234"/>
      <c r="L108" s="234"/>
      <c r="M108" s="234"/>
      <c r="N108" s="234"/>
      <c r="O108" s="234"/>
      <c r="P108" s="234"/>
      <c r="Q108" s="234"/>
      <c r="R108" s="234"/>
      <c r="S108" s="234"/>
      <c r="T108" s="234"/>
      <c r="U108" s="234"/>
      <c r="V108" s="234"/>
      <c r="W108" s="234"/>
      <c r="X108" s="234"/>
      <c r="Y108" s="234"/>
      <c r="Z108" s="192"/>
      <c r="AA108" s="218"/>
      <c r="AB108" s="192"/>
      <c r="AC108" s="195"/>
      <c r="AD108" s="218" t="str">
        <f>+IF(OR(AB108=1,AB108&lt;=5),"Moderado",IF(OR(AB108=6,AB108&lt;=11),"Mayor","Catastrófico"))</f>
        <v>Moderado</v>
      </c>
      <c r="AE108" s="195"/>
      <c r="AF108" s="198"/>
      <c r="AG108" s="83" t="s">
        <v>169</v>
      </c>
      <c r="AH108" s="86"/>
      <c r="AI108" s="86"/>
      <c r="AJ108" s="86"/>
      <c r="AK108" s="46" t="str">
        <f t="shared" si="40"/>
        <v/>
      </c>
      <c r="AL108" s="86"/>
      <c r="AM108" s="46" t="str">
        <f t="shared" si="41"/>
        <v/>
      </c>
      <c r="AN108" s="126"/>
      <c r="AO108" s="46" t="str">
        <f t="shared" si="42"/>
        <v/>
      </c>
      <c r="AP108" s="126"/>
      <c r="AQ108" s="46" t="str">
        <f t="shared" si="43"/>
        <v/>
      </c>
      <c r="AR108" s="126"/>
      <c r="AS108" s="46" t="str">
        <f t="shared" si="44"/>
        <v/>
      </c>
      <c r="AT108" s="126"/>
      <c r="AU108" s="46" t="str">
        <f t="shared" si="45"/>
        <v/>
      </c>
      <c r="AV108" s="126"/>
      <c r="AW108" s="46" t="str">
        <f t="shared" si="46"/>
        <v/>
      </c>
      <c r="AX108" s="125" t="str">
        <f t="shared" si="47"/>
        <v/>
      </c>
      <c r="AY108" s="125" t="str">
        <f t="shared" si="48"/>
        <v/>
      </c>
      <c r="AZ108" s="87"/>
      <c r="BA108" s="30" t="str">
        <f t="shared" si="49"/>
        <v>Débil</v>
      </c>
      <c r="BB108" s="34" t="str">
        <f>IFERROR(VLOOKUP((CONCATENATE(AY108,BA108)),Listados!$U$3:$V$11,2,FALSE),"")</f>
        <v/>
      </c>
      <c r="BC108" s="125">
        <f t="shared" si="50"/>
        <v>100</v>
      </c>
      <c r="BD108" s="189"/>
      <c r="BE108" s="190"/>
      <c r="BF108" s="189"/>
      <c r="BG108" s="189"/>
      <c r="BH108" s="176"/>
      <c r="BI108" s="198"/>
      <c r="BJ108" s="176"/>
      <c r="BK108" s="176"/>
    </row>
    <row r="109" spans="1:63" ht="28">
      <c r="A109" s="177">
        <v>18</v>
      </c>
      <c r="B109" s="199"/>
      <c r="C109" s="181" t="str">
        <f>IFERROR(VLOOKUP(B109,Listados!B$3:C$20,2,FALSE),"")</f>
        <v/>
      </c>
      <c r="D109" s="184" t="s">
        <v>193</v>
      </c>
      <c r="E109" s="37"/>
      <c r="F109" s="28"/>
      <c r="G109" s="184"/>
      <c r="H109" s="233"/>
      <c r="I109" s="233"/>
      <c r="J109" s="233"/>
      <c r="K109" s="233"/>
      <c r="L109" s="233"/>
      <c r="M109" s="233"/>
      <c r="N109" s="233"/>
      <c r="O109" s="233"/>
      <c r="P109" s="233"/>
      <c r="Q109" s="233"/>
      <c r="R109" s="233"/>
      <c r="S109" s="233"/>
      <c r="T109" s="233"/>
      <c r="U109" s="233"/>
      <c r="V109" s="233"/>
      <c r="W109" s="233"/>
      <c r="X109" s="233"/>
      <c r="Y109" s="233"/>
      <c r="Z109" s="191"/>
      <c r="AA109" s="195">
        <f>COUNTIF(H109:Z114, "SI")</f>
        <v>0</v>
      </c>
      <c r="AB109" s="191"/>
      <c r="AC109" s="193" t="e">
        <f>+VLOOKUP(AB109,Listados!$K$8:$L$12,2,0)</f>
        <v>#N/A</v>
      </c>
      <c r="AD109" s="195" t="str">
        <f>+IF(OR(AA109=1,AA109&lt;=5),"Moderado",IF(OR(AA109=6,AA109&lt;=11),"Mayor","Catastrófico"))</f>
        <v>Moderado</v>
      </c>
      <c r="AE109" s="193" t="e">
        <f>+VLOOKUP(AD109,Listados!K115:L119,2,0)</f>
        <v>#N/A</v>
      </c>
      <c r="AF109" s="176" t="str">
        <f>IF(AND(AB109&lt;&gt;"",AD109&lt;&gt;""),VLOOKUP(AB109&amp;AD109,Listados!$M$3:$N$27,2,FALSE),"")</f>
        <v/>
      </c>
      <c r="AG109" s="83" t="s">
        <v>169</v>
      </c>
      <c r="AH109" s="86"/>
      <c r="AI109" s="86"/>
      <c r="AJ109" s="86"/>
      <c r="AK109" s="46" t="str">
        <f t="shared" si="40"/>
        <v/>
      </c>
      <c r="AL109" s="86"/>
      <c r="AM109" s="46" t="str">
        <f t="shared" si="41"/>
        <v/>
      </c>
      <c r="AN109" s="126"/>
      <c r="AO109" s="46" t="str">
        <f t="shared" si="42"/>
        <v/>
      </c>
      <c r="AP109" s="126"/>
      <c r="AQ109" s="46" t="str">
        <f t="shared" si="43"/>
        <v/>
      </c>
      <c r="AR109" s="126"/>
      <c r="AS109" s="46" t="str">
        <f t="shared" si="44"/>
        <v/>
      </c>
      <c r="AT109" s="126"/>
      <c r="AU109" s="46" t="str">
        <f t="shared" si="45"/>
        <v/>
      </c>
      <c r="AV109" s="126"/>
      <c r="AW109" s="46" t="str">
        <f t="shared" si="46"/>
        <v/>
      </c>
      <c r="AX109" s="125" t="str">
        <f t="shared" si="47"/>
        <v/>
      </c>
      <c r="AY109" s="125" t="str">
        <f t="shared" si="48"/>
        <v/>
      </c>
      <c r="AZ109" s="87"/>
      <c r="BA109" s="30" t="str">
        <f t="shared" si="49"/>
        <v>Débil</v>
      </c>
      <c r="BB109" s="34" t="str">
        <f>IFERROR(VLOOKUP((CONCATENATE(AY109,BA109)),Listados!$U$3:$V$11,2,FALSE),"")</f>
        <v/>
      </c>
      <c r="BC109" s="125">
        <f t="shared" si="50"/>
        <v>100</v>
      </c>
      <c r="BD109" s="187">
        <f>AVERAGE(BC109:BC114)</f>
        <v>100</v>
      </c>
      <c r="BE109" s="189" t="str">
        <f>IF(BD109&lt;=50, "Débil", IF(BD109&lt;=99,"Moderado","Fuerte"))</f>
        <v>Fuerte</v>
      </c>
      <c r="BF109" s="187">
        <f t="shared" ref="BF109" si="69">+IF(BE109="Fuerte",2,IF(BE109="Moderado",1,0))</f>
        <v>2</v>
      </c>
      <c r="BG109" s="187" t="e">
        <f t="shared" ref="BG109" si="70">+AC109-BF109</f>
        <v>#N/A</v>
      </c>
      <c r="BH109" s="174" t="e">
        <f>+VLOOKUP(BG109,Listados!$J$18:$K$24,2,TRUE)</f>
        <v>#N/A</v>
      </c>
      <c r="BI109" s="176" t="str">
        <f t="shared" ref="BI109" si="71">IF(ISBLANK(AD109),"",AD109)</f>
        <v>Moderado</v>
      </c>
      <c r="BJ109" s="174" t="e">
        <f>IF(AND(BH109&lt;&gt;"",BI109&lt;&gt;""),VLOOKUP(BH109&amp;BI109,Listados!$M$3:$N$27,2,FALSE),"")</f>
        <v>#N/A</v>
      </c>
      <c r="BK109" s="174" t="e">
        <f>+VLOOKUP(BJ109,Listados!$P$3:$Q$6,2,FALSE)</f>
        <v>#N/A</v>
      </c>
    </row>
    <row r="110" spans="1:63" ht="28">
      <c r="A110" s="178"/>
      <c r="B110" s="200"/>
      <c r="C110" s="182"/>
      <c r="D110" s="185"/>
      <c r="E110" s="35"/>
      <c r="F110" s="29"/>
      <c r="G110" s="185"/>
      <c r="H110" s="234"/>
      <c r="I110" s="234"/>
      <c r="J110" s="234"/>
      <c r="K110" s="234"/>
      <c r="L110" s="234"/>
      <c r="M110" s="234"/>
      <c r="N110" s="234"/>
      <c r="O110" s="234"/>
      <c r="P110" s="234"/>
      <c r="Q110" s="234"/>
      <c r="R110" s="234"/>
      <c r="S110" s="234"/>
      <c r="T110" s="234"/>
      <c r="U110" s="234"/>
      <c r="V110" s="234"/>
      <c r="W110" s="234"/>
      <c r="X110" s="234"/>
      <c r="Y110" s="234"/>
      <c r="Z110" s="192"/>
      <c r="AA110" s="218"/>
      <c r="AB110" s="192"/>
      <c r="AC110" s="194"/>
      <c r="AD110" s="218" t="str">
        <f>+IF(OR(AB110=1,AB110&lt;=5),"Moderado",IF(OR(AB110=6,AB110&lt;=11),"Mayor","Catastrófico"))</f>
        <v>Moderado</v>
      </c>
      <c r="AE110" s="194"/>
      <c r="AF110" s="198"/>
      <c r="AG110" s="83" t="s">
        <v>169</v>
      </c>
      <c r="AH110" s="86"/>
      <c r="AI110" s="86"/>
      <c r="AJ110" s="86"/>
      <c r="AK110" s="46" t="str">
        <f t="shared" si="40"/>
        <v/>
      </c>
      <c r="AL110" s="86"/>
      <c r="AM110" s="46" t="str">
        <f t="shared" si="41"/>
        <v/>
      </c>
      <c r="AN110" s="126"/>
      <c r="AO110" s="46" t="str">
        <f t="shared" si="42"/>
        <v/>
      </c>
      <c r="AP110" s="126"/>
      <c r="AQ110" s="46" t="str">
        <f t="shared" si="43"/>
        <v/>
      </c>
      <c r="AR110" s="126"/>
      <c r="AS110" s="46" t="str">
        <f t="shared" si="44"/>
        <v/>
      </c>
      <c r="AT110" s="126"/>
      <c r="AU110" s="46" t="str">
        <f t="shared" si="45"/>
        <v/>
      </c>
      <c r="AV110" s="126"/>
      <c r="AW110" s="46" t="str">
        <f t="shared" si="46"/>
        <v/>
      </c>
      <c r="AX110" s="125" t="str">
        <f t="shared" si="47"/>
        <v/>
      </c>
      <c r="AY110" s="125" t="str">
        <f t="shared" si="48"/>
        <v/>
      </c>
      <c r="AZ110" s="87"/>
      <c r="BA110" s="30" t="str">
        <f t="shared" si="49"/>
        <v>Débil</v>
      </c>
      <c r="BB110" s="34" t="str">
        <f>IFERROR(VLOOKUP((CONCATENATE(AY110,BA110)),Listados!$U$3:$V$11,2,FALSE),"")</f>
        <v/>
      </c>
      <c r="BC110" s="125">
        <f t="shared" si="50"/>
        <v>100</v>
      </c>
      <c r="BD110" s="188"/>
      <c r="BE110" s="190"/>
      <c r="BF110" s="188"/>
      <c r="BG110" s="188"/>
      <c r="BH110" s="175"/>
      <c r="BI110" s="198"/>
      <c r="BJ110" s="175"/>
      <c r="BK110" s="175"/>
    </row>
    <row r="111" spans="1:63" ht="28">
      <c r="A111" s="178"/>
      <c r="B111" s="200"/>
      <c r="C111" s="182"/>
      <c r="D111" s="185"/>
      <c r="E111" s="35"/>
      <c r="F111" s="29"/>
      <c r="G111" s="185"/>
      <c r="H111" s="234"/>
      <c r="I111" s="234"/>
      <c r="J111" s="234"/>
      <c r="K111" s="234"/>
      <c r="L111" s="234"/>
      <c r="M111" s="234"/>
      <c r="N111" s="234"/>
      <c r="O111" s="234"/>
      <c r="P111" s="234"/>
      <c r="Q111" s="234"/>
      <c r="R111" s="234"/>
      <c r="S111" s="234"/>
      <c r="T111" s="234"/>
      <c r="U111" s="234"/>
      <c r="V111" s="234"/>
      <c r="W111" s="234"/>
      <c r="X111" s="234"/>
      <c r="Y111" s="234"/>
      <c r="Z111" s="192"/>
      <c r="AA111" s="218"/>
      <c r="AB111" s="192"/>
      <c r="AC111" s="194"/>
      <c r="AD111" s="218" t="str">
        <f>+IF(OR(AB111=1,AB111&lt;=5),"Moderado",IF(OR(AB111=6,AB111&lt;=11),"Mayor","Catastrófico"))</f>
        <v>Moderado</v>
      </c>
      <c r="AE111" s="194"/>
      <c r="AF111" s="198"/>
      <c r="AG111" s="83" t="s">
        <v>169</v>
      </c>
      <c r="AH111" s="86"/>
      <c r="AI111" s="86"/>
      <c r="AJ111" s="86"/>
      <c r="AK111" s="46" t="str">
        <f t="shared" si="40"/>
        <v/>
      </c>
      <c r="AL111" s="86"/>
      <c r="AM111" s="46" t="str">
        <f t="shared" si="41"/>
        <v/>
      </c>
      <c r="AN111" s="126"/>
      <c r="AO111" s="46" t="str">
        <f t="shared" si="42"/>
        <v/>
      </c>
      <c r="AP111" s="126"/>
      <c r="AQ111" s="46" t="str">
        <f t="shared" si="43"/>
        <v/>
      </c>
      <c r="AR111" s="126"/>
      <c r="AS111" s="46" t="str">
        <f t="shared" si="44"/>
        <v/>
      </c>
      <c r="AT111" s="126"/>
      <c r="AU111" s="46" t="str">
        <f t="shared" si="45"/>
        <v/>
      </c>
      <c r="AV111" s="126"/>
      <c r="AW111" s="46" t="str">
        <f t="shared" si="46"/>
        <v/>
      </c>
      <c r="AX111" s="125" t="str">
        <f t="shared" si="47"/>
        <v/>
      </c>
      <c r="AY111" s="125" t="str">
        <f t="shared" si="48"/>
        <v/>
      </c>
      <c r="AZ111" s="87"/>
      <c r="BA111" s="30" t="str">
        <f t="shared" si="49"/>
        <v>Débil</v>
      </c>
      <c r="BB111" s="34" t="str">
        <f>IFERROR(VLOOKUP((CONCATENATE(AY111,BA111)),Listados!$U$3:$V$11,2,FALSE),"")</f>
        <v/>
      </c>
      <c r="BC111" s="125">
        <f t="shared" si="50"/>
        <v>100</v>
      </c>
      <c r="BD111" s="188"/>
      <c r="BE111" s="190"/>
      <c r="BF111" s="188"/>
      <c r="BG111" s="188"/>
      <c r="BH111" s="175"/>
      <c r="BI111" s="198"/>
      <c r="BJ111" s="175"/>
      <c r="BK111" s="175"/>
    </row>
    <row r="112" spans="1:63" ht="28">
      <c r="A112" s="178"/>
      <c r="B112" s="200"/>
      <c r="C112" s="182"/>
      <c r="D112" s="185"/>
      <c r="E112" s="227"/>
      <c r="F112" s="235"/>
      <c r="G112" s="185"/>
      <c r="H112" s="234"/>
      <c r="I112" s="234"/>
      <c r="J112" s="234"/>
      <c r="K112" s="234"/>
      <c r="L112" s="234"/>
      <c r="M112" s="234"/>
      <c r="N112" s="234"/>
      <c r="O112" s="234"/>
      <c r="P112" s="234"/>
      <c r="Q112" s="234"/>
      <c r="R112" s="234"/>
      <c r="S112" s="234"/>
      <c r="T112" s="234"/>
      <c r="U112" s="234"/>
      <c r="V112" s="234"/>
      <c r="W112" s="234"/>
      <c r="X112" s="234"/>
      <c r="Y112" s="234"/>
      <c r="Z112" s="192"/>
      <c r="AA112" s="218"/>
      <c r="AB112" s="192"/>
      <c r="AC112" s="194"/>
      <c r="AD112" s="218" t="str">
        <f>+IF(OR(AB112=1,AB112&lt;=5),"Moderado",IF(OR(AB112=6,AB112&lt;=11),"Mayor","Catastrófico"))</f>
        <v>Moderado</v>
      </c>
      <c r="AE112" s="194"/>
      <c r="AF112" s="198"/>
      <c r="AG112" s="83" t="s">
        <v>169</v>
      </c>
      <c r="AH112" s="86"/>
      <c r="AI112" s="86"/>
      <c r="AJ112" s="86"/>
      <c r="AK112" s="46" t="str">
        <f t="shared" si="40"/>
        <v/>
      </c>
      <c r="AL112" s="86"/>
      <c r="AM112" s="46" t="str">
        <f t="shared" si="41"/>
        <v/>
      </c>
      <c r="AN112" s="126"/>
      <c r="AO112" s="46" t="str">
        <f t="shared" si="42"/>
        <v/>
      </c>
      <c r="AP112" s="126"/>
      <c r="AQ112" s="46" t="str">
        <f t="shared" si="43"/>
        <v/>
      </c>
      <c r="AR112" s="126"/>
      <c r="AS112" s="46" t="str">
        <f t="shared" si="44"/>
        <v/>
      </c>
      <c r="AT112" s="126"/>
      <c r="AU112" s="46" t="str">
        <f t="shared" si="45"/>
        <v/>
      </c>
      <c r="AV112" s="126"/>
      <c r="AW112" s="46" t="str">
        <f t="shared" si="46"/>
        <v/>
      </c>
      <c r="AX112" s="125" t="str">
        <f t="shared" si="47"/>
        <v/>
      </c>
      <c r="AY112" s="125" t="str">
        <f t="shared" si="48"/>
        <v/>
      </c>
      <c r="AZ112" s="87"/>
      <c r="BA112" s="30" t="str">
        <f t="shared" si="49"/>
        <v>Débil</v>
      </c>
      <c r="BB112" s="34" t="str">
        <f>IFERROR(VLOOKUP((CONCATENATE(AY112,BA112)),Listados!$U$3:$V$11,2,FALSE),"")</f>
        <v/>
      </c>
      <c r="BC112" s="125">
        <f t="shared" si="50"/>
        <v>100</v>
      </c>
      <c r="BD112" s="188"/>
      <c r="BE112" s="190"/>
      <c r="BF112" s="188"/>
      <c r="BG112" s="188"/>
      <c r="BH112" s="175"/>
      <c r="BI112" s="198"/>
      <c r="BJ112" s="175"/>
      <c r="BK112" s="175"/>
    </row>
    <row r="113" spans="1:63" ht="28">
      <c r="A113" s="178"/>
      <c r="B113" s="200"/>
      <c r="C113" s="182"/>
      <c r="D113" s="185"/>
      <c r="E113" s="228"/>
      <c r="F113" s="236"/>
      <c r="G113" s="185"/>
      <c r="H113" s="234"/>
      <c r="I113" s="234"/>
      <c r="J113" s="234"/>
      <c r="K113" s="234"/>
      <c r="L113" s="234"/>
      <c r="M113" s="234"/>
      <c r="N113" s="234"/>
      <c r="O113" s="234"/>
      <c r="P113" s="234"/>
      <c r="Q113" s="234"/>
      <c r="R113" s="234"/>
      <c r="S113" s="234"/>
      <c r="T113" s="234"/>
      <c r="U113" s="234"/>
      <c r="V113" s="234"/>
      <c r="W113" s="234"/>
      <c r="X113" s="234"/>
      <c r="Y113" s="234"/>
      <c r="Z113" s="192"/>
      <c r="AA113" s="218"/>
      <c r="AB113" s="192"/>
      <c r="AC113" s="194"/>
      <c r="AD113" s="218" t="str">
        <f>+IF(OR(AB113=1,AB113&lt;=5),"Moderado",IF(OR(AB113=6,AB113&lt;=11),"Mayor","Catastrófico"))</f>
        <v>Moderado</v>
      </c>
      <c r="AE113" s="194"/>
      <c r="AF113" s="198"/>
      <c r="AG113" s="83" t="s">
        <v>169</v>
      </c>
      <c r="AH113" s="86"/>
      <c r="AI113" s="86"/>
      <c r="AJ113" s="86"/>
      <c r="AK113" s="46" t="str">
        <f t="shared" si="40"/>
        <v/>
      </c>
      <c r="AL113" s="86"/>
      <c r="AM113" s="46" t="str">
        <f t="shared" si="41"/>
        <v/>
      </c>
      <c r="AN113" s="126"/>
      <c r="AO113" s="46" t="str">
        <f t="shared" si="42"/>
        <v/>
      </c>
      <c r="AP113" s="126"/>
      <c r="AQ113" s="46" t="str">
        <f t="shared" si="43"/>
        <v/>
      </c>
      <c r="AR113" s="126"/>
      <c r="AS113" s="46" t="str">
        <f t="shared" si="44"/>
        <v/>
      </c>
      <c r="AT113" s="126"/>
      <c r="AU113" s="46" t="str">
        <f t="shared" si="45"/>
        <v/>
      </c>
      <c r="AV113" s="126"/>
      <c r="AW113" s="46" t="str">
        <f t="shared" si="46"/>
        <v/>
      </c>
      <c r="AX113" s="125" t="str">
        <f t="shared" si="47"/>
        <v/>
      </c>
      <c r="AY113" s="125" t="str">
        <f t="shared" si="48"/>
        <v/>
      </c>
      <c r="AZ113" s="87"/>
      <c r="BA113" s="30" t="str">
        <f t="shared" si="49"/>
        <v>Débil</v>
      </c>
      <c r="BB113" s="34" t="str">
        <f>IFERROR(VLOOKUP((CONCATENATE(AY113,BA113)),Listados!$U$3:$V$11,2,FALSE),"")</f>
        <v/>
      </c>
      <c r="BC113" s="125">
        <f t="shared" si="50"/>
        <v>100</v>
      </c>
      <c r="BD113" s="188"/>
      <c r="BE113" s="190"/>
      <c r="BF113" s="188"/>
      <c r="BG113" s="188"/>
      <c r="BH113" s="175"/>
      <c r="BI113" s="198"/>
      <c r="BJ113" s="175"/>
      <c r="BK113" s="175"/>
    </row>
    <row r="114" spans="1:63" ht="29" thickBot="1">
      <c r="A114" s="179"/>
      <c r="B114" s="200"/>
      <c r="C114" s="183"/>
      <c r="D114" s="186"/>
      <c r="E114" s="229"/>
      <c r="F114" s="237"/>
      <c r="G114" s="185"/>
      <c r="H114" s="234"/>
      <c r="I114" s="234"/>
      <c r="J114" s="234"/>
      <c r="K114" s="234"/>
      <c r="L114" s="234"/>
      <c r="M114" s="234"/>
      <c r="N114" s="234"/>
      <c r="O114" s="234"/>
      <c r="P114" s="234"/>
      <c r="Q114" s="234"/>
      <c r="R114" s="234"/>
      <c r="S114" s="234"/>
      <c r="T114" s="234"/>
      <c r="U114" s="234"/>
      <c r="V114" s="234"/>
      <c r="W114" s="234"/>
      <c r="X114" s="234"/>
      <c r="Y114" s="234"/>
      <c r="Z114" s="192"/>
      <c r="AA114" s="218"/>
      <c r="AB114" s="192"/>
      <c r="AC114" s="195"/>
      <c r="AD114" s="218" t="str">
        <f>+IF(OR(AB114=1,AB114&lt;=5),"Moderado",IF(OR(AB114=6,AB114&lt;=11),"Mayor","Catastrófico"))</f>
        <v>Moderado</v>
      </c>
      <c r="AE114" s="195"/>
      <c r="AF114" s="198"/>
      <c r="AG114" s="83" t="s">
        <v>169</v>
      </c>
      <c r="AH114" s="86"/>
      <c r="AI114" s="86"/>
      <c r="AJ114" s="86"/>
      <c r="AK114" s="46" t="str">
        <f t="shared" si="40"/>
        <v/>
      </c>
      <c r="AL114" s="86"/>
      <c r="AM114" s="46" t="str">
        <f t="shared" si="41"/>
        <v/>
      </c>
      <c r="AN114" s="126"/>
      <c r="AO114" s="46" t="str">
        <f t="shared" si="42"/>
        <v/>
      </c>
      <c r="AP114" s="126"/>
      <c r="AQ114" s="46" t="str">
        <f t="shared" si="43"/>
        <v/>
      </c>
      <c r="AR114" s="126"/>
      <c r="AS114" s="46" t="str">
        <f t="shared" si="44"/>
        <v/>
      </c>
      <c r="AT114" s="126"/>
      <c r="AU114" s="46" t="str">
        <f t="shared" si="45"/>
        <v/>
      </c>
      <c r="AV114" s="126"/>
      <c r="AW114" s="46" t="str">
        <f t="shared" si="46"/>
        <v/>
      </c>
      <c r="AX114" s="125" t="str">
        <f t="shared" si="47"/>
        <v/>
      </c>
      <c r="AY114" s="125" t="str">
        <f t="shared" si="48"/>
        <v/>
      </c>
      <c r="AZ114" s="87"/>
      <c r="BA114" s="30" t="str">
        <f t="shared" si="49"/>
        <v>Débil</v>
      </c>
      <c r="BB114" s="34" t="str">
        <f>IFERROR(VLOOKUP((CONCATENATE(AY114,BA114)),Listados!$U$3:$V$11,2,FALSE),"")</f>
        <v/>
      </c>
      <c r="BC114" s="125">
        <f t="shared" si="50"/>
        <v>100</v>
      </c>
      <c r="BD114" s="189"/>
      <c r="BE114" s="190"/>
      <c r="BF114" s="189"/>
      <c r="BG114" s="189"/>
      <c r="BH114" s="176"/>
      <c r="BI114" s="198"/>
      <c r="BJ114" s="176"/>
      <c r="BK114" s="176"/>
    </row>
    <row r="115" spans="1:63" ht="28">
      <c r="A115" s="177">
        <v>19</v>
      </c>
      <c r="B115" s="199"/>
      <c r="C115" s="181" t="str">
        <f>IFERROR(VLOOKUP(B115,Listados!B$3:C$20,2,FALSE),"")</f>
        <v/>
      </c>
      <c r="D115" s="184" t="s">
        <v>193</v>
      </c>
      <c r="E115" s="37"/>
      <c r="F115" s="28"/>
      <c r="G115" s="184"/>
      <c r="H115" s="233"/>
      <c r="I115" s="233"/>
      <c r="J115" s="233"/>
      <c r="K115" s="233"/>
      <c r="L115" s="233"/>
      <c r="M115" s="233"/>
      <c r="N115" s="233"/>
      <c r="O115" s="233"/>
      <c r="P115" s="233"/>
      <c r="Q115" s="233"/>
      <c r="R115" s="233"/>
      <c r="S115" s="233"/>
      <c r="T115" s="233"/>
      <c r="U115" s="233"/>
      <c r="V115" s="233"/>
      <c r="W115" s="233"/>
      <c r="X115" s="233"/>
      <c r="Y115" s="233"/>
      <c r="Z115" s="191"/>
      <c r="AA115" s="195">
        <f>COUNTIF(H115:Z120, "SI")</f>
        <v>0</v>
      </c>
      <c r="AB115" s="191"/>
      <c r="AC115" s="193" t="e">
        <f>+VLOOKUP(AB115,Listados!$K$8:$L$12,2,0)</f>
        <v>#N/A</v>
      </c>
      <c r="AD115" s="195" t="str">
        <f>+IF(OR(AA115=1,AA115&lt;=5),"Moderado",IF(OR(AA115=6,AA115&lt;=11),"Mayor","Catastrófico"))</f>
        <v>Moderado</v>
      </c>
      <c r="AE115" s="193" t="e">
        <f>+VLOOKUP(AD115,Listados!K121:L125,2,0)</f>
        <v>#N/A</v>
      </c>
      <c r="AF115" s="176" t="str">
        <f>IF(AND(AB115&lt;&gt;"",AD115&lt;&gt;""),VLOOKUP(AB115&amp;AD115,Listados!$M$3:$N$27,2,FALSE),"")</f>
        <v/>
      </c>
      <c r="AG115" s="83" t="s">
        <v>169</v>
      </c>
      <c r="AH115" s="86"/>
      <c r="AI115" s="86"/>
      <c r="AJ115" s="86"/>
      <c r="AK115" s="46" t="str">
        <f t="shared" si="40"/>
        <v/>
      </c>
      <c r="AL115" s="86"/>
      <c r="AM115" s="46" t="str">
        <f t="shared" si="41"/>
        <v/>
      </c>
      <c r="AN115" s="126"/>
      <c r="AO115" s="46" t="str">
        <f t="shared" si="42"/>
        <v/>
      </c>
      <c r="AP115" s="126"/>
      <c r="AQ115" s="46" t="str">
        <f t="shared" si="43"/>
        <v/>
      </c>
      <c r="AR115" s="126"/>
      <c r="AS115" s="46" t="str">
        <f t="shared" si="44"/>
        <v/>
      </c>
      <c r="AT115" s="126"/>
      <c r="AU115" s="46" t="str">
        <f t="shared" si="45"/>
        <v/>
      </c>
      <c r="AV115" s="126"/>
      <c r="AW115" s="46" t="str">
        <f t="shared" si="46"/>
        <v/>
      </c>
      <c r="AX115" s="125" t="str">
        <f t="shared" si="47"/>
        <v/>
      </c>
      <c r="AY115" s="125" t="str">
        <f t="shared" si="48"/>
        <v/>
      </c>
      <c r="AZ115" s="87"/>
      <c r="BA115" s="30" t="str">
        <f t="shared" si="49"/>
        <v>Débil</v>
      </c>
      <c r="BB115" s="34" t="str">
        <f>IFERROR(VLOOKUP((CONCATENATE(AY115,BA115)),Listados!$U$3:$V$11,2,FALSE),"")</f>
        <v/>
      </c>
      <c r="BC115" s="125">
        <f t="shared" si="50"/>
        <v>100</v>
      </c>
      <c r="BD115" s="187">
        <f>AVERAGE(BC115:BC120)</f>
        <v>100</v>
      </c>
      <c r="BE115" s="189" t="str">
        <f>IF(BD115&lt;=50, "Débil", IF(BD115&lt;=99,"Moderado","Fuerte"))</f>
        <v>Fuerte</v>
      </c>
      <c r="BF115" s="187">
        <f t="shared" ref="BF115" si="72">+IF(BE115="Fuerte",2,IF(BE115="Moderado",1,0))</f>
        <v>2</v>
      </c>
      <c r="BG115" s="187" t="e">
        <f t="shared" ref="BG115" si="73">+AC115-BF115</f>
        <v>#N/A</v>
      </c>
      <c r="BH115" s="174" t="e">
        <f>+VLOOKUP(BG115,Listados!$J$18:$K$24,2,TRUE)</f>
        <v>#N/A</v>
      </c>
      <c r="BI115" s="176" t="str">
        <f t="shared" ref="BI115" si="74">IF(ISBLANK(AD115),"",AD115)</f>
        <v>Moderado</v>
      </c>
      <c r="BJ115" s="174" t="e">
        <f>IF(AND(BH115&lt;&gt;"",BI115&lt;&gt;""),VLOOKUP(BH115&amp;BI115,Listados!$M$3:$N$27,2,FALSE),"")</f>
        <v>#N/A</v>
      </c>
      <c r="BK115" s="174" t="e">
        <f>+VLOOKUP(BJ115,Listados!$P$3:$Q$6,2,FALSE)</f>
        <v>#N/A</v>
      </c>
    </row>
    <row r="116" spans="1:63" ht="28">
      <c r="A116" s="178"/>
      <c r="B116" s="200"/>
      <c r="C116" s="182"/>
      <c r="D116" s="185"/>
      <c r="E116" s="35"/>
      <c r="F116" s="29"/>
      <c r="G116" s="185"/>
      <c r="H116" s="234"/>
      <c r="I116" s="234"/>
      <c r="J116" s="234"/>
      <c r="K116" s="234"/>
      <c r="L116" s="234"/>
      <c r="M116" s="234"/>
      <c r="N116" s="234"/>
      <c r="O116" s="234"/>
      <c r="P116" s="234"/>
      <c r="Q116" s="234"/>
      <c r="R116" s="234"/>
      <c r="S116" s="234"/>
      <c r="T116" s="234"/>
      <c r="U116" s="234"/>
      <c r="V116" s="234"/>
      <c r="W116" s="234"/>
      <c r="X116" s="234"/>
      <c r="Y116" s="234"/>
      <c r="Z116" s="192"/>
      <c r="AA116" s="218"/>
      <c r="AB116" s="192"/>
      <c r="AC116" s="194"/>
      <c r="AD116" s="218" t="str">
        <f>+IF(OR(AB116=1,AB116&lt;=5),"Moderado",IF(OR(AB116=6,AB116&lt;=11),"Mayor","Catastrófico"))</f>
        <v>Moderado</v>
      </c>
      <c r="AE116" s="194"/>
      <c r="AF116" s="198"/>
      <c r="AG116" s="83" t="s">
        <v>169</v>
      </c>
      <c r="AH116" s="86"/>
      <c r="AI116" s="86"/>
      <c r="AJ116" s="86"/>
      <c r="AK116" s="46" t="str">
        <f t="shared" si="40"/>
        <v/>
      </c>
      <c r="AL116" s="86"/>
      <c r="AM116" s="46" t="str">
        <f t="shared" si="41"/>
        <v/>
      </c>
      <c r="AN116" s="126"/>
      <c r="AO116" s="46" t="str">
        <f t="shared" si="42"/>
        <v/>
      </c>
      <c r="AP116" s="126"/>
      <c r="AQ116" s="46" t="str">
        <f t="shared" si="43"/>
        <v/>
      </c>
      <c r="AR116" s="126"/>
      <c r="AS116" s="46" t="str">
        <f t="shared" si="44"/>
        <v/>
      </c>
      <c r="AT116" s="126"/>
      <c r="AU116" s="46" t="str">
        <f t="shared" si="45"/>
        <v/>
      </c>
      <c r="AV116" s="126"/>
      <c r="AW116" s="46" t="str">
        <f t="shared" si="46"/>
        <v/>
      </c>
      <c r="AX116" s="125" t="str">
        <f t="shared" si="47"/>
        <v/>
      </c>
      <c r="AY116" s="125" t="str">
        <f t="shared" si="48"/>
        <v/>
      </c>
      <c r="AZ116" s="87"/>
      <c r="BA116" s="30" t="str">
        <f t="shared" si="49"/>
        <v>Débil</v>
      </c>
      <c r="BB116" s="34" t="str">
        <f>IFERROR(VLOOKUP((CONCATENATE(AY116,BA116)),Listados!$U$3:$V$11,2,FALSE),"")</f>
        <v/>
      </c>
      <c r="BC116" s="125">
        <f t="shared" si="50"/>
        <v>100</v>
      </c>
      <c r="BD116" s="188"/>
      <c r="BE116" s="190"/>
      <c r="BF116" s="188"/>
      <c r="BG116" s="188"/>
      <c r="BH116" s="175"/>
      <c r="BI116" s="198"/>
      <c r="BJ116" s="175"/>
      <c r="BK116" s="175"/>
    </row>
    <row r="117" spans="1:63" ht="28">
      <c r="A117" s="178"/>
      <c r="B117" s="200"/>
      <c r="C117" s="182"/>
      <c r="D117" s="185"/>
      <c r="E117" s="35"/>
      <c r="F117" s="29"/>
      <c r="G117" s="185"/>
      <c r="H117" s="234"/>
      <c r="I117" s="234"/>
      <c r="J117" s="234"/>
      <c r="K117" s="234"/>
      <c r="L117" s="234"/>
      <c r="M117" s="234"/>
      <c r="N117" s="234"/>
      <c r="O117" s="234"/>
      <c r="P117" s="234"/>
      <c r="Q117" s="234"/>
      <c r="R117" s="234"/>
      <c r="S117" s="234"/>
      <c r="T117" s="234"/>
      <c r="U117" s="234"/>
      <c r="V117" s="234"/>
      <c r="W117" s="234"/>
      <c r="X117" s="234"/>
      <c r="Y117" s="234"/>
      <c r="Z117" s="192"/>
      <c r="AA117" s="218"/>
      <c r="AB117" s="192"/>
      <c r="AC117" s="194"/>
      <c r="AD117" s="218" t="str">
        <f>+IF(OR(AB117=1,AB117&lt;=5),"Moderado",IF(OR(AB117=6,AB117&lt;=11),"Mayor","Catastrófico"))</f>
        <v>Moderado</v>
      </c>
      <c r="AE117" s="194"/>
      <c r="AF117" s="198"/>
      <c r="AG117" s="83" t="s">
        <v>169</v>
      </c>
      <c r="AH117" s="86"/>
      <c r="AI117" s="86"/>
      <c r="AJ117" s="86"/>
      <c r="AK117" s="46" t="str">
        <f t="shared" si="40"/>
        <v/>
      </c>
      <c r="AL117" s="86"/>
      <c r="AM117" s="46" t="str">
        <f t="shared" si="41"/>
        <v/>
      </c>
      <c r="AN117" s="126"/>
      <c r="AO117" s="46" t="str">
        <f t="shared" si="42"/>
        <v/>
      </c>
      <c r="AP117" s="126"/>
      <c r="AQ117" s="46" t="str">
        <f t="shared" si="43"/>
        <v/>
      </c>
      <c r="AR117" s="126"/>
      <c r="AS117" s="46" t="str">
        <f t="shared" si="44"/>
        <v/>
      </c>
      <c r="AT117" s="126"/>
      <c r="AU117" s="46" t="str">
        <f t="shared" si="45"/>
        <v/>
      </c>
      <c r="AV117" s="126"/>
      <c r="AW117" s="46" t="str">
        <f t="shared" si="46"/>
        <v/>
      </c>
      <c r="AX117" s="125" t="str">
        <f t="shared" si="47"/>
        <v/>
      </c>
      <c r="AY117" s="125" t="str">
        <f t="shared" si="48"/>
        <v/>
      </c>
      <c r="AZ117" s="87"/>
      <c r="BA117" s="30" t="str">
        <f t="shared" si="49"/>
        <v>Débil</v>
      </c>
      <c r="BB117" s="34" t="str">
        <f>IFERROR(VLOOKUP((CONCATENATE(AY117,BA117)),Listados!$U$3:$V$11,2,FALSE),"")</f>
        <v/>
      </c>
      <c r="BC117" s="125">
        <f t="shared" si="50"/>
        <v>100</v>
      </c>
      <c r="BD117" s="188"/>
      <c r="BE117" s="190"/>
      <c r="BF117" s="188"/>
      <c r="BG117" s="188"/>
      <c r="BH117" s="175"/>
      <c r="BI117" s="198"/>
      <c r="BJ117" s="175"/>
      <c r="BK117" s="175"/>
    </row>
    <row r="118" spans="1:63" ht="28">
      <c r="A118" s="178"/>
      <c r="B118" s="200"/>
      <c r="C118" s="182"/>
      <c r="D118" s="185"/>
      <c r="E118" s="227"/>
      <c r="F118" s="235"/>
      <c r="G118" s="185"/>
      <c r="H118" s="234"/>
      <c r="I118" s="234"/>
      <c r="J118" s="234"/>
      <c r="K118" s="234"/>
      <c r="L118" s="234"/>
      <c r="M118" s="234"/>
      <c r="N118" s="234"/>
      <c r="O118" s="234"/>
      <c r="P118" s="234"/>
      <c r="Q118" s="234"/>
      <c r="R118" s="234"/>
      <c r="S118" s="234"/>
      <c r="T118" s="234"/>
      <c r="U118" s="234"/>
      <c r="V118" s="234"/>
      <c r="W118" s="234"/>
      <c r="X118" s="234"/>
      <c r="Y118" s="234"/>
      <c r="Z118" s="192"/>
      <c r="AA118" s="218"/>
      <c r="AB118" s="192"/>
      <c r="AC118" s="194"/>
      <c r="AD118" s="218" t="str">
        <f>+IF(OR(AB118=1,AB118&lt;=5),"Moderado",IF(OR(AB118=6,AB118&lt;=11),"Mayor","Catastrófico"))</f>
        <v>Moderado</v>
      </c>
      <c r="AE118" s="194"/>
      <c r="AF118" s="198"/>
      <c r="AG118" s="83" t="s">
        <v>169</v>
      </c>
      <c r="AH118" s="86"/>
      <c r="AI118" s="86"/>
      <c r="AJ118" s="86"/>
      <c r="AK118" s="46" t="str">
        <f t="shared" si="40"/>
        <v/>
      </c>
      <c r="AL118" s="86"/>
      <c r="AM118" s="46" t="str">
        <f t="shared" si="41"/>
        <v/>
      </c>
      <c r="AN118" s="126"/>
      <c r="AO118" s="46" t="str">
        <f t="shared" si="42"/>
        <v/>
      </c>
      <c r="AP118" s="126"/>
      <c r="AQ118" s="46" t="str">
        <f t="shared" si="43"/>
        <v/>
      </c>
      <c r="AR118" s="126"/>
      <c r="AS118" s="46" t="str">
        <f t="shared" si="44"/>
        <v/>
      </c>
      <c r="AT118" s="126"/>
      <c r="AU118" s="46" t="str">
        <f t="shared" si="45"/>
        <v/>
      </c>
      <c r="AV118" s="126"/>
      <c r="AW118" s="46" t="str">
        <f t="shared" si="46"/>
        <v/>
      </c>
      <c r="AX118" s="125" t="str">
        <f t="shared" si="47"/>
        <v/>
      </c>
      <c r="AY118" s="125" t="str">
        <f t="shared" si="48"/>
        <v/>
      </c>
      <c r="AZ118" s="87"/>
      <c r="BA118" s="30" t="str">
        <f t="shared" si="49"/>
        <v>Débil</v>
      </c>
      <c r="BB118" s="34" t="str">
        <f>IFERROR(VLOOKUP((CONCATENATE(AY118,BA118)),Listados!$U$3:$V$11,2,FALSE),"")</f>
        <v/>
      </c>
      <c r="BC118" s="125">
        <f t="shared" si="50"/>
        <v>100</v>
      </c>
      <c r="BD118" s="188"/>
      <c r="BE118" s="190"/>
      <c r="BF118" s="188"/>
      <c r="BG118" s="188"/>
      <c r="BH118" s="175"/>
      <c r="BI118" s="198"/>
      <c r="BJ118" s="175"/>
      <c r="BK118" s="175"/>
    </row>
    <row r="119" spans="1:63" ht="28">
      <c r="A119" s="178"/>
      <c r="B119" s="200"/>
      <c r="C119" s="182"/>
      <c r="D119" s="185"/>
      <c r="E119" s="228"/>
      <c r="F119" s="236"/>
      <c r="G119" s="185"/>
      <c r="H119" s="234"/>
      <c r="I119" s="234"/>
      <c r="J119" s="234"/>
      <c r="K119" s="234"/>
      <c r="L119" s="234"/>
      <c r="M119" s="234"/>
      <c r="N119" s="234"/>
      <c r="O119" s="234"/>
      <c r="P119" s="234"/>
      <c r="Q119" s="234"/>
      <c r="R119" s="234"/>
      <c r="S119" s="234"/>
      <c r="T119" s="234"/>
      <c r="U119" s="234"/>
      <c r="V119" s="234"/>
      <c r="W119" s="234"/>
      <c r="X119" s="234"/>
      <c r="Y119" s="234"/>
      <c r="Z119" s="192"/>
      <c r="AA119" s="218"/>
      <c r="AB119" s="192"/>
      <c r="AC119" s="194"/>
      <c r="AD119" s="218" t="str">
        <f>+IF(OR(AB119=1,AB119&lt;=5),"Moderado",IF(OR(AB119=6,AB119&lt;=11),"Mayor","Catastrófico"))</f>
        <v>Moderado</v>
      </c>
      <c r="AE119" s="194"/>
      <c r="AF119" s="198"/>
      <c r="AG119" s="83" t="s">
        <v>169</v>
      </c>
      <c r="AH119" s="86"/>
      <c r="AI119" s="86"/>
      <c r="AJ119" s="86"/>
      <c r="AK119" s="46" t="str">
        <f t="shared" si="40"/>
        <v/>
      </c>
      <c r="AL119" s="86"/>
      <c r="AM119" s="46" t="str">
        <f t="shared" si="41"/>
        <v/>
      </c>
      <c r="AN119" s="126"/>
      <c r="AO119" s="46" t="str">
        <f t="shared" si="42"/>
        <v/>
      </c>
      <c r="AP119" s="126"/>
      <c r="AQ119" s="46" t="str">
        <f t="shared" si="43"/>
        <v/>
      </c>
      <c r="AR119" s="126"/>
      <c r="AS119" s="46" t="str">
        <f t="shared" si="44"/>
        <v/>
      </c>
      <c r="AT119" s="126"/>
      <c r="AU119" s="46" t="str">
        <f t="shared" si="45"/>
        <v/>
      </c>
      <c r="AV119" s="126"/>
      <c r="AW119" s="46" t="str">
        <f t="shared" si="46"/>
        <v/>
      </c>
      <c r="AX119" s="125" t="str">
        <f t="shared" si="47"/>
        <v/>
      </c>
      <c r="AY119" s="125" t="str">
        <f t="shared" si="48"/>
        <v/>
      </c>
      <c r="AZ119" s="87"/>
      <c r="BA119" s="30" t="str">
        <f t="shared" si="49"/>
        <v>Débil</v>
      </c>
      <c r="BB119" s="34" t="str">
        <f>IFERROR(VLOOKUP((CONCATENATE(AY119,BA119)),Listados!$U$3:$V$11,2,FALSE),"")</f>
        <v/>
      </c>
      <c r="BC119" s="125">
        <f t="shared" si="50"/>
        <v>100</v>
      </c>
      <c r="BD119" s="188"/>
      <c r="BE119" s="190"/>
      <c r="BF119" s="188"/>
      <c r="BG119" s="188"/>
      <c r="BH119" s="175"/>
      <c r="BI119" s="198"/>
      <c r="BJ119" s="175"/>
      <c r="BK119" s="175"/>
    </row>
    <row r="120" spans="1:63" ht="29" thickBot="1">
      <c r="A120" s="179"/>
      <c r="B120" s="200"/>
      <c r="C120" s="183"/>
      <c r="D120" s="186"/>
      <c r="E120" s="229"/>
      <c r="F120" s="237"/>
      <c r="G120" s="185"/>
      <c r="H120" s="234"/>
      <c r="I120" s="234"/>
      <c r="J120" s="234"/>
      <c r="K120" s="234"/>
      <c r="L120" s="234"/>
      <c r="M120" s="234"/>
      <c r="N120" s="234"/>
      <c r="O120" s="234"/>
      <c r="P120" s="234"/>
      <c r="Q120" s="234"/>
      <c r="R120" s="234"/>
      <c r="S120" s="234"/>
      <c r="T120" s="234"/>
      <c r="U120" s="234"/>
      <c r="V120" s="234"/>
      <c r="W120" s="234"/>
      <c r="X120" s="234"/>
      <c r="Y120" s="234"/>
      <c r="Z120" s="192"/>
      <c r="AA120" s="218"/>
      <c r="AB120" s="192"/>
      <c r="AC120" s="195"/>
      <c r="AD120" s="218" t="str">
        <f>+IF(OR(AB120=1,AB120&lt;=5),"Moderado",IF(OR(AB120=6,AB120&lt;=11),"Mayor","Catastrófico"))</f>
        <v>Moderado</v>
      </c>
      <c r="AE120" s="195"/>
      <c r="AF120" s="198"/>
      <c r="AG120" s="83" t="s">
        <v>169</v>
      </c>
      <c r="AH120" s="86"/>
      <c r="AI120" s="86"/>
      <c r="AJ120" s="86"/>
      <c r="AK120" s="46" t="str">
        <f t="shared" si="40"/>
        <v/>
      </c>
      <c r="AL120" s="86"/>
      <c r="AM120" s="46" t="str">
        <f t="shared" si="41"/>
        <v/>
      </c>
      <c r="AN120" s="126"/>
      <c r="AO120" s="46" t="str">
        <f t="shared" si="42"/>
        <v/>
      </c>
      <c r="AP120" s="126"/>
      <c r="AQ120" s="46" t="str">
        <f t="shared" si="43"/>
        <v/>
      </c>
      <c r="AR120" s="126"/>
      <c r="AS120" s="46" t="str">
        <f t="shared" si="44"/>
        <v/>
      </c>
      <c r="AT120" s="126"/>
      <c r="AU120" s="46" t="str">
        <f t="shared" si="45"/>
        <v/>
      </c>
      <c r="AV120" s="126"/>
      <c r="AW120" s="46" t="str">
        <f t="shared" si="46"/>
        <v/>
      </c>
      <c r="AX120" s="125" t="str">
        <f t="shared" si="47"/>
        <v/>
      </c>
      <c r="AY120" s="125" t="str">
        <f t="shared" si="48"/>
        <v/>
      </c>
      <c r="AZ120" s="87"/>
      <c r="BA120" s="30" t="str">
        <f t="shared" si="49"/>
        <v>Débil</v>
      </c>
      <c r="BB120" s="34" t="str">
        <f>IFERROR(VLOOKUP((CONCATENATE(AY120,BA120)),Listados!$U$3:$V$11,2,FALSE),"")</f>
        <v/>
      </c>
      <c r="BC120" s="125">
        <f t="shared" si="50"/>
        <v>100</v>
      </c>
      <c r="BD120" s="189"/>
      <c r="BE120" s="190"/>
      <c r="BF120" s="189"/>
      <c r="BG120" s="189"/>
      <c r="BH120" s="176"/>
      <c r="BI120" s="198"/>
      <c r="BJ120" s="176"/>
      <c r="BK120" s="176"/>
    </row>
    <row r="121" spans="1:63" ht="28">
      <c r="A121" s="177">
        <v>20</v>
      </c>
      <c r="B121" s="199"/>
      <c r="C121" s="181" t="str">
        <f>IFERROR(VLOOKUP(B121,Listados!B$3:C$20,2,FALSE),"")</f>
        <v/>
      </c>
      <c r="D121" s="184" t="s">
        <v>193</v>
      </c>
      <c r="E121" s="37"/>
      <c r="F121" s="28"/>
      <c r="G121" s="184"/>
      <c r="H121" s="233"/>
      <c r="I121" s="233"/>
      <c r="J121" s="233"/>
      <c r="K121" s="233"/>
      <c r="L121" s="233"/>
      <c r="M121" s="233"/>
      <c r="N121" s="233"/>
      <c r="O121" s="233"/>
      <c r="P121" s="233"/>
      <c r="Q121" s="233"/>
      <c r="R121" s="233"/>
      <c r="S121" s="233"/>
      <c r="T121" s="233"/>
      <c r="U121" s="233"/>
      <c r="V121" s="233"/>
      <c r="W121" s="233"/>
      <c r="X121" s="233"/>
      <c r="Y121" s="233"/>
      <c r="Z121" s="191"/>
      <c r="AA121" s="195">
        <f>COUNTIF(H121:Z126, "SI")</f>
        <v>0</v>
      </c>
      <c r="AB121" s="191"/>
      <c r="AC121" s="193" t="e">
        <f>+VLOOKUP(AB121,Listados!$K$8:$L$12,2,0)</f>
        <v>#N/A</v>
      </c>
      <c r="AD121" s="195" t="str">
        <f>+IF(OR(AA121=1,AA121&lt;=5),"Moderado",IF(OR(AA121=6,AA121&lt;=11),"Mayor","Catastrófico"))</f>
        <v>Moderado</v>
      </c>
      <c r="AE121" s="193" t="e">
        <f>+VLOOKUP(AD121,Listados!K127:L131,2,0)</f>
        <v>#N/A</v>
      </c>
      <c r="AF121" s="176" t="str">
        <f>IF(AND(AB121&lt;&gt;"",AD121&lt;&gt;""),VLOOKUP(AB121&amp;AD121,Listados!$M$3:$N$27,2,FALSE),"")</f>
        <v/>
      </c>
      <c r="AG121" s="83" t="s">
        <v>169</v>
      </c>
      <c r="AH121" s="86"/>
      <c r="AI121" s="86"/>
      <c r="AJ121" s="86"/>
      <c r="AK121" s="46" t="str">
        <f t="shared" si="40"/>
        <v/>
      </c>
      <c r="AL121" s="86"/>
      <c r="AM121" s="46" t="str">
        <f t="shared" si="41"/>
        <v/>
      </c>
      <c r="AN121" s="126"/>
      <c r="AO121" s="46" t="str">
        <f t="shared" si="42"/>
        <v/>
      </c>
      <c r="AP121" s="126"/>
      <c r="AQ121" s="46" t="str">
        <f t="shared" si="43"/>
        <v/>
      </c>
      <c r="AR121" s="126"/>
      <c r="AS121" s="46" t="str">
        <f t="shared" si="44"/>
        <v/>
      </c>
      <c r="AT121" s="126"/>
      <c r="AU121" s="46" t="str">
        <f t="shared" si="45"/>
        <v/>
      </c>
      <c r="AV121" s="126"/>
      <c r="AW121" s="46" t="str">
        <f t="shared" si="46"/>
        <v/>
      </c>
      <c r="AX121" s="125" t="str">
        <f t="shared" si="47"/>
        <v/>
      </c>
      <c r="AY121" s="125" t="str">
        <f t="shared" si="48"/>
        <v/>
      </c>
      <c r="AZ121" s="87"/>
      <c r="BA121" s="30" t="str">
        <f t="shared" si="49"/>
        <v>Débil</v>
      </c>
      <c r="BB121" s="34" t="str">
        <f>IFERROR(VLOOKUP((CONCATENATE(AY121,BA121)),Listados!$U$3:$V$11,2,FALSE),"")</f>
        <v/>
      </c>
      <c r="BC121" s="125">
        <f t="shared" si="50"/>
        <v>100</v>
      </c>
      <c r="BD121" s="187">
        <f>AVERAGE(BC121:BC126)</f>
        <v>100</v>
      </c>
      <c r="BE121" s="189" t="str">
        <f>IF(BD121&lt;=50, "Débil", IF(BD121&lt;=99,"Moderado","Fuerte"))</f>
        <v>Fuerte</v>
      </c>
      <c r="BF121" s="187">
        <f t="shared" ref="BF121" si="75">+IF(BE121="Fuerte",2,IF(BE121="Moderado",1,0))</f>
        <v>2</v>
      </c>
      <c r="BG121" s="187" t="e">
        <f t="shared" ref="BG121" si="76">+AC121-BF121</f>
        <v>#N/A</v>
      </c>
      <c r="BH121" s="174" t="e">
        <f>+VLOOKUP(BG121,Listados!$J$18:$K$24,2,TRUE)</f>
        <v>#N/A</v>
      </c>
      <c r="BI121" s="176" t="str">
        <f t="shared" ref="BI121" si="77">IF(ISBLANK(AD121),"",AD121)</f>
        <v>Moderado</v>
      </c>
      <c r="BJ121" s="174" t="e">
        <f>IF(AND(BH121&lt;&gt;"",BI121&lt;&gt;""),VLOOKUP(BH121&amp;BI121,Listados!$M$3:$N$27,2,FALSE),"")</f>
        <v>#N/A</v>
      </c>
      <c r="BK121" s="174" t="e">
        <f>+VLOOKUP(BJ121,Listados!$P$3:$Q$6,2,FALSE)</f>
        <v>#N/A</v>
      </c>
    </row>
    <row r="122" spans="1:63" ht="28">
      <c r="A122" s="178"/>
      <c r="B122" s="200"/>
      <c r="C122" s="182"/>
      <c r="D122" s="185"/>
      <c r="E122" s="35"/>
      <c r="F122" s="29"/>
      <c r="G122" s="185"/>
      <c r="H122" s="234"/>
      <c r="I122" s="234"/>
      <c r="J122" s="234"/>
      <c r="K122" s="234"/>
      <c r="L122" s="234"/>
      <c r="M122" s="234"/>
      <c r="N122" s="234"/>
      <c r="O122" s="234"/>
      <c r="P122" s="234"/>
      <c r="Q122" s="234"/>
      <c r="R122" s="234"/>
      <c r="S122" s="234"/>
      <c r="T122" s="234"/>
      <c r="U122" s="234"/>
      <c r="V122" s="234"/>
      <c r="W122" s="234"/>
      <c r="X122" s="234"/>
      <c r="Y122" s="234"/>
      <c r="Z122" s="192"/>
      <c r="AA122" s="218"/>
      <c r="AB122" s="192"/>
      <c r="AC122" s="194"/>
      <c r="AD122" s="218" t="str">
        <f>+IF(OR(AB122=1,AB122&lt;=5),"Moderado",IF(OR(AB122=6,AB122&lt;=11),"Mayor","Catastrófico"))</f>
        <v>Moderado</v>
      </c>
      <c r="AE122" s="194"/>
      <c r="AF122" s="198"/>
      <c r="AG122" s="83" t="s">
        <v>169</v>
      </c>
      <c r="AH122" s="86"/>
      <c r="AI122" s="86"/>
      <c r="AJ122" s="86"/>
      <c r="AK122" s="46" t="str">
        <f t="shared" si="40"/>
        <v/>
      </c>
      <c r="AL122" s="86"/>
      <c r="AM122" s="46" t="str">
        <f t="shared" si="41"/>
        <v/>
      </c>
      <c r="AN122" s="126"/>
      <c r="AO122" s="46" t="str">
        <f t="shared" si="42"/>
        <v/>
      </c>
      <c r="AP122" s="126"/>
      <c r="AQ122" s="46" t="str">
        <f t="shared" si="43"/>
        <v/>
      </c>
      <c r="AR122" s="126"/>
      <c r="AS122" s="46" t="str">
        <f t="shared" si="44"/>
        <v/>
      </c>
      <c r="AT122" s="126"/>
      <c r="AU122" s="46" t="str">
        <f t="shared" si="45"/>
        <v/>
      </c>
      <c r="AV122" s="126"/>
      <c r="AW122" s="46" t="str">
        <f t="shared" si="46"/>
        <v/>
      </c>
      <c r="AX122" s="125" t="str">
        <f t="shared" si="47"/>
        <v/>
      </c>
      <c r="AY122" s="125" t="str">
        <f t="shared" si="48"/>
        <v/>
      </c>
      <c r="AZ122" s="87"/>
      <c r="BA122" s="30" t="str">
        <f t="shared" si="49"/>
        <v>Débil</v>
      </c>
      <c r="BB122" s="34" t="str">
        <f>IFERROR(VLOOKUP((CONCATENATE(AY122,BA122)),Listados!$U$3:$V$11,2,FALSE),"")</f>
        <v/>
      </c>
      <c r="BC122" s="125">
        <f t="shared" si="50"/>
        <v>100</v>
      </c>
      <c r="BD122" s="188"/>
      <c r="BE122" s="190"/>
      <c r="BF122" s="188"/>
      <c r="BG122" s="188"/>
      <c r="BH122" s="175"/>
      <c r="BI122" s="198"/>
      <c r="BJ122" s="175"/>
      <c r="BK122" s="175"/>
    </row>
    <row r="123" spans="1:63" ht="28">
      <c r="A123" s="178"/>
      <c r="B123" s="200"/>
      <c r="C123" s="182"/>
      <c r="D123" s="185"/>
      <c r="E123" s="35"/>
      <c r="F123" s="29"/>
      <c r="G123" s="185"/>
      <c r="H123" s="234"/>
      <c r="I123" s="234"/>
      <c r="J123" s="234"/>
      <c r="K123" s="234"/>
      <c r="L123" s="234"/>
      <c r="M123" s="234"/>
      <c r="N123" s="234"/>
      <c r="O123" s="234"/>
      <c r="P123" s="234"/>
      <c r="Q123" s="234"/>
      <c r="R123" s="234"/>
      <c r="S123" s="234"/>
      <c r="T123" s="234"/>
      <c r="U123" s="234"/>
      <c r="V123" s="234"/>
      <c r="W123" s="234"/>
      <c r="X123" s="234"/>
      <c r="Y123" s="234"/>
      <c r="Z123" s="192"/>
      <c r="AA123" s="218"/>
      <c r="AB123" s="192"/>
      <c r="AC123" s="194"/>
      <c r="AD123" s="218" t="str">
        <f>+IF(OR(AB123=1,AB123&lt;=5),"Moderado",IF(OR(AB123=6,AB123&lt;=11),"Mayor","Catastrófico"))</f>
        <v>Moderado</v>
      </c>
      <c r="AE123" s="194"/>
      <c r="AF123" s="198"/>
      <c r="AG123" s="83" t="s">
        <v>169</v>
      </c>
      <c r="AH123" s="86"/>
      <c r="AI123" s="86"/>
      <c r="AJ123" s="86"/>
      <c r="AK123" s="46" t="str">
        <f t="shared" si="40"/>
        <v/>
      </c>
      <c r="AL123" s="86"/>
      <c r="AM123" s="46" t="str">
        <f t="shared" si="41"/>
        <v/>
      </c>
      <c r="AN123" s="126"/>
      <c r="AO123" s="46" t="str">
        <f t="shared" si="42"/>
        <v/>
      </c>
      <c r="AP123" s="126"/>
      <c r="AQ123" s="46" t="str">
        <f t="shared" si="43"/>
        <v/>
      </c>
      <c r="AR123" s="126"/>
      <c r="AS123" s="46" t="str">
        <f t="shared" si="44"/>
        <v/>
      </c>
      <c r="AT123" s="126"/>
      <c r="AU123" s="46" t="str">
        <f t="shared" si="45"/>
        <v/>
      </c>
      <c r="AV123" s="126"/>
      <c r="AW123" s="46" t="str">
        <f t="shared" si="46"/>
        <v/>
      </c>
      <c r="AX123" s="125" t="str">
        <f t="shared" si="47"/>
        <v/>
      </c>
      <c r="AY123" s="125" t="str">
        <f t="shared" si="48"/>
        <v/>
      </c>
      <c r="AZ123" s="87"/>
      <c r="BA123" s="30" t="str">
        <f t="shared" si="49"/>
        <v>Débil</v>
      </c>
      <c r="BB123" s="34" t="str">
        <f>IFERROR(VLOOKUP((CONCATENATE(AY123,BA123)),Listados!$U$3:$V$11,2,FALSE),"")</f>
        <v/>
      </c>
      <c r="BC123" s="125">
        <f t="shared" si="50"/>
        <v>100</v>
      </c>
      <c r="BD123" s="188"/>
      <c r="BE123" s="190"/>
      <c r="BF123" s="188"/>
      <c r="BG123" s="188"/>
      <c r="BH123" s="175"/>
      <c r="BI123" s="198"/>
      <c r="BJ123" s="175"/>
      <c r="BK123" s="175"/>
    </row>
    <row r="124" spans="1:63" ht="28">
      <c r="A124" s="178"/>
      <c r="B124" s="200"/>
      <c r="C124" s="182"/>
      <c r="D124" s="185"/>
      <c r="E124" s="227"/>
      <c r="F124" s="235"/>
      <c r="G124" s="185"/>
      <c r="H124" s="234"/>
      <c r="I124" s="234"/>
      <c r="J124" s="234"/>
      <c r="K124" s="234"/>
      <c r="L124" s="234"/>
      <c r="M124" s="234"/>
      <c r="N124" s="234"/>
      <c r="O124" s="234"/>
      <c r="P124" s="234"/>
      <c r="Q124" s="234"/>
      <c r="R124" s="234"/>
      <c r="S124" s="234"/>
      <c r="T124" s="234"/>
      <c r="U124" s="234"/>
      <c r="V124" s="234"/>
      <c r="W124" s="234"/>
      <c r="X124" s="234"/>
      <c r="Y124" s="234"/>
      <c r="Z124" s="192"/>
      <c r="AA124" s="218"/>
      <c r="AB124" s="192"/>
      <c r="AC124" s="194"/>
      <c r="AD124" s="218" t="str">
        <f>+IF(OR(AB124=1,AB124&lt;=5),"Moderado",IF(OR(AB124=6,AB124&lt;=11),"Mayor","Catastrófico"))</f>
        <v>Moderado</v>
      </c>
      <c r="AE124" s="194"/>
      <c r="AF124" s="198"/>
      <c r="AG124" s="83" t="s">
        <v>169</v>
      </c>
      <c r="AH124" s="86"/>
      <c r="AI124" s="86"/>
      <c r="AJ124" s="86"/>
      <c r="AK124" s="46" t="str">
        <f t="shared" si="40"/>
        <v/>
      </c>
      <c r="AL124" s="86"/>
      <c r="AM124" s="46" t="str">
        <f t="shared" si="41"/>
        <v/>
      </c>
      <c r="AN124" s="126"/>
      <c r="AO124" s="46" t="str">
        <f t="shared" si="42"/>
        <v/>
      </c>
      <c r="AP124" s="126"/>
      <c r="AQ124" s="46" t="str">
        <f t="shared" si="43"/>
        <v/>
      </c>
      <c r="AR124" s="126"/>
      <c r="AS124" s="46" t="str">
        <f t="shared" si="44"/>
        <v/>
      </c>
      <c r="AT124" s="126"/>
      <c r="AU124" s="46" t="str">
        <f t="shared" si="45"/>
        <v/>
      </c>
      <c r="AV124" s="126"/>
      <c r="AW124" s="46" t="str">
        <f t="shared" si="46"/>
        <v/>
      </c>
      <c r="AX124" s="125" t="str">
        <f t="shared" si="47"/>
        <v/>
      </c>
      <c r="AY124" s="125" t="str">
        <f t="shared" si="48"/>
        <v/>
      </c>
      <c r="AZ124" s="87"/>
      <c r="BA124" s="30" t="str">
        <f t="shared" si="49"/>
        <v>Débil</v>
      </c>
      <c r="BB124" s="34" t="str">
        <f>IFERROR(VLOOKUP((CONCATENATE(AY124,BA124)),Listados!$U$3:$V$11,2,FALSE),"")</f>
        <v/>
      </c>
      <c r="BC124" s="125">
        <f t="shared" si="50"/>
        <v>100</v>
      </c>
      <c r="BD124" s="188"/>
      <c r="BE124" s="190"/>
      <c r="BF124" s="188"/>
      <c r="BG124" s="188"/>
      <c r="BH124" s="175"/>
      <c r="BI124" s="198"/>
      <c r="BJ124" s="175"/>
      <c r="BK124" s="175"/>
    </row>
    <row r="125" spans="1:63" ht="28">
      <c r="A125" s="178"/>
      <c r="B125" s="200"/>
      <c r="C125" s="182"/>
      <c r="D125" s="185"/>
      <c r="E125" s="228"/>
      <c r="F125" s="236"/>
      <c r="G125" s="185"/>
      <c r="H125" s="234"/>
      <c r="I125" s="234"/>
      <c r="J125" s="234"/>
      <c r="K125" s="234"/>
      <c r="L125" s="234"/>
      <c r="M125" s="234"/>
      <c r="N125" s="234"/>
      <c r="O125" s="234"/>
      <c r="P125" s="234"/>
      <c r="Q125" s="234"/>
      <c r="R125" s="234"/>
      <c r="S125" s="234"/>
      <c r="T125" s="234"/>
      <c r="U125" s="234"/>
      <c r="V125" s="234"/>
      <c r="W125" s="234"/>
      <c r="X125" s="234"/>
      <c r="Y125" s="234"/>
      <c r="Z125" s="192"/>
      <c r="AA125" s="218"/>
      <c r="AB125" s="192"/>
      <c r="AC125" s="194"/>
      <c r="AD125" s="218" t="str">
        <f>+IF(OR(AB125=1,AB125&lt;=5),"Moderado",IF(OR(AB125=6,AB125&lt;=11),"Mayor","Catastrófico"))</f>
        <v>Moderado</v>
      </c>
      <c r="AE125" s="194"/>
      <c r="AF125" s="198"/>
      <c r="AG125" s="83" t="s">
        <v>169</v>
      </c>
      <c r="AH125" s="86"/>
      <c r="AI125" s="86"/>
      <c r="AJ125" s="86"/>
      <c r="AK125" s="46" t="str">
        <f t="shared" si="40"/>
        <v/>
      </c>
      <c r="AL125" s="86"/>
      <c r="AM125" s="46" t="str">
        <f t="shared" si="41"/>
        <v/>
      </c>
      <c r="AN125" s="126"/>
      <c r="AO125" s="46" t="str">
        <f t="shared" si="42"/>
        <v/>
      </c>
      <c r="AP125" s="126"/>
      <c r="AQ125" s="46" t="str">
        <f t="shared" si="43"/>
        <v/>
      </c>
      <c r="AR125" s="126"/>
      <c r="AS125" s="46" t="str">
        <f t="shared" si="44"/>
        <v/>
      </c>
      <c r="AT125" s="126"/>
      <c r="AU125" s="46" t="str">
        <f t="shared" si="45"/>
        <v/>
      </c>
      <c r="AV125" s="126"/>
      <c r="AW125" s="46" t="str">
        <f t="shared" si="46"/>
        <v/>
      </c>
      <c r="AX125" s="125" t="str">
        <f t="shared" si="47"/>
        <v/>
      </c>
      <c r="AY125" s="125" t="str">
        <f t="shared" si="48"/>
        <v/>
      </c>
      <c r="AZ125" s="87"/>
      <c r="BA125" s="30" t="str">
        <f t="shared" si="49"/>
        <v>Débil</v>
      </c>
      <c r="BB125" s="34" t="str">
        <f>IFERROR(VLOOKUP((CONCATENATE(AY125,BA125)),Listados!$U$3:$V$11,2,FALSE),"")</f>
        <v/>
      </c>
      <c r="BC125" s="125">
        <f t="shared" si="50"/>
        <v>100</v>
      </c>
      <c r="BD125" s="188"/>
      <c r="BE125" s="190"/>
      <c r="BF125" s="188"/>
      <c r="BG125" s="188"/>
      <c r="BH125" s="175"/>
      <c r="BI125" s="198"/>
      <c r="BJ125" s="175"/>
      <c r="BK125" s="175"/>
    </row>
    <row r="126" spans="1:63" ht="29" thickBot="1">
      <c r="A126" s="179"/>
      <c r="B126" s="200"/>
      <c r="C126" s="183"/>
      <c r="D126" s="186"/>
      <c r="E126" s="229"/>
      <c r="F126" s="237"/>
      <c r="G126" s="185"/>
      <c r="H126" s="234"/>
      <c r="I126" s="234"/>
      <c r="J126" s="234"/>
      <c r="K126" s="234"/>
      <c r="L126" s="234"/>
      <c r="M126" s="234"/>
      <c r="N126" s="234"/>
      <c r="O126" s="234"/>
      <c r="P126" s="234"/>
      <c r="Q126" s="234"/>
      <c r="R126" s="234"/>
      <c r="S126" s="234"/>
      <c r="T126" s="234"/>
      <c r="U126" s="234"/>
      <c r="V126" s="234"/>
      <c r="W126" s="234"/>
      <c r="X126" s="234"/>
      <c r="Y126" s="234"/>
      <c r="Z126" s="192"/>
      <c r="AA126" s="218"/>
      <c r="AB126" s="192"/>
      <c r="AC126" s="195"/>
      <c r="AD126" s="218" t="str">
        <f>+IF(OR(AB126=1,AB126&lt;=5),"Moderado",IF(OR(AB126=6,AB126&lt;=11),"Mayor","Catastrófico"))</f>
        <v>Moderado</v>
      </c>
      <c r="AE126" s="195"/>
      <c r="AF126" s="198"/>
      <c r="AG126" s="83" t="s">
        <v>169</v>
      </c>
      <c r="AH126" s="86"/>
      <c r="AI126" s="86"/>
      <c r="AJ126" s="86"/>
      <c r="AK126" s="46" t="str">
        <f t="shared" si="40"/>
        <v/>
      </c>
      <c r="AL126" s="86"/>
      <c r="AM126" s="46" t="str">
        <f t="shared" si="41"/>
        <v/>
      </c>
      <c r="AN126" s="126"/>
      <c r="AO126" s="46" t="str">
        <f t="shared" si="42"/>
        <v/>
      </c>
      <c r="AP126" s="126"/>
      <c r="AQ126" s="46" t="str">
        <f t="shared" si="43"/>
        <v/>
      </c>
      <c r="AR126" s="126"/>
      <c r="AS126" s="46" t="str">
        <f t="shared" si="44"/>
        <v/>
      </c>
      <c r="AT126" s="126"/>
      <c r="AU126" s="46" t="str">
        <f t="shared" si="45"/>
        <v/>
      </c>
      <c r="AV126" s="126"/>
      <c r="AW126" s="46" t="str">
        <f t="shared" si="46"/>
        <v/>
      </c>
      <c r="AX126" s="125" t="str">
        <f t="shared" si="47"/>
        <v/>
      </c>
      <c r="AY126" s="125" t="str">
        <f t="shared" si="48"/>
        <v/>
      </c>
      <c r="AZ126" s="87"/>
      <c r="BA126" s="30" t="str">
        <f t="shared" si="49"/>
        <v>Débil</v>
      </c>
      <c r="BB126" s="34" t="str">
        <f>IFERROR(VLOOKUP((CONCATENATE(AY126,BA126)),Listados!$U$3:$V$11,2,FALSE),"")</f>
        <v/>
      </c>
      <c r="BC126" s="125">
        <f t="shared" si="50"/>
        <v>100</v>
      </c>
      <c r="BD126" s="189"/>
      <c r="BE126" s="190"/>
      <c r="BF126" s="189"/>
      <c r="BG126" s="189"/>
      <c r="BH126" s="176"/>
      <c r="BI126" s="198"/>
      <c r="BJ126" s="176"/>
      <c r="BK126" s="176"/>
    </row>
    <row r="127" spans="1:63" ht="28">
      <c r="A127" s="177">
        <v>21</v>
      </c>
      <c r="B127" s="199"/>
      <c r="C127" s="181" t="str">
        <f>IFERROR(VLOOKUP(B127,Listados!B$3:C$20,2,FALSE),"")</f>
        <v/>
      </c>
      <c r="D127" s="184" t="s">
        <v>193</v>
      </c>
      <c r="E127" s="37"/>
      <c r="F127" s="28"/>
      <c r="G127" s="184"/>
      <c r="H127" s="233"/>
      <c r="I127" s="233"/>
      <c r="J127" s="233"/>
      <c r="K127" s="233"/>
      <c r="L127" s="233"/>
      <c r="M127" s="233"/>
      <c r="N127" s="233"/>
      <c r="O127" s="233"/>
      <c r="P127" s="233"/>
      <c r="Q127" s="233"/>
      <c r="R127" s="233"/>
      <c r="S127" s="233"/>
      <c r="T127" s="233"/>
      <c r="U127" s="233"/>
      <c r="V127" s="233"/>
      <c r="W127" s="233"/>
      <c r="X127" s="233"/>
      <c r="Y127" s="233"/>
      <c r="Z127" s="191"/>
      <c r="AA127" s="195">
        <f>COUNTIF(H127:Z132, "SI")</f>
        <v>0</v>
      </c>
      <c r="AB127" s="191"/>
      <c r="AC127" s="193" t="e">
        <f>+VLOOKUP(AB127,Listados!$K$8:$L$12,2,0)</f>
        <v>#N/A</v>
      </c>
      <c r="AD127" s="195" t="str">
        <f>+IF(OR(AA127=1,AA127&lt;=5),"Moderado",IF(OR(AA127=6,AA127&lt;=11),"Mayor","Catastrófico"))</f>
        <v>Moderado</v>
      </c>
      <c r="AE127" s="193" t="e">
        <f>+VLOOKUP(AD127,Listados!K133:L137,2,0)</f>
        <v>#N/A</v>
      </c>
      <c r="AF127" s="176" t="str">
        <f>IF(AND(AB127&lt;&gt;"",AD127&lt;&gt;""),VLOOKUP(AB127&amp;AD127,Listados!$M$3:$N$27,2,FALSE),"")</f>
        <v/>
      </c>
      <c r="AG127" s="83" t="s">
        <v>169</v>
      </c>
      <c r="AH127" s="86"/>
      <c r="AI127" s="86"/>
      <c r="AJ127" s="86"/>
      <c r="AK127" s="46" t="str">
        <f t="shared" si="40"/>
        <v/>
      </c>
      <c r="AL127" s="86"/>
      <c r="AM127" s="46" t="str">
        <f t="shared" si="41"/>
        <v/>
      </c>
      <c r="AN127" s="126"/>
      <c r="AO127" s="46" t="str">
        <f t="shared" si="42"/>
        <v/>
      </c>
      <c r="AP127" s="126"/>
      <c r="AQ127" s="46" t="str">
        <f t="shared" si="43"/>
        <v/>
      </c>
      <c r="AR127" s="126"/>
      <c r="AS127" s="46" t="str">
        <f t="shared" si="44"/>
        <v/>
      </c>
      <c r="AT127" s="126"/>
      <c r="AU127" s="46" t="str">
        <f t="shared" si="45"/>
        <v/>
      </c>
      <c r="AV127" s="126"/>
      <c r="AW127" s="46" t="str">
        <f t="shared" si="46"/>
        <v/>
      </c>
      <c r="AX127" s="125" t="str">
        <f t="shared" si="47"/>
        <v/>
      </c>
      <c r="AY127" s="125" t="str">
        <f t="shared" si="48"/>
        <v/>
      </c>
      <c r="AZ127" s="87"/>
      <c r="BA127" s="30" t="str">
        <f t="shared" si="49"/>
        <v>Débil</v>
      </c>
      <c r="BB127" s="34" t="str">
        <f>IFERROR(VLOOKUP((CONCATENATE(AY127,BA127)),Listados!$U$3:$V$11,2,FALSE),"")</f>
        <v/>
      </c>
      <c r="BC127" s="125">
        <f t="shared" si="50"/>
        <v>100</v>
      </c>
      <c r="BD127" s="187">
        <f>AVERAGE(BC127:BC132)</f>
        <v>100</v>
      </c>
      <c r="BE127" s="189" t="str">
        <f>IF(BD127&lt;=50, "Débil", IF(BD127&lt;=99,"Moderado","Fuerte"))</f>
        <v>Fuerte</v>
      </c>
      <c r="BF127" s="187">
        <f t="shared" ref="BF127" si="78">+IF(BE127="Fuerte",2,IF(BE127="Moderado",1,0))</f>
        <v>2</v>
      </c>
      <c r="BG127" s="187" t="e">
        <f t="shared" ref="BG127" si="79">+AC127-BF127</f>
        <v>#N/A</v>
      </c>
      <c r="BH127" s="174" t="e">
        <f>+VLOOKUP(BG127,Listados!$J$18:$K$24,2,TRUE)</f>
        <v>#N/A</v>
      </c>
      <c r="BI127" s="176" t="str">
        <f t="shared" ref="BI127" si="80">IF(ISBLANK(AD127),"",AD127)</f>
        <v>Moderado</v>
      </c>
      <c r="BJ127" s="174" t="e">
        <f>IF(AND(BH127&lt;&gt;"",BI127&lt;&gt;""),VLOOKUP(BH127&amp;BI127,Listados!$M$3:$N$27,2,FALSE),"")</f>
        <v>#N/A</v>
      </c>
      <c r="BK127" s="174" t="e">
        <f>+VLOOKUP(BJ127,Listados!$P$3:$Q$6,2,FALSE)</f>
        <v>#N/A</v>
      </c>
    </row>
    <row r="128" spans="1:63" ht="28">
      <c r="A128" s="178"/>
      <c r="B128" s="200"/>
      <c r="C128" s="182"/>
      <c r="D128" s="185"/>
      <c r="E128" s="35"/>
      <c r="F128" s="29"/>
      <c r="G128" s="185"/>
      <c r="H128" s="234"/>
      <c r="I128" s="234"/>
      <c r="J128" s="234"/>
      <c r="K128" s="234"/>
      <c r="L128" s="234"/>
      <c r="M128" s="234"/>
      <c r="N128" s="234"/>
      <c r="O128" s="234"/>
      <c r="P128" s="234"/>
      <c r="Q128" s="234"/>
      <c r="R128" s="234"/>
      <c r="S128" s="234"/>
      <c r="T128" s="234"/>
      <c r="U128" s="234"/>
      <c r="V128" s="234"/>
      <c r="W128" s="234"/>
      <c r="X128" s="234"/>
      <c r="Y128" s="234"/>
      <c r="Z128" s="192"/>
      <c r="AA128" s="218"/>
      <c r="AB128" s="192"/>
      <c r="AC128" s="194"/>
      <c r="AD128" s="218" t="str">
        <f>+IF(OR(AB128=1,AB128&lt;=5),"Moderado",IF(OR(AB128=6,AB128&lt;=11),"Mayor","Catastrófico"))</f>
        <v>Moderado</v>
      </c>
      <c r="AE128" s="194"/>
      <c r="AF128" s="198"/>
      <c r="AG128" s="83" t="s">
        <v>169</v>
      </c>
      <c r="AH128" s="86"/>
      <c r="AI128" s="86"/>
      <c r="AJ128" s="86"/>
      <c r="AK128" s="46" t="str">
        <f t="shared" si="40"/>
        <v/>
      </c>
      <c r="AL128" s="86"/>
      <c r="AM128" s="46" t="str">
        <f t="shared" si="41"/>
        <v/>
      </c>
      <c r="AN128" s="126"/>
      <c r="AO128" s="46" t="str">
        <f t="shared" si="42"/>
        <v/>
      </c>
      <c r="AP128" s="126"/>
      <c r="AQ128" s="46" t="str">
        <f t="shared" si="43"/>
        <v/>
      </c>
      <c r="AR128" s="126"/>
      <c r="AS128" s="46" t="str">
        <f t="shared" si="44"/>
        <v/>
      </c>
      <c r="AT128" s="126"/>
      <c r="AU128" s="46" t="str">
        <f t="shared" si="45"/>
        <v/>
      </c>
      <c r="AV128" s="126"/>
      <c r="AW128" s="46" t="str">
        <f t="shared" si="46"/>
        <v/>
      </c>
      <c r="AX128" s="125" t="str">
        <f t="shared" si="47"/>
        <v/>
      </c>
      <c r="AY128" s="125" t="str">
        <f t="shared" si="48"/>
        <v/>
      </c>
      <c r="AZ128" s="87"/>
      <c r="BA128" s="30" t="str">
        <f t="shared" si="49"/>
        <v>Débil</v>
      </c>
      <c r="BB128" s="34" t="str">
        <f>IFERROR(VLOOKUP((CONCATENATE(AY128,BA128)),Listados!$U$3:$V$11,2,FALSE),"")</f>
        <v/>
      </c>
      <c r="BC128" s="125">
        <f t="shared" si="50"/>
        <v>100</v>
      </c>
      <c r="BD128" s="188"/>
      <c r="BE128" s="190"/>
      <c r="BF128" s="188"/>
      <c r="BG128" s="188"/>
      <c r="BH128" s="175"/>
      <c r="BI128" s="198"/>
      <c r="BJ128" s="175"/>
      <c r="BK128" s="175"/>
    </row>
    <row r="129" spans="1:63" ht="28">
      <c r="A129" s="178"/>
      <c r="B129" s="200"/>
      <c r="C129" s="182"/>
      <c r="D129" s="185"/>
      <c r="E129" s="35"/>
      <c r="F129" s="29"/>
      <c r="G129" s="185"/>
      <c r="H129" s="234"/>
      <c r="I129" s="234"/>
      <c r="J129" s="234"/>
      <c r="K129" s="234"/>
      <c r="L129" s="234"/>
      <c r="M129" s="234"/>
      <c r="N129" s="234"/>
      <c r="O129" s="234"/>
      <c r="P129" s="234"/>
      <c r="Q129" s="234"/>
      <c r="R129" s="234"/>
      <c r="S129" s="234"/>
      <c r="T129" s="234"/>
      <c r="U129" s="234"/>
      <c r="V129" s="234"/>
      <c r="W129" s="234"/>
      <c r="X129" s="234"/>
      <c r="Y129" s="234"/>
      <c r="Z129" s="192"/>
      <c r="AA129" s="218"/>
      <c r="AB129" s="192"/>
      <c r="AC129" s="194"/>
      <c r="AD129" s="218" t="str">
        <f>+IF(OR(AB129=1,AB129&lt;=5),"Moderado",IF(OR(AB129=6,AB129&lt;=11),"Mayor","Catastrófico"))</f>
        <v>Moderado</v>
      </c>
      <c r="AE129" s="194"/>
      <c r="AF129" s="198"/>
      <c r="AG129" s="83" t="s">
        <v>169</v>
      </c>
      <c r="AH129" s="86"/>
      <c r="AI129" s="86"/>
      <c r="AJ129" s="86"/>
      <c r="AK129" s="46" t="str">
        <f t="shared" si="40"/>
        <v/>
      </c>
      <c r="AL129" s="86"/>
      <c r="AM129" s="46" t="str">
        <f t="shared" si="41"/>
        <v/>
      </c>
      <c r="AN129" s="126"/>
      <c r="AO129" s="46" t="str">
        <f t="shared" si="42"/>
        <v/>
      </c>
      <c r="AP129" s="126"/>
      <c r="AQ129" s="46" t="str">
        <f t="shared" si="43"/>
        <v/>
      </c>
      <c r="AR129" s="126"/>
      <c r="AS129" s="46" t="str">
        <f t="shared" si="44"/>
        <v/>
      </c>
      <c r="AT129" s="126"/>
      <c r="AU129" s="46" t="str">
        <f t="shared" si="45"/>
        <v/>
      </c>
      <c r="AV129" s="126"/>
      <c r="AW129" s="46" t="str">
        <f t="shared" si="46"/>
        <v/>
      </c>
      <c r="AX129" s="125" t="str">
        <f t="shared" si="47"/>
        <v/>
      </c>
      <c r="AY129" s="125" t="str">
        <f t="shared" si="48"/>
        <v/>
      </c>
      <c r="AZ129" s="87"/>
      <c r="BA129" s="30" t="str">
        <f t="shared" si="49"/>
        <v>Débil</v>
      </c>
      <c r="BB129" s="34" t="str">
        <f>IFERROR(VLOOKUP((CONCATENATE(AY129,BA129)),Listados!$U$3:$V$11,2,FALSE),"")</f>
        <v/>
      </c>
      <c r="BC129" s="125">
        <f t="shared" si="50"/>
        <v>100</v>
      </c>
      <c r="BD129" s="188"/>
      <c r="BE129" s="190"/>
      <c r="BF129" s="188"/>
      <c r="BG129" s="188"/>
      <c r="BH129" s="175"/>
      <c r="BI129" s="198"/>
      <c r="BJ129" s="175"/>
      <c r="BK129" s="175"/>
    </row>
    <row r="130" spans="1:63" ht="28">
      <c r="A130" s="178"/>
      <c r="B130" s="200"/>
      <c r="C130" s="182"/>
      <c r="D130" s="185"/>
      <c r="E130" s="227"/>
      <c r="F130" s="235"/>
      <c r="G130" s="185"/>
      <c r="H130" s="234"/>
      <c r="I130" s="234"/>
      <c r="J130" s="234"/>
      <c r="K130" s="234"/>
      <c r="L130" s="234"/>
      <c r="M130" s="234"/>
      <c r="N130" s="234"/>
      <c r="O130" s="234"/>
      <c r="P130" s="234"/>
      <c r="Q130" s="234"/>
      <c r="R130" s="234"/>
      <c r="S130" s="234"/>
      <c r="T130" s="234"/>
      <c r="U130" s="234"/>
      <c r="V130" s="234"/>
      <c r="W130" s="234"/>
      <c r="X130" s="234"/>
      <c r="Y130" s="234"/>
      <c r="Z130" s="192"/>
      <c r="AA130" s="218"/>
      <c r="AB130" s="192"/>
      <c r="AC130" s="194"/>
      <c r="AD130" s="218" t="str">
        <f>+IF(OR(AB130=1,AB130&lt;=5),"Moderado",IF(OR(AB130=6,AB130&lt;=11),"Mayor","Catastrófico"))</f>
        <v>Moderado</v>
      </c>
      <c r="AE130" s="194"/>
      <c r="AF130" s="198"/>
      <c r="AG130" s="83" t="s">
        <v>169</v>
      </c>
      <c r="AH130" s="86"/>
      <c r="AI130" s="86"/>
      <c r="AJ130" s="86"/>
      <c r="AK130" s="46" t="str">
        <f t="shared" si="40"/>
        <v/>
      </c>
      <c r="AL130" s="86"/>
      <c r="AM130" s="46" t="str">
        <f t="shared" si="41"/>
        <v/>
      </c>
      <c r="AN130" s="126"/>
      <c r="AO130" s="46" t="str">
        <f t="shared" si="42"/>
        <v/>
      </c>
      <c r="AP130" s="126"/>
      <c r="AQ130" s="46" t="str">
        <f t="shared" si="43"/>
        <v/>
      </c>
      <c r="AR130" s="126"/>
      <c r="AS130" s="46" t="str">
        <f t="shared" si="44"/>
        <v/>
      </c>
      <c r="AT130" s="126"/>
      <c r="AU130" s="46" t="str">
        <f t="shared" si="45"/>
        <v/>
      </c>
      <c r="AV130" s="126"/>
      <c r="AW130" s="46" t="str">
        <f t="shared" si="46"/>
        <v/>
      </c>
      <c r="AX130" s="125" t="str">
        <f t="shared" si="47"/>
        <v/>
      </c>
      <c r="AY130" s="125" t="str">
        <f t="shared" si="48"/>
        <v/>
      </c>
      <c r="AZ130" s="87"/>
      <c r="BA130" s="30" t="str">
        <f t="shared" si="49"/>
        <v>Débil</v>
      </c>
      <c r="BB130" s="34" t="str">
        <f>IFERROR(VLOOKUP((CONCATENATE(AY130,BA130)),Listados!$U$3:$V$11,2,FALSE),"")</f>
        <v/>
      </c>
      <c r="BC130" s="125">
        <f t="shared" si="50"/>
        <v>100</v>
      </c>
      <c r="BD130" s="188"/>
      <c r="BE130" s="190"/>
      <c r="BF130" s="188"/>
      <c r="BG130" s="188"/>
      <c r="BH130" s="175"/>
      <c r="BI130" s="198"/>
      <c r="BJ130" s="175"/>
      <c r="BK130" s="175"/>
    </row>
    <row r="131" spans="1:63" ht="28">
      <c r="A131" s="178"/>
      <c r="B131" s="200"/>
      <c r="C131" s="182"/>
      <c r="D131" s="185"/>
      <c r="E131" s="228"/>
      <c r="F131" s="236"/>
      <c r="G131" s="185"/>
      <c r="H131" s="234"/>
      <c r="I131" s="234"/>
      <c r="J131" s="234"/>
      <c r="K131" s="234"/>
      <c r="L131" s="234"/>
      <c r="M131" s="234"/>
      <c r="N131" s="234"/>
      <c r="O131" s="234"/>
      <c r="P131" s="234"/>
      <c r="Q131" s="234"/>
      <c r="R131" s="234"/>
      <c r="S131" s="234"/>
      <c r="T131" s="234"/>
      <c r="U131" s="234"/>
      <c r="V131" s="234"/>
      <c r="W131" s="234"/>
      <c r="X131" s="234"/>
      <c r="Y131" s="234"/>
      <c r="Z131" s="192"/>
      <c r="AA131" s="218"/>
      <c r="AB131" s="192"/>
      <c r="AC131" s="194"/>
      <c r="AD131" s="218" t="str">
        <f>+IF(OR(AB131=1,AB131&lt;=5),"Moderado",IF(OR(AB131=6,AB131&lt;=11),"Mayor","Catastrófico"))</f>
        <v>Moderado</v>
      </c>
      <c r="AE131" s="194"/>
      <c r="AF131" s="198"/>
      <c r="AG131" s="83" t="s">
        <v>169</v>
      </c>
      <c r="AH131" s="86"/>
      <c r="AI131" s="86"/>
      <c r="AJ131" s="86"/>
      <c r="AK131" s="46" t="str">
        <f t="shared" si="40"/>
        <v/>
      </c>
      <c r="AL131" s="86"/>
      <c r="AM131" s="46" t="str">
        <f t="shared" si="41"/>
        <v/>
      </c>
      <c r="AN131" s="126"/>
      <c r="AO131" s="46" t="str">
        <f t="shared" si="42"/>
        <v/>
      </c>
      <c r="AP131" s="126"/>
      <c r="AQ131" s="46" t="str">
        <f t="shared" si="43"/>
        <v/>
      </c>
      <c r="AR131" s="126"/>
      <c r="AS131" s="46" t="str">
        <f t="shared" si="44"/>
        <v/>
      </c>
      <c r="AT131" s="126"/>
      <c r="AU131" s="46" t="str">
        <f t="shared" si="45"/>
        <v/>
      </c>
      <c r="AV131" s="126"/>
      <c r="AW131" s="46" t="str">
        <f t="shared" si="46"/>
        <v/>
      </c>
      <c r="AX131" s="125" t="str">
        <f t="shared" si="47"/>
        <v/>
      </c>
      <c r="AY131" s="125" t="str">
        <f t="shared" si="48"/>
        <v/>
      </c>
      <c r="AZ131" s="87"/>
      <c r="BA131" s="30" t="str">
        <f t="shared" si="49"/>
        <v>Débil</v>
      </c>
      <c r="BB131" s="34" t="str">
        <f>IFERROR(VLOOKUP((CONCATENATE(AY131,BA131)),Listados!$U$3:$V$11,2,FALSE),"")</f>
        <v/>
      </c>
      <c r="BC131" s="125">
        <f t="shared" si="50"/>
        <v>100</v>
      </c>
      <c r="BD131" s="188"/>
      <c r="BE131" s="190"/>
      <c r="BF131" s="188"/>
      <c r="BG131" s="188"/>
      <c r="BH131" s="175"/>
      <c r="BI131" s="198"/>
      <c r="BJ131" s="175"/>
      <c r="BK131" s="175"/>
    </row>
    <row r="132" spans="1:63" ht="29" thickBot="1">
      <c r="A132" s="179"/>
      <c r="B132" s="200"/>
      <c r="C132" s="183"/>
      <c r="D132" s="186"/>
      <c r="E132" s="229"/>
      <c r="F132" s="237"/>
      <c r="G132" s="185"/>
      <c r="H132" s="234"/>
      <c r="I132" s="234"/>
      <c r="J132" s="234"/>
      <c r="K132" s="234"/>
      <c r="L132" s="234"/>
      <c r="M132" s="234"/>
      <c r="N132" s="234"/>
      <c r="O132" s="234"/>
      <c r="P132" s="234"/>
      <c r="Q132" s="234"/>
      <c r="R132" s="234"/>
      <c r="S132" s="234"/>
      <c r="T132" s="234"/>
      <c r="U132" s="234"/>
      <c r="V132" s="234"/>
      <c r="W132" s="234"/>
      <c r="X132" s="234"/>
      <c r="Y132" s="234"/>
      <c r="Z132" s="192"/>
      <c r="AA132" s="218"/>
      <c r="AB132" s="192"/>
      <c r="AC132" s="195"/>
      <c r="AD132" s="218" t="str">
        <f>+IF(OR(AB132=1,AB132&lt;=5),"Moderado",IF(OR(AB132=6,AB132&lt;=11),"Mayor","Catastrófico"))</f>
        <v>Moderado</v>
      </c>
      <c r="AE132" s="195"/>
      <c r="AF132" s="198"/>
      <c r="AG132" s="83" t="s">
        <v>169</v>
      </c>
      <c r="AH132" s="86"/>
      <c r="AI132" s="86"/>
      <c r="AJ132" s="86"/>
      <c r="AK132" s="46" t="str">
        <f t="shared" si="40"/>
        <v/>
      </c>
      <c r="AL132" s="86"/>
      <c r="AM132" s="46" t="str">
        <f t="shared" si="41"/>
        <v/>
      </c>
      <c r="AN132" s="126"/>
      <c r="AO132" s="46" t="str">
        <f t="shared" si="42"/>
        <v/>
      </c>
      <c r="AP132" s="126"/>
      <c r="AQ132" s="46" t="str">
        <f t="shared" si="43"/>
        <v/>
      </c>
      <c r="AR132" s="126"/>
      <c r="AS132" s="46" t="str">
        <f t="shared" si="44"/>
        <v/>
      </c>
      <c r="AT132" s="126"/>
      <c r="AU132" s="46" t="str">
        <f t="shared" si="45"/>
        <v/>
      </c>
      <c r="AV132" s="126"/>
      <c r="AW132" s="46" t="str">
        <f t="shared" si="46"/>
        <v/>
      </c>
      <c r="AX132" s="125" t="str">
        <f t="shared" si="47"/>
        <v/>
      </c>
      <c r="AY132" s="125" t="str">
        <f t="shared" si="48"/>
        <v/>
      </c>
      <c r="AZ132" s="87"/>
      <c r="BA132" s="30" t="str">
        <f t="shared" si="49"/>
        <v>Débil</v>
      </c>
      <c r="BB132" s="34" t="str">
        <f>IFERROR(VLOOKUP((CONCATENATE(AY132,BA132)),Listados!$U$3:$V$11,2,FALSE),"")</f>
        <v/>
      </c>
      <c r="BC132" s="125">
        <f t="shared" si="50"/>
        <v>100</v>
      </c>
      <c r="BD132" s="189"/>
      <c r="BE132" s="190"/>
      <c r="BF132" s="189"/>
      <c r="BG132" s="189"/>
      <c r="BH132" s="176"/>
      <c r="BI132" s="198"/>
      <c r="BJ132" s="176"/>
      <c r="BK132" s="176"/>
    </row>
    <row r="133" spans="1:63" ht="28">
      <c r="A133" s="177">
        <v>22</v>
      </c>
      <c r="B133" s="199"/>
      <c r="C133" s="181" t="str">
        <f>IFERROR(VLOOKUP(B133,Listados!B$3:C$20,2,FALSE),"")</f>
        <v/>
      </c>
      <c r="D133" s="184" t="s">
        <v>193</v>
      </c>
      <c r="E133" s="37"/>
      <c r="F133" s="28"/>
      <c r="G133" s="184"/>
      <c r="H133" s="233"/>
      <c r="I133" s="233"/>
      <c r="J133" s="233"/>
      <c r="K133" s="233"/>
      <c r="L133" s="233"/>
      <c r="M133" s="233"/>
      <c r="N133" s="233"/>
      <c r="O133" s="233"/>
      <c r="P133" s="233"/>
      <c r="Q133" s="233"/>
      <c r="R133" s="233"/>
      <c r="S133" s="233"/>
      <c r="T133" s="233"/>
      <c r="U133" s="233"/>
      <c r="V133" s="233"/>
      <c r="W133" s="233"/>
      <c r="X133" s="233"/>
      <c r="Y133" s="233"/>
      <c r="Z133" s="191"/>
      <c r="AA133" s="195">
        <f>COUNTIF(H133:Z138, "SI")</f>
        <v>0</v>
      </c>
      <c r="AB133" s="191"/>
      <c r="AC133" s="193" t="e">
        <f>+VLOOKUP(AB133,Listados!$K$8:$L$12,2,0)</f>
        <v>#N/A</v>
      </c>
      <c r="AD133" s="195" t="str">
        <f>+IF(OR(AA133=1,AA133&lt;=5),"Moderado",IF(OR(AA133=6,AA133&lt;=11),"Mayor","Catastrófico"))</f>
        <v>Moderado</v>
      </c>
      <c r="AE133" s="193" t="e">
        <f>+VLOOKUP(AD133,Listados!K139:L143,2,0)</f>
        <v>#N/A</v>
      </c>
      <c r="AF133" s="176" t="str">
        <f>IF(AND(AB133&lt;&gt;"",AD133&lt;&gt;""),VLOOKUP(AB133&amp;AD133,Listados!$M$3:$N$27,2,FALSE),"")</f>
        <v/>
      </c>
      <c r="AG133" s="83" t="s">
        <v>169</v>
      </c>
      <c r="AH133" s="86"/>
      <c r="AI133" s="86"/>
      <c r="AJ133" s="86"/>
      <c r="AK133" s="46" t="str">
        <f t="shared" si="40"/>
        <v/>
      </c>
      <c r="AL133" s="86"/>
      <c r="AM133" s="46" t="str">
        <f t="shared" si="41"/>
        <v/>
      </c>
      <c r="AN133" s="126"/>
      <c r="AO133" s="46" t="str">
        <f t="shared" si="42"/>
        <v/>
      </c>
      <c r="AP133" s="126"/>
      <c r="AQ133" s="46" t="str">
        <f t="shared" si="43"/>
        <v/>
      </c>
      <c r="AR133" s="126"/>
      <c r="AS133" s="46" t="str">
        <f t="shared" si="44"/>
        <v/>
      </c>
      <c r="AT133" s="126"/>
      <c r="AU133" s="46" t="str">
        <f t="shared" si="45"/>
        <v/>
      </c>
      <c r="AV133" s="126"/>
      <c r="AW133" s="46" t="str">
        <f t="shared" si="46"/>
        <v/>
      </c>
      <c r="AX133" s="125" t="str">
        <f t="shared" si="47"/>
        <v/>
      </c>
      <c r="AY133" s="125" t="str">
        <f t="shared" si="48"/>
        <v/>
      </c>
      <c r="AZ133" s="87"/>
      <c r="BA133" s="30" t="str">
        <f t="shared" si="49"/>
        <v>Débil</v>
      </c>
      <c r="BB133" s="34" t="str">
        <f>IFERROR(VLOOKUP((CONCATENATE(AY133,BA133)),Listados!$U$3:$V$11,2,FALSE),"")</f>
        <v/>
      </c>
      <c r="BC133" s="125">
        <f t="shared" si="50"/>
        <v>100</v>
      </c>
      <c r="BD133" s="187">
        <f>AVERAGE(BC133:BC138)</f>
        <v>100</v>
      </c>
      <c r="BE133" s="189" t="str">
        <f>IF(BD133&lt;=50, "Débil", IF(BD133&lt;=99,"Moderado","Fuerte"))</f>
        <v>Fuerte</v>
      </c>
      <c r="BF133" s="187">
        <f t="shared" ref="BF133" si="81">+IF(BE133="Fuerte",2,IF(BE133="Moderado",1,0))</f>
        <v>2</v>
      </c>
      <c r="BG133" s="187" t="e">
        <f t="shared" ref="BG133" si="82">+AC133-BF133</f>
        <v>#N/A</v>
      </c>
      <c r="BH133" s="174" t="e">
        <f>+VLOOKUP(BG133,Listados!$J$18:$K$24,2,TRUE)</f>
        <v>#N/A</v>
      </c>
      <c r="BI133" s="176" t="str">
        <f t="shared" ref="BI133" si="83">IF(ISBLANK(AD133),"",AD133)</f>
        <v>Moderado</v>
      </c>
      <c r="BJ133" s="174" t="e">
        <f>IF(AND(BH133&lt;&gt;"",BI133&lt;&gt;""),VLOOKUP(BH133&amp;BI133,Listados!$M$3:$N$27,2,FALSE),"")</f>
        <v>#N/A</v>
      </c>
      <c r="BK133" s="174" t="e">
        <f>+VLOOKUP(BJ133,Listados!$P$3:$Q$6,2,FALSE)</f>
        <v>#N/A</v>
      </c>
    </row>
    <row r="134" spans="1:63" ht="28">
      <c r="A134" s="178"/>
      <c r="B134" s="200"/>
      <c r="C134" s="182"/>
      <c r="D134" s="185"/>
      <c r="E134" s="35"/>
      <c r="F134" s="29"/>
      <c r="G134" s="185"/>
      <c r="H134" s="234"/>
      <c r="I134" s="234"/>
      <c r="J134" s="234"/>
      <c r="K134" s="234"/>
      <c r="L134" s="234"/>
      <c r="M134" s="234"/>
      <c r="N134" s="234"/>
      <c r="O134" s="234"/>
      <c r="P134" s="234"/>
      <c r="Q134" s="234"/>
      <c r="R134" s="234"/>
      <c r="S134" s="234"/>
      <c r="T134" s="234"/>
      <c r="U134" s="234"/>
      <c r="V134" s="234"/>
      <c r="W134" s="234"/>
      <c r="X134" s="234"/>
      <c r="Y134" s="234"/>
      <c r="Z134" s="192"/>
      <c r="AA134" s="218"/>
      <c r="AB134" s="192"/>
      <c r="AC134" s="194"/>
      <c r="AD134" s="218" t="str">
        <f>+IF(OR(AB134=1,AB134&lt;=5),"Moderado",IF(OR(AB134=6,AB134&lt;=11),"Mayor","Catastrófico"))</f>
        <v>Moderado</v>
      </c>
      <c r="AE134" s="194"/>
      <c r="AF134" s="198"/>
      <c r="AG134" s="83" t="s">
        <v>169</v>
      </c>
      <c r="AH134" s="86"/>
      <c r="AI134" s="86"/>
      <c r="AJ134" s="86"/>
      <c r="AK134" s="46" t="str">
        <f t="shared" si="40"/>
        <v/>
      </c>
      <c r="AL134" s="86"/>
      <c r="AM134" s="46" t="str">
        <f t="shared" si="41"/>
        <v/>
      </c>
      <c r="AN134" s="126"/>
      <c r="AO134" s="46" t="str">
        <f t="shared" si="42"/>
        <v/>
      </c>
      <c r="AP134" s="126"/>
      <c r="AQ134" s="46" t="str">
        <f t="shared" si="43"/>
        <v/>
      </c>
      <c r="AR134" s="126"/>
      <c r="AS134" s="46" t="str">
        <f t="shared" si="44"/>
        <v/>
      </c>
      <c r="AT134" s="126"/>
      <c r="AU134" s="46" t="str">
        <f t="shared" si="45"/>
        <v/>
      </c>
      <c r="AV134" s="126"/>
      <c r="AW134" s="46" t="str">
        <f t="shared" si="46"/>
        <v/>
      </c>
      <c r="AX134" s="125" t="str">
        <f t="shared" si="47"/>
        <v/>
      </c>
      <c r="AY134" s="125" t="str">
        <f t="shared" si="48"/>
        <v/>
      </c>
      <c r="AZ134" s="87"/>
      <c r="BA134" s="30" t="str">
        <f t="shared" si="49"/>
        <v>Débil</v>
      </c>
      <c r="BB134" s="34" t="str">
        <f>IFERROR(VLOOKUP((CONCATENATE(AY134,BA134)),Listados!$U$3:$V$11,2,FALSE),"")</f>
        <v/>
      </c>
      <c r="BC134" s="125">
        <f t="shared" si="50"/>
        <v>100</v>
      </c>
      <c r="BD134" s="188"/>
      <c r="BE134" s="190"/>
      <c r="BF134" s="188"/>
      <c r="BG134" s="188"/>
      <c r="BH134" s="175"/>
      <c r="BI134" s="198"/>
      <c r="BJ134" s="175"/>
      <c r="BK134" s="175"/>
    </row>
    <row r="135" spans="1:63" ht="28">
      <c r="A135" s="178"/>
      <c r="B135" s="200"/>
      <c r="C135" s="182"/>
      <c r="D135" s="185"/>
      <c r="E135" s="35"/>
      <c r="F135" s="29"/>
      <c r="G135" s="185"/>
      <c r="H135" s="234"/>
      <c r="I135" s="234"/>
      <c r="J135" s="234"/>
      <c r="K135" s="234"/>
      <c r="L135" s="234"/>
      <c r="M135" s="234"/>
      <c r="N135" s="234"/>
      <c r="O135" s="234"/>
      <c r="P135" s="234"/>
      <c r="Q135" s="234"/>
      <c r="R135" s="234"/>
      <c r="S135" s="234"/>
      <c r="T135" s="234"/>
      <c r="U135" s="234"/>
      <c r="V135" s="234"/>
      <c r="W135" s="234"/>
      <c r="X135" s="234"/>
      <c r="Y135" s="234"/>
      <c r="Z135" s="192"/>
      <c r="AA135" s="218"/>
      <c r="AB135" s="192"/>
      <c r="AC135" s="194"/>
      <c r="AD135" s="218" t="str">
        <f>+IF(OR(AB135=1,AB135&lt;=5),"Moderado",IF(OR(AB135=6,AB135&lt;=11),"Mayor","Catastrófico"))</f>
        <v>Moderado</v>
      </c>
      <c r="AE135" s="194"/>
      <c r="AF135" s="198"/>
      <c r="AG135" s="83" t="s">
        <v>169</v>
      </c>
      <c r="AH135" s="86"/>
      <c r="AI135" s="86"/>
      <c r="AJ135" s="86"/>
      <c r="AK135" s="46" t="str">
        <f t="shared" si="40"/>
        <v/>
      </c>
      <c r="AL135" s="86"/>
      <c r="AM135" s="46" t="str">
        <f t="shared" si="41"/>
        <v/>
      </c>
      <c r="AN135" s="126"/>
      <c r="AO135" s="46" t="str">
        <f t="shared" si="42"/>
        <v/>
      </c>
      <c r="AP135" s="126"/>
      <c r="AQ135" s="46" t="str">
        <f t="shared" si="43"/>
        <v/>
      </c>
      <c r="AR135" s="126"/>
      <c r="AS135" s="46" t="str">
        <f t="shared" si="44"/>
        <v/>
      </c>
      <c r="AT135" s="126"/>
      <c r="AU135" s="46" t="str">
        <f t="shared" si="45"/>
        <v/>
      </c>
      <c r="AV135" s="126"/>
      <c r="AW135" s="46" t="str">
        <f t="shared" si="46"/>
        <v/>
      </c>
      <c r="AX135" s="125" t="str">
        <f t="shared" si="47"/>
        <v/>
      </c>
      <c r="AY135" s="125" t="str">
        <f t="shared" si="48"/>
        <v/>
      </c>
      <c r="AZ135" s="87"/>
      <c r="BA135" s="30" t="str">
        <f t="shared" si="49"/>
        <v>Débil</v>
      </c>
      <c r="BB135" s="34" t="str">
        <f>IFERROR(VLOOKUP((CONCATENATE(AY135,BA135)),Listados!$U$3:$V$11,2,FALSE),"")</f>
        <v/>
      </c>
      <c r="BC135" s="125">
        <f t="shared" si="50"/>
        <v>100</v>
      </c>
      <c r="BD135" s="188"/>
      <c r="BE135" s="190"/>
      <c r="BF135" s="188"/>
      <c r="BG135" s="188"/>
      <c r="BH135" s="175"/>
      <c r="BI135" s="198"/>
      <c r="BJ135" s="175"/>
      <c r="BK135" s="175"/>
    </row>
    <row r="136" spans="1:63" ht="28">
      <c r="A136" s="178"/>
      <c r="B136" s="200"/>
      <c r="C136" s="182"/>
      <c r="D136" s="185"/>
      <c r="E136" s="227"/>
      <c r="F136" s="235"/>
      <c r="G136" s="185"/>
      <c r="H136" s="234"/>
      <c r="I136" s="234"/>
      <c r="J136" s="234"/>
      <c r="K136" s="234"/>
      <c r="L136" s="234"/>
      <c r="M136" s="234"/>
      <c r="N136" s="234"/>
      <c r="O136" s="234"/>
      <c r="P136" s="234"/>
      <c r="Q136" s="234"/>
      <c r="R136" s="234"/>
      <c r="S136" s="234"/>
      <c r="T136" s="234"/>
      <c r="U136" s="234"/>
      <c r="V136" s="234"/>
      <c r="W136" s="234"/>
      <c r="X136" s="234"/>
      <c r="Y136" s="234"/>
      <c r="Z136" s="192"/>
      <c r="AA136" s="218"/>
      <c r="AB136" s="192"/>
      <c r="AC136" s="194"/>
      <c r="AD136" s="218" t="str">
        <f>+IF(OR(AB136=1,AB136&lt;=5),"Moderado",IF(OR(AB136=6,AB136&lt;=11),"Mayor","Catastrófico"))</f>
        <v>Moderado</v>
      </c>
      <c r="AE136" s="194"/>
      <c r="AF136" s="198"/>
      <c r="AG136" s="83" t="s">
        <v>169</v>
      </c>
      <c r="AH136" s="86"/>
      <c r="AI136" s="86"/>
      <c r="AJ136" s="86"/>
      <c r="AK136" s="46" t="str">
        <f t="shared" ref="AK136:AK199" si="84">+IF(AJ136="si",15,"")</f>
        <v/>
      </c>
      <c r="AL136" s="86"/>
      <c r="AM136" s="46" t="str">
        <f t="shared" ref="AM136:AM199" si="85">+IF(AL136="si",15,"")</f>
        <v/>
      </c>
      <c r="AN136" s="126"/>
      <c r="AO136" s="46" t="str">
        <f t="shared" ref="AO136:AO199" si="86">+IF(AN136="si",15,"")</f>
        <v/>
      </c>
      <c r="AP136" s="126"/>
      <c r="AQ136" s="46" t="str">
        <f t="shared" ref="AQ136:AQ199" si="87">+IF(AP136="si",15,"")</f>
        <v/>
      </c>
      <c r="AR136" s="126"/>
      <c r="AS136" s="46" t="str">
        <f t="shared" ref="AS136:AS199" si="88">+IF(AR136="si",15,"")</f>
        <v/>
      </c>
      <c r="AT136" s="126"/>
      <c r="AU136" s="46" t="str">
        <f t="shared" ref="AU136:AU199" si="89">+IF(AT136="si",15,"")</f>
        <v/>
      </c>
      <c r="AV136" s="126"/>
      <c r="AW136" s="46" t="str">
        <f t="shared" ref="AW136:AW199" si="90">+IF(AV136="Completa",10,IF(AV136="Incompleta",5,""))</f>
        <v/>
      </c>
      <c r="AX136" s="125" t="str">
        <f t="shared" ref="AX136:AX199" si="91">IF((SUM(AK136,AM136,AO136,AQ136,AS136,AU136,AW136)=0),"",(SUM(AK136,AM136,AO136,AQ136,AS136,AU136,AW136)))</f>
        <v/>
      </c>
      <c r="AY136" s="125" t="str">
        <f t="shared" ref="AY136:AY199" si="92">IF(AX136&lt;=85,"Débil",IF(AX136&lt;=95,"Moderado",IF(AX136=100,"Fuerte","")))</f>
        <v/>
      </c>
      <c r="AZ136" s="87"/>
      <c r="BA136" s="30" t="str">
        <f t="shared" ref="BA136:BA199" si="93">+IF(AZ136="siempre","Fuerte",IF(AZ136="Algunas veces","Moderado","Débil"))</f>
        <v>Débil</v>
      </c>
      <c r="BB136" s="34" t="str">
        <f>IFERROR(VLOOKUP((CONCATENATE(AY136,BA136)),Listados!$U$3:$V$11,2,FALSE),"")</f>
        <v/>
      </c>
      <c r="BC136" s="125">
        <f t="shared" ref="BC136:BC199" si="94">IF(ISBLANK(BB136),"",IF(BB136="Débil", 0, IF(BB136="Moderado",50,100)))</f>
        <v>100</v>
      </c>
      <c r="BD136" s="188"/>
      <c r="BE136" s="190"/>
      <c r="BF136" s="188"/>
      <c r="BG136" s="188"/>
      <c r="BH136" s="175"/>
      <c r="BI136" s="198"/>
      <c r="BJ136" s="175"/>
      <c r="BK136" s="175"/>
    </row>
    <row r="137" spans="1:63" ht="28">
      <c r="A137" s="178"/>
      <c r="B137" s="200"/>
      <c r="C137" s="182"/>
      <c r="D137" s="185"/>
      <c r="E137" s="228"/>
      <c r="F137" s="236"/>
      <c r="G137" s="185"/>
      <c r="H137" s="234"/>
      <c r="I137" s="234"/>
      <c r="J137" s="234"/>
      <c r="K137" s="234"/>
      <c r="L137" s="234"/>
      <c r="M137" s="234"/>
      <c r="N137" s="234"/>
      <c r="O137" s="234"/>
      <c r="P137" s="234"/>
      <c r="Q137" s="234"/>
      <c r="R137" s="234"/>
      <c r="S137" s="234"/>
      <c r="T137" s="234"/>
      <c r="U137" s="234"/>
      <c r="V137" s="234"/>
      <c r="W137" s="234"/>
      <c r="X137" s="234"/>
      <c r="Y137" s="234"/>
      <c r="Z137" s="192"/>
      <c r="AA137" s="218"/>
      <c r="AB137" s="192"/>
      <c r="AC137" s="194"/>
      <c r="AD137" s="218" t="str">
        <f>+IF(OR(AB137=1,AB137&lt;=5),"Moderado",IF(OR(AB137=6,AB137&lt;=11),"Mayor","Catastrófico"))</f>
        <v>Moderado</v>
      </c>
      <c r="AE137" s="194"/>
      <c r="AF137" s="198"/>
      <c r="AG137" s="83" t="s">
        <v>169</v>
      </c>
      <c r="AH137" s="86"/>
      <c r="AI137" s="86"/>
      <c r="AJ137" s="86"/>
      <c r="AK137" s="46" t="str">
        <f t="shared" si="84"/>
        <v/>
      </c>
      <c r="AL137" s="86"/>
      <c r="AM137" s="46" t="str">
        <f t="shared" si="85"/>
        <v/>
      </c>
      <c r="AN137" s="126"/>
      <c r="AO137" s="46" t="str">
        <f t="shared" si="86"/>
        <v/>
      </c>
      <c r="AP137" s="126"/>
      <c r="AQ137" s="46" t="str">
        <f t="shared" si="87"/>
        <v/>
      </c>
      <c r="AR137" s="126"/>
      <c r="AS137" s="46" t="str">
        <f t="shared" si="88"/>
        <v/>
      </c>
      <c r="AT137" s="126"/>
      <c r="AU137" s="46" t="str">
        <f t="shared" si="89"/>
        <v/>
      </c>
      <c r="AV137" s="126"/>
      <c r="AW137" s="46" t="str">
        <f t="shared" si="90"/>
        <v/>
      </c>
      <c r="AX137" s="125" t="str">
        <f t="shared" si="91"/>
        <v/>
      </c>
      <c r="AY137" s="125" t="str">
        <f t="shared" si="92"/>
        <v/>
      </c>
      <c r="AZ137" s="87"/>
      <c r="BA137" s="30" t="str">
        <f t="shared" si="93"/>
        <v>Débil</v>
      </c>
      <c r="BB137" s="34" t="str">
        <f>IFERROR(VLOOKUP((CONCATENATE(AY137,BA137)),Listados!$U$3:$V$11,2,FALSE),"")</f>
        <v/>
      </c>
      <c r="BC137" s="125">
        <f t="shared" si="94"/>
        <v>100</v>
      </c>
      <c r="BD137" s="188"/>
      <c r="BE137" s="190"/>
      <c r="BF137" s="188"/>
      <c r="BG137" s="188"/>
      <c r="BH137" s="175"/>
      <c r="BI137" s="198"/>
      <c r="BJ137" s="175"/>
      <c r="BK137" s="175"/>
    </row>
    <row r="138" spans="1:63" ht="29" thickBot="1">
      <c r="A138" s="179"/>
      <c r="B138" s="200"/>
      <c r="C138" s="183"/>
      <c r="D138" s="186"/>
      <c r="E138" s="229"/>
      <c r="F138" s="237"/>
      <c r="G138" s="185"/>
      <c r="H138" s="234"/>
      <c r="I138" s="234"/>
      <c r="J138" s="234"/>
      <c r="K138" s="234"/>
      <c r="L138" s="234"/>
      <c r="M138" s="234"/>
      <c r="N138" s="234"/>
      <c r="O138" s="234"/>
      <c r="P138" s="234"/>
      <c r="Q138" s="234"/>
      <c r="R138" s="234"/>
      <c r="S138" s="234"/>
      <c r="T138" s="234"/>
      <c r="U138" s="234"/>
      <c r="V138" s="234"/>
      <c r="W138" s="234"/>
      <c r="X138" s="234"/>
      <c r="Y138" s="234"/>
      <c r="Z138" s="192"/>
      <c r="AA138" s="218"/>
      <c r="AB138" s="192"/>
      <c r="AC138" s="195"/>
      <c r="AD138" s="218" t="str">
        <f>+IF(OR(AB138=1,AB138&lt;=5),"Moderado",IF(OR(AB138=6,AB138&lt;=11),"Mayor","Catastrófico"))</f>
        <v>Moderado</v>
      </c>
      <c r="AE138" s="195"/>
      <c r="AF138" s="198"/>
      <c r="AG138" s="83" t="s">
        <v>169</v>
      </c>
      <c r="AH138" s="86"/>
      <c r="AI138" s="86"/>
      <c r="AJ138" s="86"/>
      <c r="AK138" s="46" t="str">
        <f t="shared" si="84"/>
        <v/>
      </c>
      <c r="AL138" s="86"/>
      <c r="AM138" s="46" t="str">
        <f t="shared" si="85"/>
        <v/>
      </c>
      <c r="AN138" s="126"/>
      <c r="AO138" s="46" t="str">
        <f t="shared" si="86"/>
        <v/>
      </c>
      <c r="AP138" s="126"/>
      <c r="AQ138" s="46" t="str">
        <f t="shared" si="87"/>
        <v/>
      </c>
      <c r="AR138" s="126"/>
      <c r="AS138" s="46" t="str">
        <f t="shared" si="88"/>
        <v/>
      </c>
      <c r="AT138" s="126"/>
      <c r="AU138" s="46" t="str">
        <f t="shared" si="89"/>
        <v/>
      </c>
      <c r="AV138" s="126"/>
      <c r="AW138" s="46" t="str">
        <f t="shared" si="90"/>
        <v/>
      </c>
      <c r="AX138" s="125" t="str">
        <f t="shared" si="91"/>
        <v/>
      </c>
      <c r="AY138" s="125" t="str">
        <f t="shared" si="92"/>
        <v/>
      </c>
      <c r="AZ138" s="87"/>
      <c r="BA138" s="30" t="str">
        <f t="shared" si="93"/>
        <v>Débil</v>
      </c>
      <c r="BB138" s="34" t="str">
        <f>IFERROR(VLOOKUP((CONCATENATE(AY138,BA138)),Listados!$U$3:$V$11,2,FALSE),"")</f>
        <v/>
      </c>
      <c r="BC138" s="125">
        <f t="shared" si="94"/>
        <v>100</v>
      </c>
      <c r="BD138" s="189"/>
      <c r="BE138" s="190"/>
      <c r="BF138" s="189"/>
      <c r="BG138" s="189"/>
      <c r="BH138" s="176"/>
      <c r="BI138" s="198"/>
      <c r="BJ138" s="176"/>
      <c r="BK138" s="176"/>
    </row>
    <row r="139" spans="1:63" ht="28">
      <c r="A139" s="177">
        <v>23</v>
      </c>
      <c r="B139" s="199"/>
      <c r="C139" s="181" t="str">
        <f>IFERROR(VLOOKUP(B139,Listados!B$3:C$20,2,FALSE),"")</f>
        <v/>
      </c>
      <c r="D139" s="184" t="s">
        <v>193</v>
      </c>
      <c r="E139" s="37"/>
      <c r="F139" s="28"/>
      <c r="G139" s="184"/>
      <c r="H139" s="233"/>
      <c r="I139" s="233"/>
      <c r="J139" s="233"/>
      <c r="K139" s="233"/>
      <c r="L139" s="233"/>
      <c r="M139" s="233"/>
      <c r="N139" s="233"/>
      <c r="O139" s="233"/>
      <c r="P139" s="233"/>
      <c r="Q139" s="233"/>
      <c r="R139" s="233"/>
      <c r="S139" s="233"/>
      <c r="T139" s="233"/>
      <c r="U139" s="233"/>
      <c r="V139" s="233"/>
      <c r="W139" s="233"/>
      <c r="X139" s="233"/>
      <c r="Y139" s="233"/>
      <c r="Z139" s="191"/>
      <c r="AA139" s="195">
        <f>COUNTIF(H139:Z144, "SI")</f>
        <v>0</v>
      </c>
      <c r="AB139" s="191"/>
      <c r="AC139" s="193" t="e">
        <f>+VLOOKUP(AB139,Listados!$K$8:$L$12,2,0)</f>
        <v>#N/A</v>
      </c>
      <c r="AD139" s="195" t="str">
        <f>+IF(OR(AA139=1,AA139&lt;=5),"Moderado",IF(OR(AA139=6,AA139&lt;=11),"Mayor","Catastrófico"))</f>
        <v>Moderado</v>
      </c>
      <c r="AE139" s="193" t="e">
        <f>+VLOOKUP(AD139,Listados!K145:L149,2,0)</f>
        <v>#N/A</v>
      </c>
      <c r="AF139" s="176" t="str">
        <f>IF(AND(AB139&lt;&gt;"",AD139&lt;&gt;""),VLOOKUP(AB139&amp;AD139,Listados!$M$3:$N$27,2,FALSE),"")</f>
        <v/>
      </c>
      <c r="AG139" s="83" t="s">
        <v>169</v>
      </c>
      <c r="AH139" s="86"/>
      <c r="AI139" s="86"/>
      <c r="AJ139" s="86"/>
      <c r="AK139" s="46" t="str">
        <f t="shared" si="84"/>
        <v/>
      </c>
      <c r="AL139" s="86"/>
      <c r="AM139" s="46" t="str">
        <f t="shared" si="85"/>
        <v/>
      </c>
      <c r="AN139" s="126"/>
      <c r="AO139" s="46" t="str">
        <f t="shared" si="86"/>
        <v/>
      </c>
      <c r="AP139" s="126"/>
      <c r="AQ139" s="46" t="str">
        <f t="shared" si="87"/>
        <v/>
      </c>
      <c r="AR139" s="126"/>
      <c r="AS139" s="46" t="str">
        <f t="shared" si="88"/>
        <v/>
      </c>
      <c r="AT139" s="126"/>
      <c r="AU139" s="46" t="str">
        <f t="shared" si="89"/>
        <v/>
      </c>
      <c r="AV139" s="126"/>
      <c r="AW139" s="46" t="str">
        <f t="shared" si="90"/>
        <v/>
      </c>
      <c r="AX139" s="125" t="str">
        <f t="shared" si="91"/>
        <v/>
      </c>
      <c r="AY139" s="125" t="str">
        <f t="shared" si="92"/>
        <v/>
      </c>
      <c r="AZ139" s="87"/>
      <c r="BA139" s="30" t="str">
        <f t="shared" si="93"/>
        <v>Débil</v>
      </c>
      <c r="BB139" s="34" t="str">
        <f>IFERROR(VLOOKUP((CONCATENATE(AY139,BA139)),Listados!$U$3:$V$11,2,FALSE),"")</f>
        <v/>
      </c>
      <c r="BC139" s="125">
        <f t="shared" si="94"/>
        <v>100</v>
      </c>
      <c r="BD139" s="187">
        <f>AVERAGE(BC139:BC144)</f>
        <v>100</v>
      </c>
      <c r="BE139" s="189" t="str">
        <f>IF(BD139&lt;=50, "Débil", IF(BD139&lt;=99,"Moderado","Fuerte"))</f>
        <v>Fuerte</v>
      </c>
      <c r="BF139" s="187">
        <f t="shared" ref="BF139" si="95">+IF(BE139="Fuerte",2,IF(BE139="Moderado",1,0))</f>
        <v>2</v>
      </c>
      <c r="BG139" s="187" t="e">
        <f t="shared" ref="BG139" si="96">+AC139-BF139</f>
        <v>#N/A</v>
      </c>
      <c r="BH139" s="174" t="e">
        <f>+VLOOKUP(BG139,Listados!$J$18:$K$24,2,TRUE)</f>
        <v>#N/A</v>
      </c>
      <c r="BI139" s="176" t="str">
        <f t="shared" ref="BI139" si="97">IF(ISBLANK(AD139),"",AD139)</f>
        <v>Moderado</v>
      </c>
      <c r="BJ139" s="174" t="e">
        <f>IF(AND(BH139&lt;&gt;"",BI139&lt;&gt;""),VLOOKUP(BH139&amp;BI139,Listados!$M$3:$N$27,2,FALSE),"")</f>
        <v>#N/A</v>
      </c>
      <c r="BK139" s="174" t="e">
        <f>+VLOOKUP(BJ139,Listados!$P$3:$Q$6,2,FALSE)</f>
        <v>#N/A</v>
      </c>
    </row>
    <row r="140" spans="1:63" ht="28">
      <c r="A140" s="178"/>
      <c r="B140" s="200"/>
      <c r="C140" s="182"/>
      <c r="D140" s="185"/>
      <c r="E140" s="35"/>
      <c r="F140" s="29"/>
      <c r="G140" s="185"/>
      <c r="H140" s="234"/>
      <c r="I140" s="234"/>
      <c r="J140" s="234"/>
      <c r="K140" s="234"/>
      <c r="L140" s="234"/>
      <c r="M140" s="234"/>
      <c r="N140" s="234"/>
      <c r="O140" s="234"/>
      <c r="P140" s="234"/>
      <c r="Q140" s="234"/>
      <c r="R140" s="234"/>
      <c r="S140" s="234"/>
      <c r="T140" s="234"/>
      <c r="U140" s="234"/>
      <c r="V140" s="234"/>
      <c r="W140" s="234"/>
      <c r="X140" s="234"/>
      <c r="Y140" s="234"/>
      <c r="Z140" s="192"/>
      <c r="AA140" s="218"/>
      <c r="AB140" s="192"/>
      <c r="AC140" s="194"/>
      <c r="AD140" s="218" t="str">
        <f>+IF(OR(AB140=1,AB140&lt;=5),"Moderado",IF(OR(AB140=6,AB140&lt;=11),"Mayor","Catastrófico"))</f>
        <v>Moderado</v>
      </c>
      <c r="AE140" s="194"/>
      <c r="AF140" s="198"/>
      <c r="AG140" s="83" t="s">
        <v>169</v>
      </c>
      <c r="AH140" s="86"/>
      <c r="AI140" s="86"/>
      <c r="AJ140" s="86"/>
      <c r="AK140" s="46" t="str">
        <f t="shared" si="84"/>
        <v/>
      </c>
      <c r="AL140" s="86"/>
      <c r="AM140" s="46" t="str">
        <f t="shared" si="85"/>
        <v/>
      </c>
      <c r="AN140" s="126"/>
      <c r="AO140" s="46" t="str">
        <f t="shared" si="86"/>
        <v/>
      </c>
      <c r="AP140" s="126"/>
      <c r="AQ140" s="46" t="str">
        <f t="shared" si="87"/>
        <v/>
      </c>
      <c r="AR140" s="126"/>
      <c r="AS140" s="46" t="str">
        <f t="shared" si="88"/>
        <v/>
      </c>
      <c r="AT140" s="126"/>
      <c r="AU140" s="46" t="str">
        <f t="shared" si="89"/>
        <v/>
      </c>
      <c r="AV140" s="126"/>
      <c r="AW140" s="46" t="str">
        <f t="shared" si="90"/>
        <v/>
      </c>
      <c r="AX140" s="125" t="str">
        <f t="shared" si="91"/>
        <v/>
      </c>
      <c r="AY140" s="125" t="str">
        <f t="shared" si="92"/>
        <v/>
      </c>
      <c r="AZ140" s="87"/>
      <c r="BA140" s="30" t="str">
        <f t="shared" si="93"/>
        <v>Débil</v>
      </c>
      <c r="BB140" s="34" t="str">
        <f>IFERROR(VLOOKUP((CONCATENATE(AY140,BA140)),Listados!$U$3:$V$11,2,FALSE),"")</f>
        <v/>
      </c>
      <c r="BC140" s="125">
        <f t="shared" si="94"/>
        <v>100</v>
      </c>
      <c r="BD140" s="188"/>
      <c r="BE140" s="190"/>
      <c r="BF140" s="188"/>
      <c r="BG140" s="188"/>
      <c r="BH140" s="175"/>
      <c r="BI140" s="198"/>
      <c r="BJ140" s="175"/>
      <c r="BK140" s="175"/>
    </row>
    <row r="141" spans="1:63" ht="28">
      <c r="A141" s="178"/>
      <c r="B141" s="200"/>
      <c r="C141" s="182"/>
      <c r="D141" s="185"/>
      <c r="E141" s="35"/>
      <c r="F141" s="29"/>
      <c r="G141" s="185"/>
      <c r="H141" s="234"/>
      <c r="I141" s="234"/>
      <c r="J141" s="234"/>
      <c r="K141" s="234"/>
      <c r="L141" s="234"/>
      <c r="M141" s="234"/>
      <c r="N141" s="234"/>
      <c r="O141" s="234"/>
      <c r="P141" s="234"/>
      <c r="Q141" s="234"/>
      <c r="R141" s="234"/>
      <c r="S141" s="234"/>
      <c r="T141" s="234"/>
      <c r="U141" s="234"/>
      <c r="V141" s="234"/>
      <c r="W141" s="234"/>
      <c r="X141" s="234"/>
      <c r="Y141" s="234"/>
      <c r="Z141" s="192"/>
      <c r="AA141" s="218"/>
      <c r="AB141" s="192"/>
      <c r="AC141" s="194"/>
      <c r="AD141" s="218" t="str">
        <f>+IF(OR(AB141=1,AB141&lt;=5),"Moderado",IF(OR(AB141=6,AB141&lt;=11),"Mayor","Catastrófico"))</f>
        <v>Moderado</v>
      </c>
      <c r="AE141" s="194"/>
      <c r="AF141" s="198"/>
      <c r="AG141" s="83" t="s">
        <v>169</v>
      </c>
      <c r="AH141" s="86"/>
      <c r="AI141" s="86"/>
      <c r="AJ141" s="86"/>
      <c r="AK141" s="46" t="str">
        <f t="shared" si="84"/>
        <v/>
      </c>
      <c r="AL141" s="86"/>
      <c r="AM141" s="46" t="str">
        <f t="shared" si="85"/>
        <v/>
      </c>
      <c r="AN141" s="126"/>
      <c r="AO141" s="46" t="str">
        <f t="shared" si="86"/>
        <v/>
      </c>
      <c r="AP141" s="126"/>
      <c r="AQ141" s="46" t="str">
        <f t="shared" si="87"/>
        <v/>
      </c>
      <c r="AR141" s="126"/>
      <c r="AS141" s="46" t="str">
        <f t="shared" si="88"/>
        <v/>
      </c>
      <c r="AT141" s="126"/>
      <c r="AU141" s="46" t="str">
        <f t="shared" si="89"/>
        <v/>
      </c>
      <c r="AV141" s="126"/>
      <c r="AW141" s="46" t="str">
        <f t="shared" si="90"/>
        <v/>
      </c>
      <c r="AX141" s="125" t="str">
        <f t="shared" si="91"/>
        <v/>
      </c>
      <c r="AY141" s="125" t="str">
        <f t="shared" si="92"/>
        <v/>
      </c>
      <c r="AZ141" s="87"/>
      <c r="BA141" s="30" t="str">
        <f t="shared" si="93"/>
        <v>Débil</v>
      </c>
      <c r="BB141" s="34" t="str">
        <f>IFERROR(VLOOKUP((CONCATENATE(AY141,BA141)),Listados!$U$3:$V$11,2,FALSE),"")</f>
        <v/>
      </c>
      <c r="BC141" s="125">
        <f t="shared" si="94"/>
        <v>100</v>
      </c>
      <c r="BD141" s="188"/>
      <c r="BE141" s="190"/>
      <c r="BF141" s="188"/>
      <c r="BG141" s="188"/>
      <c r="BH141" s="175"/>
      <c r="BI141" s="198"/>
      <c r="BJ141" s="175"/>
      <c r="BK141" s="175"/>
    </row>
    <row r="142" spans="1:63" ht="28">
      <c r="A142" s="178"/>
      <c r="B142" s="200"/>
      <c r="C142" s="182"/>
      <c r="D142" s="185"/>
      <c r="E142" s="227"/>
      <c r="F142" s="235"/>
      <c r="G142" s="185"/>
      <c r="H142" s="234"/>
      <c r="I142" s="234"/>
      <c r="J142" s="234"/>
      <c r="K142" s="234"/>
      <c r="L142" s="234"/>
      <c r="M142" s="234"/>
      <c r="N142" s="234"/>
      <c r="O142" s="234"/>
      <c r="P142" s="234"/>
      <c r="Q142" s="234"/>
      <c r="R142" s="234"/>
      <c r="S142" s="234"/>
      <c r="T142" s="234"/>
      <c r="U142" s="234"/>
      <c r="V142" s="234"/>
      <c r="W142" s="234"/>
      <c r="X142" s="234"/>
      <c r="Y142" s="234"/>
      <c r="Z142" s="192"/>
      <c r="AA142" s="218"/>
      <c r="AB142" s="192"/>
      <c r="AC142" s="194"/>
      <c r="AD142" s="218" t="str">
        <f>+IF(OR(AB142=1,AB142&lt;=5),"Moderado",IF(OR(AB142=6,AB142&lt;=11),"Mayor","Catastrófico"))</f>
        <v>Moderado</v>
      </c>
      <c r="AE142" s="194"/>
      <c r="AF142" s="198"/>
      <c r="AG142" s="83" t="s">
        <v>169</v>
      </c>
      <c r="AH142" s="86"/>
      <c r="AI142" s="86"/>
      <c r="AJ142" s="86"/>
      <c r="AK142" s="46" t="str">
        <f t="shared" si="84"/>
        <v/>
      </c>
      <c r="AL142" s="86"/>
      <c r="AM142" s="46" t="str">
        <f t="shared" si="85"/>
        <v/>
      </c>
      <c r="AN142" s="126"/>
      <c r="AO142" s="46" t="str">
        <f t="shared" si="86"/>
        <v/>
      </c>
      <c r="AP142" s="126"/>
      <c r="AQ142" s="46" t="str">
        <f t="shared" si="87"/>
        <v/>
      </c>
      <c r="AR142" s="126"/>
      <c r="AS142" s="46" t="str">
        <f t="shared" si="88"/>
        <v/>
      </c>
      <c r="AT142" s="126"/>
      <c r="AU142" s="46" t="str">
        <f t="shared" si="89"/>
        <v/>
      </c>
      <c r="AV142" s="126"/>
      <c r="AW142" s="46" t="str">
        <f t="shared" si="90"/>
        <v/>
      </c>
      <c r="AX142" s="125" t="str">
        <f t="shared" si="91"/>
        <v/>
      </c>
      <c r="AY142" s="125" t="str">
        <f t="shared" si="92"/>
        <v/>
      </c>
      <c r="AZ142" s="87"/>
      <c r="BA142" s="30" t="str">
        <f t="shared" si="93"/>
        <v>Débil</v>
      </c>
      <c r="BB142" s="34" t="str">
        <f>IFERROR(VLOOKUP((CONCATENATE(AY142,BA142)),Listados!$U$3:$V$11,2,FALSE),"")</f>
        <v/>
      </c>
      <c r="BC142" s="125">
        <f t="shared" si="94"/>
        <v>100</v>
      </c>
      <c r="BD142" s="188"/>
      <c r="BE142" s="190"/>
      <c r="BF142" s="188"/>
      <c r="BG142" s="188"/>
      <c r="BH142" s="175"/>
      <c r="BI142" s="198"/>
      <c r="BJ142" s="175"/>
      <c r="BK142" s="175"/>
    </row>
    <row r="143" spans="1:63" ht="28">
      <c r="A143" s="178"/>
      <c r="B143" s="200"/>
      <c r="C143" s="182"/>
      <c r="D143" s="185"/>
      <c r="E143" s="228"/>
      <c r="F143" s="236"/>
      <c r="G143" s="185"/>
      <c r="H143" s="234"/>
      <c r="I143" s="234"/>
      <c r="J143" s="234"/>
      <c r="K143" s="234"/>
      <c r="L143" s="234"/>
      <c r="M143" s="234"/>
      <c r="N143" s="234"/>
      <c r="O143" s="234"/>
      <c r="P143" s="234"/>
      <c r="Q143" s="234"/>
      <c r="R143" s="234"/>
      <c r="S143" s="234"/>
      <c r="T143" s="234"/>
      <c r="U143" s="234"/>
      <c r="V143" s="234"/>
      <c r="W143" s="234"/>
      <c r="X143" s="234"/>
      <c r="Y143" s="234"/>
      <c r="Z143" s="192"/>
      <c r="AA143" s="218"/>
      <c r="AB143" s="192"/>
      <c r="AC143" s="194"/>
      <c r="AD143" s="218" t="str">
        <f>+IF(OR(AB143=1,AB143&lt;=5),"Moderado",IF(OR(AB143=6,AB143&lt;=11),"Mayor","Catastrófico"))</f>
        <v>Moderado</v>
      </c>
      <c r="AE143" s="194"/>
      <c r="AF143" s="198"/>
      <c r="AG143" s="83" t="s">
        <v>169</v>
      </c>
      <c r="AH143" s="86"/>
      <c r="AI143" s="86"/>
      <c r="AJ143" s="86"/>
      <c r="AK143" s="46" t="str">
        <f t="shared" si="84"/>
        <v/>
      </c>
      <c r="AL143" s="86"/>
      <c r="AM143" s="46" t="str">
        <f t="shared" si="85"/>
        <v/>
      </c>
      <c r="AN143" s="126"/>
      <c r="AO143" s="46" t="str">
        <f t="shared" si="86"/>
        <v/>
      </c>
      <c r="AP143" s="126"/>
      <c r="AQ143" s="46" t="str">
        <f t="shared" si="87"/>
        <v/>
      </c>
      <c r="AR143" s="126"/>
      <c r="AS143" s="46" t="str">
        <f t="shared" si="88"/>
        <v/>
      </c>
      <c r="AT143" s="126"/>
      <c r="AU143" s="46" t="str">
        <f t="shared" si="89"/>
        <v/>
      </c>
      <c r="AV143" s="126"/>
      <c r="AW143" s="46" t="str">
        <f t="shared" si="90"/>
        <v/>
      </c>
      <c r="AX143" s="125" t="str">
        <f t="shared" si="91"/>
        <v/>
      </c>
      <c r="AY143" s="125" t="str">
        <f t="shared" si="92"/>
        <v/>
      </c>
      <c r="AZ143" s="87"/>
      <c r="BA143" s="30" t="str">
        <f t="shared" si="93"/>
        <v>Débil</v>
      </c>
      <c r="BB143" s="34" t="str">
        <f>IFERROR(VLOOKUP((CONCATENATE(AY143,BA143)),Listados!$U$3:$V$11,2,FALSE),"")</f>
        <v/>
      </c>
      <c r="BC143" s="125">
        <f t="shared" si="94"/>
        <v>100</v>
      </c>
      <c r="BD143" s="188"/>
      <c r="BE143" s="190"/>
      <c r="BF143" s="188"/>
      <c r="BG143" s="188"/>
      <c r="BH143" s="175"/>
      <c r="BI143" s="198"/>
      <c r="BJ143" s="175"/>
      <c r="BK143" s="175"/>
    </row>
    <row r="144" spans="1:63" ht="29" thickBot="1">
      <c r="A144" s="179"/>
      <c r="B144" s="200"/>
      <c r="C144" s="183"/>
      <c r="D144" s="186"/>
      <c r="E144" s="229"/>
      <c r="F144" s="237"/>
      <c r="G144" s="185"/>
      <c r="H144" s="234"/>
      <c r="I144" s="234"/>
      <c r="J144" s="234"/>
      <c r="K144" s="234"/>
      <c r="L144" s="234"/>
      <c r="M144" s="234"/>
      <c r="N144" s="234"/>
      <c r="O144" s="234"/>
      <c r="P144" s="234"/>
      <c r="Q144" s="234"/>
      <c r="R144" s="234"/>
      <c r="S144" s="234"/>
      <c r="T144" s="234"/>
      <c r="U144" s="234"/>
      <c r="V144" s="234"/>
      <c r="W144" s="234"/>
      <c r="X144" s="234"/>
      <c r="Y144" s="234"/>
      <c r="Z144" s="192"/>
      <c r="AA144" s="218"/>
      <c r="AB144" s="192"/>
      <c r="AC144" s="195"/>
      <c r="AD144" s="218" t="str">
        <f>+IF(OR(AB144=1,AB144&lt;=5),"Moderado",IF(OR(AB144=6,AB144&lt;=11),"Mayor","Catastrófico"))</f>
        <v>Moderado</v>
      </c>
      <c r="AE144" s="195"/>
      <c r="AF144" s="198"/>
      <c r="AG144" s="83" t="s">
        <v>169</v>
      </c>
      <c r="AH144" s="86"/>
      <c r="AI144" s="86"/>
      <c r="AJ144" s="86"/>
      <c r="AK144" s="46" t="str">
        <f t="shared" si="84"/>
        <v/>
      </c>
      <c r="AL144" s="86"/>
      <c r="AM144" s="46" t="str">
        <f t="shared" si="85"/>
        <v/>
      </c>
      <c r="AN144" s="126"/>
      <c r="AO144" s="46" t="str">
        <f t="shared" si="86"/>
        <v/>
      </c>
      <c r="AP144" s="126"/>
      <c r="AQ144" s="46" t="str">
        <f t="shared" si="87"/>
        <v/>
      </c>
      <c r="AR144" s="126"/>
      <c r="AS144" s="46" t="str">
        <f t="shared" si="88"/>
        <v/>
      </c>
      <c r="AT144" s="126"/>
      <c r="AU144" s="46" t="str">
        <f t="shared" si="89"/>
        <v/>
      </c>
      <c r="AV144" s="126"/>
      <c r="AW144" s="46" t="str">
        <f t="shared" si="90"/>
        <v/>
      </c>
      <c r="AX144" s="125" t="str">
        <f t="shared" si="91"/>
        <v/>
      </c>
      <c r="AY144" s="125" t="str">
        <f t="shared" si="92"/>
        <v/>
      </c>
      <c r="AZ144" s="87"/>
      <c r="BA144" s="30" t="str">
        <f t="shared" si="93"/>
        <v>Débil</v>
      </c>
      <c r="BB144" s="34" t="str">
        <f>IFERROR(VLOOKUP((CONCATENATE(AY144,BA144)),Listados!$U$3:$V$11,2,FALSE),"")</f>
        <v/>
      </c>
      <c r="BC144" s="125">
        <f t="shared" si="94"/>
        <v>100</v>
      </c>
      <c r="BD144" s="189"/>
      <c r="BE144" s="190"/>
      <c r="BF144" s="189"/>
      <c r="BG144" s="189"/>
      <c r="BH144" s="176"/>
      <c r="BI144" s="198"/>
      <c r="BJ144" s="176"/>
      <c r="BK144" s="176"/>
    </row>
    <row r="145" spans="1:63" ht="28">
      <c r="A145" s="177">
        <v>24</v>
      </c>
      <c r="B145" s="199"/>
      <c r="C145" s="181" t="str">
        <f>IFERROR(VLOOKUP(B145,Listados!B$3:C$20,2,FALSE),"")</f>
        <v/>
      </c>
      <c r="D145" s="184" t="s">
        <v>193</v>
      </c>
      <c r="E145" s="37"/>
      <c r="F145" s="28"/>
      <c r="G145" s="184"/>
      <c r="H145" s="233"/>
      <c r="I145" s="233"/>
      <c r="J145" s="233"/>
      <c r="K145" s="233"/>
      <c r="L145" s="233"/>
      <c r="M145" s="233"/>
      <c r="N145" s="233"/>
      <c r="O145" s="233"/>
      <c r="P145" s="233"/>
      <c r="Q145" s="233"/>
      <c r="R145" s="233"/>
      <c r="S145" s="233"/>
      <c r="T145" s="233"/>
      <c r="U145" s="233"/>
      <c r="V145" s="233"/>
      <c r="W145" s="233"/>
      <c r="X145" s="233"/>
      <c r="Y145" s="233"/>
      <c r="Z145" s="191"/>
      <c r="AA145" s="195">
        <f>COUNTIF(H145:Z150, "SI")</f>
        <v>0</v>
      </c>
      <c r="AB145" s="191"/>
      <c r="AC145" s="193" t="e">
        <f>+VLOOKUP(AB145,Listados!$K$8:$L$12,2,0)</f>
        <v>#N/A</v>
      </c>
      <c r="AD145" s="195" t="str">
        <f>+IF(OR(AA145=1,AA145&lt;=5),"Moderado",IF(OR(AA145=6,AA145&lt;=11),"Mayor","Catastrófico"))</f>
        <v>Moderado</v>
      </c>
      <c r="AE145" s="193" t="e">
        <f>+VLOOKUP(AD145,Listados!K151:L155,2,0)</f>
        <v>#N/A</v>
      </c>
      <c r="AF145" s="176" t="str">
        <f>IF(AND(AB145&lt;&gt;"",AD145&lt;&gt;""),VLOOKUP(AB145&amp;AD145,Listados!$M$3:$N$27,2,FALSE),"")</f>
        <v/>
      </c>
      <c r="AG145" s="83" t="s">
        <v>169</v>
      </c>
      <c r="AH145" s="86"/>
      <c r="AI145" s="86"/>
      <c r="AJ145" s="86"/>
      <c r="AK145" s="46" t="str">
        <f t="shared" si="84"/>
        <v/>
      </c>
      <c r="AL145" s="86"/>
      <c r="AM145" s="46" t="str">
        <f t="shared" si="85"/>
        <v/>
      </c>
      <c r="AN145" s="126"/>
      <c r="AO145" s="46" t="str">
        <f t="shared" si="86"/>
        <v/>
      </c>
      <c r="AP145" s="126"/>
      <c r="AQ145" s="46" t="str">
        <f t="shared" si="87"/>
        <v/>
      </c>
      <c r="AR145" s="126"/>
      <c r="AS145" s="46" t="str">
        <f t="shared" si="88"/>
        <v/>
      </c>
      <c r="AT145" s="126"/>
      <c r="AU145" s="46" t="str">
        <f t="shared" si="89"/>
        <v/>
      </c>
      <c r="AV145" s="126"/>
      <c r="AW145" s="46" t="str">
        <f t="shared" si="90"/>
        <v/>
      </c>
      <c r="AX145" s="125" t="str">
        <f t="shared" si="91"/>
        <v/>
      </c>
      <c r="AY145" s="125" t="str">
        <f t="shared" si="92"/>
        <v/>
      </c>
      <c r="AZ145" s="87"/>
      <c r="BA145" s="30" t="str">
        <f t="shared" si="93"/>
        <v>Débil</v>
      </c>
      <c r="BB145" s="34" t="str">
        <f>IFERROR(VLOOKUP((CONCATENATE(AY145,BA145)),Listados!$U$3:$V$11,2,FALSE),"")</f>
        <v/>
      </c>
      <c r="BC145" s="125">
        <f t="shared" si="94"/>
        <v>100</v>
      </c>
      <c r="BD145" s="187">
        <f>AVERAGE(BC145:BC150)</f>
        <v>100</v>
      </c>
      <c r="BE145" s="189" t="str">
        <f>IF(BD145&lt;=50, "Débil", IF(BD145&lt;=99,"Moderado","Fuerte"))</f>
        <v>Fuerte</v>
      </c>
      <c r="BF145" s="187">
        <f t="shared" ref="BF145" si="98">+IF(BE145="Fuerte",2,IF(BE145="Moderado",1,0))</f>
        <v>2</v>
      </c>
      <c r="BG145" s="187" t="e">
        <f t="shared" ref="BG145" si="99">+AC145-BF145</f>
        <v>#N/A</v>
      </c>
      <c r="BH145" s="174" t="e">
        <f>+VLOOKUP(BG145,Listados!$J$18:$K$24,2,TRUE)</f>
        <v>#N/A</v>
      </c>
      <c r="BI145" s="176" t="str">
        <f t="shared" ref="BI145" si="100">IF(ISBLANK(AD145),"",AD145)</f>
        <v>Moderado</v>
      </c>
      <c r="BJ145" s="174" t="e">
        <f>IF(AND(BH145&lt;&gt;"",BI145&lt;&gt;""),VLOOKUP(BH145&amp;BI145,Listados!$M$3:$N$27,2,FALSE),"")</f>
        <v>#N/A</v>
      </c>
      <c r="BK145" s="174" t="e">
        <f>+VLOOKUP(BJ145,Listados!$P$3:$Q$6,2,FALSE)</f>
        <v>#N/A</v>
      </c>
    </row>
    <row r="146" spans="1:63" ht="28">
      <c r="A146" s="178"/>
      <c r="B146" s="200"/>
      <c r="C146" s="182"/>
      <c r="D146" s="185"/>
      <c r="E146" s="35"/>
      <c r="F146" s="29"/>
      <c r="G146" s="185"/>
      <c r="H146" s="234"/>
      <c r="I146" s="234"/>
      <c r="J146" s="234"/>
      <c r="K146" s="234"/>
      <c r="L146" s="234"/>
      <c r="M146" s="234"/>
      <c r="N146" s="234"/>
      <c r="O146" s="234"/>
      <c r="P146" s="234"/>
      <c r="Q146" s="234"/>
      <c r="R146" s="234"/>
      <c r="S146" s="234"/>
      <c r="T146" s="234"/>
      <c r="U146" s="234"/>
      <c r="V146" s="234"/>
      <c r="W146" s="234"/>
      <c r="X146" s="234"/>
      <c r="Y146" s="234"/>
      <c r="Z146" s="192"/>
      <c r="AA146" s="218"/>
      <c r="AB146" s="192"/>
      <c r="AC146" s="194"/>
      <c r="AD146" s="218" t="str">
        <f>+IF(OR(AB146=1,AB146&lt;=5),"Moderado",IF(OR(AB146=6,AB146&lt;=11),"Mayor","Catastrófico"))</f>
        <v>Moderado</v>
      </c>
      <c r="AE146" s="194"/>
      <c r="AF146" s="198"/>
      <c r="AG146" s="83" t="s">
        <v>169</v>
      </c>
      <c r="AH146" s="86"/>
      <c r="AI146" s="86"/>
      <c r="AJ146" s="86"/>
      <c r="AK146" s="46" t="str">
        <f t="shared" si="84"/>
        <v/>
      </c>
      <c r="AL146" s="86"/>
      <c r="AM146" s="46" t="str">
        <f t="shared" si="85"/>
        <v/>
      </c>
      <c r="AN146" s="126"/>
      <c r="AO146" s="46" t="str">
        <f t="shared" si="86"/>
        <v/>
      </c>
      <c r="AP146" s="126"/>
      <c r="AQ146" s="46" t="str">
        <f t="shared" si="87"/>
        <v/>
      </c>
      <c r="AR146" s="126"/>
      <c r="AS146" s="46" t="str">
        <f t="shared" si="88"/>
        <v/>
      </c>
      <c r="AT146" s="126"/>
      <c r="AU146" s="46" t="str">
        <f t="shared" si="89"/>
        <v/>
      </c>
      <c r="AV146" s="126"/>
      <c r="AW146" s="46" t="str">
        <f t="shared" si="90"/>
        <v/>
      </c>
      <c r="AX146" s="125" t="str">
        <f t="shared" si="91"/>
        <v/>
      </c>
      <c r="AY146" s="125" t="str">
        <f t="shared" si="92"/>
        <v/>
      </c>
      <c r="AZ146" s="87"/>
      <c r="BA146" s="30" t="str">
        <f t="shared" si="93"/>
        <v>Débil</v>
      </c>
      <c r="BB146" s="34" t="str">
        <f>IFERROR(VLOOKUP((CONCATENATE(AY146,BA146)),Listados!$U$3:$V$11,2,FALSE),"")</f>
        <v/>
      </c>
      <c r="BC146" s="125">
        <f t="shared" si="94"/>
        <v>100</v>
      </c>
      <c r="BD146" s="188"/>
      <c r="BE146" s="190"/>
      <c r="BF146" s="188"/>
      <c r="BG146" s="188"/>
      <c r="BH146" s="175"/>
      <c r="BI146" s="198"/>
      <c r="BJ146" s="175"/>
      <c r="BK146" s="175"/>
    </row>
    <row r="147" spans="1:63" ht="28">
      <c r="A147" s="178"/>
      <c r="B147" s="200"/>
      <c r="C147" s="182"/>
      <c r="D147" s="185"/>
      <c r="E147" s="35"/>
      <c r="F147" s="29"/>
      <c r="G147" s="185"/>
      <c r="H147" s="234"/>
      <c r="I147" s="234"/>
      <c r="J147" s="234"/>
      <c r="K147" s="234"/>
      <c r="L147" s="234"/>
      <c r="M147" s="234"/>
      <c r="N147" s="234"/>
      <c r="O147" s="234"/>
      <c r="P147" s="234"/>
      <c r="Q147" s="234"/>
      <c r="R147" s="234"/>
      <c r="S147" s="234"/>
      <c r="T147" s="234"/>
      <c r="U147" s="234"/>
      <c r="V147" s="234"/>
      <c r="W147" s="234"/>
      <c r="X147" s="234"/>
      <c r="Y147" s="234"/>
      <c r="Z147" s="192"/>
      <c r="AA147" s="218"/>
      <c r="AB147" s="192"/>
      <c r="AC147" s="194"/>
      <c r="AD147" s="218" t="str">
        <f>+IF(OR(AB147=1,AB147&lt;=5),"Moderado",IF(OR(AB147=6,AB147&lt;=11),"Mayor","Catastrófico"))</f>
        <v>Moderado</v>
      </c>
      <c r="AE147" s="194"/>
      <c r="AF147" s="198"/>
      <c r="AG147" s="83" t="s">
        <v>169</v>
      </c>
      <c r="AH147" s="86"/>
      <c r="AI147" s="86"/>
      <c r="AJ147" s="86"/>
      <c r="AK147" s="46" t="str">
        <f t="shared" si="84"/>
        <v/>
      </c>
      <c r="AL147" s="86"/>
      <c r="AM147" s="46" t="str">
        <f t="shared" si="85"/>
        <v/>
      </c>
      <c r="AN147" s="126"/>
      <c r="AO147" s="46" t="str">
        <f t="shared" si="86"/>
        <v/>
      </c>
      <c r="AP147" s="126"/>
      <c r="AQ147" s="46" t="str">
        <f t="shared" si="87"/>
        <v/>
      </c>
      <c r="AR147" s="126"/>
      <c r="AS147" s="46" t="str">
        <f t="shared" si="88"/>
        <v/>
      </c>
      <c r="AT147" s="126"/>
      <c r="AU147" s="46" t="str">
        <f t="shared" si="89"/>
        <v/>
      </c>
      <c r="AV147" s="126"/>
      <c r="AW147" s="46" t="str">
        <f t="shared" si="90"/>
        <v/>
      </c>
      <c r="AX147" s="125" t="str">
        <f t="shared" si="91"/>
        <v/>
      </c>
      <c r="AY147" s="125" t="str">
        <f t="shared" si="92"/>
        <v/>
      </c>
      <c r="AZ147" s="87"/>
      <c r="BA147" s="30" t="str">
        <f t="shared" si="93"/>
        <v>Débil</v>
      </c>
      <c r="BB147" s="34" t="str">
        <f>IFERROR(VLOOKUP((CONCATENATE(AY147,BA147)),Listados!$U$3:$V$11,2,FALSE),"")</f>
        <v/>
      </c>
      <c r="BC147" s="125">
        <f t="shared" si="94"/>
        <v>100</v>
      </c>
      <c r="BD147" s="188"/>
      <c r="BE147" s="190"/>
      <c r="BF147" s="188"/>
      <c r="BG147" s="188"/>
      <c r="BH147" s="175"/>
      <c r="BI147" s="198"/>
      <c r="BJ147" s="175"/>
      <c r="BK147" s="175"/>
    </row>
    <row r="148" spans="1:63" ht="28">
      <c r="A148" s="178"/>
      <c r="B148" s="200"/>
      <c r="C148" s="182"/>
      <c r="D148" s="185"/>
      <c r="E148" s="227"/>
      <c r="F148" s="235"/>
      <c r="G148" s="185"/>
      <c r="H148" s="234"/>
      <c r="I148" s="234"/>
      <c r="J148" s="234"/>
      <c r="K148" s="234"/>
      <c r="L148" s="234"/>
      <c r="M148" s="234"/>
      <c r="N148" s="234"/>
      <c r="O148" s="234"/>
      <c r="P148" s="234"/>
      <c r="Q148" s="234"/>
      <c r="R148" s="234"/>
      <c r="S148" s="234"/>
      <c r="T148" s="234"/>
      <c r="U148" s="234"/>
      <c r="V148" s="234"/>
      <c r="W148" s="234"/>
      <c r="X148" s="234"/>
      <c r="Y148" s="234"/>
      <c r="Z148" s="192"/>
      <c r="AA148" s="218"/>
      <c r="AB148" s="192"/>
      <c r="AC148" s="194"/>
      <c r="AD148" s="218" t="str">
        <f>+IF(OR(AB148=1,AB148&lt;=5),"Moderado",IF(OR(AB148=6,AB148&lt;=11),"Mayor","Catastrófico"))</f>
        <v>Moderado</v>
      </c>
      <c r="AE148" s="194"/>
      <c r="AF148" s="198"/>
      <c r="AG148" s="83" t="s">
        <v>169</v>
      </c>
      <c r="AH148" s="86"/>
      <c r="AI148" s="86"/>
      <c r="AJ148" s="86"/>
      <c r="AK148" s="46" t="str">
        <f t="shared" si="84"/>
        <v/>
      </c>
      <c r="AL148" s="86"/>
      <c r="AM148" s="46" t="str">
        <f t="shared" si="85"/>
        <v/>
      </c>
      <c r="AN148" s="126"/>
      <c r="AO148" s="46" t="str">
        <f t="shared" si="86"/>
        <v/>
      </c>
      <c r="AP148" s="126"/>
      <c r="AQ148" s="46" t="str">
        <f t="shared" si="87"/>
        <v/>
      </c>
      <c r="AR148" s="126"/>
      <c r="AS148" s="46" t="str">
        <f t="shared" si="88"/>
        <v/>
      </c>
      <c r="AT148" s="126"/>
      <c r="AU148" s="46" t="str">
        <f t="shared" si="89"/>
        <v/>
      </c>
      <c r="AV148" s="126"/>
      <c r="AW148" s="46" t="str">
        <f t="shared" si="90"/>
        <v/>
      </c>
      <c r="AX148" s="125" t="str">
        <f t="shared" si="91"/>
        <v/>
      </c>
      <c r="AY148" s="125" t="str">
        <f t="shared" si="92"/>
        <v/>
      </c>
      <c r="AZ148" s="87"/>
      <c r="BA148" s="30" t="str">
        <f t="shared" si="93"/>
        <v>Débil</v>
      </c>
      <c r="BB148" s="34" t="str">
        <f>IFERROR(VLOOKUP((CONCATENATE(AY148,BA148)),Listados!$U$3:$V$11,2,FALSE),"")</f>
        <v/>
      </c>
      <c r="BC148" s="125">
        <f t="shared" si="94"/>
        <v>100</v>
      </c>
      <c r="BD148" s="188"/>
      <c r="BE148" s="190"/>
      <c r="BF148" s="188"/>
      <c r="BG148" s="188"/>
      <c r="BH148" s="175"/>
      <c r="BI148" s="198"/>
      <c r="BJ148" s="175"/>
      <c r="BK148" s="175"/>
    </row>
    <row r="149" spans="1:63" ht="28">
      <c r="A149" s="178"/>
      <c r="B149" s="200"/>
      <c r="C149" s="182"/>
      <c r="D149" s="185"/>
      <c r="E149" s="228"/>
      <c r="F149" s="236"/>
      <c r="G149" s="185"/>
      <c r="H149" s="234"/>
      <c r="I149" s="234"/>
      <c r="J149" s="234"/>
      <c r="K149" s="234"/>
      <c r="L149" s="234"/>
      <c r="M149" s="234"/>
      <c r="N149" s="234"/>
      <c r="O149" s="234"/>
      <c r="P149" s="234"/>
      <c r="Q149" s="234"/>
      <c r="R149" s="234"/>
      <c r="S149" s="234"/>
      <c r="T149" s="234"/>
      <c r="U149" s="234"/>
      <c r="V149" s="234"/>
      <c r="W149" s="234"/>
      <c r="X149" s="234"/>
      <c r="Y149" s="234"/>
      <c r="Z149" s="192"/>
      <c r="AA149" s="218"/>
      <c r="AB149" s="192"/>
      <c r="AC149" s="194"/>
      <c r="AD149" s="218" t="str">
        <f>+IF(OR(AB149=1,AB149&lt;=5),"Moderado",IF(OR(AB149=6,AB149&lt;=11),"Mayor","Catastrófico"))</f>
        <v>Moderado</v>
      </c>
      <c r="AE149" s="194"/>
      <c r="AF149" s="198"/>
      <c r="AG149" s="83" t="s">
        <v>169</v>
      </c>
      <c r="AH149" s="86"/>
      <c r="AI149" s="86"/>
      <c r="AJ149" s="86"/>
      <c r="AK149" s="46" t="str">
        <f t="shared" si="84"/>
        <v/>
      </c>
      <c r="AL149" s="86"/>
      <c r="AM149" s="46" t="str">
        <f t="shared" si="85"/>
        <v/>
      </c>
      <c r="AN149" s="126"/>
      <c r="AO149" s="46" t="str">
        <f t="shared" si="86"/>
        <v/>
      </c>
      <c r="AP149" s="126"/>
      <c r="AQ149" s="46" t="str">
        <f t="shared" si="87"/>
        <v/>
      </c>
      <c r="AR149" s="126"/>
      <c r="AS149" s="46" t="str">
        <f t="shared" si="88"/>
        <v/>
      </c>
      <c r="AT149" s="126"/>
      <c r="AU149" s="46" t="str">
        <f t="shared" si="89"/>
        <v/>
      </c>
      <c r="AV149" s="126"/>
      <c r="AW149" s="46" t="str">
        <f t="shared" si="90"/>
        <v/>
      </c>
      <c r="AX149" s="125" t="str">
        <f t="shared" si="91"/>
        <v/>
      </c>
      <c r="AY149" s="125" t="str">
        <f t="shared" si="92"/>
        <v/>
      </c>
      <c r="AZ149" s="87"/>
      <c r="BA149" s="30" t="str">
        <f t="shared" si="93"/>
        <v>Débil</v>
      </c>
      <c r="BB149" s="34" t="str">
        <f>IFERROR(VLOOKUP((CONCATENATE(AY149,BA149)),Listados!$U$3:$V$11,2,FALSE),"")</f>
        <v/>
      </c>
      <c r="BC149" s="125">
        <f t="shared" si="94"/>
        <v>100</v>
      </c>
      <c r="BD149" s="188"/>
      <c r="BE149" s="190"/>
      <c r="BF149" s="188"/>
      <c r="BG149" s="188"/>
      <c r="BH149" s="175"/>
      <c r="BI149" s="198"/>
      <c r="BJ149" s="175"/>
      <c r="BK149" s="175"/>
    </row>
    <row r="150" spans="1:63" ht="29" thickBot="1">
      <c r="A150" s="179"/>
      <c r="B150" s="200"/>
      <c r="C150" s="183"/>
      <c r="D150" s="186"/>
      <c r="E150" s="229"/>
      <c r="F150" s="237"/>
      <c r="G150" s="185"/>
      <c r="H150" s="234"/>
      <c r="I150" s="234"/>
      <c r="J150" s="234"/>
      <c r="K150" s="234"/>
      <c r="L150" s="234"/>
      <c r="M150" s="234"/>
      <c r="N150" s="234"/>
      <c r="O150" s="234"/>
      <c r="P150" s="234"/>
      <c r="Q150" s="234"/>
      <c r="R150" s="234"/>
      <c r="S150" s="234"/>
      <c r="T150" s="234"/>
      <c r="U150" s="234"/>
      <c r="V150" s="234"/>
      <c r="W150" s="234"/>
      <c r="X150" s="234"/>
      <c r="Y150" s="234"/>
      <c r="Z150" s="192"/>
      <c r="AA150" s="218"/>
      <c r="AB150" s="192"/>
      <c r="AC150" s="195"/>
      <c r="AD150" s="218" t="str">
        <f>+IF(OR(AB150=1,AB150&lt;=5),"Moderado",IF(OR(AB150=6,AB150&lt;=11),"Mayor","Catastrófico"))</f>
        <v>Moderado</v>
      </c>
      <c r="AE150" s="195"/>
      <c r="AF150" s="198"/>
      <c r="AG150" s="83" t="s">
        <v>169</v>
      </c>
      <c r="AH150" s="86"/>
      <c r="AI150" s="86"/>
      <c r="AJ150" s="86"/>
      <c r="AK150" s="46" t="str">
        <f t="shared" si="84"/>
        <v/>
      </c>
      <c r="AL150" s="86"/>
      <c r="AM150" s="46" t="str">
        <f t="shared" si="85"/>
        <v/>
      </c>
      <c r="AN150" s="126"/>
      <c r="AO150" s="46" t="str">
        <f t="shared" si="86"/>
        <v/>
      </c>
      <c r="AP150" s="126"/>
      <c r="AQ150" s="46" t="str">
        <f t="shared" si="87"/>
        <v/>
      </c>
      <c r="AR150" s="126"/>
      <c r="AS150" s="46" t="str">
        <f t="shared" si="88"/>
        <v/>
      </c>
      <c r="AT150" s="126"/>
      <c r="AU150" s="46" t="str">
        <f t="shared" si="89"/>
        <v/>
      </c>
      <c r="AV150" s="126"/>
      <c r="AW150" s="46" t="str">
        <f t="shared" si="90"/>
        <v/>
      </c>
      <c r="AX150" s="125" t="str">
        <f t="shared" si="91"/>
        <v/>
      </c>
      <c r="AY150" s="125" t="str">
        <f t="shared" si="92"/>
        <v/>
      </c>
      <c r="AZ150" s="87"/>
      <c r="BA150" s="30" t="str">
        <f t="shared" si="93"/>
        <v>Débil</v>
      </c>
      <c r="BB150" s="34" t="str">
        <f>IFERROR(VLOOKUP((CONCATENATE(AY150,BA150)),Listados!$U$3:$V$11,2,FALSE),"")</f>
        <v/>
      </c>
      <c r="BC150" s="125">
        <f t="shared" si="94"/>
        <v>100</v>
      </c>
      <c r="BD150" s="189"/>
      <c r="BE150" s="190"/>
      <c r="BF150" s="189"/>
      <c r="BG150" s="189"/>
      <c r="BH150" s="176"/>
      <c r="BI150" s="198"/>
      <c r="BJ150" s="176"/>
      <c r="BK150" s="176"/>
    </row>
    <row r="151" spans="1:63" ht="28">
      <c r="A151" s="177">
        <v>25</v>
      </c>
      <c r="B151" s="199"/>
      <c r="C151" s="181" t="str">
        <f>IFERROR(VLOOKUP(B151,Listados!B$3:C$20,2,FALSE),"")</f>
        <v/>
      </c>
      <c r="D151" s="184" t="s">
        <v>193</v>
      </c>
      <c r="E151" s="37"/>
      <c r="F151" s="28"/>
      <c r="G151" s="184"/>
      <c r="H151" s="233"/>
      <c r="I151" s="233"/>
      <c r="J151" s="233"/>
      <c r="K151" s="233"/>
      <c r="L151" s="233"/>
      <c r="M151" s="233"/>
      <c r="N151" s="233"/>
      <c r="O151" s="233"/>
      <c r="P151" s="233"/>
      <c r="Q151" s="233"/>
      <c r="R151" s="233"/>
      <c r="S151" s="233"/>
      <c r="T151" s="233"/>
      <c r="U151" s="233"/>
      <c r="V151" s="233"/>
      <c r="W151" s="233"/>
      <c r="X151" s="233"/>
      <c r="Y151" s="233"/>
      <c r="Z151" s="191"/>
      <c r="AA151" s="195">
        <f>COUNTIF(H151:Z156, "SI")</f>
        <v>0</v>
      </c>
      <c r="AB151" s="191"/>
      <c r="AC151" s="193" t="e">
        <f>+VLOOKUP(AB151,Listados!$K$8:$L$12,2,0)</f>
        <v>#N/A</v>
      </c>
      <c r="AD151" s="195" t="str">
        <f>+IF(OR(AA151=1,AA151&lt;=5),"Moderado",IF(OR(AA151=6,AA151&lt;=11),"Mayor","Catastrófico"))</f>
        <v>Moderado</v>
      </c>
      <c r="AE151" s="193" t="e">
        <f>+VLOOKUP(AD151,Listados!K157:L161,2,0)</f>
        <v>#N/A</v>
      </c>
      <c r="AF151" s="176" t="str">
        <f>IF(AND(AB151&lt;&gt;"",AD151&lt;&gt;""),VLOOKUP(AB151&amp;AD151,Listados!$M$3:$N$27,2,FALSE),"")</f>
        <v/>
      </c>
      <c r="AG151" s="83" t="s">
        <v>169</v>
      </c>
      <c r="AH151" s="86"/>
      <c r="AI151" s="86"/>
      <c r="AJ151" s="86"/>
      <c r="AK151" s="46" t="str">
        <f t="shared" si="84"/>
        <v/>
      </c>
      <c r="AL151" s="86"/>
      <c r="AM151" s="46" t="str">
        <f t="shared" si="85"/>
        <v/>
      </c>
      <c r="AN151" s="126"/>
      <c r="AO151" s="46" t="str">
        <f t="shared" si="86"/>
        <v/>
      </c>
      <c r="AP151" s="126"/>
      <c r="AQ151" s="46" t="str">
        <f t="shared" si="87"/>
        <v/>
      </c>
      <c r="AR151" s="126"/>
      <c r="AS151" s="46" t="str">
        <f t="shared" si="88"/>
        <v/>
      </c>
      <c r="AT151" s="126"/>
      <c r="AU151" s="46" t="str">
        <f t="shared" si="89"/>
        <v/>
      </c>
      <c r="AV151" s="126"/>
      <c r="AW151" s="46" t="str">
        <f t="shared" si="90"/>
        <v/>
      </c>
      <c r="AX151" s="125" t="str">
        <f t="shared" si="91"/>
        <v/>
      </c>
      <c r="AY151" s="125" t="str">
        <f t="shared" si="92"/>
        <v/>
      </c>
      <c r="AZ151" s="87"/>
      <c r="BA151" s="30" t="str">
        <f t="shared" si="93"/>
        <v>Débil</v>
      </c>
      <c r="BB151" s="34" t="str">
        <f>IFERROR(VLOOKUP((CONCATENATE(AY151,BA151)),Listados!$U$3:$V$11,2,FALSE),"")</f>
        <v/>
      </c>
      <c r="BC151" s="125">
        <f t="shared" si="94"/>
        <v>100</v>
      </c>
      <c r="BD151" s="187">
        <f>AVERAGE(BC151:BC156)</f>
        <v>100</v>
      </c>
      <c r="BE151" s="189" t="str">
        <f>IF(BD151&lt;=50, "Débil", IF(BD151&lt;=99,"Moderado","Fuerte"))</f>
        <v>Fuerte</v>
      </c>
      <c r="BF151" s="187">
        <f t="shared" ref="BF151" si="101">+IF(BE151="Fuerte",2,IF(BE151="Moderado",1,0))</f>
        <v>2</v>
      </c>
      <c r="BG151" s="187" t="e">
        <f t="shared" ref="BG151" si="102">+AC151-BF151</f>
        <v>#N/A</v>
      </c>
      <c r="BH151" s="174" t="e">
        <f>+VLOOKUP(BG151,Listados!$J$18:$K$24,2,TRUE)</f>
        <v>#N/A</v>
      </c>
      <c r="BI151" s="176" t="str">
        <f t="shared" ref="BI151" si="103">IF(ISBLANK(AD151),"",AD151)</f>
        <v>Moderado</v>
      </c>
      <c r="BJ151" s="174" t="e">
        <f>IF(AND(BH151&lt;&gt;"",BI151&lt;&gt;""),VLOOKUP(BH151&amp;BI151,Listados!$M$3:$N$27,2,FALSE),"")</f>
        <v>#N/A</v>
      </c>
      <c r="BK151" s="174" t="e">
        <f>+VLOOKUP(BJ151,Listados!$P$3:$Q$6,2,FALSE)</f>
        <v>#N/A</v>
      </c>
    </row>
    <row r="152" spans="1:63" ht="28">
      <c r="A152" s="178"/>
      <c r="B152" s="200"/>
      <c r="C152" s="182"/>
      <c r="D152" s="185"/>
      <c r="E152" s="35"/>
      <c r="F152" s="29"/>
      <c r="G152" s="185"/>
      <c r="H152" s="234"/>
      <c r="I152" s="234"/>
      <c r="J152" s="234"/>
      <c r="K152" s="234"/>
      <c r="L152" s="234"/>
      <c r="M152" s="234"/>
      <c r="N152" s="234"/>
      <c r="O152" s="234"/>
      <c r="P152" s="234"/>
      <c r="Q152" s="234"/>
      <c r="R152" s="234"/>
      <c r="S152" s="234"/>
      <c r="T152" s="234"/>
      <c r="U152" s="234"/>
      <c r="V152" s="234"/>
      <c r="W152" s="234"/>
      <c r="X152" s="234"/>
      <c r="Y152" s="234"/>
      <c r="Z152" s="192"/>
      <c r="AA152" s="218"/>
      <c r="AB152" s="192"/>
      <c r="AC152" s="194"/>
      <c r="AD152" s="218" t="str">
        <f>+IF(OR(AB152=1,AB152&lt;=5),"Moderado",IF(OR(AB152=6,AB152&lt;=11),"Mayor","Catastrófico"))</f>
        <v>Moderado</v>
      </c>
      <c r="AE152" s="194"/>
      <c r="AF152" s="198"/>
      <c r="AG152" s="83" t="s">
        <v>169</v>
      </c>
      <c r="AH152" s="86"/>
      <c r="AI152" s="86"/>
      <c r="AJ152" s="86"/>
      <c r="AK152" s="46" t="str">
        <f t="shared" si="84"/>
        <v/>
      </c>
      <c r="AL152" s="86"/>
      <c r="AM152" s="46" t="str">
        <f t="shared" si="85"/>
        <v/>
      </c>
      <c r="AN152" s="126"/>
      <c r="AO152" s="46" t="str">
        <f t="shared" si="86"/>
        <v/>
      </c>
      <c r="AP152" s="126"/>
      <c r="AQ152" s="46" t="str">
        <f t="shared" si="87"/>
        <v/>
      </c>
      <c r="AR152" s="126"/>
      <c r="AS152" s="46" t="str">
        <f t="shared" si="88"/>
        <v/>
      </c>
      <c r="AT152" s="126"/>
      <c r="AU152" s="46" t="str">
        <f t="shared" si="89"/>
        <v/>
      </c>
      <c r="AV152" s="126"/>
      <c r="AW152" s="46" t="str">
        <f t="shared" si="90"/>
        <v/>
      </c>
      <c r="AX152" s="125" t="str">
        <f t="shared" si="91"/>
        <v/>
      </c>
      <c r="AY152" s="125" t="str">
        <f t="shared" si="92"/>
        <v/>
      </c>
      <c r="AZ152" s="87"/>
      <c r="BA152" s="30" t="str">
        <f t="shared" si="93"/>
        <v>Débil</v>
      </c>
      <c r="BB152" s="34" t="str">
        <f>IFERROR(VLOOKUP((CONCATENATE(AY152,BA152)),Listados!$U$3:$V$11,2,FALSE),"")</f>
        <v/>
      </c>
      <c r="BC152" s="125">
        <f t="shared" si="94"/>
        <v>100</v>
      </c>
      <c r="BD152" s="188"/>
      <c r="BE152" s="190"/>
      <c r="BF152" s="188"/>
      <c r="BG152" s="188"/>
      <c r="BH152" s="175"/>
      <c r="BI152" s="198"/>
      <c r="BJ152" s="175"/>
      <c r="BK152" s="175"/>
    </row>
    <row r="153" spans="1:63" ht="28">
      <c r="A153" s="178"/>
      <c r="B153" s="200"/>
      <c r="C153" s="182"/>
      <c r="D153" s="185"/>
      <c r="E153" s="35"/>
      <c r="F153" s="29"/>
      <c r="G153" s="185"/>
      <c r="H153" s="234"/>
      <c r="I153" s="234"/>
      <c r="J153" s="234"/>
      <c r="K153" s="234"/>
      <c r="L153" s="234"/>
      <c r="M153" s="234"/>
      <c r="N153" s="234"/>
      <c r="O153" s="234"/>
      <c r="P153" s="234"/>
      <c r="Q153" s="234"/>
      <c r="R153" s="234"/>
      <c r="S153" s="234"/>
      <c r="T153" s="234"/>
      <c r="U153" s="234"/>
      <c r="V153" s="234"/>
      <c r="W153" s="234"/>
      <c r="X153" s="234"/>
      <c r="Y153" s="234"/>
      <c r="Z153" s="192"/>
      <c r="AA153" s="218"/>
      <c r="AB153" s="192"/>
      <c r="AC153" s="194"/>
      <c r="AD153" s="218" t="str">
        <f>+IF(OR(AB153=1,AB153&lt;=5),"Moderado",IF(OR(AB153=6,AB153&lt;=11),"Mayor","Catastrófico"))</f>
        <v>Moderado</v>
      </c>
      <c r="AE153" s="194"/>
      <c r="AF153" s="198"/>
      <c r="AG153" s="83" t="s">
        <v>169</v>
      </c>
      <c r="AH153" s="86"/>
      <c r="AI153" s="86"/>
      <c r="AJ153" s="86"/>
      <c r="AK153" s="46" t="str">
        <f t="shared" si="84"/>
        <v/>
      </c>
      <c r="AL153" s="86"/>
      <c r="AM153" s="46" t="str">
        <f t="shared" si="85"/>
        <v/>
      </c>
      <c r="AN153" s="126"/>
      <c r="AO153" s="46" t="str">
        <f t="shared" si="86"/>
        <v/>
      </c>
      <c r="AP153" s="126"/>
      <c r="AQ153" s="46" t="str">
        <f t="shared" si="87"/>
        <v/>
      </c>
      <c r="AR153" s="126"/>
      <c r="AS153" s="46" t="str">
        <f t="shared" si="88"/>
        <v/>
      </c>
      <c r="AT153" s="126"/>
      <c r="AU153" s="46" t="str">
        <f t="shared" si="89"/>
        <v/>
      </c>
      <c r="AV153" s="126"/>
      <c r="AW153" s="46" t="str">
        <f t="shared" si="90"/>
        <v/>
      </c>
      <c r="AX153" s="125" t="str">
        <f t="shared" si="91"/>
        <v/>
      </c>
      <c r="AY153" s="125" t="str">
        <f t="shared" si="92"/>
        <v/>
      </c>
      <c r="AZ153" s="87"/>
      <c r="BA153" s="30" t="str">
        <f t="shared" si="93"/>
        <v>Débil</v>
      </c>
      <c r="BB153" s="34" t="str">
        <f>IFERROR(VLOOKUP((CONCATENATE(AY153,BA153)),Listados!$U$3:$V$11,2,FALSE),"")</f>
        <v/>
      </c>
      <c r="BC153" s="125">
        <f t="shared" si="94"/>
        <v>100</v>
      </c>
      <c r="BD153" s="188"/>
      <c r="BE153" s="190"/>
      <c r="BF153" s="188"/>
      <c r="BG153" s="188"/>
      <c r="BH153" s="175"/>
      <c r="BI153" s="198"/>
      <c r="BJ153" s="175"/>
      <c r="BK153" s="175"/>
    </row>
    <row r="154" spans="1:63" ht="28">
      <c r="A154" s="178"/>
      <c r="B154" s="200"/>
      <c r="C154" s="182"/>
      <c r="D154" s="185"/>
      <c r="E154" s="227"/>
      <c r="F154" s="235"/>
      <c r="G154" s="185"/>
      <c r="H154" s="234"/>
      <c r="I154" s="234"/>
      <c r="J154" s="234"/>
      <c r="K154" s="234"/>
      <c r="L154" s="234"/>
      <c r="M154" s="234"/>
      <c r="N154" s="234"/>
      <c r="O154" s="234"/>
      <c r="P154" s="234"/>
      <c r="Q154" s="234"/>
      <c r="R154" s="234"/>
      <c r="S154" s="234"/>
      <c r="T154" s="234"/>
      <c r="U154" s="234"/>
      <c r="V154" s="234"/>
      <c r="W154" s="234"/>
      <c r="X154" s="234"/>
      <c r="Y154" s="234"/>
      <c r="Z154" s="192"/>
      <c r="AA154" s="218"/>
      <c r="AB154" s="192"/>
      <c r="AC154" s="194"/>
      <c r="AD154" s="218" t="str">
        <f>+IF(OR(AB154=1,AB154&lt;=5),"Moderado",IF(OR(AB154=6,AB154&lt;=11),"Mayor","Catastrófico"))</f>
        <v>Moderado</v>
      </c>
      <c r="AE154" s="194"/>
      <c r="AF154" s="198"/>
      <c r="AG154" s="83" t="s">
        <v>169</v>
      </c>
      <c r="AH154" s="86"/>
      <c r="AI154" s="86"/>
      <c r="AJ154" s="86"/>
      <c r="AK154" s="46" t="str">
        <f t="shared" si="84"/>
        <v/>
      </c>
      <c r="AL154" s="86"/>
      <c r="AM154" s="46" t="str">
        <f t="shared" si="85"/>
        <v/>
      </c>
      <c r="AN154" s="126"/>
      <c r="AO154" s="46" t="str">
        <f t="shared" si="86"/>
        <v/>
      </c>
      <c r="AP154" s="126"/>
      <c r="AQ154" s="46" t="str">
        <f t="shared" si="87"/>
        <v/>
      </c>
      <c r="AR154" s="126"/>
      <c r="AS154" s="46" t="str">
        <f t="shared" si="88"/>
        <v/>
      </c>
      <c r="AT154" s="126"/>
      <c r="AU154" s="46" t="str">
        <f t="shared" si="89"/>
        <v/>
      </c>
      <c r="AV154" s="126"/>
      <c r="AW154" s="46" t="str">
        <f t="shared" si="90"/>
        <v/>
      </c>
      <c r="AX154" s="125" t="str">
        <f t="shared" si="91"/>
        <v/>
      </c>
      <c r="AY154" s="125" t="str">
        <f t="shared" si="92"/>
        <v/>
      </c>
      <c r="AZ154" s="87"/>
      <c r="BA154" s="30" t="str">
        <f t="shared" si="93"/>
        <v>Débil</v>
      </c>
      <c r="BB154" s="34" t="str">
        <f>IFERROR(VLOOKUP((CONCATENATE(AY154,BA154)),Listados!$U$3:$V$11,2,FALSE),"")</f>
        <v/>
      </c>
      <c r="BC154" s="125">
        <f t="shared" si="94"/>
        <v>100</v>
      </c>
      <c r="BD154" s="188"/>
      <c r="BE154" s="190"/>
      <c r="BF154" s="188"/>
      <c r="BG154" s="188"/>
      <c r="BH154" s="175"/>
      <c r="BI154" s="198"/>
      <c r="BJ154" s="175"/>
      <c r="BK154" s="175"/>
    </row>
    <row r="155" spans="1:63" ht="28">
      <c r="A155" s="178"/>
      <c r="B155" s="200"/>
      <c r="C155" s="182"/>
      <c r="D155" s="185"/>
      <c r="E155" s="228"/>
      <c r="F155" s="236"/>
      <c r="G155" s="185"/>
      <c r="H155" s="234"/>
      <c r="I155" s="234"/>
      <c r="J155" s="234"/>
      <c r="K155" s="234"/>
      <c r="L155" s="234"/>
      <c r="M155" s="234"/>
      <c r="N155" s="234"/>
      <c r="O155" s="234"/>
      <c r="P155" s="234"/>
      <c r="Q155" s="234"/>
      <c r="R155" s="234"/>
      <c r="S155" s="234"/>
      <c r="T155" s="234"/>
      <c r="U155" s="234"/>
      <c r="V155" s="234"/>
      <c r="W155" s="234"/>
      <c r="X155" s="234"/>
      <c r="Y155" s="234"/>
      <c r="Z155" s="192"/>
      <c r="AA155" s="218"/>
      <c r="AB155" s="192"/>
      <c r="AC155" s="194"/>
      <c r="AD155" s="218" t="str">
        <f>+IF(OR(AB155=1,AB155&lt;=5),"Moderado",IF(OR(AB155=6,AB155&lt;=11),"Mayor","Catastrófico"))</f>
        <v>Moderado</v>
      </c>
      <c r="AE155" s="194"/>
      <c r="AF155" s="198"/>
      <c r="AG155" s="83" t="s">
        <v>169</v>
      </c>
      <c r="AH155" s="86"/>
      <c r="AI155" s="86"/>
      <c r="AJ155" s="86"/>
      <c r="AK155" s="46" t="str">
        <f t="shared" si="84"/>
        <v/>
      </c>
      <c r="AL155" s="86"/>
      <c r="AM155" s="46" t="str">
        <f t="shared" si="85"/>
        <v/>
      </c>
      <c r="AN155" s="126"/>
      <c r="AO155" s="46" t="str">
        <f t="shared" si="86"/>
        <v/>
      </c>
      <c r="AP155" s="126"/>
      <c r="AQ155" s="46" t="str">
        <f t="shared" si="87"/>
        <v/>
      </c>
      <c r="AR155" s="126"/>
      <c r="AS155" s="46" t="str">
        <f t="shared" si="88"/>
        <v/>
      </c>
      <c r="AT155" s="126"/>
      <c r="AU155" s="46" t="str">
        <f t="shared" si="89"/>
        <v/>
      </c>
      <c r="AV155" s="126"/>
      <c r="AW155" s="46" t="str">
        <f t="shared" si="90"/>
        <v/>
      </c>
      <c r="AX155" s="125" t="str">
        <f t="shared" si="91"/>
        <v/>
      </c>
      <c r="AY155" s="125" t="str">
        <f t="shared" si="92"/>
        <v/>
      </c>
      <c r="AZ155" s="87"/>
      <c r="BA155" s="30" t="str">
        <f t="shared" si="93"/>
        <v>Débil</v>
      </c>
      <c r="BB155" s="34" t="str">
        <f>IFERROR(VLOOKUP((CONCATENATE(AY155,BA155)),Listados!$U$3:$V$11,2,FALSE),"")</f>
        <v/>
      </c>
      <c r="BC155" s="125">
        <f t="shared" si="94"/>
        <v>100</v>
      </c>
      <c r="BD155" s="188"/>
      <c r="BE155" s="190"/>
      <c r="BF155" s="188"/>
      <c r="BG155" s="188"/>
      <c r="BH155" s="175"/>
      <c r="BI155" s="198"/>
      <c r="BJ155" s="175"/>
      <c r="BK155" s="175"/>
    </row>
    <row r="156" spans="1:63" ht="29" thickBot="1">
      <c r="A156" s="179"/>
      <c r="B156" s="200"/>
      <c r="C156" s="183"/>
      <c r="D156" s="186"/>
      <c r="E156" s="229"/>
      <c r="F156" s="237"/>
      <c r="G156" s="185"/>
      <c r="H156" s="234"/>
      <c r="I156" s="234"/>
      <c r="J156" s="234"/>
      <c r="K156" s="234"/>
      <c r="L156" s="234"/>
      <c r="M156" s="234"/>
      <c r="N156" s="234"/>
      <c r="O156" s="234"/>
      <c r="P156" s="234"/>
      <c r="Q156" s="234"/>
      <c r="R156" s="234"/>
      <c r="S156" s="234"/>
      <c r="T156" s="234"/>
      <c r="U156" s="234"/>
      <c r="V156" s="234"/>
      <c r="W156" s="234"/>
      <c r="X156" s="234"/>
      <c r="Y156" s="234"/>
      <c r="Z156" s="192"/>
      <c r="AA156" s="218"/>
      <c r="AB156" s="192"/>
      <c r="AC156" s="195"/>
      <c r="AD156" s="218" t="str">
        <f>+IF(OR(AB156=1,AB156&lt;=5),"Moderado",IF(OR(AB156=6,AB156&lt;=11),"Mayor","Catastrófico"))</f>
        <v>Moderado</v>
      </c>
      <c r="AE156" s="195"/>
      <c r="AF156" s="198"/>
      <c r="AG156" s="83" t="s">
        <v>169</v>
      </c>
      <c r="AH156" s="86"/>
      <c r="AI156" s="86"/>
      <c r="AJ156" s="86"/>
      <c r="AK156" s="46" t="str">
        <f t="shared" si="84"/>
        <v/>
      </c>
      <c r="AL156" s="86"/>
      <c r="AM156" s="46" t="str">
        <f t="shared" si="85"/>
        <v/>
      </c>
      <c r="AN156" s="126"/>
      <c r="AO156" s="46" t="str">
        <f t="shared" si="86"/>
        <v/>
      </c>
      <c r="AP156" s="126"/>
      <c r="AQ156" s="46" t="str">
        <f t="shared" si="87"/>
        <v/>
      </c>
      <c r="AR156" s="126"/>
      <c r="AS156" s="46" t="str">
        <f t="shared" si="88"/>
        <v/>
      </c>
      <c r="AT156" s="126"/>
      <c r="AU156" s="46" t="str">
        <f t="shared" si="89"/>
        <v/>
      </c>
      <c r="AV156" s="126"/>
      <c r="AW156" s="46" t="str">
        <f t="shared" si="90"/>
        <v/>
      </c>
      <c r="AX156" s="125" t="str">
        <f t="shared" si="91"/>
        <v/>
      </c>
      <c r="AY156" s="125" t="str">
        <f t="shared" si="92"/>
        <v/>
      </c>
      <c r="AZ156" s="87"/>
      <c r="BA156" s="30" t="str">
        <f t="shared" si="93"/>
        <v>Débil</v>
      </c>
      <c r="BB156" s="34" t="str">
        <f>IFERROR(VLOOKUP((CONCATENATE(AY156,BA156)),Listados!$U$3:$V$11,2,FALSE),"")</f>
        <v/>
      </c>
      <c r="BC156" s="125">
        <f t="shared" si="94"/>
        <v>100</v>
      </c>
      <c r="BD156" s="189"/>
      <c r="BE156" s="190"/>
      <c r="BF156" s="189"/>
      <c r="BG156" s="189"/>
      <c r="BH156" s="176"/>
      <c r="BI156" s="198"/>
      <c r="BJ156" s="176"/>
      <c r="BK156" s="176"/>
    </row>
    <row r="157" spans="1:63" ht="28">
      <c r="A157" s="177">
        <v>26</v>
      </c>
      <c r="B157" s="199"/>
      <c r="C157" s="181" t="str">
        <f>IFERROR(VLOOKUP(B157,Listados!B$3:C$20,2,FALSE),"")</f>
        <v/>
      </c>
      <c r="D157" s="184" t="s">
        <v>193</v>
      </c>
      <c r="E157" s="37"/>
      <c r="F157" s="28"/>
      <c r="G157" s="184"/>
      <c r="H157" s="233"/>
      <c r="I157" s="233"/>
      <c r="J157" s="233"/>
      <c r="K157" s="233"/>
      <c r="L157" s="233"/>
      <c r="M157" s="233"/>
      <c r="N157" s="233"/>
      <c r="O157" s="233"/>
      <c r="P157" s="233"/>
      <c r="Q157" s="233"/>
      <c r="R157" s="233"/>
      <c r="S157" s="233"/>
      <c r="T157" s="233"/>
      <c r="U157" s="233"/>
      <c r="V157" s="233"/>
      <c r="W157" s="233"/>
      <c r="X157" s="233"/>
      <c r="Y157" s="233"/>
      <c r="Z157" s="191"/>
      <c r="AA157" s="195">
        <f>COUNTIF(H157:Z162, "SI")</f>
        <v>0</v>
      </c>
      <c r="AB157" s="191"/>
      <c r="AC157" s="193" t="e">
        <f>+VLOOKUP(AB157,Listados!$K$8:$L$12,2,0)</f>
        <v>#N/A</v>
      </c>
      <c r="AD157" s="195" t="str">
        <f>+IF(OR(AA157=1,AA157&lt;=5),"Moderado",IF(OR(AA157=6,AA157&lt;=11),"Mayor","Catastrófico"))</f>
        <v>Moderado</v>
      </c>
      <c r="AE157" s="193" t="e">
        <f>+VLOOKUP(AD157,Listados!K163:L167,2,0)</f>
        <v>#N/A</v>
      </c>
      <c r="AF157" s="176" t="str">
        <f>IF(AND(AB157&lt;&gt;"",AD157&lt;&gt;""),VLOOKUP(AB157&amp;AD157,Listados!$M$3:$N$27,2,FALSE),"")</f>
        <v/>
      </c>
      <c r="AG157" s="83" t="s">
        <v>169</v>
      </c>
      <c r="AH157" s="86"/>
      <c r="AI157" s="86"/>
      <c r="AJ157" s="86"/>
      <c r="AK157" s="46" t="str">
        <f t="shared" si="84"/>
        <v/>
      </c>
      <c r="AL157" s="86"/>
      <c r="AM157" s="46" t="str">
        <f t="shared" si="85"/>
        <v/>
      </c>
      <c r="AN157" s="126"/>
      <c r="AO157" s="46" t="str">
        <f t="shared" si="86"/>
        <v/>
      </c>
      <c r="AP157" s="126"/>
      <c r="AQ157" s="46" t="str">
        <f t="shared" si="87"/>
        <v/>
      </c>
      <c r="AR157" s="126"/>
      <c r="AS157" s="46" t="str">
        <f t="shared" si="88"/>
        <v/>
      </c>
      <c r="AT157" s="126"/>
      <c r="AU157" s="46" t="str">
        <f t="shared" si="89"/>
        <v/>
      </c>
      <c r="AV157" s="126"/>
      <c r="AW157" s="46" t="str">
        <f t="shared" si="90"/>
        <v/>
      </c>
      <c r="AX157" s="125" t="str">
        <f t="shared" si="91"/>
        <v/>
      </c>
      <c r="AY157" s="125" t="str">
        <f t="shared" si="92"/>
        <v/>
      </c>
      <c r="AZ157" s="87"/>
      <c r="BA157" s="30" t="str">
        <f t="shared" si="93"/>
        <v>Débil</v>
      </c>
      <c r="BB157" s="34" t="str">
        <f>IFERROR(VLOOKUP((CONCATENATE(AY157,BA157)),Listados!$U$3:$V$11,2,FALSE),"")</f>
        <v/>
      </c>
      <c r="BC157" s="125">
        <f t="shared" si="94"/>
        <v>100</v>
      </c>
      <c r="BD157" s="187">
        <f>AVERAGE(BC157:BC162)</f>
        <v>100</v>
      </c>
      <c r="BE157" s="189" t="str">
        <f>IF(BD157&lt;=50, "Débil", IF(BD157&lt;=99,"Moderado","Fuerte"))</f>
        <v>Fuerte</v>
      </c>
      <c r="BF157" s="187">
        <f t="shared" ref="BF157" si="104">+IF(BE157="Fuerte",2,IF(BE157="Moderado",1,0))</f>
        <v>2</v>
      </c>
      <c r="BG157" s="187" t="e">
        <f t="shared" ref="BG157" si="105">+AC157-BF157</f>
        <v>#N/A</v>
      </c>
      <c r="BH157" s="174" t="e">
        <f>+VLOOKUP(BG157,Listados!$J$18:$K$24,2,TRUE)</f>
        <v>#N/A</v>
      </c>
      <c r="BI157" s="176" t="str">
        <f t="shared" ref="BI157" si="106">IF(ISBLANK(AD157),"",AD157)</f>
        <v>Moderado</v>
      </c>
      <c r="BJ157" s="174" t="e">
        <f>IF(AND(BH157&lt;&gt;"",BI157&lt;&gt;""),VLOOKUP(BH157&amp;BI157,Listados!$M$3:$N$27,2,FALSE),"")</f>
        <v>#N/A</v>
      </c>
      <c r="BK157" s="174" t="e">
        <f>+VLOOKUP(BJ157,Listados!$P$3:$Q$6,2,FALSE)</f>
        <v>#N/A</v>
      </c>
    </row>
    <row r="158" spans="1:63" ht="28">
      <c r="A158" s="178"/>
      <c r="B158" s="200"/>
      <c r="C158" s="182"/>
      <c r="D158" s="185"/>
      <c r="E158" s="35"/>
      <c r="F158" s="29"/>
      <c r="G158" s="185"/>
      <c r="H158" s="234"/>
      <c r="I158" s="234"/>
      <c r="J158" s="234"/>
      <c r="K158" s="234"/>
      <c r="L158" s="234"/>
      <c r="M158" s="234"/>
      <c r="N158" s="234"/>
      <c r="O158" s="234"/>
      <c r="P158" s="234"/>
      <c r="Q158" s="234"/>
      <c r="R158" s="234"/>
      <c r="S158" s="234"/>
      <c r="T158" s="234"/>
      <c r="U158" s="234"/>
      <c r="V158" s="234"/>
      <c r="W158" s="234"/>
      <c r="X158" s="234"/>
      <c r="Y158" s="234"/>
      <c r="Z158" s="192"/>
      <c r="AA158" s="218"/>
      <c r="AB158" s="192"/>
      <c r="AC158" s="194"/>
      <c r="AD158" s="218" t="str">
        <f>+IF(OR(AB158=1,AB158&lt;=5),"Moderado",IF(OR(AB158=6,AB158&lt;=11),"Mayor","Catastrófico"))</f>
        <v>Moderado</v>
      </c>
      <c r="AE158" s="194"/>
      <c r="AF158" s="198"/>
      <c r="AG158" s="83" t="s">
        <v>169</v>
      </c>
      <c r="AH158" s="86"/>
      <c r="AI158" s="86"/>
      <c r="AJ158" s="86"/>
      <c r="AK158" s="46" t="str">
        <f t="shared" si="84"/>
        <v/>
      </c>
      <c r="AL158" s="86"/>
      <c r="AM158" s="46" t="str">
        <f t="shared" si="85"/>
        <v/>
      </c>
      <c r="AN158" s="126"/>
      <c r="AO158" s="46" t="str">
        <f t="shared" si="86"/>
        <v/>
      </c>
      <c r="AP158" s="126"/>
      <c r="AQ158" s="46" t="str">
        <f t="shared" si="87"/>
        <v/>
      </c>
      <c r="AR158" s="126"/>
      <c r="AS158" s="46" t="str">
        <f t="shared" si="88"/>
        <v/>
      </c>
      <c r="AT158" s="126"/>
      <c r="AU158" s="46" t="str">
        <f t="shared" si="89"/>
        <v/>
      </c>
      <c r="AV158" s="126"/>
      <c r="AW158" s="46" t="str">
        <f t="shared" si="90"/>
        <v/>
      </c>
      <c r="AX158" s="125" t="str">
        <f t="shared" si="91"/>
        <v/>
      </c>
      <c r="AY158" s="125" t="str">
        <f t="shared" si="92"/>
        <v/>
      </c>
      <c r="AZ158" s="87"/>
      <c r="BA158" s="30" t="str">
        <f t="shared" si="93"/>
        <v>Débil</v>
      </c>
      <c r="BB158" s="34" t="str">
        <f>IFERROR(VLOOKUP((CONCATENATE(AY158,BA158)),Listados!$U$3:$V$11,2,FALSE),"")</f>
        <v/>
      </c>
      <c r="BC158" s="125">
        <f t="shared" si="94"/>
        <v>100</v>
      </c>
      <c r="BD158" s="188"/>
      <c r="BE158" s="190"/>
      <c r="BF158" s="188"/>
      <c r="BG158" s="188"/>
      <c r="BH158" s="175"/>
      <c r="BI158" s="198"/>
      <c r="BJ158" s="175"/>
      <c r="BK158" s="175"/>
    </row>
    <row r="159" spans="1:63" ht="28">
      <c r="A159" s="178"/>
      <c r="B159" s="200"/>
      <c r="C159" s="182"/>
      <c r="D159" s="185"/>
      <c r="E159" s="35"/>
      <c r="F159" s="29"/>
      <c r="G159" s="185"/>
      <c r="H159" s="234"/>
      <c r="I159" s="234"/>
      <c r="J159" s="234"/>
      <c r="K159" s="234"/>
      <c r="L159" s="234"/>
      <c r="M159" s="234"/>
      <c r="N159" s="234"/>
      <c r="O159" s="234"/>
      <c r="P159" s="234"/>
      <c r="Q159" s="234"/>
      <c r="R159" s="234"/>
      <c r="S159" s="234"/>
      <c r="T159" s="234"/>
      <c r="U159" s="234"/>
      <c r="V159" s="234"/>
      <c r="W159" s="234"/>
      <c r="X159" s="234"/>
      <c r="Y159" s="234"/>
      <c r="Z159" s="192"/>
      <c r="AA159" s="218"/>
      <c r="AB159" s="192"/>
      <c r="AC159" s="194"/>
      <c r="AD159" s="218" t="str">
        <f>+IF(OR(AB159=1,AB159&lt;=5),"Moderado",IF(OR(AB159=6,AB159&lt;=11),"Mayor","Catastrófico"))</f>
        <v>Moderado</v>
      </c>
      <c r="AE159" s="194"/>
      <c r="AF159" s="198"/>
      <c r="AG159" s="83" t="s">
        <v>169</v>
      </c>
      <c r="AH159" s="86"/>
      <c r="AI159" s="86"/>
      <c r="AJ159" s="86"/>
      <c r="AK159" s="46" t="str">
        <f t="shared" si="84"/>
        <v/>
      </c>
      <c r="AL159" s="86"/>
      <c r="AM159" s="46" t="str">
        <f t="shared" si="85"/>
        <v/>
      </c>
      <c r="AN159" s="126"/>
      <c r="AO159" s="46" t="str">
        <f t="shared" si="86"/>
        <v/>
      </c>
      <c r="AP159" s="126"/>
      <c r="AQ159" s="46" t="str">
        <f t="shared" si="87"/>
        <v/>
      </c>
      <c r="AR159" s="126"/>
      <c r="AS159" s="46" t="str">
        <f t="shared" si="88"/>
        <v/>
      </c>
      <c r="AT159" s="126"/>
      <c r="AU159" s="46" t="str">
        <f t="shared" si="89"/>
        <v/>
      </c>
      <c r="AV159" s="126"/>
      <c r="AW159" s="46" t="str">
        <f t="shared" si="90"/>
        <v/>
      </c>
      <c r="AX159" s="125" t="str">
        <f t="shared" si="91"/>
        <v/>
      </c>
      <c r="AY159" s="125" t="str">
        <f t="shared" si="92"/>
        <v/>
      </c>
      <c r="AZ159" s="87"/>
      <c r="BA159" s="30" t="str">
        <f t="shared" si="93"/>
        <v>Débil</v>
      </c>
      <c r="BB159" s="34" t="str">
        <f>IFERROR(VLOOKUP((CONCATENATE(AY159,BA159)),Listados!$U$3:$V$11,2,FALSE),"")</f>
        <v/>
      </c>
      <c r="BC159" s="125">
        <f t="shared" si="94"/>
        <v>100</v>
      </c>
      <c r="BD159" s="188"/>
      <c r="BE159" s="190"/>
      <c r="BF159" s="188"/>
      <c r="BG159" s="188"/>
      <c r="BH159" s="175"/>
      <c r="BI159" s="198"/>
      <c r="BJ159" s="175"/>
      <c r="BK159" s="175"/>
    </row>
    <row r="160" spans="1:63" ht="28">
      <c r="A160" s="178"/>
      <c r="B160" s="200"/>
      <c r="C160" s="182"/>
      <c r="D160" s="185"/>
      <c r="E160" s="227"/>
      <c r="F160" s="235"/>
      <c r="G160" s="185"/>
      <c r="H160" s="234"/>
      <c r="I160" s="234"/>
      <c r="J160" s="234"/>
      <c r="K160" s="234"/>
      <c r="L160" s="234"/>
      <c r="M160" s="234"/>
      <c r="N160" s="234"/>
      <c r="O160" s="234"/>
      <c r="P160" s="234"/>
      <c r="Q160" s="234"/>
      <c r="R160" s="234"/>
      <c r="S160" s="234"/>
      <c r="T160" s="234"/>
      <c r="U160" s="234"/>
      <c r="V160" s="234"/>
      <c r="W160" s="234"/>
      <c r="X160" s="234"/>
      <c r="Y160" s="234"/>
      <c r="Z160" s="192"/>
      <c r="AA160" s="218"/>
      <c r="AB160" s="192"/>
      <c r="AC160" s="194"/>
      <c r="AD160" s="218" t="str">
        <f>+IF(OR(AB160=1,AB160&lt;=5),"Moderado",IF(OR(AB160=6,AB160&lt;=11),"Mayor","Catastrófico"))</f>
        <v>Moderado</v>
      </c>
      <c r="AE160" s="194"/>
      <c r="AF160" s="198"/>
      <c r="AG160" s="83" t="s">
        <v>169</v>
      </c>
      <c r="AH160" s="86"/>
      <c r="AI160" s="86"/>
      <c r="AJ160" s="86"/>
      <c r="AK160" s="46" t="str">
        <f t="shared" si="84"/>
        <v/>
      </c>
      <c r="AL160" s="86"/>
      <c r="AM160" s="46" t="str">
        <f t="shared" si="85"/>
        <v/>
      </c>
      <c r="AN160" s="126"/>
      <c r="AO160" s="46" t="str">
        <f t="shared" si="86"/>
        <v/>
      </c>
      <c r="AP160" s="126"/>
      <c r="AQ160" s="46" t="str">
        <f t="shared" si="87"/>
        <v/>
      </c>
      <c r="AR160" s="126"/>
      <c r="AS160" s="46" t="str">
        <f t="shared" si="88"/>
        <v/>
      </c>
      <c r="AT160" s="126"/>
      <c r="AU160" s="46" t="str">
        <f t="shared" si="89"/>
        <v/>
      </c>
      <c r="AV160" s="126"/>
      <c r="AW160" s="46" t="str">
        <f t="shared" si="90"/>
        <v/>
      </c>
      <c r="AX160" s="125" t="str">
        <f t="shared" si="91"/>
        <v/>
      </c>
      <c r="AY160" s="125" t="str">
        <f t="shared" si="92"/>
        <v/>
      </c>
      <c r="AZ160" s="87"/>
      <c r="BA160" s="30" t="str">
        <f t="shared" si="93"/>
        <v>Débil</v>
      </c>
      <c r="BB160" s="34" t="str">
        <f>IFERROR(VLOOKUP((CONCATENATE(AY160,BA160)),Listados!$U$3:$V$11,2,FALSE),"")</f>
        <v/>
      </c>
      <c r="BC160" s="125">
        <f t="shared" si="94"/>
        <v>100</v>
      </c>
      <c r="BD160" s="188"/>
      <c r="BE160" s="190"/>
      <c r="BF160" s="188"/>
      <c r="BG160" s="188"/>
      <c r="BH160" s="175"/>
      <c r="BI160" s="198"/>
      <c r="BJ160" s="175"/>
      <c r="BK160" s="175"/>
    </row>
    <row r="161" spans="1:63" ht="28">
      <c r="A161" s="178"/>
      <c r="B161" s="200"/>
      <c r="C161" s="182"/>
      <c r="D161" s="185"/>
      <c r="E161" s="228"/>
      <c r="F161" s="236"/>
      <c r="G161" s="185"/>
      <c r="H161" s="234"/>
      <c r="I161" s="234"/>
      <c r="J161" s="234"/>
      <c r="K161" s="234"/>
      <c r="L161" s="234"/>
      <c r="M161" s="234"/>
      <c r="N161" s="234"/>
      <c r="O161" s="234"/>
      <c r="P161" s="234"/>
      <c r="Q161" s="234"/>
      <c r="R161" s="234"/>
      <c r="S161" s="234"/>
      <c r="T161" s="234"/>
      <c r="U161" s="234"/>
      <c r="V161" s="234"/>
      <c r="W161" s="234"/>
      <c r="X161" s="234"/>
      <c r="Y161" s="234"/>
      <c r="Z161" s="192"/>
      <c r="AA161" s="218"/>
      <c r="AB161" s="192"/>
      <c r="AC161" s="194"/>
      <c r="AD161" s="218" t="str">
        <f>+IF(OR(AB161=1,AB161&lt;=5),"Moderado",IF(OR(AB161=6,AB161&lt;=11),"Mayor","Catastrófico"))</f>
        <v>Moderado</v>
      </c>
      <c r="AE161" s="194"/>
      <c r="AF161" s="198"/>
      <c r="AG161" s="83" t="s">
        <v>169</v>
      </c>
      <c r="AH161" s="86"/>
      <c r="AI161" s="86"/>
      <c r="AJ161" s="86"/>
      <c r="AK161" s="46" t="str">
        <f t="shared" si="84"/>
        <v/>
      </c>
      <c r="AL161" s="86"/>
      <c r="AM161" s="46" t="str">
        <f t="shared" si="85"/>
        <v/>
      </c>
      <c r="AN161" s="126"/>
      <c r="AO161" s="46" t="str">
        <f t="shared" si="86"/>
        <v/>
      </c>
      <c r="AP161" s="126"/>
      <c r="AQ161" s="46" t="str">
        <f t="shared" si="87"/>
        <v/>
      </c>
      <c r="AR161" s="126"/>
      <c r="AS161" s="46" t="str">
        <f t="shared" si="88"/>
        <v/>
      </c>
      <c r="AT161" s="126"/>
      <c r="AU161" s="46" t="str">
        <f t="shared" si="89"/>
        <v/>
      </c>
      <c r="AV161" s="126"/>
      <c r="AW161" s="46" t="str">
        <f t="shared" si="90"/>
        <v/>
      </c>
      <c r="AX161" s="125" t="str">
        <f t="shared" si="91"/>
        <v/>
      </c>
      <c r="AY161" s="125" t="str">
        <f t="shared" si="92"/>
        <v/>
      </c>
      <c r="AZ161" s="87"/>
      <c r="BA161" s="30" t="str">
        <f t="shared" si="93"/>
        <v>Débil</v>
      </c>
      <c r="BB161" s="34" t="str">
        <f>IFERROR(VLOOKUP((CONCATENATE(AY161,BA161)),Listados!$U$3:$V$11,2,FALSE),"")</f>
        <v/>
      </c>
      <c r="BC161" s="125">
        <f t="shared" si="94"/>
        <v>100</v>
      </c>
      <c r="BD161" s="188"/>
      <c r="BE161" s="190"/>
      <c r="BF161" s="188"/>
      <c r="BG161" s="188"/>
      <c r="BH161" s="175"/>
      <c r="BI161" s="198"/>
      <c r="BJ161" s="175"/>
      <c r="BK161" s="175"/>
    </row>
    <row r="162" spans="1:63" ht="29" thickBot="1">
      <c r="A162" s="179"/>
      <c r="B162" s="200"/>
      <c r="C162" s="183"/>
      <c r="D162" s="186"/>
      <c r="E162" s="229"/>
      <c r="F162" s="237"/>
      <c r="G162" s="185"/>
      <c r="H162" s="234"/>
      <c r="I162" s="234"/>
      <c r="J162" s="234"/>
      <c r="K162" s="234"/>
      <c r="L162" s="234"/>
      <c r="M162" s="234"/>
      <c r="N162" s="234"/>
      <c r="O162" s="234"/>
      <c r="P162" s="234"/>
      <c r="Q162" s="234"/>
      <c r="R162" s="234"/>
      <c r="S162" s="234"/>
      <c r="T162" s="234"/>
      <c r="U162" s="234"/>
      <c r="V162" s="234"/>
      <c r="W162" s="234"/>
      <c r="X162" s="234"/>
      <c r="Y162" s="234"/>
      <c r="Z162" s="192"/>
      <c r="AA162" s="218"/>
      <c r="AB162" s="192"/>
      <c r="AC162" s="195"/>
      <c r="AD162" s="218" t="str">
        <f>+IF(OR(AB162=1,AB162&lt;=5),"Moderado",IF(OR(AB162=6,AB162&lt;=11),"Mayor","Catastrófico"))</f>
        <v>Moderado</v>
      </c>
      <c r="AE162" s="195"/>
      <c r="AF162" s="198"/>
      <c r="AG162" s="83" t="s">
        <v>169</v>
      </c>
      <c r="AH162" s="86"/>
      <c r="AI162" s="86"/>
      <c r="AJ162" s="86"/>
      <c r="AK162" s="46" t="str">
        <f t="shared" si="84"/>
        <v/>
      </c>
      <c r="AL162" s="86"/>
      <c r="AM162" s="46" t="str">
        <f t="shared" si="85"/>
        <v/>
      </c>
      <c r="AN162" s="126"/>
      <c r="AO162" s="46" t="str">
        <f t="shared" si="86"/>
        <v/>
      </c>
      <c r="AP162" s="126"/>
      <c r="AQ162" s="46" t="str">
        <f t="shared" si="87"/>
        <v/>
      </c>
      <c r="AR162" s="126"/>
      <c r="AS162" s="46" t="str">
        <f t="shared" si="88"/>
        <v/>
      </c>
      <c r="AT162" s="126"/>
      <c r="AU162" s="46" t="str">
        <f t="shared" si="89"/>
        <v/>
      </c>
      <c r="AV162" s="126"/>
      <c r="AW162" s="46" t="str">
        <f t="shared" si="90"/>
        <v/>
      </c>
      <c r="AX162" s="125" t="str">
        <f t="shared" si="91"/>
        <v/>
      </c>
      <c r="AY162" s="125" t="str">
        <f t="shared" si="92"/>
        <v/>
      </c>
      <c r="AZ162" s="87"/>
      <c r="BA162" s="30" t="str">
        <f t="shared" si="93"/>
        <v>Débil</v>
      </c>
      <c r="BB162" s="34" t="str">
        <f>IFERROR(VLOOKUP((CONCATENATE(AY162,BA162)),Listados!$U$3:$V$11,2,FALSE),"")</f>
        <v/>
      </c>
      <c r="BC162" s="125">
        <f t="shared" si="94"/>
        <v>100</v>
      </c>
      <c r="BD162" s="189"/>
      <c r="BE162" s="190"/>
      <c r="BF162" s="189"/>
      <c r="BG162" s="189"/>
      <c r="BH162" s="176"/>
      <c r="BI162" s="198"/>
      <c r="BJ162" s="176"/>
      <c r="BK162" s="176"/>
    </row>
    <row r="163" spans="1:63" ht="28">
      <c r="A163" s="177">
        <v>27</v>
      </c>
      <c r="B163" s="199"/>
      <c r="C163" s="181" t="str">
        <f>IFERROR(VLOOKUP(B163,Listados!B$3:C$20,2,FALSE),"")</f>
        <v/>
      </c>
      <c r="D163" s="184" t="s">
        <v>193</v>
      </c>
      <c r="E163" s="37"/>
      <c r="F163" s="28"/>
      <c r="G163" s="184"/>
      <c r="H163" s="233"/>
      <c r="I163" s="233"/>
      <c r="J163" s="233"/>
      <c r="K163" s="233"/>
      <c r="L163" s="233"/>
      <c r="M163" s="233"/>
      <c r="N163" s="233"/>
      <c r="O163" s="233"/>
      <c r="P163" s="233"/>
      <c r="Q163" s="233"/>
      <c r="R163" s="233"/>
      <c r="S163" s="233"/>
      <c r="T163" s="233"/>
      <c r="U163" s="233"/>
      <c r="V163" s="233"/>
      <c r="W163" s="233"/>
      <c r="X163" s="233"/>
      <c r="Y163" s="233"/>
      <c r="Z163" s="191"/>
      <c r="AA163" s="195">
        <f>COUNTIF(H163:Z168, "SI")</f>
        <v>0</v>
      </c>
      <c r="AB163" s="191"/>
      <c r="AC163" s="193" t="e">
        <f>+VLOOKUP(AB163,Listados!$K$8:$L$12,2,0)</f>
        <v>#N/A</v>
      </c>
      <c r="AD163" s="195" t="str">
        <f>+IF(OR(AA163=1,AA163&lt;=5),"Moderado",IF(OR(AA163=6,AA163&lt;=11),"Mayor","Catastrófico"))</f>
        <v>Moderado</v>
      </c>
      <c r="AE163" s="193" t="e">
        <f>+VLOOKUP(AD163,Listados!K169:L173,2,0)</f>
        <v>#N/A</v>
      </c>
      <c r="AF163" s="176" t="str">
        <f>IF(AND(AB163&lt;&gt;"",AD163&lt;&gt;""),VLOOKUP(AB163&amp;AD163,Listados!$M$3:$N$27,2,FALSE),"")</f>
        <v/>
      </c>
      <c r="AG163" s="83" t="s">
        <v>169</v>
      </c>
      <c r="AH163" s="86"/>
      <c r="AI163" s="86"/>
      <c r="AJ163" s="86"/>
      <c r="AK163" s="46" t="str">
        <f t="shared" si="84"/>
        <v/>
      </c>
      <c r="AL163" s="86"/>
      <c r="AM163" s="46" t="str">
        <f t="shared" si="85"/>
        <v/>
      </c>
      <c r="AN163" s="126"/>
      <c r="AO163" s="46" t="str">
        <f t="shared" si="86"/>
        <v/>
      </c>
      <c r="AP163" s="126"/>
      <c r="AQ163" s="46" t="str">
        <f t="shared" si="87"/>
        <v/>
      </c>
      <c r="AR163" s="126"/>
      <c r="AS163" s="46" t="str">
        <f t="shared" si="88"/>
        <v/>
      </c>
      <c r="AT163" s="126"/>
      <c r="AU163" s="46" t="str">
        <f t="shared" si="89"/>
        <v/>
      </c>
      <c r="AV163" s="126"/>
      <c r="AW163" s="46" t="str">
        <f t="shared" si="90"/>
        <v/>
      </c>
      <c r="AX163" s="125" t="str">
        <f t="shared" si="91"/>
        <v/>
      </c>
      <c r="AY163" s="125" t="str">
        <f t="shared" si="92"/>
        <v/>
      </c>
      <c r="AZ163" s="87"/>
      <c r="BA163" s="30" t="str">
        <f t="shared" si="93"/>
        <v>Débil</v>
      </c>
      <c r="BB163" s="34" t="str">
        <f>IFERROR(VLOOKUP((CONCATENATE(AY163,BA163)),Listados!$U$3:$V$11,2,FALSE),"")</f>
        <v/>
      </c>
      <c r="BC163" s="125">
        <f t="shared" si="94"/>
        <v>100</v>
      </c>
      <c r="BD163" s="187">
        <f>AVERAGE(BC163:BC168)</f>
        <v>100</v>
      </c>
      <c r="BE163" s="189" t="str">
        <f>IF(BD163&lt;=50, "Débil", IF(BD163&lt;=99,"Moderado","Fuerte"))</f>
        <v>Fuerte</v>
      </c>
      <c r="BF163" s="187">
        <f t="shared" ref="BF163" si="107">+IF(BE163="Fuerte",2,IF(BE163="Moderado",1,0))</f>
        <v>2</v>
      </c>
      <c r="BG163" s="187" t="e">
        <f t="shared" ref="BG163" si="108">+AC163-BF163</f>
        <v>#N/A</v>
      </c>
      <c r="BH163" s="174" t="e">
        <f>+VLOOKUP(BG163,Listados!$J$18:$K$24,2,TRUE)</f>
        <v>#N/A</v>
      </c>
      <c r="BI163" s="176" t="str">
        <f t="shared" ref="BI163" si="109">IF(ISBLANK(AD163),"",AD163)</f>
        <v>Moderado</v>
      </c>
      <c r="BJ163" s="174" t="e">
        <f>IF(AND(BH163&lt;&gt;"",BI163&lt;&gt;""),VLOOKUP(BH163&amp;BI163,Listados!$M$3:$N$27,2,FALSE),"")</f>
        <v>#N/A</v>
      </c>
      <c r="BK163" s="174" t="e">
        <f>+VLOOKUP(BJ163,Listados!$P$3:$Q$6,2,FALSE)</f>
        <v>#N/A</v>
      </c>
    </row>
    <row r="164" spans="1:63" ht="28">
      <c r="A164" s="178"/>
      <c r="B164" s="200"/>
      <c r="C164" s="182"/>
      <c r="D164" s="185"/>
      <c r="E164" s="35"/>
      <c r="F164" s="29"/>
      <c r="G164" s="185"/>
      <c r="H164" s="234"/>
      <c r="I164" s="234"/>
      <c r="J164" s="234"/>
      <c r="K164" s="234"/>
      <c r="L164" s="234"/>
      <c r="M164" s="234"/>
      <c r="N164" s="234"/>
      <c r="O164" s="234"/>
      <c r="P164" s="234"/>
      <c r="Q164" s="234"/>
      <c r="R164" s="234"/>
      <c r="S164" s="234"/>
      <c r="T164" s="234"/>
      <c r="U164" s="234"/>
      <c r="V164" s="234"/>
      <c r="W164" s="234"/>
      <c r="X164" s="234"/>
      <c r="Y164" s="234"/>
      <c r="Z164" s="192"/>
      <c r="AA164" s="218"/>
      <c r="AB164" s="192"/>
      <c r="AC164" s="194"/>
      <c r="AD164" s="218" t="str">
        <f>+IF(OR(AB164=1,AB164&lt;=5),"Moderado",IF(OR(AB164=6,AB164&lt;=11),"Mayor","Catastrófico"))</f>
        <v>Moderado</v>
      </c>
      <c r="AE164" s="194"/>
      <c r="AF164" s="198"/>
      <c r="AG164" s="83" t="s">
        <v>169</v>
      </c>
      <c r="AH164" s="86"/>
      <c r="AI164" s="86"/>
      <c r="AJ164" s="86"/>
      <c r="AK164" s="46" t="str">
        <f t="shared" si="84"/>
        <v/>
      </c>
      <c r="AL164" s="86"/>
      <c r="AM164" s="46" t="str">
        <f t="shared" si="85"/>
        <v/>
      </c>
      <c r="AN164" s="126"/>
      <c r="AO164" s="46" t="str">
        <f t="shared" si="86"/>
        <v/>
      </c>
      <c r="AP164" s="126"/>
      <c r="AQ164" s="46" t="str">
        <f t="shared" si="87"/>
        <v/>
      </c>
      <c r="AR164" s="126"/>
      <c r="AS164" s="46" t="str">
        <f t="shared" si="88"/>
        <v/>
      </c>
      <c r="AT164" s="126"/>
      <c r="AU164" s="46" t="str">
        <f t="shared" si="89"/>
        <v/>
      </c>
      <c r="AV164" s="126"/>
      <c r="AW164" s="46" t="str">
        <f t="shared" si="90"/>
        <v/>
      </c>
      <c r="AX164" s="125" t="str">
        <f t="shared" si="91"/>
        <v/>
      </c>
      <c r="AY164" s="125" t="str">
        <f t="shared" si="92"/>
        <v/>
      </c>
      <c r="AZ164" s="87"/>
      <c r="BA164" s="30" t="str">
        <f t="shared" si="93"/>
        <v>Débil</v>
      </c>
      <c r="BB164" s="34" t="str">
        <f>IFERROR(VLOOKUP((CONCATENATE(AY164,BA164)),Listados!$U$3:$V$11,2,FALSE),"")</f>
        <v/>
      </c>
      <c r="BC164" s="125">
        <f t="shared" si="94"/>
        <v>100</v>
      </c>
      <c r="BD164" s="188"/>
      <c r="BE164" s="190"/>
      <c r="BF164" s="188"/>
      <c r="BG164" s="188"/>
      <c r="BH164" s="175"/>
      <c r="BI164" s="198"/>
      <c r="BJ164" s="175"/>
      <c r="BK164" s="175"/>
    </row>
    <row r="165" spans="1:63" ht="28">
      <c r="A165" s="178"/>
      <c r="B165" s="200"/>
      <c r="C165" s="182"/>
      <c r="D165" s="185"/>
      <c r="E165" s="35"/>
      <c r="F165" s="29"/>
      <c r="G165" s="185"/>
      <c r="H165" s="234"/>
      <c r="I165" s="234"/>
      <c r="J165" s="234"/>
      <c r="K165" s="234"/>
      <c r="L165" s="234"/>
      <c r="M165" s="234"/>
      <c r="N165" s="234"/>
      <c r="O165" s="234"/>
      <c r="P165" s="234"/>
      <c r="Q165" s="234"/>
      <c r="R165" s="234"/>
      <c r="S165" s="234"/>
      <c r="T165" s="234"/>
      <c r="U165" s="234"/>
      <c r="V165" s="234"/>
      <c r="W165" s="234"/>
      <c r="X165" s="234"/>
      <c r="Y165" s="234"/>
      <c r="Z165" s="192"/>
      <c r="AA165" s="218"/>
      <c r="AB165" s="192"/>
      <c r="AC165" s="194"/>
      <c r="AD165" s="218" t="str">
        <f>+IF(OR(AB165=1,AB165&lt;=5),"Moderado",IF(OR(AB165=6,AB165&lt;=11),"Mayor","Catastrófico"))</f>
        <v>Moderado</v>
      </c>
      <c r="AE165" s="194"/>
      <c r="AF165" s="198"/>
      <c r="AG165" s="83" t="s">
        <v>169</v>
      </c>
      <c r="AH165" s="86"/>
      <c r="AI165" s="86"/>
      <c r="AJ165" s="86"/>
      <c r="AK165" s="46" t="str">
        <f t="shared" si="84"/>
        <v/>
      </c>
      <c r="AL165" s="86"/>
      <c r="AM165" s="46" t="str">
        <f t="shared" si="85"/>
        <v/>
      </c>
      <c r="AN165" s="126"/>
      <c r="AO165" s="46" t="str">
        <f t="shared" si="86"/>
        <v/>
      </c>
      <c r="AP165" s="126"/>
      <c r="AQ165" s="46" t="str">
        <f t="shared" si="87"/>
        <v/>
      </c>
      <c r="AR165" s="126"/>
      <c r="AS165" s="46" t="str">
        <f t="shared" si="88"/>
        <v/>
      </c>
      <c r="AT165" s="126"/>
      <c r="AU165" s="46" t="str">
        <f t="shared" si="89"/>
        <v/>
      </c>
      <c r="AV165" s="126"/>
      <c r="AW165" s="46" t="str">
        <f t="shared" si="90"/>
        <v/>
      </c>
      <c r="AX165" s="125" t="str">
        <f t="shared" si="91"/>
        <v/>
      </c>
      <c r="AY165" s="125" t="str">
        <f t="shared" si="92"/>
        <v/>
      </c>
      <c r="AZ165" s="87"/>
      <c r="BA165" s="30" t="str">
        <f t="shared" si="93"/>
        <v>Débil</v>
      </c>
      <c r="BB165" s="34" t="str">
        <f>IFERROR(VLOOKUP((CONCATENATE(AY165,BA165)),Listados!$U$3:$V$11,2,FALSE),"")</f>
        <v/>
      </c>
      <c r="BC165" s="125">
        <f t="shared" si="94"/>
        <v>100</v>
      </c>
      <c r="BD165" s="188"/>
      <c r="BE165" s="190"/>
      <c r="BF165" s="188"/>
      <c r="BG165" s="188"/>
      <c r="BH165" s="175"/>
      <c r="BI165" s="198"/>
      <c r="BJ165" s="175"/>
      <c r="BK165" s="175"/>
    </row>
    <row r="166" spans="1:63" ht="28">
      <c r="A166" s="178"/>
      <c r="B166" s="200"/>
      <c r="C166" s="182"/>
      <c r="D166" s="185"/>
      <c r="E166" s="227"/>
      <c r="F166" s="235"/>
      <c r="G166" s="185"/>
      <c r="H166" s="234"/>
      <c r="I166" s="234"/>
      <c r="J166" s="234"/>
      <c r="K166" s="234"/>
      <c r="L166" s="234"/>
      <c r="M166" s="234"/>
      <c r="N166" s="234"/>
      <c r="O166" s="234"/>
      <c r="P166" s="234"/>
      <c r="Q166" s="234"/>
      <c r="R166" s="234"/>
      <c r="S166" s="234"/>
      <c r="T166" s="234"/>
      <c r="U166" s="234"/>
      <c r="V166" s="234"/>
      <c r="W166" s="234"/>
      <c r="X166" s="234"/>
      <c r="Y166" s="234"/>
      <c r="Z166" s="192"/>
      <c r="AA166" s="218"/>
      <c r="AB166" s="192"/>
      <c r="AC166" s="194"/>
      <c r="AD166" s="218" t="str">
        <f>+IF(OR(AB166=1,AB166&lt;=5),"Moderado",IF(OR(AB166=6,AB166&lt;=11),"Mayor","Catastrófico"))</f>
        <v>Moderado</v>
      </c>
      <c r="AE166" s="194"/>
      <c r="AF166" s="198"/>
      <c r="AG166" s="83" t="s">
        <v>169</v>
      </c>
      <c r="AH166" s="86"/>
      <c r="AI166" s="86"/>
      <c r="AJ166" s="86"/>
      <c r="AK166" s="46" t="str">
        <f t="shared" si="84"/>
        <v/>
      </c>
      <c r="AL166" s="86"/>
      <c r="AM166" s="46" t="str">
        <f t="shared" si="85"/>
        <v/>
      </c>
      <c r="AN166" s="126"/>
      <c r="AO166" s="46" t="str">
        <f t="shared" si="86"/>
        <v/>
      </c>
      <c r="AP166" s="126"/>
      <c r="AQ166" s="46" t="str">
        <f t="shared" si="87"/>
        <v/>
      </c>
      <c r="AR166" s="126"/>
      <c r="AS166" s="46" t="str">
        <f t="shared" si="88"/>
        <v/>
      </c>
      <c r="AT166" s="126"/>
      <c r="AU166" s="46" t="str">
        <f t="shared" si="89"/>
        <v/>
      </c>
      <c r="AV166" s="126"/>
      <c r="AW166" s="46" t="str">
        <f t="shared" si="90"/>
        <v/>
      </c>
      <c r="AX166" s="125" t="str">
        <f t="shared" si="91"/>
        <v/>
      </c>
      <c r="AY166" s="125" t="str">
        <f t="shared" si="92"/>
        <v/>
      </c>
      <c r="AZ166" s="87"/>
      <c r="BA166" s="30" t="str">
        <f t="shared" si="93"/>
        <v>Débil</v>
      </c>
      <c r="BB166" s="34" t="str">
        <f>IFERROR(VLOOKUP((CONCATENATE(AY166,BA166)),Listados!$U$3:$V$11,2,FALSE),"")</f>
        <v/>
      </c>
      <c r="BC166" s="125">
        <f t="shared" si="94"/>
        <v>100</v>
      </c>
      <c r="BD166" s="188"/>
      <c r="BE166" s="190"/>
      <c r="BF166" s="188"/>
      <c r="BG166" s="188"/>
      <c r="BH166" s="175"/>
      <c r="BI166" s="198"/>
      <c r="BJ166" s="175"/>
      <c r="BK166" s="175"/>
    </row>
    <row r="167" spans="1:63" ht="28">
      <c r="A167" s="178"/>
      <c r="B167" s="200"/>
      <c r="C167" s="182"/>
      <c r="D167" s="185"/>
      <c r="E167" s="228"/>
      <c r="F167" s="236"/>
      <c r="G167" s="185"/>
      <c r="H167" s="234"/>
      <c r="I167" s="234"/>
      <c r="J167" s="234"/>
      <c r="K167" s="234"/>
      <c r="L167" s="234"/>
      <c r="M167" s="234"/>
      <c r="N167" s="234"/>
      <c r="O167" s="234"/>
      <c r="P167" s="234"/>
      <c r="Q167" s="234"/>
      <c r="R167" s="234"/>
      <c r="S167" s="234"/>
      <c r="T167" s="234"/>
      <c r="U167" s="234"/>
      <c r="V167" s="234"/>
      <c r="W167" s="234"/>
      <c r="X167" s="234"/>
      <c r="Y167" s="234"/>
      <c r="Z167" s="192"/>
      <c r="AA167" s="218"/>
      <c r="AB167" s="192"/>
      <c r="AC167" s="194"/>
      <c r="AD167" s="218" t="str">
        <f>+IF(OR(AB167=1,AB167&lt;=5),"Moderado",IF(OR(AB167=6,AB167&lt;=11),"Mayor","Catastrófico"))</f>
        <v>Moderado</v>
      </c>
      <c r="AE167" s="194"/>
      <c r="AF167" s="198"/>
      <c r="AG167" s="83" t="s">
        <v>169</v>
      </c>
      <c r="AH167" s="86"/>
      <c r="AI167" s="86"/>
      <c r="AJ167" s="86"/>
      <c r="AK167" s="46" t="str">
        <f t="shared" si="84"/>
        <v/>
      </c>
      <c r="AL167" s="86"/>
      <c r="AM167" s="46" t="str">
        <f t="shared" si="85"/>
        <v/>
      </c>
      <c r="AN167" s="126"/>
      <c r="AO167" s="46" t="str">
        <f t="shared" si="86"/>
        <v/>
      </c>
      <c r="AP167" s="126"/>
      <c r="AQ167" s="46" t="str">
        <f t="shared" si="87"/>
        <v/>
      </c>
      <c r="AR167" s="126"/>
      <c r="AS167" s="46" t="str">
        <f t="shared" si="88"/>
        <v/>
      </c>
      <c r="AT167" s="126"/>
      <c r="AU167" s="46" t="str">
        <f t="shared" si="89"/>
        <v/>
      </c>
      <c r="AV167" s="126"/>
      <c r="AW167" s="46" t="str">
        <f t="shared" si="90"/>
        <v/>
      </c>
      <c r="AX167" s="125" t="str">
        <f t="shared" si="91"/>
        <v/>
      </c>
      <c r="AY167" s="125" t="str">
        <f t="shared" si="92"/>
        <v/>
      </c>
      <c r="AZ167" s="87"/>
      <c r="BA167" s="30" t="str">
        <f t="shared" si="93"/>
        <v>Débil</v>
      </c>
      <c r="BB167" s="34" t="str">
        <f>IFERROR(VLOOKUP((CONCATENATE(AY167,BA167)),Listados!$U$3:$V$11,2,FALSE),"")</f>
        <v/>
      </c>
      <c r="BC167" s="125">
        <f t="shared" si="94"/>
        <v>100</v>
      </c>
      <c r="BD167" s="188"/>
      <c r="BE167" s="190"/>
      <c r="BF167" s="188"/>
      <c r="BG167" s="188"/>
      <c r="BH167" s="175"/>
      <c r="BI167" s="198"/>
      <c r="BJ167" s="175"/>
      <c r="BK167" s="175"/>
    </row>
    <row r="168" spans="1:63" ht="29" thickBot="1">
      <c r="A168" s="179"/>
      <c r="B168" s="200"/>
      <c r="C168" s="183"/>
      <c r="D168" s="186"/>
      <c r="E168" s="229"/>
      <c r="F168" s="237"/>
      <c r="G168" s="185"/>
      <c r="H168" s="234"/>
      <c r="I168" s="234"/>
      <c r="J168" s="234"/>
      <c r="K168" s="234"/>
      <c r="L168" s="234"/>
      <c r="M168" s="234"/>
      <c r="N168" s="234"/>
      <c r="O168" s="234"/>
      <c r="P168" s="234"/>
      <c r="Q168" s="234"/>
      <c r="R168" s="234"/>
      <c r="S168" s="234"/>
      <c r="T168" s="234"/>
      <c r="U168" s="234"/>
      <c r="V168" s="234"/>
      <c r="W168" s="234"/>
      <c r="X168" s="234"/>
      <c r="Y168" s="234"/>
      <c r="Z168" s="192"/>
      <c r="AA168" s="218"/>
      <c r="AB168" s="192"/>
      <c r="AC168" s="195"/>
      <c r="AD168" s="218" t="str">
        <f>+IF(OR(AB168=1,AB168&lt;=5),"Moderado",IF(OR(AB168=6,AB168&lt;=11),"Mayor","Catastrófico"))</f>
        <v>Moderado</v>
      </c>
      <c r="AE168" s="195"/>
      <c r="AF168" s="198"/>
      <c r="AG168" s="83" t="s">
        <v>169</v>
      </c>
      <c r="AH168" s="86"/>
      <c r="AI168" s="86"/>
      <c r="AJ168" s="86"/>
      <c r="AK168" s="46" t="str">
        <f t="shared" si="84"/>
        <v/>
      </c>
      <c r="AL168" s="86"/>
      <c r="AM168" s="46" t="str">
        <f t="shared" si="85"/>
        <v/>
      </c>
      <c r="AN168" s="126"/>
      <c r="AO168" s="46" t="str">
        <f t="shared" si="86"/>
        <v/>
      </c>
      <c r="AP168" s="126"/>
      <c r="AQ168" s="46" t="str">
        <f t="shared" si="87"/>
        <v/>
      </c>
      <c r="AR168" s="126"/>
      <c r="AS168" s="46" t="str">
        <f t="shared" si="88"/>
        <v/>
      </c>
      <c r="AT168" s="126"/>
      <c r="AU168" s="46" t="str">
        <f t="shared" si="89"/>
        <v/>
      </c>
      <c r="AV168" s="126"/>
      <c r="AW168" s="46" t="str">
        <f t="shared" si="90"/>
        <v/>
      </c>
      <c r="AX168" s="125" t="str">
        <f t="shared" si="91"/>
        <v/>
      </c>
      <c r="AY168" s="125" t="str">
        <f t="shared" si="92"/>
        <v/>
      </c>
      <c r="AZ168" s="87"/>
      <c r="BA168" s="30" t="str">
        <f t="shared" si="93"/>
        <v>Débil</v>
      </c>
      <c r="BB168" s="34" t="str">
        <f>IFERROR(VLOOKUP((CONCATENATE(AY168,BA168)),Listados!$U$3:$V$11,2,FALSE),"")</f>
        <v/>
      </c>
      <c r="BC168" s="125">
        <f t="shared" si="94"/>
        <v>100</v>
      </c>
      <c r="BD168" s="189"/>
      <c r="BE168" s="190"/>
      <c r="BF168" s="189"/>
      <c r="BG168" s="189"/>
      <c r="BH168" s="176"/>
      <c r="BI168" s="198"/>
      <c r="BJ168" s="176"/>
      <c r="BK168" s="176"/>
    </row>
    <row r="169" spans="1:63" ht="28">
      <c r="A169" s="177">
        <v>28</v>
      </c>
      <c r="B169" s="199"/>
      <c r="C169" s="181" t="str">
        <f>IFERROR(VLOOKUP(B169,Listados!B$3:C$20,2,FALSE),"")</f>
        <v/>
      </c>
      <c r="D169" s="184" t="s">
        <v>193</v>
      </c>
      <c r="E169" s="37"/>
      <c r="F169" s="28"/>
      <c r="G169" s="184"/>
      <c r="H169" s="233"/>
      <c r="I169" s="233"/>
      <c r="J169" s="233"/>
      <c r="K169" s="233"/>
      <c r="L169" s="233"/>
      <c r="M169" s="233"/>
      <c r="N169" s="233"/>
      <c r="O169" s="233"/>
      <c r="P169" s="233"/>
      <c r="Q169" s="233"/>
      <c r="R169" s="233"/>
      <c r="S169" s="233"/>
      <c r="T169" s="233"/>
      <c r="U169" s="233"/>
      <c r="V169" s="233"/>
      <c r="W169" s="233"/>
      <c r="X169" s="233"/>
      <c r="Y169" s="233"/>
      <c r="Z169" s="191"/>
      <c r="AA169" s="195">
        <f>COUNTIF(H169:Z174, "SI")</f>
        <v>0</v>
      </c>
      <c r="AB169" s="191"/>
      <c r="AC169" s="193" t="e">
        <f>+VLOOKUP(AB169,Listados!$K$8:$L$12,2,0)</f>
        <v>#N/A</v>
      </c>
      <c r="AD169" s="195" t="str">
        <f>+IF(OR(AA169=1,AA169&lt;=5),"Moderado",IF(OR(AA169=6,AA169&lt;=11),"Mayor","Catastrófico"))</f>
        <v>Moderado</v>
      </c>
      <c r="AE169" s="193" t="e">
        <f>+VLOOKUP(AD169,Listados!K175:L179,2,0)</f>
        <v>#N/A</v>
      </c>
      <c r="AF169" s="176" t="str">
        <f>IF(AND(AB169&lt;&gt;"",AD169&lt;&gt;""),VLOOKUP(AB169&amp;AD169,Listados!$M$3:$N$27,2,FALSE),"")</f>
        <v/>
      </c>
      <c r="AG169" s="83" t="s">
        <v>169</v>
      </c>
      <c r="AH169" s="86"/>
      <c r="AI169" s="86"/>
      <c r="AJ169" s="86"/>
      <c r="AK169" s="46" t="str">
        <f t="shared" si="84"/>
        <v/>
      </c>
      <c r="AL169" s="86"/>
      <c r="AM169" s="46" t="str">
        <f t="shared" si="85"/>
        <v/>
      </c>
      <c r="AN169" s="126"/>
      <c r="AO169" s="46" t="str">
        <f t="shared" si="86"/>
        <v/>
      </c>
      <c r="AP169" s="126"/>
      <c r="AQ169" s="46" t="str">
        <f t="shared" si="87"/>
        <v/>
      </c>
      <c r="AR169" s="126"/>
      <c r="AS169" s="46" t="str">
        <f t="shared" si="88"/>
        <v/>
      </c>
      <c r="AT169" s="126"/>
      <c r="AU169" s="46" t="str">
        <f t="shared" si="89"/>
        <v/>
      </c>
      <c r="AV169" s="126"/>
      <c r="AW169" s="46" t="str">
        <f t="shared" si="90"/>
        <v/>
      </c>
      <c r="AX169" s="125" t="str">
        <f t="shared" si="91"/>
        <v/>
      </c>
      <c r="AY169" s="125" t="str">
        <f t="shared" si="92"/>
        <v/>
      </c>
      <c r="AZ169" s="87"/>
      <c r="BA169" s="30" t="str">
        <f t="shared" si="93"/>
        <v>Débil</v>
      </c>
      <c r="BB169" s="34" t="str">
        <f>IFERROR(VLOOKUP((CONCATENATE(AY169,BA169)),Listados!$U$3:$V$11,2,FALSE),"")</f>
        <v/>
      </c>
      <c r="BC169" s="125">
        <f t="shared" si="94"/>
        <v>100</v>
      </c>
      <c r="BD169" s="187">
        <f>AVERAGE(BC169:BC174)</f>
        <v>100</v>
      </c>
      <c r="BE169" s="189" t="str">
        <f>IF(BD169&lt;=50, "Débil", IF(BD169&lt;=99,"Moderado","Fuerte"))</f>
        <v>Fuerte</v>
      </c>
      <c r="BF169" s="187">
        <f t="shared" ref="BF169" si="110">+IF(BE169="Fuerte",2,IF(BE169="Moderado",1,0))</f>
        <v>2</v>
      </c>
      <c r="BG169" s="187" t="e">
        <f t="shared" ref="BG169" si="111">+AC169-BF169</f>
        <v>#N/A</v>
      </c>
      <c r="BH169" s="174" t="e">
        <f>+VLOOKUP(BG169,Listados!$J$18:$K$24,2,TRUE)</f>
        <v>#N/A</v>
      </c>
      <c r="BI169" s="176" t="str">
        <f t="shared" ref="BI169" si="112">IF(ISBLANK(AD169),"",AD169)</f>
        <v>Moderado</v>
      </c>
      <c r="BJ169" s="174" t="e">
        <f>IF(AND(BH169&lt;&gt;"",BI169&lt;&gt;""),VLOOKUP(BH169&amp;BI169,Listados!$M$3:$N$27,2,FALSE),"")</f>
        <v>#N/A</v>
      </c>
      <c r="BK169" s="174" t="e">
        <f>+VLOOKUP(BJ169,Listados!$P$3:$Q$6,2,FALSE)</f>
        <v>#N/A</v>
      </c>
    </row>
    <row r="170" spans="1:63" ht="28">
      <c r="A170" s="178"/>
      <c r="B170" s="200"/>
      <c r="C170" s="182"/>
      <c r="D170" s="185"/>
      <c r="E170" s="35"/>
      <c r="F170" s="29"/>
      <c r="G170" s="185"/>
      <c r="H170" s="234"/>
      <c r="I170" s="234"/>
      <c r="J170" s="234"/>
      <c r="K170" s="234"/>
      <c r="L170" s="234"/>
      <c r="M170" s="234"/>
      <c r="N170" s="234"/>
      <c r="O170" s="234"/>
      <c r="P170" s="234"/>
      <c r="Q170" s="234"/>
      <c r="R170" s="234"/>
      <c r="S170" s="234"/>
      <c r="T170" s="234"/>
      <c r="U170" s="234"/>
      <c r="V170" s="234"/>
      <c r="W170" s="234"/>
      <c r="X170" s="234"/>
      <c r="Y170" s="234"/>
      <c r="Z170" s="192"/>
      <c r="AA170" s="218"/>
      <c r="AB170" s="192"/>
      <c r="AC170" s="194"/>
      <c r="AD170" s="218" t="str">
        <f>+IF(OR(AB170=1,AB170&lt;=5),"Moderado",IF(OR(AB170=6,AB170&lt;=11),"Mayor","Catastrófico"))</f>
        <v>Moderado</v>
      </c>
      <c r="AE170" s="194"/>
      <c r="AF170" s="198"/>
      <c r="AG170" s="83" t="s">
        <v>169</v>
      </c>
      <c r="AH170" s="86"/>
      <c r="AI170" s="86"/>
      <c r="AJ170" s="86"/>
      <c r="AK170" s="46" t="str">
        <f t="shared" si="84"/>
        <v/>
      </c>
      <c r="AL170" s="86"/>
      <c r="AM170" s="46" t="str">
        <f t="shared" si="85"/>
        <v/>
      </c>
      <c r="AN170" s="126"/>
      <c r="AO170" s="46" t="str">
        <f t="shared" si="86"/>
        <v/>
      </c>
      <c r="AP170" s="126"/>
      <c r="AQ170" s="46" t="str">
        <f t="shared" si="87"/>
        <v/>
      </c>
      <c r="AR170" s="126"/>
      <c r="AS170" s="46" t="str">
        <f t="shared" si="88"/>
        <v/>
      </c>
      <c r="AT170" s="126"/>
      <c r="AU170" s="46" t="str">
        <f t="shared" si="89"/>
        <v/>
      </c>
      <c r="AV170" s="126"/>
      <c r="AW170" s="46" t="str">
        <f t="shared" si="90"/>
        <v/>
      </c>
      <c r="AX170" s="125" t="str">
        <f t="shared" si="91"/>
        <v/>
      </c>
      <c r="AY170" s="125" t="str">
        <f t="shared" si="92"/>
        <v/>
      </c>
      <c r="AZ170" s="87"/>
      <c r="BA170" s="30" t="str">
        <f t="shared" si="93"/>
        <v>Débil</v>
      </c>
      <c r="BB170" s="34" t="str">
        <f>IFERROR(VLOOKUP((CONCATENATE(AY170,BA170)),Listados!$U$3:$V$11,2,FALSE),"")</f>
        <v/>
      </c>
      <c r="BC170" s="125">
        <f t="shared" si="94"/>
        <v>100</v>
      </c>
      <c r="BD170" s="188"/>
      <c r="BE170" s="190"/>
      <c r="BF170" s="188"/>
      <c r="BG170" s="188"/>
      <c r="BH170" s="175"/>
      <c r="BI170" s="198"/>
      <c r="BJ170" s="175"/>
      <c r="BK170" s="175"/>
    </row>
    <row r="171" spans="1:63" ht="28">
      <c r="A171" s="178"/>
      <c r="B171" s="200"/>
      <c r="C171" s="182"/>
      <c r="D171" s="185"/>
      <c r="E171" s="35"/>
      <c r="F171" s="29"/>
      <c r="G171" s="185"/>
      <c r="H171" s="234"/>
      <c r="I171" s="234"/>
      <c r="J171" s="234"/>
      <c r="K171" s="234"/>
      <c r="L171" s="234"/>
      <c r="M171" s="234"/>
      <c r="N171" s="234"/>
      <c r="O171" s="234"/>
      <c r="P171" s="234"/>
      <c r="Q171" s="234"/>
      <c r="R171" s="234"/>
      <c r="S171" s="234"/>
      <c r="T171" s="234"/>
      <c r="U171" s="234"/>
      <c r="V171" s="234"/>
      <c r="W171" s="234"/>
      <c r="X171" s="234"/>
      <c r="Y171" s="234"/>
      <c r="Z171" s="192"/>
      <c r="AA171" s="218"/>
      <c r="AB171" s="192"/>
      <c r="AC171" s="194"/>
      <c r="AD171" s="218" t="str">
        <f>+IF(OR(AB171=1,AB171&lt;=5),"Moderado",IF(OR(AB171=6,AB171&lt;=11),"Mayor","Catastrófico"))</f>
        <v>Moderado</v>
      </c>
      <c r="AE171" s="194"/>
      <c r="AF171" s="198"/>
      <c r="AG171" s="83" t="s">
        <v>169</v>
      </c>
      <c r="AH171" s="86"/>
      <c r="AI171" s="86"/>
      <c r="AJ171" s="86"/>
      <c r="AK171" s="46" t="str">
        <f t="shared" si="84"/>
        <v/>
      </c>
      <c r="AL171" s="86"/>
      <c r="AM171" s="46" t="str">
        <f t="shared" si="85"/>
        <v/>
      </c>
      <c r="AN171" s="126"/>
      <c r="AO171" s="46" t="str">
        <f t="shared" si="86"/>
        <v/>
      </c>
      <c r="AP171" s="126"/>
      <c r="AQ171" s="46" t="str">
        <f t="shared" si="87"/>
        <v/>
      </c>
      <c r="AR171" s="126"/>
      <c r="AS171" s="46" t="str">
        <f t="shared" si="88"/>
        <v/>
      </c>
      <c r="AT171" s="126"/>
      <c r="AU171" s="46" t="str">
        <f t="shared" si="89"/>
        <v/>
      </c>
      <c r="AV171" s="126"/>
      <c r="AW171" s="46" t="str">
        <f t="shared" si="90"/>
        <v/>
      </c>
      <c r="AX171" s="125" t="str">
        <f t="shared" si="91"/>
        <v/>
      </c>
      <c r="AY171" s="125" t="str">
        <f t="shared" si="92"/>
        <v/>
      </c>
      <c r="AZ171" s="87"/>
      <c r="BA171" s="30" t="str">
        <f t="shared" si="93"/>
        <v>Débil</v>
      </c>
      <c r="BB171" s="34" t="str">
        <f>IFERROR(VLOOKUP((CONCATENATE(AY171,BA171)),Listados!$U$3:$V$11,2,FALSE),"")</f>
        <v/>
      </c>
      <c r="BC171" s="125">
        <f t="shared" si="94"/>
        <v>100</v>
      </c>
      <c r="BD171" s="188"/>
      <c r="BE171" s="190"/>
      <c r="BF171" s="188"/>
      <c r="BG171" s="188"/>
      <c r="BH171" s="175"/>
      <c r="BI171" s="198"/>
      <c r="BJ171" s="175"/>
      <c r="BK171" s="175"/>
    </row>
    <row r="172" spans="1:63" ht="28">
      <c r="A172" s="178"/>
      <c r="B172" s="200"/>
      <c r="C172" s="182"/>
      <c r="D172" s="185"/>
      <c r="E172" s="227"/>
      <c r="F172" s="235"/>
      <c r="G172" s="185"/>
      <c r="H172" s="234"/>
      <c r="I172" s="234"/>
      <c r="J172" s="234"/>
      <c r="K172" s="234"/>
      <c r="L172" s="234"/>
      <c r="M172" s="234"/>
      <c r="N172" s="234"/>
      <c r="O172" s="234"/>
      <c r="P172" s="234"/>
      <c r="Q172" s="234"/>
      <c r="R172" s="234"/>
      <c r="S172" s="234"/>
      <c r="T172" s="234"/>
      <c r="U172" s="234"/>
      <c r="V172" s="234"/>
      <c r="W172" s="234"/>
      <c r="X172" s="234"/>
      <c r="Y172" s="234"/>
      <c r="Z172" s="192"/>
      <c r="AA172" s="218"/>
      <c r="AB172" s="192"/>
      <c r="AC172" s="194"/>
      <c r="AD172" s="218" t="str">
        <f>+IF(OR(AB172=1,AB172&lt;=5),"Moderado",IF(OR(AB172=6,AB172&lt;=11),"Mayor","Catastrófico"))</f>
        <v>Moderado</v>
      </c>
      <c r="AE172" s="194"/>
      <c r="AF172" s="198"/>
      <c r="AG172" s="83" t="s">
        <v>169</v>
      </c>
      <c r="AH172" s="86"/>
      <c r="AI172" s="86"/>
      <c r="AJ172" s="86"/>
      <c r="AK172" s="46" t="str">
        <f t="shared" si="84"/>
        <v/>
      </c>
      <c r="AL172" s="86"/>
      <c r="AM172" s="46" t="str">
        <f t="shared" si="85"/>
        <v/>
      </c>
      <c r="AN172" s="126"/>
      <c r="AO172" s="46" t="str">
        <f t="shared" si="86"/>
        <v/>
      </c>
      <c r="AP172" s="126"/>
      <c r="AQ172" s="46" t="str">
        <f t="shared" si="87"/>
        <v/>
      </c>
      <c r="AR172" s="126"/>
      <c r="AS172" s="46" t="str">
        <f t="shared" si="88"/>
        <v/>
      </c>
      <c r="AT172" s="126"/>
      <c r="AU172" s="46" t="str">
        <f t="shared" si="89"/>
        <v/>
      </c>
      <c r="AV172" s="126"/>
      <c r="AW172" s="46" t="str">
        <f t="shared" si="90"/>
        <v/>
      </c>
      <c r="AX172" s="125" t="str">
        <f t="shared" si="91"/>
        <v/>
      </c>
      <c r="AY172" s="125" t="str">
        <f t="shared" si="92"/>
        <v/>
      </c>
      <c r="AZ172" s="87"/>
      <c r="BA172" s="30" t="str">
        <f t="shared" si="93"/>
        <v>Débil</v>
      </c>
      <c r="BB172" s="34" t="str">
        <f>IFERROR(VLOOKUP((CONCATENATE(AY172,BA172)),Listados!$U$3:$V$11,2,FALSE),"")</f>
        <v/>
      </c>
      <c r="BC172" s="125">
        <f t="shared" si="94"/>
        <v>100</v>
      </c>
      <c r="BD172" s="188"/>
      <c r="BE172" s="190"/>
      <c r="BF172" s="188"/>
      <c r="BG172" s="188"/>
      <c r="BH172" s="175"/>
      <c r="BI172" s="198"/>
      <c r="BJ172" s="175"/>
      <c r="BK172" s="175"/>
    </row>
    <row r="173" spans="1:63" ht="28">
      <c r="A173" s="178"/>
      <c r="B173" s="200"/>
      <c r="C173" s="182"/>
      <c r="D173" s="185"/>
      <c r="E173" s="228"/>
      <c r="F173" s="236"/>
      <c r="G173" s="185"/>
      <c r="H173" s="234"/>
      <c r="I173" s="234"/>
      <c r="J173" s="234"/>
      <c r="K173" s="234"/>
      <c r="L173" s="234"/>
      <c r="M173" s="234"/>
      <c r="N173" s="234"/>
      <c r="O173" s="234"/>
      <c r="P173" s="234"/>
      <c r="Q173" s="234"/>
      <c r="R173" s="234"/>
      <c r="S173" s="234"/>
      <c r="T173" s="234"/>
      <c r="U173" s="234"/>
      <c r="V173" s="234"/>
      <c r="W173" s="234"/>
      <c r="X173" s="234"/>
      <c r="Y173" s="234"/>
      <c r="Z173" s="192"/>
      <c r="AA173" s="218"/>
      <c r="AB173" s="192"/>
      <c r="AC173" s="194"/>
      <c r="AD173" s="218" t="str">
        <f>+IF(OR(AB173=1,AB173&lt;=5),"Moderado",IF(OR(AB173=6,AB173&lt;=11),"Mayor","Catastrófico"))</f>
        <v>Moderado</v>
      </c>
      <c r="AE173" s="194"/>
      <c r="AF173" s="198"/>
      <c r="AG173" s="83" t="s">
        <v>169</v>
      </c>
      <c r="AH173" s="86"/>
      <c r="AI173" s="86"/>
      <c r="AJ173" s="86"/>
      <c r="AK173" s="46" t="str">
        <f t="shared" si="84"/>
        <v/>
      </c>
      <c r="AL173" s="86"/>
      <c r="AM173" s="46" t="str">
        <f t="shared" si="85"/>
        <v/>
      </c>
      <c r="AN173" s="126"/>
      <c r="AO173" s="46" t="str">
        <f t="shared" si="86"/>
        <v/>
      </c>
      <c r="AP173" s="126"/>
      <c r="AQ173" s="46" t="str">
        <f t="shared" si="87"/>
        <v/>
      </c>
      <c r="AR173" s="126"/>
      <c r="AS173" s="46" t="str">
        <f t="shared" si="88"/>
        <v/>
      </c>
      <c r="AT173" s="126"/>
      <c r="AU173" s="46" t="str">
        <f t="shared" si="89"/>
        <v/>
      </c>
      <c r="AV173" s="126"/>
      <c r="AW173" s="46" t="str">
        <f t="shared" si="90"/>
        <v/>
      </c>
      <c r="AX173" s="125" t="str">
        <f t="shared" si="91"/>
        <v/>
      </c>
      <c r="AY173" s="125" t="str">
        <f t="shared" si="92"/>
        <v/>
      </c>
      <c r="AZ173" s="87"/>
      <c r="BA173" s="30" t="str">
        <f t="shared" si="93"/>
        <v>Débil</v>
      </c>
      <c r="BB173" s="34" t="str">
        <f>IFERROR(VLOOKUP((CONCATENATE(AY173,BA173)),Listados!$U$3:$V$11,2,FALSE),"")</f>
        <v/>
      </c>
      <c r="BC173" s="125">
        <f t="shared" si="94"/>
        <v>100</v>
      </c>
      <c r="BD173" s="188"/>
      <c r="BE173" s="190"/>
      <c r="BF173" s="188"/>
      <c r="BG173" s="188"/>
      <c r="BH173" s="175"/>
      <c r="BI173" s="198"/>
      <c r="BJ173" s="175"/>
      <c r="BK173" s="175"/>
    </row>
    <row r="174" spans="1:63" ht="29" thickBot="1">
      <c r="A174" s="179"/>
      <c r="B174" s="200"/>
      <c r="C174" s="183"/>
      <c r="D174" s="186"/>
      <c r="E174" s="229"/>
      <c r="F174" s="237"/>
      <c r="G174" s="185"/>
      <c r="H174" s="234"/>
      <c r="I174" s="234"/>
      <c r="J174" s="234"/>
      <c r="K174" s="234"/>
      <c r="L174" s="234"/>
      <c r="M174" s="234"/>
      <c r="N174" s="234"/>
      <c r="O174" s="234"/>
      <c r="P174" s="234"/>
      <c r="Q174" s="234"/>
      <c r="R174" s="234"/>
      <c r="S174" s="234"/>
      <c r="T174" s="234"/>
      <c r="U174" s="234"/>
      <c r="V174" s="234"/>
      <c r="W174" s="234"/>
      <c r="X174" s="234"/>
      <c r="Y174" s="234"/>
      <c r="Z174" s="192"/>
      <c r="AA174" s="218"/>
      <c r="AB174" s="192"/>
      <c r="AC174" s="195"/>
      <c r="AD174" s="218" t="str">
        <f>+IF(OR(AB174=1,AB174&lt;=5),"Moderado",IF(OR(AB174=6,AB174&lt;=11),"Mayor","Catastrófico"))</f>
        <v>Moderado</v>
      </c>
      <c r="AE174" s="195"/>
      <c r="AF174" s="198"/>
      <c r="AG174" s="83" t="s">
        <v>169</v>
      </c>
      <c r="AH174" s="86"/>
      <c r="AI174" s="86"/>
      <c r="AJ174" s="86"/>
      <c r="AK174" s="46" t="str">
        <f t="shared" si="84"/>
        <v/>
      </c>
      <c r="AL174" s="86"/>
      <c r="AM174" s="46" t="str">
        <f t="shared" si="85"/>
        <v/>
      </c>
      <c r="AN174" s="126"/>
      <c r="AO174" s="46" t="str">
        <f t="shared" si="86"/>
        <v/>
      </c>
      <c r="AP174" s="126"/>
      <c r="AQ174" s="46" t="str">
        <f t="shared" si="87"/>
        <v/>
      </c>
      <c r="AR174" s="126"/>
      <c r="AS174" s="46" t="str">
        <f t="shared" si="88"/>
        <v/>
      </c>
      <c r="AT174" s="126"/>
      <c r="AU174" s="46" t="str">
        <f t="shared" si="89"/>
        <v/>
      </c>
      <c r="AV174" s="126"/>
      <c r="AW174" s="46" t="str">
        <f t="shared" si="90"/>
        <v/>
      </c>
      <c r="AX174" s="125" t="str">
        <f t="shared" si="91"/>
        <v/>
      </c>
      <c r="AY174" s="125" t="str">
        <f t="shared" si="92"/>
        <v/>
      </c>
      <c r="AZ174" s="87"/>
      <c r="BA174" s="30" t="str">
        <f t="shared" si="93"/>
        <v>Débil</v>
      </c>
      <c r="BB174" s="34" t="str">
        <f>IFERROR(VLOOKUP((CONCATENATE(AY174,BA174)),Listados!$U$3:$V$11,2,FALSE),"")</f>
        <v/>
      </c>
      <c r="BC174" s="125">
        <f t="shared" si="94"/>
        <v>100</v>
      </c>
      <c r="BD174" s="189"/>
      <c r="BE174" s="190"/>
      <c r="BF174" s="189"/>
      <c r="BG174" s="189"/>
      <c r="BH174" s="176"/>
      <c r="BI174" s="198"/>
      <c r="BJ174" s="176"/>
      <c r="BK174" s="176"/>
    </row>
    <row r="175" spans="1:63" ht="28">
      <c r="A175" s="177">
        <v>29</v>
      </c>
      <c r="B175" s="199"/>
      <c r="C175" s="181" t="str">
        <f>IFERROR(VLOOKUP(B175,Listados!B$3:C$20,2,FALSE),"")</f>
        <v/>
      </c>
      <c r="D175" s="184" t="s">
        <v>193</v>
      </c>
      <c r="E175" s="37"/>
      <c r="F175" s="28"/>
      <c r="G175" s="184"/>
      <c r="H175" s="233"/>
      <c r="I175" s="233"/>
      <c r="J175" s="233"/>
      <c r="K175" s="233"/>
      <c r="L175" s="233"/>
      <c r="M175" s="233"/>
      <c r="N175" s="233"/>
      <c r="O175" s="233"/>
      <c r="P175" s="233"/>
      <c r="Q175" s="233"/>
      <c r="R175" s="233"/>
      <c r="S175" s="233"/>
      <c r="T175" s="233"/>
      <c r="U175" s="233"/>
      <c r="V175" s="233"/>
      <c r="W175" s="233"/>
      <c r="X175" s="233"/>
      <c r="Y175" s="233"/>
      <c r="Z175" s="191"/>
      <c r="AA175" s="195">
        <f>COUNTIF(H175:Z180, "SI")</f>
        <v>0</v>
      </c>
      <c r="AB175" s="191"/>
      <c r="AC175" s="193" t="e">
        <f>+VLOOKUP(AB175,Listados!$K$8:$L$12,2,0)</f>
        <v>#N/A</v>
      </c>
      <c r="AD175" s="195" t="str">
        <f>+IF(OR(AA175=1,AA175&lt;=5),"Moderado",IF(OR(AA175=6,AA175&lt;=11),"Mayor","Catastrófico"))</f>
        <v>Moderado</v>
      </c>
      <c r="AE175" s="193" t="e">
        <f>+VLOOKUP(AD175,Listados!K181:L185,2,0)</f>
        <v>#N/A</v>
      </c>
      <c r="AF175" s="176" t="str">
        <f>IF(AND(AB175&lt;&gt;"",AD175&lt;&gt;""),VLOOKUP(AB175&amp;AD175,Listados!$M$3:$N$27,2,FALSE),"")</f>
        <v/>
      </c>
      <c r="AG175" s="83" t="s">
        <v>169</v>
      </c>
      <c r="AH175" s="86"/>
      <c r="AI175" s="86"/>
      <c r="AJ175" s="86"/>
      <c r="AK175" s="46" t="str">
        <f t="shared" si="84"/>
        <v/>
      </c>
      <c r="AL175" s="86"/>
      <c r="AM175" s="46" t="str">
        <f t="shared" si="85"/>
        <v/>
      </c>
      <c r="AN175" s="126"/>
      <c r="AO175" s="46" t="str">
        <f t="shared" si="86"/>
        <v/>
      </c>
      <c r="AP175" s="126"/>
      <c r="AQ175" s="46" t="str">
        <f t="shared" si="87"/>
        <v/>
      </c>
      <c r="AR175" s="126"/>
      <c r="AS175" s="46" t="str">
        <f t="shared" si="88"/>
        <v/>
      </c>
      <c r="AT175" s="126"/>
      <c r="AU175" s="46" t="str">
        <f t="shared" si="89"/>
        <v/>
      </c>
      <c r="AV175" s="126"/>
      <c r="AW175" s="46" t="str">
        <f t="shared" si="90"/>
        <v/>
      </c>
      <c r="AX175" s="125" t="str">
        <f t="shared" si="91"/>
        <v/>
      </c>
      <c r="AY175" s="125" t="str">
        <f t="shared" si="92"/>
        <v/>
      </c>
      <c r="AZ175" s="87"/>
      <c r="BA175" s="30" t="str">
        <f t="shared" si="93"/>
        <v>Débil</v>
      </c>
      <c r="BB175" s="34" t="str">
        <f>IFERROR(VLOOKUP((CONCATENATE(AY175,BA175)),Listados!$U$3:$V$11,2,FALSE),"")</f>
        <v/>
      </c>
      <c r="BC175" s="125">
        <f t="shared" si="94"/>
        <v>100</v>
      </c>
      <c r="BD175" s="187">
        <f>AVERAGE(BC175:BC180)</f>
        <v>100</v>
      </c>
      <c r="BE175" s="189" t="str">
        <f>IF(BD175&lt;=50, "Débil", IF(BD175&lt;=99,"Moderado","Fuerte"))</f>
        <v>Fuerte</v>
      </c>
      <c r="BF175" s="187">
        <f t="shared" ref="BF175" si="113">+IF(BE175="Fuerte",2,IF(BE175="Moderado",1,0))</f>
        <v>2</v>
      </c>
      <c r="BG175" s="187" t="e">
        <f t="shared" ref="BG175" si="114">+AC175-BF175</f>
        <v>#N/A</v>
      </c>
      <c r="BH175" s="174" t="e">
        <f>+VLOOKUP(BG175,Listados!$J$18:$K$24,2,TRUE)</f>
        <v>#N/A</v>
      </c>
      <c r="BI175" s="176" t="str">
        <f t="shared" ref="BI175" si="115">IF(ISBLANK(AD175),"",AD175)</f>
        <v>Moderado</v>
      </c>
      <c r="BJ175" s="174" t="e">
        <f>IF(AND(BH175&lt;&gt;"",BI175&lt;&gt;""),VLOOKUP(BH175&amp;BI175,Listados!$M$3:$N$27,2,FALSE),"")</f>
        <v>#N/A</v>
      </c>
      <c r="BK175" s="174" t="e">
        <f>+VLOOKUP(BJ175,Listados!$P$3:$Q$6,2,FALSE)</f>
        <v>#N/A</v>
      </c>
    </row>
    <row r="176" spans="1:63" ht="28">
      <c r="A176" s="178"/>
      <c r="B176" s="200"/>
      <c r="C176" s="182"/>
      <c r="D176" s="185"/>
      <c r="E176" s="35"/>
      <c r="F176" s="29"/>
      <c r="G176" s="185"/>
      <c r="H176" s="234"/>
      <c r="I176" s="234"/>
      <c r="J176" s="234"/>
      <c r="K176" s="234"/>
      <c r="L176" s="234"/>
      <c r="M176" s="234"/>
      <c r="N176" s="234"/>
      <c r="O176" s="234"/>
      <c r="P176" s="234"/>
      <c r="Q176" s="234"/>
      <c r="R176" s="234"/>
      <c r="S176" s="234"/>
      <c r="T176" s="234"/>
      <c r="U176" s="234"/>
      <c r="V176" s="234"/>
      <c r="W176" s="234"/>
      <c r="X176" s="234"/>
      <c r="Y176" s="234"/>
      <c r="Z176" s="192"/>
      <c r="AA176" s="218"/>
      <c r="AB176" s="192"/>
      <c r="AC176" s="194"/>
      <c r="AD176" s="218" t="str">
        <f>+IF(OR(AB176=1,AB176&lt;=5),"Moderado",IF(OR(AB176=6,AB176&lt;=11),"Mayor","Catastrófico"))</f>
        <v>Moderado</v>
      </c>
      <c r="AE176" s="194"/>
      <c r="AF176" s="198"/>
      <c r="AG176" s="83" t="s">
        <v>169</v>
      </c>
      <c r="AH176" s="86"/>
      <c r="AI176" s="86"/>
      <c r="AJ176" s="86"/>
      <c r="AK176" s="46" t="str">
        <f t="shared" si="84"/>
        <v/>
      </c>
      <c r="AL176" s="86"/>
      <c r="AM176" s="46" t="str">
        <f t="shared" si="85"/>
        <v/>
      </c>
      <c r="AN176" s="126"/>
      <c r="AO176" s="46" t="str">
        <f t="shared" si="86"/>
        <v/>
      </c>
      <c r="AP176" s="126"/>
      <c r="AQ176" s="46" t="str">
        <f t="shared" si="87"/>
        <v/>
      </c>
      <c r="AR176" s="126"/>
      <c r="AS176" s="46" t="str">
        <f t="shared" si="88"/>
        <v/>
      </c>
      <c r="AT176" s="126"/>
      <c r="AU176" s="46" t="str">
        <f t="shared" si="89"/>
        <v/>
      </c>
      <c r="AV176" s="126"/>
      <c r="AW176" s="46" t="str">
        <f t="shared" si="90"/>
        <v/>
      </c>
      <c r="AX176" s="125" t="str">
        <f t="shared" si="91"/>
        <v/>
      </c>
      <c r="AY176" s="125" t="str">
        <f t="shared" si="92"/>
        <v/>
      </c>
      <c r="AZ176" s="87"/>
      <c r="BA176" s="30" t="str">
        <f t="shared" si="93"/>
        <v>Débil</v>
      </c>
      <c r="BB176" s="34" t="str">
        <f>IFERROR(VLOOKUP((CONCATENATE(AY176,BA176)),Listados!$U$3:$V$11,2,FALSE),"")</f>
        <v/>
      </c>
      <c r="BC176" s="125">
        <f t="shared" si="94"/>
        <v>100</v>
      </c>
      <c r="BD176" s="188"/>
      <c r="BE176" s="190"/>
      <c r="BF176" s="188"/>
      <c r="BG176" s="188"/>
      <c r="BH176" s="175"/>
      <c r="BI176" s="198"/>
      <c r="BJ176" s="175"/>
      <c r="BK176" s="175"/>
    </row>
    <row r="177" spans="1:63" ht="28">
      <c r="A177" s="178"/>
      <c r="B177" s="200"/>
      <c r="C177" s="182"/>
      <c r="D177" s="185"/>
      <c r="E177" s="35"/>
      <c r="F177" s="29"/>
      <c r="G177" s="185"/>
      <c r="H177" s="234"/>
      <c r="I177" s="234"/>
      <c r="J177" s="234"/>
      <c r="K177" s="234"/>
      <c r="L177" s="234"/>
      <c r="M177" s="234"/>
      <c r="N177" s="234"/>
      <c r="O177" s="234"/>
      <c r="P177" s="234"/>
      <c r="Q177" s="234"/>
      <c r="R177" s="234"/>
      <c r="S177" s="234"/>
      <c r="T177" s="234"/>
      <c r="U177" s="234"/>
      <c r="V177" s="234"/>
      <c r="W177" s="234"/>
      <c r="X177" s="234"/>
      <c r="Y177" s="234"/>
      <c r="Z177" s="192"/>
      <c r="AA177" s="218"/>
      <c r="AB177" s="192"/>
      <c r="AC177" s="194"/>
      <c r="AD177" s="218" t="str">
        <f>+IF(OR(AB177=1,AB177&lt;=5),"Moderado",IF(OR(AB177=6,AB177&lt;=11),"Mayor","Catastrófico"))</f>
        <v>Moderado</v>
      </c>
      <c r="AE177" s="194"/>
      <c r="AF177" s="198"/>
      <c r="AG177" s="83" t="s">
        <v>169</v>
      </c>
      <c r="AH177" s="86"/>
      <c r="AI177" s="86"/>
      <c r="AJ177" s="86"/>
      <c r="AK177" s="46" t="str">
        <f t="shared" si="84"/>
        <v/>
      </c>
      <c r="AL177" s="86"/>
      <c r="AM177" s="46" t="str">
        <f t="shared" si="85"/>
        <v/>
      </c>
      <c r="AN177" s="126"/>
      <c r="AO177" s="46" t="str">
        <f t="shared" si="86"/>
        <v/>
      </c>
      <c r="AP177" s="126"/>
      <c r="AQ177" s="46" t="str">
        <f t="shared" si="87"/>
        <v/>
      </c>
      <c r="AR177" s="126"/>
      <c r="AS177" s="46" t="str">
        <f t="shared" si="88"/>
        <v/>
      </c>
      <c r="AT177" s="126"/>
      <c r="AU177" s="46" t="str">
        <f t="shared" si="89"/>
        <v/>
      </c>
      <c r="AV177" s="126"/>
      <c r="AW177" s="46" t="str">
        <f t="shared" si="90"/>
        <v/>
      </c>
      <c r="AX177" s="125" t="str">
        <f t="shared" si="91"/>
        <v/>
      </c>
      <c r="AY177" s="125" t="str">
        <f t="shared" si="92"/>
        <v/>
      </c>
      <c r="AZ177" s="87"/>
      <c r="BA177" s="30" t="str">
        <f t="shared" si="93"/>
        <v>Débil</v>
      </c>
      <c r="BB177" s="34" t="str">
        <f>IFERROR(VLOOKUP((CONCATENATE(AY177,BA177)),Listados!$U$3:$V$11,2,FALSE),"")</f>
        <v/>
      </c>
      <c r="BC177" s="125">
        <f t="shared" si="94"/>
        <v>100</v>
      </c>
      <c r="BD177" s="188"/>
      <c r="BE177" s="190"/>
      <c r="BF177" s="188"/>
      <c r="BG177" s="188"/>
      <c r="BH177" s="175"/>
      <c r="BI177" s="198"/>
      <c r="BJ177" s="175"/>
      <c r="BK177" s="175"/>
    </row>
    <row r="178" spans="1:63" ht="28">
      <c r="A178" s="178"/>
      <c r="B178" s="200"/>
      <c r="C178" s="182"/>
      <c r="D178" s="185"/>
      <c r="E178" s="227"/>
      <c r="F178" s="235"/>
      <c r="G178" s="185"/>
      <c r="H178" s="234"/>
      <c r="I178" s="234"/>
      <c r="J178" s="234"/>
      <c r="K178" s="234"/>
      <c r="L178" s="234"/>
      <c r="M178" s="234"/>
      <c r="N178" s="234"/>
      <c r="O178" s="234"/>
      <c r="P178" s="234"/>
      <c r="Q178" s="234"/>
      <c r="R178" s="234"/>
      <c r="S178" s="234"/>
      <c r="T178" s="234"/>
      <c r="U178" s="234"/>
      <c r="V178" s="234"/>
      <c r="W178" s="234"/>
      <c r="X178" s="234"/>
      <c r="Y178" s="234"/>
      <c r="Z178" s="192"/>
      <c r="AA178" s="218"/>
      <c r="AB178" s="192"/>
      <c r="AC178" s="194"/>
      <c r="AD178" s="218" t="str">
        <f>+IF(OR(AB178=1,AB178&lt;=5),"Moderado",IF(OR(AB178=6,AB178&lt;=11),"Mayor","Catastrófico"))</f>
        <v>Moderado</v>
      </c>
      <c r="AE178" s="194"/>
      <c r="AF178" s="198"/>
      <c r="AG178" s="83" t="s">
        <v>169</v>
      </c>
      <c r="AH178" s="86"/>
      <c r="AI178" s="86"/>
      <c r="AJ178" s="86"/>
      <c r="AK178" s="46" t="str">
        <f t="shared" si="84"/>
        <v/>
      </c>
      <c r="AL178" s="86"/>
      <c r="AM178" s="46" t="str">
        <f t="shared" si="85"/>
        <v/>
      </c>
      <c r="AN178" s="126"/>
      <c r="AO178" s="46" t="str">
        <f t="shared" si="86"/>
        <v/>
      </c>
      <c r="AP178" s="126"/>
      <c r="AQ178" s="46" t="str">
        <f t="shared" si="87"/>
        <v/>
      </c>
      <c r="AR178" s="126"/>
      <c r="AS178" s="46" t="str">
        <f t="shared" si="88"/>
        <v/>
      </c>
      <c r="AT178" s="126"/>
      <c r="AU178" s="46" t="str">
        <f t="shared" si="89"/>
        <v/>
      </c>
      <c r="AV178" s="126"/>
      <c r="AW178" s="46" t="str">
        <f t="shared" si="90"/>
        <v/>
      </c>
      <c r="AX178" s="125" t="str">
        <f t="shared" si="91"/>
        <v/>
      </c>
      <c r="AY178" s="125" t="str">
        <f t="shared" si="92"/>
        <v/>
      </c>
      <c r="AZ178" s="87"/>
      <c r="BA178" s="30" t="str">
        <f t="shared" si="93"/>
        <v>Débil</v>
      </c>
      <c r="BB178" s="34" t="str">
        <f>IFERROR(VLOOKUP((CONCATENATE(AY178,BA178)),Listados!$U$3:$V$11,2,FALSE),"")</f>
        <v/>
      </c>
      <c r="BC178" s="125">
        <f t="shared" si="94"/>
        <v>100</v>
      </c>
      <c r="BD178" s="188"/>
      <c r="BE178" s="190"/>
      <c r="BF178" s="188"/>
      <c r="BG178" s="188"/>
      <c r="BH178" s="175"/>
      <c r="BI178" s="198"/>
      <c r="BJ178" s="175"/>
      <c r="BK178" s="175"/>
    </row>
    <row r="179" spans="1:63" ht="28">
      <c r="A179" s="178"/>
      <c r="B179" s="200"/>
      <c r="C179" s="182"/>
      <c r="D179" s="185"/>
      <c r="E179" s="228"/>
      <c r="F179" s="236"/>
      <c r="G179" s="185"/>
      <c r="H179" s="234"/>
      <c r="I179" s="234"/>
      <c r="J179" s="234"/>
      <c r="K179" s="234"/>
      <c r="L179" s="234"/>
      <c r="M179" s="234"/>
      <c r="N179" s="234"/>
      <c r="O179" s="234"/>
      <c r="P179" s="234"/>
      <c r="Q179" s="234"/>
      <c r="R179" s="234"/>
      <c r="S179" s="234"/>
      <c r="T179" s="234"/>
      <c r="U179" s="234"/>
      <c r="V179" s="234"/>
      <c r="W179" s="234"/>
      <c r="X179" s="234"/>
      <c r="Y179" s="234"/>
      <c r="Z179" s="192"/>
      <c r="AA179" s="218"/>
      <c r="AB179" s="192"/>
      <c r="AC179" s="194"/>
      <c r="AD179" s="218" t="str">
        <f>+IF(OR(AB179=1,AB179&lt;=5),"Moderado",IF(OR(AB179=6,AB179&lt;=11),"Mayor","Catastrófico"))</f>
        <v>Moderado</v>
      </c>
      <c r="AE179" s="194"/>
      <c r="AF179" s="198"/>
      <c r="AG179" s="83" t="s">
        <v>169</v>
      </c>
      <c r="AH179" s="86"/>
      <c r="AI179" s="86"/>
      <c r="AJ179" s="86"/>
      <c r="AK179" s="46" t="str">
        <f t="shared" si="84"/>
        <v/>
      </c>
      <c r="AL179" s="86"/>
      <c r="AM179" s="46" t="str">
        <f t="shared" si="85"/>
        <v/>
      </c>
      <c r="AN179" s="126"/>
      <c r="AO179" s="46" t="str">
        <f t="shared" si="86"/>
        <v/>
      </c>
      <c r="AP179" s="126"/>
      <c r="AQ179" s="46" t="str">
        <f t="shared" si="87"/>
        <v/>
      </c>
      <c r="AR179" s="126"/>
      <c r="AS179" s="46" t="str">
        <f t="shared" si="88"/>
        <v/>
      </c>
      <c r="AT179" s="126"/>
      <c r="AU179" s="46" t="str">
        <f t="shared" si="89"/>
        <v/>
      </c>
      <c r="AV179" s="126"/>
      <c r="AW179" s="46" t="str">
        <f t="shared" si="90"/>
        <v/>
      </c>
      <c r="AX179" s="125" t="str">
        <f t="shared" si="91"/>
        <v/>
      </c>
      <c r="AY179" s="125" t="str">
        <f t="shared" si="92"/>
        <v/>
      </c>
      <c r="AZ179" s="87"/>
      <c r="BA179" s="30" t="str">
        <f t="shared" si="93"/>
        <v>Débil</v>
      </c>
      <c r="BB179" s="34" t="str">
        <f>IFERROR(VLOOKUP((CONCATENATE(AY179,BA179)),Listados!$U$3:$V$11,2,FALSE),"")</f>
        <v/>
      </c>
      <c r="BC179" s="125">
        <f t="shared" si="94"/>
        <v>100</v>
      </c>
      <c r="BD179" s="188"/>
      <c r="BE179" s="190"/>
      <c r="BF179" s="188"/>
      <c r="BG179" s="188"/>
      <c r="BH179" s="175"/>
      <c r="BI179" s="198"/>
      <c r="BJ179" s="175"/>
      <c r="BK179" s="175"/>
    </row>
    <row r="180" spans="1:63" ht="29" thickBot="1">
      <c r="A180" s="179"/>
      <c r="B180" s="200"/>
      <c r="C180" s="183"/>
      <c r="D180" s="186"/>
      <c r="E180" s="229"/>
      <c r="F180" s="237"/>
      <c r="G180" s="185"/>
      <c r="H180" s="234"/>
      <c r="I180" s="234"/>
      <c r="J180" s="234"/>
      <c r="K180" s="234"/>
      <c r="L180" s="234"/>
      <c r="M180" s="234"/>
      <c r="N180" s="234"/>
      <c r="O180" s="234"/>
      <c r="P180" s="234"/>
      <c r="Q180" s="234"/>
      <c r="R180" s="234"/>
      <c r="S180" s="234"/>
      <c r="T180" s="234"/>
      <c r="U180" s="234"/>
      <c r="V180" s="234"/>
      <c r="W180" s="234"/>
      <c r="X180" s="234"/>
      <c r="Y180" s="234"/>
      <c r="Z180" s="192"/>
      <c r="AA180" s="218"/>
      <c r="AB180" s="192"/>
      <c r="AC180" s="195"/>
      <c r="AD180" s="218" t="str">
        <f>+IF(OR(AB180=1,AB180&lt;=5),"Moderado",IF(OR(AB180=6,AB180&lt;=11),"Mayor","Catastrófico"))</f>
        <v>Moderado</v>
      </c>
      <c r="AE180" s="195"/>
      <c r="AF180" s="198"/>
      <c r="AG180" s="83" t="s">
        <v>169</v>
      </c>
      <c r="AH180" s="86"/>
      <c r="AI180" s="86"/>
      <c r="AJ180" s="86"/>
      <c r="AK180" s="46" t="str">
        <f t="shared" si="84"/>
        <v/>
      </c>
      <c r="AL180" s="86"/>
      <c r="AM180" s="46" t="str">
        <f t="shared" si="85"/>
        <v/>
      </c>
      <c r="AN180" s="126"/>
      <c r="AO180" s="46" t="str">
        <f t="shared" si="86"/>
        <v/>
      </c>
      <c r="AP180" s="126"/>
      <c r="AQ180" s="46" t="str">
        <f t="shared" si="87"/>
        <v/>
      </c>
      <c r="AR180" s="126"/>
      <c r="AS180" s="46" t="str">
        <f t="shared" si="88"/>
        <v/>
      </c>
      <c r="AT180" s="126"/>
      <c r="AU180" s="46" t="str">
        <f t="shared" si="89"/>
        <v/>
      </c>
      <c r="AV180" s="126"/>
      <c r="AW180" s="46" t="str">
        <f t="shared" si="90"/>
        <v/>
      </c>
      <c r="AX180" s="125" t="str">
        <f t="shared" si="91"/>
        <v/>
      </c>
      <c r="AY180" s="125" t="str">
        <f t="shared" si="92"/>
        <v/>
      </c>
      <c r="AZ180" s="87"/>
      <c r="BA180" s="30" t="str">
        <f t="shared" si="93"/>
        <v>Débil</v>
      </c>
      <c r="BB180" s="34" t="str">
        <f>IFERROR(VLOOKUP((CONCATENATE(AY180,BA180)),Listados!$U$3:$V$11,2,FALSE),"")</f>
        <v/>
      </c>
      <c r="BC180" s="125">
        <f t="shared" si="94"/>
        <v>100</v>
      </c>
      <c r="BD180" s="189"/>
      <c r="BE180" s="190"/>
      <c r="BF180" s="189"/>
      <c r="BG180" s="189"/>
      <c r="BH180" s="176"/>
      <c r="BI180" s="198"/>
      <c r="BJ180" s="176"/>
      <c r="BK180" s="176"/>
    </row>
    <row r="181" spans="1:63" ht="28">
      <c r="A181" s="177">
        <v>30</v>
      </c>
      <c r="B181" s="199"/>
      <c r="C181" s="181" t="str">
        <f>IFERROR(VLOOKUP(B181,Listados!B$3:C$20,2,FALSE),"")</f>
        <v/>
      </c>
      <c r="D181" s="184" t="s">
        <v>193</v>
      </c>
      <c r="E181" s="37"/>
      <c r="F181" s="28"/>
      <c r="G181" s="184"/>
      <c r="H181" s="233"/>
      <c r="I181" s="233"/>
      <c r="J181" s="233"/>
      <c r="K181" s="233"/>
      <c r="L181" s="233"/>
      <c r="M181" s="233"/>
      <c r="N181" s="233"/>
      <c r="O181" s="233"/>
      <c r="P181" s="233"/>
      <c r="Q181" s="233"/>
      <c r="R181" s="233"/>
      <c r="S181" s="233"/>
      <c r="T181" s="233"/>
      <c r="U181" s="233"/>
      <c r="V181" s="233"/>
      <c r="W181" s="233"/>
      <c r="X181" s="233"/>
      <c r="Y181" s="233"/>
      <c r="Z181" s="191"/>
      <c r="AA181" s="195">
        <f>COUNTIF(H181:Z186, "SI")</f>
        <v>0</v>
      </c>
      <c r="AB181" s="191"/>
      <c r="AC181" s="193" t="e">
        <f>+VLOOKUP(AB181,Listados!$K$8:$L$12,2,0)</f>
        <v>#N/A</v>
      </c>
      <c r="AD181" s="195" t="str">
        <f>+IF(OR(AA181=1,AA181&lt;=5),"Moderado",IF(OR(AA181=6,AA181&lt;=11),"Mayor","Catastrófico"))</f>
        <v>Moderado</v>
      </c>
      <c r="AE181" s="193" t="e">
        <f>+VLOOKUP(AD181,Listados!K187:L191,2,0)</f>
        <v>#N/A</v>
      </c>
      <c r="AF181" s="176" t="str">
        <f>IF(AND(AB181&lt;&gt;"",AD181&lt;&gt;""),VLOOKUP(AB181&amp;AD181,Listados!$M$3:$N$27,2,FALSE),"")</f>
        <v/>
      </c>
      <c r="AG181" s="83" t="s">
        <v>169</v>
      </c>
      <c r="AH181" s="86"/>
      <c r="AI181" s="86"/>
      <c r="AJ181" s="86"/>
      <c r="AK181" s="46" t="str">
        <f t="shared" si="84"/>
        <v/>
      </c>
      <c r="AL181" s="86"/>
      <c r="AM181" s="46" t="str">
        <f t="shared" si="85"/>
        <v/>
      </c>
      <c r="AN181" s="126"/>
      <c r="AO181" s="46" t="str">
        <f t="shared" si="86"/>
        <v/>
      </c>
      <c r="AP181" s="126"/>
      <c r="AQ181" s="46" t="str">
        <f t="shared" si="87"/>
        <v/>
      </c>
      <c r="AR181" s="126"/>
      <c r="AS181" s="46" t="str">
        <f t="shared" si="88"/>
        <v/>
      </c>
      <c r="AT181" s="126"/>
      <c r="AU181" s="46" t="str">
        <f t="shared" si="89"/>
        <v/>
      </c>
      <c r="AV181" s="126"/>
      <c r="AW181" s="46" t="str">
        <f t="shared" si="90"/>
        <v/>
      </c>
      <c r="AX181" s="125" t="str">
        <f t="shared" si="91"/>
        <v/>
      </c>
      <c r="AY181" s="125" t="str">
        <f t="shared" si="92"/>
        <v/>
      </c>
      <c r="AZ181" s="87"/>
      <c r="BA181" s="30" t="str">
        <f t="shared" si="93"/>
        <v>Débil</v>
      </c>
      <c r="BB181" s="34" t="str">
        <f>IFERROR(VLOOKUP((CONCATENATE(AY181,BA181)),Listados!$U$3:$V$11,2,FALSE),"")</f>
        <v/>
      </c>
      <c r="BC181" s="125">
        <f t="shared" si="94"/>
        <v>100</v>
      </c>
      <c r="BD181" s="187">
        <f>AVERAGE(BC181:BC186)</f>
        <v>100</v>
      </c>
      <c r="BE181" s="189" t="str">
        <f>IF(BD181&lt;=50, "Débil", IF(BD181&lt;=99,"Moderado","Fuerte"))</f>
        <v>Fuerte</v>
      </c>
      <c r="BF181" s="187">
        <f t="shared" ref="BF181" si="116">+IF(BE181="Fuerte",2,IF(BE181="Moderado",1,0))</f>
        <v>2</v>
      </c>
      <c r="BG181" s="187" t="e">
        <f t="shared" ref="BG181" si="117">+AC181-BF181</f>
        <v>#N/A</v>
      </c>
      <c r="BH181" s="174" t="e">
        <f>+VLOOKUP(BG181,Listados!$J$18:$K$24,2,TRUE)</f>
        <v>#N/A</v>
      </c>
      <c r="BI181" s="176" t="str">
        <f t="shared" ref="BI181" si="118">IF(ISBLANK(AD181),"",AD181)</f>
        <v>Moderado</v>
      </c>
      <c r="BJ181" s="174" t="e">
        <f>IF(AND(BH181&lt;&gt;"",BI181&lt;&gt;""),VLOOKUP(BH181&amp;BI181,Listados!$M$3:$N$27,2,FALSE),"")</f>
        <v>#N/A</v>
      </c>
      <c r="BK181" s="174" t="e">
        <f>+VLOOKUP(BJ181,Listados!$P$3:$Q$6,2,FALSE)</f>
        <v>#N/A</v>
      </c>
    </row>
    <row r="182" spans="1:63" ht="28">
      <c r="A182" s="178"/>
      <c r="B182" s="200"/>
      <c r="C182" s="182"/>
      <c r="D182" s="185"/>
      <c r="E182" s="35"/>
      <c r="F182" s="29"/>
      <c r="G182" s="185"/>
      <c r="H182" s="234"/>
      <c r="I182" s="234"/>
      <c r="J182" s="234"/>
      <c r="K182" s="234"/>
      <c r="L182" s="234"/>
      <c r="M182" s="234"/>
      <c r="N182" s="234"/>
      <c r="O182" s="234"/>
      <c r="P182" s="234"/>
      <c r="Q182" s="234"/>
      <c r="R182" s="234"/>
      <c r="S182" s="234"/>
      <c r="T182" s="234"/>
      <c r="U182" s="234"/>
      <c r="V182" s="234"/>
      <c r="W182" s="234"/>
      <c r="X182" s="234"/>
      <c r="Y182" s="234"/>
      <c r="Z182" s="192"/>
      <c r="AA182" s="218"/>
      <c r="AB182" s="192"/>
      <c r="AC182" s="194"/>
      <c r="AD182" s="218" t="str">
        <f>+IF(OR(AB182=1,AB182&lt;=5),"Moderado",IF(OR(AB182=6,AB182&lt;=11),"Mayor","Catastrófico"))</f>
        <v>Moderado</v>
      </c>
      <c r="AE182" s="194"/>
      <c r="AF182" s="198"/>
      <c r="AG182" s="83" t="s">
        <v>169</v>
      </c>
      <c r="AH182" s="86"/>
      <c r="AI182" s="86"/>
      <c r="AJ182" s="86"/>
      <c r="AK182" s="46" t="str">
        <f t="shared" si="84"/>
        <v/>
      </c>
      <c r="AL182" s="86"/>
      <c r="AM182" s="46" t="str">
        <f t="shared" si="85"/>
        <v/>
      </c>
      <c r="AN182" s="126"/>
      <c r="AO182" s="46" t="str">
        <f t="shared" si="86"/>
        <v/>
      </c>
      <c r="AP182" s="126"/>
      <c r="AQ182" s="46" t="str">
        <f t="shared" si="87"/>
        <v/>
      </c>
      <c r="AR182" s="126"/>
      <c r="AS182" s="46" t="str">
        <f t="shared" si="88"/>
        <v/>
      </c>
      <c r="AT182" s="126"/>
      <c r="AU182" s="46" t="str">
        <f t="shared" si="89"/>
        <v/>
      </c>
      <c r="AV182" s="126"/>
      <c r="AW182" s="46" t="str">
        <f t="shared" si="90"/>
        <v/>
      </c>
      <c r="AX182" s="125" t="str">
        <f t="shared" si="91"/>
        <v/>
      </c>
      <c r="AY182" s="125" t="str">
        <f t="shared" si="92"/>
        <v/>
      </c>
      <c r="AZ182" s="87"/>
      <c r="BA182" s="30" t="str">
        <f t="shared" si="93"/>
        <v>Débil</v>
      </c>
      <c r="BB182" s="34" t="str">
        <f>IFERROR(VLOOKUP((CONCATENATE(AY182,BA182)),Listados!$U$3:$V$11,2,FALSE),"")</f>
        <v/>
      </c>
      <c r="BC182" s="125">
        <f t="shared" si="94"/>
        <v>100</v>
      </c>
      <c r="BD182" s="188"/>
      <c r="BE182" s="190"/>
      <c r="BF182" s="188"/>
      <c r="BG182" s="188"/>
      <c r="BH182" s="175"/>
      <c r="BI182" s="198"/>
      <c r="BJ182" s="175"/>
      <c r="BK182" s="175"/>
    </row>
    <row r="183" spans="1:63" ht="28">
      <c r="A183" s="178"/>
      <c r="B183" s="200"/>
      <c r="C183" s="182"/>
      <c r="D183" s="185"/>
      <c r="E183" s="35"/>
      <c r="F183" s="29"/>
      <c r="G183" s="185"/>
      <c r="H183" s="234"/>
      <c r="I183" s="234"/>
      <c r="J183" s="234"/>
      <c r="K183" s="234"/>
      <c r="L183" s="234"/>
      <c r="M183" s="234"/>
      <c r="N183" s="234"/>
      <c r="O183" s="234"/>
      <c r="P183" s="234"/>
      <c r="Q183" s="234"/>
      <c r="R183" s="234"/>
      <c r="S183" s="234"/>
      <c r="T183" s="234"/>
      <c r="U183" s="234"/>
      <c r="V183" s="234"/>
      <c r="W183" s="234"/>
      <c r="X183" s="234"/>
      <c r="Y183" s="234"/>
      <c r="Z183" s="192"/>
      <c r="AA183" s="218"/>
      <c r="AB183" s="192"/>
      <c r="AC183" s="194"/>
      <c r="AD183" s="218" t="str">
        <f>+IF(OR(AB183=1,AB183&lt;=5),"Moderado",IF(OR(AB183=6,AB183&lt;=11),"Mayor","Catastrófico"))</f>
        <v>Moderado</v>
      </c>
      <c r="AE183" s="194"/>
      <c r="AF183" s="198"/>
      <c r="AG183" s="83" t="s">
        <v>169</v>
      </c>
      <c r="AH183" s="86"/>
      <c r="AI183" s="86"/>
      <c r="AJ183" s="86"/>
      <c r="AK183" s="46" t="str">
        <f t="shared" si="84"/>
        <v/>
      </c>
      <c r="AL183" s="86"/>
      <c r="AM183" s="46" t="str">
        <f t="shared" si="85"/>
        <v/>
      </c>
      <c r="AN183" s="126"/>
      <c r="AO183" s="46" t="str">
        <f t="shared" si="86"/>
        <v/>
      </c>
      <c r="AP183" s="126"/>
      <c r="AQ183" s="46" t="str">
        <f t="shared" si="87"/>
        <v/>
      </c>
      <c r="AR183" s="126"/>
      <c r="AS183" s="46" t="str">
        <f t="shared" si="88"/>
        <v/>
      </c>
      <c r="AT183" s="126"/>
      <c r="AU183" s="46" t="str">
        <f t="shared" si="89"/>
        <v/>
      </c>
      <c r="AV183" s="126"/>
      <c r="AW183" s="46" t="str">
        <f t="shared" si="90"/>
        <v/>
      </c>
      <c r="AX183" s="125" t="str">
        <f t="shared" si="91"/>
        <v/>
      </c>
      <c r="AY183" s="125" t="str">
        <f t="shared" si="92"/>
        <v/>
      </c>
      <c r="AZ183" s="87"/>
      <c r="BA183" s="30" t="str">
        <f t="shared" si="93"/>
        <v>Débil</v>
      </c>
      <c r="BB183" s="34" t="str">
        <f>IFERROR(VLOOKUP((CONCATENATE(AY183,BA183)),Listados!$U$3:$V$11,2,FALSE),"")</f>
        <v/>
      </c>
      <c r="BC183" s="125">
        <f t="shared" si="94"/>
        <v>100</v>
      </c>
      <c r="BD183" s="188"/>
      <c r="BE183" s="190"/>
      <c r="BF183" s="188"/>
      <c r="BG183" s="188"/>
      <c r="BH183" s="175"/>
      <c r="BI183" s="198"/>
      <c r="BJ183" s="175"/>
      <c r="BK183" s="175"/>
    </row>
    <row r="184" spans="1:63" ht="28">
      <c r="A184" s="178"/>
      <c r="B184" s="200"/>
      <c r="C184" s="182"/>
      <c r="D184" s="185"/>
      <c r="E184" s="227"/>
      <c r="F184" s="235"/>
      <c r="G184" s="185"/>
      <c r="H184" s="234"/>
      <c r="I184" s="234"/>
      <c r="J184" s="234"/>
      <c r="K184" s="234"/>
      <c r="L184" s="234"/>
      <c r="M184" s="234"/>
      <c r="N184" s="234"/>
      <c r="O184" s="234"/>
      <c r="P184" s="234"/>
      <c r="Q184" s="234"/>
      <c r="R184" s="234"/>
      <c r="S184" s="234"/>
      <c r="T184" s="234"/>
      <c r="U184" s="234"/>
      <c r="V184" s="234"/>
      <c r="W184" s="234"/>
      <c r="X184" s="234"/>
      <c r="Y184" s="234"/>
      <c r="Z184" s="192"/>
      <c r="AA184" s="218"/>
      <c r="AB184" s="192"/>
      <c r="AC184" s="194"/>
      <c r="AD184" s="218" t="str">
        <f>+IF(OR(AB184=1,AB184&lt;=5),"Moderado",IF(OR(AB184=6,AB184&lt;=11),"Mayor","Catastrófico"))</f>
        <v>Moderado</v>
      </c>
      <c r="AE184" s="194"/>
      <c r="AF184" s="198"/>
      <c r="AG184" s="83" t="s">
        <v>169</v>
      </c>
      <c r="AH184" s="86"/>
      <c r="AI184" s="86"/>
      <c r="AJ184" s="86"/>
      <c r="AK184" s="46" t="str">
        <f t="shared" si="84"/>
        <v/>
      </c>
      <c r="AL184" s="86"/>
      <c r="AM184" s="46" t="str">
        <f t="shared" si="85"/>
        <v/>
      </c>
      <c r="AN184" s="126"/>
      <c r="AO184" s="46" t="str">
        <f t="shared" si="86"/>
        <v/>
      </c>
      <c r="AP184" s="126"/>
      <c r="AQ184" s="46" t="str">
        <f t="shared" si="87"/>
        <v/>
      </c>
      <c r="AR184" s="126"/>
      <c r="AS184" s="46" t="str">
        <f t="shared" si="88"/>
        <v/>
      </c>
      <c r="AT184" s="126"/>
      <c r="AU184" s="46" t="str">
        <f t="shared" si="89"/>
        <v/>
      </c>
      <c r="AV184" s="126"/>
      <c r="AW184" s="46" t="str">
        <f t="shared" si="90"/>
        <v/>
      </c>
      <c r="AX184" s="125" t="str">
        <f t="shared" si="91"/>
        <v/>
      </c>
      <c r="AY184" s="125" t="str">
        <f t="shared" si="92"/>
        <v/>
      </c>
      <c r="AZ184" s="87"/>
      <c r="BA184" s="30" t="str">
        <f t="shared" si="93"/>
        <v>Débil</v>
      </c>
      <c r="BB184" s="34" t="str">
        <f>IFERROR(VLOOKUP((CONCATENATE(AY184,BA184)),Listados!$U$3:$V$11,2,FALSE),"")</f>
        <v/>
      </c>
      <c r="BC184" s="125">
        <f t="shared" si="94"/>
        <v>100</v>
      </c>
      <c r="BD184" s="188"/>
      <c r="BE184" s="190"/>
      <c r="BF184" s="188"/>
      <c r="BG184" s="188"/>
      <c r="BH184" s="175"/>
      <c r="BI184" s="198"/>
      <c r="BJ184" s="175"/>
      <c r="BK184" s="175"/>
    </row>
    <row r="185" spans="1:63" ht="28">
      <c r="A185" s="178"/>
      <c r="B185" s="200"/>
      <c r="C185" s="182"/>
      <c r="D185" s="185"/>
      <c r="E185" s="228"/>
      <c r="F185" s="236"/>
      <c r="G185" s="185"/>
      <c r="H185" s="234"/>
      <c r="I185" s="234"/>
      <c r="J185" s="234"/>
      <c r="K185" s="234"/>
      <c r="L185" s="234"/>
      <c r="M185" s="234"/>
      <c r="N185" s="234"/>
      <c r="O185" s="234"/>
      <c r="P185" s="234"/>
      <c r="Q185" s="234"/>
      <c r="R185" s="234"/>
      <c r="S185" s="234"/>
      <c r="T185" s="234"/>
      <c r="U185" s="234"/>
      <c r="V185" s="234"/>
      <c r="W185" s="234"/>
      <c r="X185" s="234"/>
      <c r="Y185" s="234"/>
      <c r="Z185" s="192"/>
      <c r="AA185" s="218"/>
      <c r="AB185" s="192"/>
      <c r="AC185" s="194"/>
      <c r="AD185" s="218" t="str">
        <f>+IF(OR(AB185=1,AB185&lt;=5),"Moderado",IF(OR(AB185=6,AB185&lt;=11),"Mayor","Catastrófico"))</f>
        <v>Moderado</v>
      </c>
      <c r="AE185" s="194"/>
      <c r="AF185" s="198"/>
      <c r="AG185" s="83" t="s">
        <v>169</v>
      </c>
      <c r="AH185" s="86"/>
      <c r="AI185" s="86"/>
      <c r="AJ185" s="86"/>
      <c r="AK185" s="46" t="str">
        <f t="shared" si="84"/>
        <v/>
      </c>
      <c r="AL185" s="86"/>
      <c r="AM185" s="46" t="str">
        <f t="shared" si="85"/>
        <v/>
      </c>
      <c r="AN185" s="126"/>
      <c r="AO185" s="46" t="str">
        <f t="shared" si="86"/>
        <v/>
      </c>
      <c r="AP185" s="126"/>
      <c r="AQ185" s="46" t="str">
        <f t="shared" si="87"/>
        <v/>
      </c>
      <c r="AR185" s="126"/>
      <c r="AS185" s="46" t="str">
        <f t="shared" si="88"/>
        <v/>
      </c>
      <c r="AT185" s="126"/>
      <c r="AU185" s="46" t="str">
        <f t="shared" si="89"/>
        <v/>
      </c>
      <c r="AV185" s="126"/>
      <c r="AW185" s="46" t="str">
        <f t="shared" si="90"/>
        <v/>
      </c>
      <c r="AX185" s="125" t="str">
        <f t="shared" si="91"/>
        <v/>
      </c>
      <c r="AY185" s="125" t="str">
        <f t="shared" si="92"/>
        <v/>
      </c>
      <c r="AZ185" s="87"/>
      <c r="BA185" s="30" t="str">
        <f t="shared" si="93"/>
        <v>Débil</v>
      </c>
      <c r="BB185" s="34" t="str">
        <f>IFERROR(VLOOKUP((CONCATENATE(AY185,BA185)),Listados!$U$3:$V$11,2,FALSE),"")</f>
        <v/>
      </c>
      <c r="BC185" s="125">
        <f t="shared" si="94"/>
        <v>100</v>
      </c>
      <c r="BD185" s="188"/>
      <c r="BE185" s="190"/>
      <c r="BF185" s="188"/>
      <c r="BG185" s="188"/>
      <c r="BH185" s="175"/>
      <c r="BI185" s="198"/>
      <c r="BJ185" s="175"/>
      <c r="BK185" s="175"/>
    </row>
    <row r="186" spans="1:63" ht="29" thickBot="1">
      <c r="A186" s="179"/>
      <c r="B186" s="200"/>
      <c r="C186" s="183"/>
      <c r="D186" s="186"/>
      <c r="E186" s="229"/>
      <c r="F186" s="237"/>
      <c r="G186" s="185"/>
      <c r="H186" s="234"/>
      <c r="I186" s="234"/>
      <c r="J186" s="234"/>
      <c r="K186" s="234"/>
      <c r="L186" s="234"/>
      <c r="M186" s="234"/>
      <c r="N186" s="234"/>
      <c r="O186" s="234"/>
      <c r="P186" s="234"/>
      <c r="Q186" s="234"/>
      <c r="R186" s="234"/>
      <c r="S186" s="234"/>
      <c r="T186" s="234"/>
      <c r="U186" s="234"/>
      <c r="V186" s="234"/>
      <c r="W186" s="234"/>
      <c r="X186" s="234"/>
      <c r="Y186" s="234"/>
      <c r="Z186" s="192"/>
      <c r="AA186" s="218"/>
      <c r="AB186" s="192"/>
      <c r="AC186" s="195"/>
      <c r="AD186" s="218" t="str">
        <f>+IF(OR(AB186=1,AB186&lt;=5),"Moderado",IF(OR(AB186=6,AB186&lt;=11),"Mayor","Catastrófico"))</f>
        <v>Moderado</v>
      </c>
      <c r="AE186" s="195"/>
      <c r="AF186" s="198"/>
      <c r="AG186" s="83" t="s">
        <v>169</v>
      </c>
      <c r="AH186" s="86"/>
      <c r="AI186" s="86"/>
      <c r="AJ186" s="86"/>
      <c r="AK186" s="46" t="str">
        <f t="shared" si="84"/>
        <v/>
      </c>
      <c r="AL186" s="86"/>
      <c r="AM186" s="46" t="str">
        <f t="shared" si="85"/>
        <v/>
      </c>
      <c r="AN186" s="126"/>
      <c r="AO186" s="46" t="str">
        <f t="shared" si="86"/>
        <v/>
      </c>
      <c r="AP186" s="126"/>
      <c r="AQ186" s="46" t="str">
        <f t="shared" si="87"/>
        <v/>
      </c>
      <c r="AR186" s="126"/>
      <c r="AS186" s="46" t="str">
        <f t="shared" si="88"/>
        <v/>
      </c>
      <c r="AT186" s="126"/>
      <c r="AU186" s="46" t="str">
        <f t="shared" si="89"/>
        <v/>
      </c>
      <c r="AV186" s="126"/>
      <c r="AW186" s="46" t="str">
        <f t="shared" si="90"/>
        <v/>
      </c>
      <c r="AX186" s="125" t="str">
        <f t="shared" si="91"/>
        <v/>
      </c>
      <c r="AY186" s="125" t="str">
        <f t="shared" si="92"/>
        <v/>
      </c>
      <c r="AZ186" s="87"/>
      <c r="BA186" s="30" t="str">
        <f t="shared" si="93"/>
        <v>Débil</v>
      </c>
      <c r="BB186" s="34" t="str">
        <f>IFERROR(VLOOKUP((CONCATENATE(AY186,BA186)),Listados!$U$3:$V$11,2,FALSE),"")</f>
        <v/>
      </c>
      <c r="BC186" s="125">
        <f t="shared" si="94"/>
        <v>100</v>
      </c>
      <c r="BD186" s="189"/>
      <c r="BE186" s="190"/>
      <c r="BF186" s="189"/>
      <c r="BG186" s="189"/>
      <c r="BH186" s="176"/>
      <c r="BI186" s="198"/>
      <c r="BJ186" s="176"/>
      <c r="BK186" s="176"/>
    </row>
    <row r="187" spans="1:63" ht="28">
      <c r="A187" s="177">
        <v>31</v>
      </c>
      <c r="B187" s="199"/>
      <c r="C187" s="181" t="str">
        <f>IFERROR(VLOOKUP(B187,Listados!B$3:C$20,2,FALSE),"")</f>
        <v/>
      </c>
      <c r="D187" s="184" t="s">
        <v>193</v>
      </c>
      <c r="E187" s="37"/>
      <c r="F187" s="28"/>
      <c r="G187" s="184"/>
      <c r="H187" s="233"/>
      <c r="I187" s="233"/>
      <c r="J187" s="233"/>
      <c r="K187" s="233"/>
      <c r="L187" s="233"/>
      <c r="M187" s="233"/>
      <c r="N187" s="233"/>
      <c r="O187" s="233"/>
      <c r="P187" s="233"/>
      <c r="Q187" s="233"/>
      <c r="R187" s="233"/>
      <c r="S187" s="233"/>
      <c r="T187" s="233"/>
      <c r="U187" s="233"/>
      <c r="V187" s="233"/>
      <c r="W187" s="233"/>
      <c r="X187" s="233"/>
      <c r="Y187" s="233"/>
      <c r="Z187" s="191"/>
      <c r="AA187" s="195">
        <f>COUNTIF(H187:Z192, "SI")</f>
        <v>0</v>
      </c>
      <c r="AB187" s="191"/>
      <c r="AC187" s="193" t="e">
        <f>+VLOOKUP(AB187,Listados!$K$8:$L$12,2,0)</f>
        <v>#N/A</v>
      </c>
      <c r="AD187" s="195" t="str">
        <f>+IF(OR(AA187=1,AA187&lt;=5),"Moderado",IF(OR(AA187=6,AA187&lt;=11),"Mayor","Catastrófico"))</f>
        <v>Moderado</v>
      </c>
      <c r="AE187" s="193" t="e">
        <f>+VLOOKUP(AD187,Listados!K193:L197,2,0)</f>
        <v>#N/A</v>
      </c>
      <c r="AF187" s="176" t="str">
        <f>IF(AND(AB187&lt;&gt;"",AD187&lt;&gt;""),VLOOKUP(AB187&amp;AD187,Listados!$M$3:$N$27,2,FALSE),"")</f>
        <v/>
      </c>
      <c r="AG187" s="83" t="s">
        <v>169</v>
      </c>
      <c r="AH187" s="86"/>
      <c r="AI187" s="86"/>
      <c r="AJ187" s="86"/>
      <c r="AK187" s="46" t="str">
        <f t="shared" si="84"/>
        <v/>
      </c>
      <c r="AL187" s="86"/>
      <c r="AM187" s="46" t="str">
        <f t="shared" si="85"/>
        <v/>
      </c>
      <c r="AN187" s="126"/>
      <c r="AO187" s="46" t="str">
        <f t="shared" si="86"/>
        <v/>
      </c>
      <c r="AP187" s="126"/>
      <c r="AQ187" s="46" t="str">
        <f t="shared" si="87"/>
        <v/>
      </c>
      <c r="AR187" s="126"/>
      <c r="AS187" s="46" t="str">
        <f t="shared" si="88"/>
        <v/>
      </c>
      <c r="AT187" s="126"/>
      <c r="AU187" s="46" t="str">
        <f t="shared" si="89"/>
        <v/>
      </c>
      <c r="AV187" s="126"/>
      <c r="AW187" s="46" t="str">
        <f t="shared" si="90"/>
        <v/>
      </c>
      <c r="AX187" s="125" t="str">
        <f t="shared" si="91"/>
        <v/>
      </c>
      <c r="AY187" s="125" t="str">
        <f t="shared" si="92"/>
        <v/>
      </c>
      <c r="AZ187" s="87"/>
      <c r="BA187" s="30" t="str">
        <f t="shared" si="93"/>
        <v>Débil</v>
      </c>
      <c r="BB187" s="34" t="str">
        <f>IFERROR(VLOOKUP((CONCATENATE(AY187,BA187)),Listados!$U$3:$V$11,2,FALSE),"")</f>
        <v/>
      </c>
      <c r="BC187" s="125">
        <f t="shared" si="94"/>
        <v>100</v>
      </c>
      <c r="BD187" s="187">
        <f>AVERAGE(BC187:BC192)</f>
        <v>100</v>
      </c>
      <c r="BE187" s="189" t="str">
        <f>IF(BD187&lt;=50, "Débil", IF(BD187&lt;=99,"Moderado","Fuerte"))</f>
        <v>Fuerte</v>
      </c>
      <c r="BF187" s="187">
        <f t="shared" ref="BF187" si="119">+IF(BE187="Fuerte",2,IF(BE187="Moderado",1,0))</f>
        <v>2</v>
      </c>
      <c r="BG187" s="187" t="e">
        <f t="shared" ref="BG187" si="120">+AC187-BF187</f>
        <v>#N/A</v>
      </c>
      <c r="BH187" s="174" t="e">
        <f>+VLOOKUP(BG187,Listados!$J$18:$K$24,2,TRUE)</f>
        <v>#N/A</v>
      </c>
      <c r="BI187" s="176" t="str">
        <f t="shared" ref="BI187" si="121">IF(ISBLANK(AD187),"",AD187)</f>
        <v>Moderado</v>
      </c>
      <c r="BJ187" s="174" t="e">
        <f>IF(AND(BH187&lt;&gt;"",BI187&lt;&gt;""),VLOOKUP(BH187&amp;BI187,Listados!$M$3:$N$27,2,FALSE),"")</f>
        <v>#N/A</v>
      </c>
      <c r="BK187" s="174" t="e">
        <f>+VLOOKUP(BJ187,Listados!$P$3:$Q$6,2,FALSE)</f>
        <v>#N/A</v>
      </c>
    </row>
    <row r="188" spans="1:63" ht="28">
      <c r="A188" s="178"/>
      <c r="B188" s="200"/>
      <c r="C188" s="182"/>
      <c r="D188" s="185"/>
      <c r="E188" s="35"/>
      <c r="F188" s="29"/>
      <c r="G188" s="185"/>
      <c r="H188" s="234"/>
      <c r="I188" s="234"/>
      <c r="J188" s="234"/>
      <c r="K188" s="234"/>
      <c r="L188" s="234"/>
      <c r="M188" s="234"/>
      <c r="N188" s="234"/>
      <c r="O188" s="234"/>
      <c r="P188" s="234"/>
      <c r="Q188" s="234"/>
      <c r="R188" s="234"/>
      <c r="S188" s="234"/>
      <c r="T188" s="234"/>
      <c r="U188" s="234"/>
      <c r="V188" s="234"/>
      <c r="W188" s="234"/>
      <c r="X188" s="234"/>
      <c r="Y188" s="234"/>
      <c r="Z188" s="192"/>
      <c r="AA188" s="218"/>
      <c r="AB188" s="192"/>
      <c r="AC188" s="194"/>
      <c r="AD188" s="218" t="str">
        <f>+IF(OR(AB188=1,AB188&lt;=5),"Moderado",IF(OR(AB188=6,AB188&lt;=11),"Mayor","Catastrófico"))</f>
        <v>Moderado</v>
      </c>
      <c r="AE188" s="194"/>
      <c r="AF188" s="198"/>
      <c r="AG188" s="83" t="s">
        <v>169</v>
      </c>
      <c r="AH188" s="86"/>
      <c r="AI188" s="86"/>
      <c r="AJ188" s="86"/>
      <c r="AK188" s="46" t="str">
        <f t="shared" si="84"/>
        <v/>
      </c>
      <c r="AL188" s="86"/>
      <c r="AM188" s="46" t="str">
        <f t="shared" si="85"/>
        <v/>
      </c>
      <c r="AN188" s="126"/>
      <c r="AO188" s="46" t="str">
        <f t="shared" si="86"/>
        <v/>
      </c>
      <c r="AP188" s="126"/>
      <c r="AQ188" s="46" t="str">
        <f t="shared" si="87"/>
        <v/>
      </c>
      <c r="AR188" s="126"/>
      <c r="AS188" s="46" t="str">
        <f t="shared" si="88"/>
        <v/>
      </c>
      <c r="AT188" s="126"/>
      <c r="AU188" s="46" t="str">
        <f t="shared" si="89"/>
        <v/>
      </c>
      <c r="AV188" s="126"/>
      <c r="AW188" s="46" t="str">
        <f t="shared" si="90"/>
        <v/>
      </c>
      <c r="AX188" s="125" t="str">
        <f t="shared" si="91"/>
        <v/>
      </c>
      <c r="AY188" s="125" t="str">
        <f t="shared" si="92"/>
        <v/>
      </c>
      <c r="AZ188" s="87"/>
      <c r="BA188" s="30" t="str">
        <f t="shared" si="93"/>
        <v>Débil</v>
      </c>
      <c r="BB188" s="34" t="str">
        <f>IFERROR(VLOOKUP((CONCATENATE(AY188,BA188)),Listados!$U$3:$V$11,2,FALSE),"")</f>
        <v/>
      </c>
      <c r="BC188" s="125">
        <f t="shared" si="94"/>
        <v>100</v>
      </c>
      <c r="BD188" s="188"/>
      <c r="BE188" s="190"/>
      <c r="BF188" s="188"/>
      <c r="BG188" s="188"/>
      <c r="BH188" s="175"/>
      <c r="BI188" s="198"/>
      <c r="BJ188" s="175"/>
      <c r="BK188" s="175"/>
    </row>
    <row r="189" spans="1:63" ht="28">
      <c r="A189" s="178"/>
      <c r="B189" s="200"/>
      <c r="C189" s="182"/>
      <c r="D189" s="185"/>
      <c r="E189" s="35"/>
      <c r="F189" s="29"/>
      <c r="G189" s="185"/>
      <c r="H189" s="234"/>
      <c r="I189" s="234"/>
      <c r="J189" s="234"/>
      <c r="K189" s="234"/>
      <c r="L189" s="234"/>
      <c r="M189" s="234"/>
      <c r="N189" s="234"/>
      <c r="O189" s="234"/>
      <c r="P189" s="234"/>
      <c r="Q189" s="234"/>
      <c r="R189" s="234"/>
      <c r="S189" s="234"/>
      <c r="T189" s="234"/>
      <c r="U189" s="234"/>
      <c r="V189" s="234"/>
      <c r="W189" s="234"/>
      <c r="X189" s="234"/>
      <c r="Y189" s="234"/>
      <c r="Z189" s="192"/>
      <c r="AA189" s="218"/>
      <c r="AB189" s="192"/>
      <c r="AC189" s="194"/>
      <c r="AD189" s="218" t="str">
        <f>+IF(OR(AB189=1,AB189&lt;=5),"Moderado",IF(OR(AB189=6,AB189&lt;=11),"Mayor","Catastrófico"))</f>
        <v>Moderado</v>
      </c>
      <c r="AE189" s="194"/>
      <c r="AF189" s="198"/>
      <c r="AG189" s="83" t="s">
        <v>169</v>
      </c>
      <c r="AH189" s="86"/>
      <c r="AI189" s="86"/>
      <c r="AJ189" s="86"/>
      <c r="AK189" s="46" t="str">
        <f t="shared" si="84"/>
        <v/>
      </c>
      <c r="AL189" s="86"/>
      <c r="AM189" s="46" t="str">
        <f t="shared" si="85"/>
        <v/>
      </c>
      <c r="AN189" s="126"/>
      <c r="AO189" s="46" t="str">
        <f t="shared" si="86"/>
        <v/>
      </c>
      <c r="AP189" s="126"/>
      <c r="AQ189" s="46" t="str">
        <f t="shared" si="87"/>
        <v/>
      </c>
      <c r="AR189" s="126"/>
      <c r="AS189" s="46" t="str">
        <f t="shared" si="88"/>
        <v/>
      </c>
      <c r="AT189" s="126"/>
      <c r="AU189" s="46" t="str">
        <f t="shared" si="89"/>
        <v/>
      </c>
      <c r="AV189" s="126"/>
      <c r="AW189" s="46" t="str">
        <f t="shared" si="90"/>
        <v/>
      </c>
      <c r="AX189" s="125" t="str">
        <f t="shared" si="91"/>
        <v/>
      </c>
      <c r="AY189" s="125" t="str">
        <f t="shared" si="92"/>
        <v/>
      </c>
      <c r="AZ189" s="87"/>
      <c r="BA189" s="30" t="str">
        <f t="shared" si="93"/>
        <v>Débil</v>
      </c>
      <c r="BB189" s="34" t="str">
        <f>IFERROR(VLOOKUP((CONCATENATE(AY189,BA189)),Listados!$U$3:$V$11,2,FALSE),"")</f>
        <v/>
      </c>
      <c r="BC189" s="125">
        <f t="shared" si="94"/>
        <v>100</v>
      </c>
      <c r="BD189" s="188"/>
      <c r="BE189" s="190"/>
      <c r="BF189" s="188"/>
      <c r="BG189" s="188"/>
      <c r="BH189" s="175"/>
      <c r="BI189" s="198"/>
      <c r="BJ189" s="175"/>
      <c r="BK189" s="175"/>
    </row>
    <row r="190" spans="1:63" ht="28">
      <c r="A190" s="178"/>
      <c r="B190" s="200"/>
      <c r="C190" s="182"/>
      <c r="D190" s="185"/>
      <c r="E190" s="227"/>
      <c r="F190" s="235"/>
      <c r="G190" s="185"/>
      <c r="H190" s="234"/>
      <c r="I190" s="234"/>
      <c r="J190" s="234"/>
      <c r="K190" s="234"/>
      <c r="L190" s="234"/>
      <c r="M190" s="234"/>
      <c r="N190" s="234"/>
      <c r="O190" s="234"/>
      <c r="P190" s="234"/>
      <c r="Q190" s="234"/>
      <c r="R190" s="234"/>
      <c r="S190" s="234"/>
      <c r="T190" s="234"/>
      <c r="U190" s="234"/>
      <c r="V190" s="234"/>
      <c r="W190" s="234"/>
      <c r="X190" s="234"/>
      <c r="Y190" s="234"/>
      <c r="Z190" s="192"/>
      <c r="AA190" s="218"/>
      <c r="AB190" s="192"/>
      <c r="AC190" s="194"/>
      <c r="AD190" s="218" t="str">
        <f>+IF(OR(AB190=1,AB190&lt;=5),"Moderado",IF(OR(AB190=6,AB190&lt;=11),"Mayor","Catastrófico"))</f>
        <v>Moderado</v>
      </c>
      <c r="AE190" s="194"/>
      <c r="AF190" s="198"/>
      <c r="AG190" s="83" t="s">
        <v>169</v>
      </c>
      <c r="AH190" s="86"/>
      <c r="AI190" s="86"/>
      <c r="AJ190" s="86"/>
      <c r="AK190" s="46" t="str">
        <f t="shared" si="84"/>
        <v/>
      </c>
      <c r="AL190" s="86"/>
      <c r="AM190" s="46" t="str">
        <f t="shared" si="85"/>
        <v/>
      </c>
      <c r="AN190" s="126"/>
      <c r="AO190" s="46" t="str">
        <f t="shared" si="86"/>
        <v/>
      </c>
      <c r="AP190" s="126"/>
      <c r="AQ190" s="46" t="str">
        <f t="shared" si="87"/>
        <v/>
      </c>
      <c r="AR190" s="126"/>
      <c r="AS190" s="46" t="str">
        <f t="shared" si="88"/>
        <v/>
      </c>
      <c r="AT190" s="126"/>
      <c r="AU190" s="46" t="str">
        <f t="shared" si="89"/>
        <v/>
      </c>
      <c r="AV190" s="126"/>
      <c r="AW190" s="46" t="str">
        <f t="shared" si="90"/>
        <v/>
      </c>
      <c r="AX190" s="125" t="str">
        <f t="shared" si="91"/>
        <v/>
      </c>
      <c r="AY190" s="125" t="str">
        <f t="shared" si="92"/>
        <v/>
      </c>
      <c r="AZ190" s="87"/>
      <c r="BA190" s="30" t="str">
        <f t="shared" si="93"/>
        <v>Débil</v>
      </c>
      <c r="BB190" s="34" t="str">
        <f>IFERROR(VLOOKUP((CONCATENATE(AY190,BA190)),Listados!$U$3:$V$11,2,FALSE),"")</f>
        <v/>
      </c>
      <c r="BC190" s="125">
        <f t="shared" si="94"/>
        <v>100</v>
      </c>
      <c r="BD190" s="188"/>
      <c r="BE190" s="190"/>
      <c r="BF190" s="188"/>
      <c r="BG190" s="188"/>
      <c r="BH190" s="175"/>
      <c r="BI190" s="198"/>
      <c r="BJ190" s="175"/>
      <c r="BK190" s="175"/>
    </row>
    <row r="191" spans="1:63" ht="28">
      <c r="A191" s="178"/>
      <c r="B191" s="200"/>
      <c r="C191" s="182"/>
      <c r="D191" s="185"/>
      <c r="E191" s="228"/>
      <c r="F191" s="236"/>
      <c r="G191" s="185"/>
      <c r="H191" s="234"/>
      <c r="I191" s="234"/>
      <c r="J191" s="234"/>
      <c r="K191" s="234"/>
      <c r="L191" s="234"/>
      <c r="M191" s="234"/>
      <c r="N191" s="234"/>
      <c r="O191" s="234"/>
      <c r="P191" s="234"/>
      <c r="Q191" s="234"/>
      <c r="R191" s="234"/>
      <c r="S191" s="234"/>
      <c r="T191" s="234"/>
      <c r="U191" s="234"/>
      <c r="V191" s="234"/>
      <c r="W191" s="234"/>
      <c r="X191" s="234"/>
      <c r="Y191" s="234"/>
      <c r="Z191" s="192"/>
      <c r="AA191" s="218"/>
      <c r="AB191" s="192"/>
      <c r="AC191" s="194"/>
      <c r="AD191" s="218" t="str">
        <f>+IF(OR(AB191=1,AB191&lt;=5),"Moderado",IF(OR(AB191=6,AB191&lt;=11),"Mayor","Catastrófico"))</f>
        <v>Moderado</v>
      </c>
      <c r="AE191" s="194"/>
      <c r="AF191" s="198"/>
      <c r="AG191" s="83" t="s">
        <v>169</v>
      </c>
      <c r="AH191" s="86"/>
      <c r="AI191" s="86"/>
      <c r="AJ191" s="86"/>
      <c r="AK191" s="46" t="str">
        <f t="shared" si="84"/>
        <v/>
      </c>
      <c r="AL191" s="86"/>
      <c r="AM191" s="46" t="str">
        <f t="shared" si="85"/>
        <v/>
      </c>
      <c r="AN191" s="126"/>
      <c r="AO191" s="46" t="str">
        <f t="shared" si="86"/>
        <v/>
      </c>
      <c r="AP191" s="126"/>
      <c r="AQ191" s="46" t="str">
        <f t="shared" si="87"/>
        <v/>
      </c>
      <c r="AR191" s="126"/>
      <c r="AS191" s="46" t="str">
        <f t="shared" si="88"/>
        <v/>
      </c>
      <c r="AT191" s="126"/>
      <c r="AU191" s="46" t="str">
        <f t="shared" si="89"/>
        <v/>
      </c>
      <c r="AV191" s="126"/>
      <c r="AW191" s="46" t="str">
        <f t="shared" si="90"/>
        <v/>
      </c>
      <c r="AX191" s="125" t="str">
        <f t="shared" si="91"/>
        <v/>
      </c>
      <c r="AY191" s="125" t="str">
        <f t="shared" si="92"/>
        <v/>
      </c>
      <c r="AZ191" s="87"/>
      <c r="BA191" s="30" t="str">
        <f t="shared" si="93"/>
        <v>Débil</v>
      </c>
      <c r="BB191" s="34" t="str">
        <f>IFERROR(VLOOKUP((CONCATENATE(AY191,BA191)),Listados!$U$3:$V$11,2,FALSE),"")</f>
        <v/>
      </c>
      <c r="BC191" s="125">
        <f t="shared" si="94"/>
        <v>100</v>
      </c>
      <c r="BD191" s="188"/>
      <c r="BE191" s="190"/>
      <c r="BF191" s="188"/>
      <c r="BG191" s="188"/>
      <c r="BH191" s="175"/>
      <c r="BI191" s="198"/>
      <c r="BJ191" s="175"/>
      <c r="BK191" s="175"/>
    </row>
    <row r="192" spans="1:63" ht="29" thickBot="1">
      <c r="A192" s="179"/>
      <c r="B192" s="200"/>
      <c r="C192" s="183"/>
      <c r="D192" s="186"/>
      <c r="E192" s="229"/>
      <c r="F192" s="237"/>
      <c r="G192" s="185"/>
      <c r="H192" s="234"/>
      <c r="I192" s="234"/>
      <c r="J192" s="234"/>
      <c r="K192" s="234"/>
      <c r="L192" s="234"/>
      <c r="M192" s="234"/>
      <c r="N192" s="234"/>
      <c r="O192" s="234"/>
      <c r="P192" s="234"/>
      <c r="Q192" s="234"/>
      <c r="R192" s="234"/>
      <c r="S192" s="234"/>
      <c r="T192" s="234"/>
      <c r="U192" s="234"/>
      <c r="V192" s="234"/>
      <c r="W192" s="234"/>
      <c r="X192" s="234"/>
      <c r="Y192" s="234"/>
      <c r="Z192" s="192"/>
      <c r="AA192" s="218"/>
      <c r="AB192" s="192"/>
      <c r="AC192" s="195"/>
      <c r="AD192" s="218" t="str">
        <f>+IF(OR(AB192=1,AB192&lt;=5),"Moderado",IF(OR(AB192=6,AB192&lt;=11),"Mayor","Catastrófico"))</f>
        <v>Moderado</v>
      </c>
      <c r="AE192" s="195"/>
      <c r="AF192" s="198"/>
      <c r="AG192" s="83" t="s">
        <v>169</v>
      </c>
      <c r="AH192" s="86"/>
      <c r="AI192" s="86"/>
      <c r="AJ192" s="86"/>
      <c r="AK192" s="46" t="str">
        <f t="shared" si="84"/>
        <v/>
      </c>
      <c r="AL192" s="86"/>
      <c r="AM192" s="46" t="str">
        <f t="shared" si="85"/>
        <v/>
      </c>
      <c r="AN192" s="126"/>
      <c r="AO192" s="46" t="str">
        <f t="shared" si="86"/>
        <v/>
      </c>
      <c r="AP192" s="126"/>
      <c r="AQ192" s="46" t="str">
        <f t="shared" si="87"/>
        <v/>
      </c>
      <c r="AR192" s="126"/>
      <c r="AS192" s="46" t="str">
        <f t="shared" si="88"/>
        <v/>
      </c>
      <c r="AT192" s="126"/>
      <c r="AU192" s="46" t="str">
        <f t="shared" si="89"/>
        <v/>
      </c>
      <c r="AV192" s="126"/>
      <c r="AW192" s="46" t="str">
        <f t="shared" si="90"/>
        <v/>
      </c>
      <c r="AX192" s="125" t="str">
        <f t="shared" si="91"/>
        <v/>
      </c>
      <c r="AY192" s="125" t="str">
        <f t="shared" si="92"/>
        <v/>
      </c>
      <c r="AZ192" s="87"/>
      <c r="BA192" s="30" t="str">
        <f t="shared" si="93"/>
        <v>Débil</v>
      </c>
      <c r="BB192" s="34" t="str">
        <f>IFERROR(VLOOKUP((CONCATENATE(AY192,BA192)),Listados!$U$3:$V$11,2,FALSE),"")</f>
        <v/>
      </c>
      <c r="BC192" s="125">
        <f t="shared" si="94"/>
        <v>100</v>
      </c>
      <c r="BD192" s="189"/>
      <c r="BE192" s="190"/>
      <c r="BF192" s="189"/>
      <c r="BG192" s="189"/>
      <c r="BH192" s="176"/>
      <c r="BI192" s="198"/>
      <c r="BJ192" s="176"/>
      <c r="BK192" s="176"/>
    </row>
    <row r="193" spans="1:63" ht="28">
      <c r="A193" s="177">
        <v>32</v>
      </c>
      <c r="B193" s="199"/>
      <c r="C193" s="181" t="str">
        <f>IFERROR(VLOOKUP(B193,Listados!B$3:C$20,2,FALSE),"")</f>
        <v/>
      </c>
      <c r="D193" s="184" t="s">
        <v>193</v>
      </c>
      <c r="E193" s="37"/>
      <c r="F193" s="28"/>
      <c r="G193" s="184"/>
      <c r="H193" s="233"/>
      <c r="I193" s="233"/>
      <c r="J193" s="233"/>
      <c r="K193" s="233"/>
      <c r="L193" s="233"/>
      <c r="M193" s="233"/>
      <c r="N193" s="233"/>
      <c r="O193" s="233"/>
      <c r="P193" s="233"/>
      <c r="Q193" s="233"/>
      <c r="R193" s="233"/>
      <c r="S193" s="233"/>
      <c r="T193" s="233"/>
      <c r="U193" s="233"/>
      <c r="V193" s="233"/>
      <c r="W193" s="233"/>
      <c r="X193" s="233"/>
      <c r="Y193" s="233"/>
      <c r="Z193" s="191"/>
      <c r="AA193" s="195">
        <f>COUNTIF(H193:Z198, "SI")</f>
        <v>0</v>
      </c>
      <c r="AB193" s="191"/>
      <c r="AC193" s="193" t="e">
        <f>+VLOOKUP(AB193,Listados!$K$8:$L$12,2,0)</f>
        <v>#N/A</v>
      </c>
      <c r="AD193" s="195" t="str">
        <f>+IF(OR(AA193=1,AA193&lt;=5),"Moderado",IF(OR(AA193=6,AA193&lt;=11),"Mayor","Catastrófico"))</f>
        <v>Moderado</v>
      </c>
      <c r="AE193" s="193" t="e">
        <f>+VLOOKUP(AD193,Listados!K199:L203,2,0)</f>
        <v>#N/A</v>
      </c>
      <c r="AF193" s="176" t="str">
        <f>IF(AND(AB193&lt;&gt;"",AD193&lt;&gt;""),VLOOKUP(AB193&amp;AD193,Listados!$M$3:$N$27,2,FALSE),"")</f>
        <v/>
      </c>
      <c r="AG193" s="83" t="s">
        <v>169</v>
      </c>
      <c r="AH193" s="86"/>
      <c r="AI193" s="86"/>
      <c r="AJ193" s="86"/>
      <c r="AK193" s="46" t="str">
        <f t="shared" si="84"/>
        <v/>
      </c>
      <c r="AL193" s="86"/>
      <c r="AM193" s="46" t="str">
        <f t="shared" si="85"/>
        <v/>
      </c>
      <c r="AN193" s="126"/>
      <c r="AO193" s="46" t="str">
        <f t="shared" si="86"/>
        <v/>
      </c>
      <c r="AP193" s="126"/>
      <c r="AQ193" s="46" t="str">
        <f t="shared" si="87"/>
        <v/>
      </c>
      <c r="AR193" s="126"/>
      <c r="AS193" s="46" t="str">
        <f t="shared" si="88"/>
        <v/>
      </c>
      <c r="AT193" s="126"/>
      <c r="AU193" s="46" t="str">
        <f t="shared" si="89"/>
        <v/>
      </c>
      <c r="AV193" s="126"/>
      <c r="AW193" s="46" t="str">
        <f t="shared" si="90"/>
        <v/>
      </c>
      <c r="AX193" s="125" t="str">
        <f t="shared" si="91"/>
        <v/>
      </c>
      <c r="AY193" s="125" t="str">
        <f t="shared" si="92"/>
        <v/>
      </c>
      <c r="AZ193" s="87"/>
      <c r="BA193" s="30" t="str">
        <f t="shared" si="93"/>
        <v>Débil</v>
      </c>
      <c r="BB193" s="34" t="str">
        <f>IFERROR(VLOOKUP((CONCATENATE(AY193,BA193)),Listados!$U$3:$V$11,2,FALSE),"")</f>
        <v/>
      </c>
      <c r="BC193" s="125">
        <f t="shared" si="94"/>
        <v>100</v>
      </c>
      <c r="BD193" s="187">
        <f>AVERAGE(BC193:BC198)</f>
        <v>100</v>
      </c>
      <c r="BE193" s="189" t="str">
        <f>IF(BD193&lt;=50, "Débil", IF(BD193&lt;=99,"Moderado","Fuerte"))</f>
        <v>Fuerte</v>
      </c>
      <c r="BF193" s="187">
        <f t="shared" ref="BF193" si="122">+IF(BE193="Fuerte",2,IF(BE193="Moderado",1,0))</f>
        <v>2</v>
      </c>
      <c r="BG193" s="187" t="e">
        <f t="shared" ref="BG193" si="123">+AC193-BF193</f>
        <v>#N/A</v>
      </c>
      <c r="BH193" s="174" t="e">
        <f>+VLOOKUP(BG193,Listados!$J$18:$K$24,2,TRUE)</f>
        <v>#N/A</v>
      </c>
      <c r="BI193" s="176" t="str">
        <f t="shared" ref="BI193" si="124">IF(ISBLANK(AD193),"",AD193)</f>
        <v>Moderado</v>
      </c>
      <c r="BJ193" s="174" t="e">
        <f>IF(AND(BH193&lt;&gt;"",BI193&lt;&gt;""),VLOOKUP(BH193&amp;BI193,Listados!$M$3:$N$27,2,FALSE),"")</f>
        <v>#N/A</v>
      </c>
      <c r="BK193" s="174" t="e">
        <f>+VLOOKUP(BJ193,Listados!$P$3:$Q$6,2,FALSE)</f>
        <v>#N/A</v>
      </c>
    </row>
    <row r="194" spans="1:63" ht="28">
      <c r="A194" s="178"/>
      <c r="B194" s="200"/>
      <c r="C194" s="182"/>
      <c r="D194" s="185"/>
      <c r="E194" s="35"/>
      <c r="F194" s="29"/>
      <c r="G194" s="185"/>
      <c r="H194" s="234"/>
      <c r="I194" s="234"/>
      <c r="J194" s="234"/>
      <c r="K194" s="234"/>
      <c r="L194" s="234"/>
      <c r="M194" s="234"/>
      <c r="N194" s="234"/>
      <c r="O194" s="234"/>
      <c r="P194" s="234"/>
      <c r="Q194" s="234"/>
      <c r="R194" s="234"/>
      <c r="S194" s="234"/>
      <c r="T194" s="234"/>
      <c r="U194" s="234"/>
      <c r="V194" s="234"/>
      <c r="W194" s="234"/>
      <c r="X194" s="234"/>
      <c r="Y194" s="234"/>
      <c r="Z194" s="192"/>
      <c r="AA194" s="218"/>
      <c r="AB194" s="192"/>
      <c r="AC194" s="194"/>
      <c r="AD194" s="218" t="str">
        <f>+IF(OR(AB194=1,AB194&lt;=5),"Moderado",IF(OR(AB194=6,AB194&lt;=11),"Mayor","Catastrófico"))</f>
        <v>Moderado</v>
      </c>
      <c r="AE194" s="194"/>
      <c r="AF194" s="198"/>
      <c r="AG194" s="83" t="s">
        <v>169</v>
      </c>
      <c r="AH194" s="86"/>
      <c r="AI194" s="86"/>
      <c r="AJ194" s="86"/>
      <c r="AK194" s="46" t="str">
        <f t="shared" si="84"/>
        <v/>
      </c>
      <c r="AL194" s="86"/>
      <c r="AM194" s="46" t="str">
        <f t="shared" si="85"/>
        <v/>
      </c>
      <c r="AN194" s="126"/>
      <c r="AO194" s="46" t="str">
        <f t="shared" si="86"/>
        <v/>
      </c>
      <c r="AP194" s="126"/>
      <c r="AQ194" s="46" t="str">
        <f t="shared" si="87"/>
        <v/>
      </c>
      <c r="AR194" s="126"/>
      <c r="AS194" s="46" t="str">
        <f t="shared" si="88"/>
        <v/>
      </c>
      <c r="AT194" s="126"/>
      <c r="AU194" s="46" t="str">
        <f t="shared" si="89"/>
        <v/>
      </c>
      <c r="AV194" s="126"/>
      <c r="AW194" s="46" t="str">
        <f t="shared" si="90"/>
        <v/>
      </c>
      <c r="AX194" s="125" t="str">
        <f t="shared" si="91"/>
        <v/>
      </c>
      <c r="AY194" s="125" t="str">
        <f t="shared" si="92"/>
        <v/>
      </c>
      <c r="AZ194" s="87"/>
      <c r="BA194" s="30" t="str">
        <f t="shared" si="93"/>
        <v>Débil</v>
      </c>
      <c r="BB194" s="34" t="str">
        <f>IFERROR(VLOOKUP((CONCATENATE(AY194,BA194)),Listados!$U$3:$V$11,2,FALSE),"")</f>
        <v/>
      </c>
      <c r="BC194" s="125">
        <f t="shared" si="94"/>
        <v>100</v>
      </c>
      <c r="BD194" s="188"/>
      <c r="BE194" s="190"/>
      <c r="BF194" s="188"/>
      <c r="BG194" s="188"/>
      <c r="BH194" s="175"/>
      <c r="BI194" s="198"/>
      <c r="BJ194" s="175"/>
      <c r="BK194" s="175"/>
    </row>
    <row r="195" spans="1:63" ht="28">
      <c r="A195" s="178"/>
      <c r="B195" s="200"/>
      <c r="C195" s="182"/>
      <c r="D195" s="185"/>
      <c r="E195" s="35"/>
      <c r="F195" s="29"/>
      <c r="G195" s="185"/>
      <c r="H195" s="234"/>
      <c r="I195" s="234"/>
      <c r="J195" s="234"/>
      <c r="K195" s="234"/>
      <c r="L195" s="234"/>
      <c r="M195" s="234"/>
      <c r="N195" s="234"/>
      <c r="O195" s="234"/>
      <c r="P195" s="234"/>
      <c r="Q195" s="234"/>
      <c r="R195" s="234"/>
      <c r="S195" s="234"/>
      <c r="T195" s="234"/>
      <c r="U195" s="234"/>
      <c r="V195" s="234"/>
      <c r="W195" s="234"/>
      <c r="X195" s="234"/>
      <c r="Y195" s="234"/>
      <c r="Z195" s="192"/>
      <c r="AA195" s="218"/>
      <c r="AB195" s="192"/>
      <c r="AC195" s="194"/>
      <c r="AD195" s="218" t="str">
        <f>+IF(OR(AB195=1,AB195&lt;=5),"Moderado",IF(OR(AB195=6,AB195&lt;=11),"Mayor","Catastrófico"))</f>
        <v>Moderado</v>
      </c>
      <c r="AE195" s="194"/>
      <c r="AF195" s="198"/>
      <c r="AG195" s="83" t="s">
        <v>169</v>
      </c>
      <c r="AH195" s="86"/>
      <c r="AI195" s="86"/>
      <c r="AJ195" s="86"/>
      <c r="AK195" s="46" t="str">
        <f t="shared" si="84"/>
        <v/>
      </c>
      <c r="AL195" s="86"/>
      <c r="AM195" s="46" t="str">
        <f t="shared" si="85"/>
        <v/>
      </c>
      <c r="AN195" s="126"/>
      <c r="AO195" s="46" t="str">
        <f t="shared" si="86"/>
        <v/>
      </c>
      <c r="AP195" s="126"/>
      <c r="AQ195" s="46" t="str">
        <f t="shared" si="87"/>
        <v/>
      </c>
      <c r="AR195" s="126"/>
      <c r="AS195" s="46" t="str">
        <f t="shared" si="88"/>
        <v/>
      </c>
      <c r="AT195" s="126"/>
      <c r="AU195" s="46" t="str">
        <f t="shared" si="89"/>
        <v/>
      </c>
      <c r="AV195" s="126"/>
      <c r="AW195" s="46" t="str">
        <f t="shared" si="90"/>
        <v/>
      </c>
      <c r="AX195" s="125" t="str">
        <f t="shared" si="91"/>
        <v/>
      </c>
      <c r="AY195" s="125" t="str">
        <f t="shared" si="92"/>
        <v/>
      </c>
      <c r="AZ195" s="87"/>
      <c r="BA195" s="30" t="str">
        <f t="shared" si="93"/>
        <v>Débil</v>
      </c>
      <c r="BB195" s="34" t="str">
        <f>IFERROR(VLOOKUP((CONCATENATE(AY195,BA195)),Listados!$U$3:$V$11,2,FALSE),"")</f>
        <v/>
      </c>
      <c r="BC195" s="125">
        <f t="shared" si="94"/>
        <v>100</v>
      </c>
      <c r="BD195" s="188"/>
      <c r="BE195" s="190"/>
      <c r="BF195" s="188"/>
      <c r="BG195" s="188"/>
      <c r="BH195" s="175"/>
      <c r="BI195" s="198"/>
      <c r="BJ195" s="175"/>
      <c r="BK195" s="175"/>
    </row>
    <row r="196" spans="1:63" ht="28">
      <c r="A196" s="178"/>
      <c r="B196" s="200"/>
      <c r="C196" s="182"/>
      <c r="D196" s="185"/>
      <c r="E196" s="227"/>
      <c r="F196" s="235"/>
      <c r="G196" s="185"/>
      <c r="H196" s="234"/>
      <c r="I196" s="234"/>
      <c r="J196" s="234"/>
      <c r="K196" s="234"/>
      <c r="L196" s="234"/>
      <c r="M196" s="234"/>
      <c r="N196" s="234"/>
      <c r="O196" s="234"/>
      <c r="P196" s="234"/>
      <c r="Q196" s="234"/>
      <c r="R196" s="234"/>
      <c r="S196" s="234"/>
      <c r="T196" s="234"/>
      <c r="U196" s="234"/>
      <c r="V196" s="234"/>
      <c r="W196" s="234"/>
      <c r="X196" s="234"/>
      <c r="Y196" s="234"/>
      <c r="Z196" s="192"/>
      <c r="AA196" s="218"/>
      <c r="AB196" s="192"/>
      <c r="AC196" s="194"/>
      <c r="AD196" s="218" t="str">
        <f>+IF(OR(AB196=1,AB196&lt;=5),"Moderado",IF(OR(AB196=6,AB196&lt;=11),"Mayor","Catastrófico"))</f>
        <v>Moderado</v>
      </c>
      <c r="AE196" s="194"/>
      <c r="AF196" s="198"/>
      <c r="AG196" s="83" t="s">
        <v>169</v>
      </c>
      <c r="AH196" s="86"/>
      <c r="AI196" s="86"/>
      <c r="AJ196" s="86"/>
      <c r="AK196" s="46" t="str">
        <f t="shared" si="84"/>
        <v/>
      </c>
      <c r="AL196" s="86"/>
      <c r="AM196" s="46" t="str">
        <f t="shared" si="85"/>
        <v/>
      </c>
      <c r="AN196" s="126"/>
      <c r="AO196" s="46" t="str">
        <f t="shared" si="86"/>
        <v/>
      </c>
      <c r="AP196" s="126"/>
      <c r="AQ196" s="46" t="str">
        <f t="shared" si="87"/>
        <v/>
      </c>
      <c r="AR196" s="126"/>
      <c r="AS196" s="46" t="str">
        <f t="shared" si="88"/>
        <v/>
      </c>
      <c r="AT196" s="126"/>
      <c r="AU196" s="46" t="str">
        <f t="shared" si="89"/>
        <v/>
      </c>
      <c r="AV196" s="126"/>
      <c r="AW196" s="46" t="str">
        <f t="shared" si="90"/>
        <v/>
      </c>
      <c r="AX196" s="125" t="str">
        <f t="shared" si="91"/>
        <v/>
      </c>
      <c r="AY196" s="125" t="str">
        <f t="shared" si="92"/>
        <v/>
      </c>
      <c r="AZ196" s="87"/>
      <c r="BA196" s="30" t="str">
        <f t="shared" si="93"/>
        <v>Débil</v>
      </c>
      <c r="BB196" s="34" t="str">
        <f>IFERROR(VLOOKUP((CONCATENATE(AY196,BA196)),Listados!$U$3:$V$11,2,FALSE),"")</f>
        <v/>
      </c>
      <c r="BC196" s="125">
        <f t="shared" si="94"/>
        <v>100</v>
      </c>
      <c r="BD196" s="188"/>
      <c r="BE196" s="190"/>
      <c r="BF196" s="188"/>
      <c r="BG196" s="188"/>
      <c r="BH196" s="175"/>
      <c r="BI196" s="198"/>
      <c r="BJ196" s="175"/>
      <c r="BK196" s="175"/>
    </row>
    <row r="197" spans="1:63" ht="28">
      <c r="A197" s="178"/>
      <c r="B197" s="200"/>
      <c r="C197" s="182"/>
      <c r="D197" s="185"/>
      <c r="E197" s="228"/>
      <c r="F197" s="236"/>
      <c r="G197" s="185"/>
      <c r="H197" s="234"/>
      <c r="I197" s="234"/>
      <c r="J197" s="234"/>
      <c r="K197" s="234"/>
      <c r="L197" s="234"/>
      <c r="M197" s="234"/>
      <c r="N197" s="234"/>
      <c r="O197" s="234"/>
      <c r="P197" s="234"/>
      <c r="Q197" s="234"/>
      <c r="R197" s="234"/>
      <c r="S197" s="234"/>
      <c r="T197" s="234"/>
      <c r="U197" s="234"/>
      <c r="V197" s="234"/>
      <c r="W197" s="234"/>
      <c r="X197" s="234"/>
      <c r="Y197" s="234"/>
      <c r="Z197" s="192"/>
      <c r="AA197" s="218"/>
      <c r="AB197" s="192"/>
      <c r="AC197" s="194"/>
      <c r="AD197" s="218" t="str">
        <f>+IF(OR(AB197=1,AB197&lt;=5),"Moderado",IF(OR(AB197=6,AB197&lt;=11),"Mayor","Catastrófico"))</f>
        <v>Moderado</v>
      </c>
      <c r="AE197" s="194"/>
      <c r="AF197" s="198"/>
      <c r="AG197" s="83" t="s">
        <v>169</v>
      </c>
      <c r="AH197" s="86"/>
      <c r="AI197" s="86"/>
      <c r="AJ197" s="86"/>
      <c r="AK197" s="46" t="str">
        <f t="shared" si="84"/>
        <v/>
      </c>
      <c r="AL197" s="86"/>
      <c r="AM197" s="46" t="str">
        <f t="shared" si="85"/>
        <v/>
      </c>
      <c r="AN197" s="126"/>
      <c r="AO197" s="46" t="str">
        <f t="shared" si="86"/>
        <v/>
      </c>
      <c r="AP197" s="126"/>
      <c r="AQ197" s="46" t="str">
        <f t="shared" si="87"/>
        <v/>
      </c>
      <c r="AR197" s="126"/>
      <c r="AS197" s="46" t="str">
        <f t="shared" si="88"/>
        <v/>
      </c>
      <c r="AT197" s="126"/>
      <c r="AU197" s="46" t="str">
        <f t="shared" si="89"/>
        <v/>
      </c>
      <c r="AV197" s="126"/>
      <c r="AW197" s="46" t="str">
        <f t="shared" si="90"/>
        <v/>
      </c>
      <c r="AX197" s="125" t="str">
        <f t="shared" si="91"/>
        <v/>
      </c>
      <c r="AY197" s="125" t="str">
        <f t="shared" si="92"/>
        <v/>
      </c>
      <c r="AZ197" s="87"/>
      <c r="BA197" s="30" t="str">
        <f t="shared" si="93"/>
        <v>Débil</v>
      </c>
      <c r="BB197" s="34" t="str">
        <f>IFERROR(VLOOKUP((CONCATENATE(AY197,BA197)),Listados!$U$3:$V$11,2,FALSE),"")</f>
        <v/>
      </c>
      <c r="BC197" s="125">
        <f t="shared" si="94"/>
        <v>100</v>
      </c>
      <c r="BD197" s="188"/>
      <c r="BE197" s="190"/>
      <c r="BF197" s="188"/>
      <c r="BG197" s="188"/>
      <c r="BH197" s="175"/>
      <c r="BI197" s="198"/>
      <c r="BJ197" s="175"/>
      <c r="BK197" s="175"/>
    </row>
    <row r="198" spans="1:63" ht="29" thickBot="1">
      <c r="A198" s="179"/>
      <c r="B198" s="200"/>
      <c r="C198" s="183"/>
      <c r="D198" s="186"/>
      <c r="E198" s="229"/>
      <c r="F198" s="237"/>
      <c r="G198" s="185"/>
      <c r="H198" s="234"/>
      <c r="I198" s="234"/>
      <c r="J198" s="234"/>
      <c r="K198" s="234"/>
      <c r="L198" s="234"/>
      <c r="M198" s="234"/>
      <c r="N198" s="234"/>
      <c r="O198" s="234"/>
      <c r="P198" s="234"/>
      <c r="Q198" s="234"/>
      <c r="R198" s="234"/>
      <c r="S198" s="234"/>
      <c r="T198" s="234"/>
      <c r="U198" s="234"/>
      <c r="V198" s="234"/>
      <c r="W198" s="234"/>
      <c r="X198" s="234"/>
      <c r="Y198" s="234"/>
      <c r="Z198" s="192"/>
      <c r="AA198" s="218"/>
      <c r="AB198" s="192"/>
      <c r="AC198" s="195"/>
      <c r="AD198" s="218" t="str">
        <f>+IF(OR(AB198=1,AB198&lt;=5),"Moderado",IF(OR(AB198=6,AB198&lt;=11),"Mayor","Catastrófico"))</f>
        <v>Moderado</v>
      </c>
      <c r="AE198" s="195"/>
      <c r="AF198" s="198"/>
      <c r="AG198" s="83" t="s">
        <v>169</v>
      </c>
      <c r="AH198" s="86"/>
      <c r="AI198" s="86"/>
      <c r="AJ198" s="86"/>
      <c r="AK198" s="46" t="str">
        <f t="shared" si="84"/>
        <v/>
      </c>
      <c r="AL198" s="86"/>
      <c r="AM198" s="46" t="str">
        <f t="shared" si="85"/>
        <v/>
      </c>
      <c r="AN198" s="126"/>
      <c r="AO198" s="46" t="str">
        <f t="shared" si="86"/>
        <v/>
      </c>
      <c r="AP198" s="126"/>
      <c r="AQ198" s="46" t="str">
        <f t="shared" si="87"/>
        <v/>
      </c>
      <c r="AR198" s="126"/>
      <c r="AS198" s="46" t="str">
        <f t="shared" si="88"/>
        <v/>
      </c>
      <c r="AT198" s="126"/>
      <c r="AU198" s="46" t="str">
        <f t="shared" si="89"/>
        <v/>
      </c>
      <c r="AV198" s="126"/>
      <c r="AW198" s="46" t="str">
        <f t="shared" si="90"/>
        <v/>
      </c>
      <c r="AX198" s="125" t="str">
        <f t="shared" si="91"/>
        <v/>
      </c>
      <c r="AY198" s="125" t="str">
        <f t="shared" si="92"/>
        <v/>
      </c>
      <c r="AZ198" s="87"/>
      <c r="BA198" s="30" t="str">
        <f t="shared" si="93"/>
        <v>Débil</v>
      </c>
      <c r="BB198" s="34" t="str">
        <f>IFERROR(VLOOKUP((CONCATENATE(AY198,BA198)),Listados!$U$3:$V$11,2,FALSE),"")</f>
        <v/>
      </c>
      <c r="BC198" s="125">
        <f t="shared" si="94"/>
        <v>100</v>
      </c>
      <c r="BD198" s="189"/>
      <c r="BE198" s="190"/>
      <c r="BF198" s="189"/>
      <c r="BG198" s="189"/>
      <c r="BH198" s="176"/>
      <c r="BI198" s="198"/>
      <c r="BJ198" s="176"/>
      <c r="BK198" s="176"/>
    </row>
    <row r="199" spans="1:63" ht="28">
      <c r="A199" s="177">
        <v>33</v>
      </c>
      <c r="B199" s="199"/>
      <c r="C199" s="181" t="str">
        <f>IFERROR(VLOOKUP(B199,Listados!B$3:C$20,2,FALSE),"")</f>
        <v/>
      </c>
      <c r="D199" s="184" t="s">
        <v>193</v>
      </c>
      <c r="E199" s="37"/>
      <c r="F199" s="28"/>
      <c r="G199" s="184"/>
      <c r="H199" s="233"/>
      <c r="I199" s="233"/>
      <c r="J199" s="233"/>
      <c r="K199" s="233"/>
      <c r="L199" s="233"/>
      <c r="M199" s="233"/>
      <c r="N199" s="233"/>
      <c r="O199" s="233"/>
      <c r="P199" s="233"/>
      <c r="Q199" s="233"/>
      <c r="R199" s="233"/>
      <c r="S199" s="233"/>
      <c r="T199" s="233"/>
      <c r="U199" s="233"/>
      <c r="V199" s="233"/>
      <c r="W199" s="233"/>
      <c r="X199" s="233"/>
      <c r="Y199" s="233"/>
      <c r="Z199" s="191"/>
      <c r="AA199" s="195">
        <f>COUNTIF(H199:Z204, "SI")</f>
        <v>0</v>
      </c>
      <c r="AB199" s="191"/>
      <c r="AC199" s="193" t="e">
        <f>+VLOOKUP(AB199,Listados!$K$8:$L$12,2,0)</f>
        <v>#N/A</v>
      </c>
      <c r="AD199" s="195" t="str">
        <f>+IF(OR(AA199=1,AA199&lt;=5),"Moderado",IF(OR(AA199=6,AA199&lt;=11),"Mayor","Catastrófico"))</f>
        <v>Moderado</v>
      </c>
      <c r="AE199" s="193" t="e">
        <f>+VLOOKUP(AD199,Listados!K205:L209,2,0)</f>
        <v>#N/A</v>
      </c>
      <c r="AF199" s="176" t="str">
        <f>IF(AND(AB199&lt;&gt;"",AD199&lt;&gt;""),VLOOKUP(AB199&amp;AD199,Listados!$M$3:$N$27,2,FALSE),"")</f>
        <v/>
      </c>
      <c r="AG199" s="83" t="s">
        <v>169</v>
      </c>
      <c r="AH199" s="86"/>
      <c r="AI199" s="86"/>
      <c r="AJ199" s="86"/>
      <c r="AK199" s="46" t="str">
        <f t="shared" si="84"/>
        <v/>
      </c>
      <c r="AL199" s="86"/>
      <c r="AM199" s="46" t="str">
        <f t="shared" si="85"/>
        <v/>
      </c>
      <c r="AN199" s="126"/>
      <c r="AO199" s="46" t="str">
        <f t="shared" si="86"/>
        <v/>
      </c>
      <c r="AP199" s="126"/>
      <c r="AQ199" s="46" t="str">
        <f t="shared" si="87"/>
        <v/>
      </c>
      <c r="AR199" s="126"/>
      <c r="AS199" s="46" t="str">
        <f t="shared" si="88"/>
        <v/>
      </c>
      <c r="AT199" s="126"/>
      <c r="AU199" s="46" t="str">
        <f t="shared" si="89"/>
        <v/>
      </c>
      <c r="AV199" s="126"/>
      <c r="AW199" s="46" t="str">
        <f t="shared" si="90"/>
        <v/>
      </c>
      <c r="AX199" s="125" t="str">
        <f t="shared" si="91"/>
        <v/>
      </c>
      <c r="AY199" s="125" t="str">
        <f t="shared" si="92"/>
        <v/>
      </c>
      <c r="AZ199" s="87"/>
      <c r="BA199" s="30" t="str">
        <f t="shared" si="93"/>
        <v>Débil</v>
      </c>
      <c r="BB199" s="34" t="str">
        <f>IFERROR(VLOOKUP((CONCATENATE(AY199,BA199)),Listados!$U$3:$V$11,2,FALSE),"")</f>
        <v/>
      </c>
      <c r="BC199" s="125">
        <f t="shared" si="94"/>
        <v>100</v>
      </c>
      <c r="BD199" s="187">
        <f>AVERAGE(BC199:BC204)</f>
        <v>100</v>
      </c>
      <c r="BE199" s="189" t="str">
        <f>IF(BD199&lt;=50, "Débil", IF(BD199&lt;=99,"Moderado","Fuerte"))</f>
        <v>Fuerte</v>
      </c>
      <c r="BF199" s="187">
        <f t="shared" ref="BF199" si="125">+IF(BE199="Fuerte",2,IF(BE199="Moderado",1,0))</f>
        <v>2</v>
      </c>
      <c r="BG199" s="187" t="e">
        <f t="shared" ref="BG199" si="126">+AC199-BF199</f>
        <v>#N/A</v>
      </c>
      <c r="BH199" s="174" t="e">
        <f>+VLOOKUP(BG199,Listados!$J$18:$K$24,2,TRUE)</f>
        <v>#N/A</v>
      </c>
      <c r="BI199" s="176" t="str">
        <f t="shared" ref="BI199" si="127">IF(ISBLANK(AD199),"",AD199)</f>
        <v>Moderado</v>
      </c>
      <c r="BJ199" s="174" t="e">
        <f>IF(AND(BH199&lt;&gt;"",BI199&lt;&gt;""),VLOOKUP(BH199&amp;BI199,Listados!$M$3:$N$27,2,FALSE),"")</f>
        <v>#N/A</v>
      </c>
      <c r="BK199" s="174" t="e">
        <f>+VLOOKUP(BJ199,Listados!$P$3:$Q$6,2,FALSE)</f>
        <v>#N/A</v>
      </c>
    </row>
    <row r="200" spans="1:63" ht="28">
      <c r="A200" s="178"/>
      <c r="B200" s="200"/>
      <c r="C200" s="182"/>
      <c r="D200" s="185"/>
      <c r="E200" s="35"/>
      <c r="F200" s="29"/>
      <c r="G200" s="185"/>
      <c r="H200" s="234"/>
      <c r="I200" s="234"/>
      <c r="J200" s="234"/>
      <c r="K200" s="234"/>
      <c r="L200" s="234"/>
      <c r="M200" s="234"/>
      <c r="N200" s="234"/>
      <c r="O200" s="234"/>
      <c r="P200" s="234"/>
      <c r="Q200" s="234"/>
      <c r="R200" s="234"/>
      <c r="S200" s="234"/>
      <c r="T200" s="234"/>
      <c r="U200" s="234"/>
      <c r="V200" s="234"/>
      <c r="W200" s="234"/>
      <c r="X200" s="234"/>
      <c r="Y200" s="234"/>
      <c r="Z200" s="192"/>
      <c r="AA200" s="218"/>
      <c r="AB200" s="192"/>
      <c r="AC200" s="194"/>
      <c r="AD200" s="218" t="str">
        <f>+IF(OR(AB200=1,AB200&lt;=5),"Moderado",IF(OR(AB200=6,AB200&lt;=11),"Mayor","Catastrófico"))</f>
        <v>Moderado</v>
      </c>
      <c r="AE200" s="194"/>
      <c r="AF200" s="198"/>
      <c r="AG200" s="83" t="s">
        <v>169</v>
      </c>
      <c r="AH200" s="86"/>
      <c r="AI200" s="86"/>
      <c r="AJ200" s="86"/>
      <c r="AK200" s="46" t="str">
        <f t="shared" ref="AK200:AK263" si="128">+IF(AJ200="si",15,"")</f>
        <v/>
      </c>
      <c r="AL200" s="86"/>
      <c r="AM200" s="46" t="str">
        <f t="shared" ref="AM200:AM263" si="129">+IF(AL200="si",15,"")</f>
        <v/>
      </c>
      <c r="AN200" s="126"/>
      <c r="AO200" s="46" t="str">
        <f t="shared" ref="AO200:AO263" si="130">+IF(AN200="si",15,"")</f>
        <v/>
      </c>
      <c r="AP200" s="126"/>
      <c r="AQ200" s="46" t="str">
        <f t="shared" ref="AQ200:AQ263" si="131">+IF(AP200="si",15,"")</f>
        <v/>
      </c>
      <c r="AR200" s="126"/>
      <c r="AS200" s="46" t="str">
        <f t="shared" ref="AS200:AS263" si="132">+IF(AR200="si",15,"")</f>
        <v/>
      </c>
      <c r="AT200" s="126"/>
      <c r="AU200" s="46" t="str">
        <f t="shared" ref="AU200:AU263" si="133">+IF(AT200="si",15,"")</f>
        <v/>
      </c>
      <c r="AV200" s="126"/>
      <c r="AW200" s="46" t="str">
        <f t="shared" ref="AW200:AW263" si="134">+IF(AV200="Completa",10,IF(AV200="Incompleta",5,""))</f>
        <v/>
      </c>
      <c r="AX200" s="125" t="str">
        <f t="shared" ref="AX200:AX263" si="135">IF((SUM(AK200,AM200,AO200,AQ200,AS200,AU200,AW200)=0),"",(SUM(AK200,AM200,AO200,AQ200,AS200,AU200,AW200)))</f>
        <v/>
      </c>
      <c r="AY200" s="125" t="str">
        <f t="shared" ref="AY200:AY263" si="136">IF(AX200&lt;=85,"Débil",IF(AX200&lt;=95,"Moderado",IF(AX200=100,"Fuerte","")))</f>
        <v/>
      </c>
      <c r="AZ200" s="87"/>
      <c r="BA200" s="30" t="str">
        <f t="shared" ref="BA200:BA263" si="137">+IF(AZ200="siempre","Fuerte",IF(AZ200="Algunas veces","Moderado","Débil"))</f>
        <v>Débil</v>
      </c>
      <c r="BB200" s="34" t="str">
        <f>IFERROR(VLOOKUP((CONCATENATE(AY200,BA200)),Listados!$U$3:$V$11,2,FALSE),"")</f>
        <v/>
      </c>
      <c r="BC200" s="125">
        <f t="shared" ref="BC200:BC263" si="138">IF(ISBLANK(BB200),"",IF(BB200="Débil", 0, IF(BB200="Moderado",50,100)))</f>
        <v>100</v>
      </c>
      <c r="BD200" s="188"/>
      <c r="BE200" s="190"/>
      <c r="BF200" s="188"/>
      <c r="BG200" s="188"/>
      <c r="BH200" s="175"/>
      <c r="BI200" s="198"/>
      <c r="BJ200" s="175"/>
      <c r="BK200" s="175"/>
    </row>
    <row r="201" spans="1:63" ht="28">
      <c r="A201" s="178"/>
      <c r="B201" s="200"/>
      <c r="C201" s="182"/>
      <c r="D201" s="185"/>
      <c r="E201" s="35"/>
      <c r="F201" s="29"/>
      <c r="G201" s="185"/>
      <c r="H201" s="234"/>
      <c r="I201" s="234"/>
      <c r="J201" s="234"/>
      <c r="K201" s="234"/>
      <c r="L201" s="234"/>
      <c r="M201" s="234"/>
      <c r="N201" s="234"/>
      <c r="O201" s="234"/>
      <c r="P201" s="234"/>
      <c r="Q201" s="234"/>
      <c r="R201" s="234"/>
      <c r="S201" s="234"/>
      <c r="T201" s="234"/>
      <c r="U201" s="234"/>
      <c r="V201" s="234"/>
      <c r="W201" s="234"/>
      <c r="X201" s="234"/>
      <c r="Y201" s="234"/>
      <c r="Z201" s="192"/>
      <c r="AA201" s="218"/>
      <c r="AB201" s="192"/>
      <c r="AC201" s="194"/>
      <c r="AD201" s="218" t="str">
        <f>+IF(OR(AB201=1,AB201&lt;=5),"Moderado",IF(OR(AB201=6,AB201&lt;=11),"Mayor","Catastrófico"))</f>
        <v>Moderado</v>
      </c>
      <c r="AE201" s="194"/>
      <c r="AF201" s="198"/>
      <c r="AG201" s="83" t="s">
        <v>169</v>
      </c>
      <c r="AH201" s="86"/>
      <c r="AI201" s="86"/>
      <c r="AJ201" s="86"/>
      <c r="AK201" s="46" t="str">
        <f t="shared" si="128"/>
        <v/>
      </c>
      <c r="AL201" s="86"/>
      <c r="AM201" s="46" t="str">
        <f t="shared" si="129"/>
        <v/>
      </c>
      <c r="AN201" s="126"/>
      <c r="AO201" s="46" t="str">
        <f t="shared" si="130"/>
        <v/>
      </c>
      <c r="AP201" s="126"/>
      <c r="AQ201" s="46" t="str">
        <f t="shared" si="131"/>
        <v/>
      </c>
      <c r="AR201" s="126"/>
      <c r="AS201" s="46" t="str">
        <f t="shared" si="132"/>
        <v/>
      </c>
      <c r="AT201" s="126"/>
      <c r="AU201" s="46" t="str">
        <f t="shared" si="133"/>
        <v/>
      </c>
      <c r="AV201" s="126"/>
      <c r="AW201" s="46" t="str">
        <f t="shared" si="134"/>
        <v/>
      </c>
      <c r="AX201" s="125" t="str">
        <f t="shared" si="135"/>
        <v/>
      </c>
      <c r="AY201" s="125" t="str">
        <f t="shared" si="136"/>
        <v/>
      </c>
      <c r="AZ201" s="87"/>
      <c r="BA201" s="30" t="str">
        <f t="shared" si="137"/>
        <v>Débil</v>
      </c>
      <c r="BB201" s="34" t="str">
        <f>IFERROR(VLOOKUP((CONCATENATE(AY201,BA201)),Listados!$U$3:$V$11,2,FALSE),"")</f>
        <v/>
      </c>
      <c r="BC201" s="125">
        <f t="shared" si="138"/>
        <v>100</v>
      </c>
      <c r="BD201" s="188"/>
      <c r="BE201" s="190"/>
      <c r="BF201" s="188"/>
      <c r="BG201" s="188"/>
      <c r="BH201" s="175"/>
      <c r="BI201" s="198"/>
      <c r="BJ201" s="175"/>
      <c r="BK201" s="175"/>
    </row>
    <row r="202" spans="1:63" ht="28">
      <c r="A202" s="178"/>
      <c r="B202" s="200"/>
      <c r="C202" s="182"/>
      <c r="D202" s="185"/>
      <c r="E202" s="227"/>
      <c r="F202" s="235"/>
      <c r="G202" s="185"/>
      <c r="H202" s="234"/>
      <c r="I202" s="234"/>
      <c r="J202" s="234"/>
      <c r="K202" s="234"/>
      <c r="L202" s="234"/>
      <c r="M202" s="234"/>
      <c r="N202" s="234"/>
      <c r="O202" s="234"/>
      <c r="P202" s="234"/>
      <c r="Q202" s="234"/>
      <c r="R202" s="234"/>
      <c r="S202" s="234"/>
      <c r="T202" s="234"/>
      <c r="U202" s="234"/>
      <c r="V202" s="234"/>
      <c r="W202" s="234"/>
      <c r="X202" s="234"/>
      <c r="Y202" s="234"/>
      <c r="Z202" s="192"/>
      <c r="AA202" s="218"/>
      <c r="AB202" s="192"/>
      <c r="AC202" s="194"/>
      <c r="AD202" s="218" t="str">
        <f>+IF(OR(AB202=1,AB202&lt;=5),"Moderado",IF(OR(AB202=6,AB202&lt;=11),"Mayor","Catastrófico"))</f>
        <v>Moderado</v>
      </c>
      <c r="AE202" s="194"/>
      <c r="AF202" s="198"/>
      <c r="AG202" s="83" t="s">
        <v>169</v>
      </c>
      <c r="AH202" s="86"/>
      <c r="AI202" s="86"/>
      <c r="AJ202" s="86"/>
      <c r="AK202" s="46" t="str">
        <f t="shared" si="128"/>
        <v/>
      </c>
      <c r="AL202" s="86"/>
      <c r="AM202" s="46" t="str">
        <f t="shared" si="129"/>
        <v/>
      </c>
      <c r="AN202" s="126"/>
      <c r="AO202" s="46" t="str">
        <f t="shared" si="130"/>
        <v/>
      </c>
      <c r="AP202" s="126"/>
      <c r="AQ202" s="46" t="str">
        <f t="shared" si="131"/>
        <v/>
      </c>
      <c r="AR202" s="126"/>
      <c r="AS202" s="46" t="str">
        <f t="shared" si="132"/>
        <v/>
      </c>
      <c r="AT202" s="126"/>
      <c r="AU202" s="46" t="str">
        <f t="shared" si="133"/>
        <v/>
      </c>
      <c r="AV202" s="126"/>
      <c r="AW202" s="46" t="str">
        <f t="shared" si="134"/>
        <v/>
      </c>
      <c r="AX202" s="125" t="str">
        <f t="shared" si="135"/>
        <v/>
      </c>
      <c r="AY202" s="125" t="str">
        <f t="shared" si="136"/>
        <v/>
      </c>
      <c r="AZ202" s="87"/>
      <c r="BA202" s="30" t="str">
        <f t="shared" si="137"/>
        <v>Débil</v>
      </c>
      <c r="BB202" s="34" t="str">
        <f>IFERROR(VLOOKUP((CONCATENATE(AY202,BA202)),Listados!$U$3:$V$11,2,FALSE),"")</f>
        <v/>
      </c>
      <c r="BC202" s="125">
        <f t="shared" si="138"/>
        <v>100</v>
      </c>
      <c r="BD202" s="188"/>
      <c r="BE202" s="190"/>
      <c r="BF202" s="188"/>
      <c r="BG202" s="188"/>
      <c r="BH202" s="175"/>
      <c r="BI202" s="198"/>
      <c r="BJ202" s="175"/>
      <c r="BK202" s="175"/>
    </row>
    <row r="203" spans="1:63" ht="28">
      <c r="A203" s="178"/>
      <c r="B203" s="200"/>
      <c r="C203" s="182"/>
      <c r="D203" s="185"/>
      <c r="E203" s="228"/>
      <c r="F203" s="236"/>
      <c r="G203" s="185"/>
      <c r="H203" s="234"/>
      <c r="I203" s="234"/>
      <c r="J203" s="234"/>
      <c r="K203" s="234"/>
      <c r="L203" s="234"/>
      <c r="M203" s="234"/>
      <c r="N203" s="234"/>
      <c r="O203" s="234"/>
      <c r="P203" s="234"/>
      <c r="Q203" s="234"/>
      <c r="R203" s="234"/>
      <c r="S203" s="234"/>
      <c r="T203" s="234"/>
      <c r="U203" s="234"/>
      <c r="V203" s="234"/>
      <c r="W203" s="234"/>
      <c r="X203" s="234"/>
      <c r="Y203" s="234"/>
      <c r="Z203" s="192"/>
      <c r="AA203" s="218"/>
      <c r="AB203" s="192"/>
      <c r="AC203" s="194"/>
      <c r="AD203" s="218" t="str">
        <f>+IF(OR(AB203=1,AB203&lt;=5),"Moderado",IF(OR(AB203=6,AB203&lt;=11),"Mayor","Catastrófico"))</f>
        <v>Moderado</v>
      </c>
      <c r="AE203" s="194"/>
      <c r="AF203" s="198"/>
      <c r="AG203" s="83" t="s">
        <v>169</v>
      </c>
      <c r="AH203" s="86"/>
      <c r="AI203" s="86"/>
      <c r="AJ203" s="86"/>
      <c r="AK203" s="46" t="str">
        <f t="shared" si="128"/>
        <v/>
      </c>
      <c r="AL203" s="86"/>
      <c r="AM203" s="46" t="str">
        <f t="shared" si="129"/>
        <v/>
      </c>
      <c r="AN203" s="126"/>
      <c r="AO203" s="46" t="str">
        <f t="shared" si="130"/>
        <v/>
      </c>
      <c r="AP203" s="126"/>
      <c r="AQ203" s="46" t="str">
        <f t="shared" si="131"/>
        <v/>
      </c>
      <c r="AR203" s="126"/>
      <c r="AS203" s="46" t="str">
        <f t="shared" si="132"/>
        <v/>
      </c>
      <c r="AT203" s="126"/>
      <c r="AU203" s="46" t="str">
        <f t="shared" si="133"/>
        <v/>
      </c>
      <c r="AV203" s="126"/>
      <c r="AW203" s="46" t="str">
        <f t="shared" si="134"/>
        <v/>
      </c>
      <c r="AX203" s="125" t="str">
        <f t="shared" si="135"/>
        <v/>
      </c>
      <c r="AY203" s="125" t="str">
        <f t="shared" si="136"/>
        <v/>
      </c>
      <c r="AZ203" s="87"/>
      <c r="BA203" s="30" t="str">
        <f t="shared" si="137"/>
        <v>Débil</v>
      </c>
      <c r="BB203" s="34" t="str">
        <f>IFERROR(VLOOKUP((CONCATENATE(AY203,BA203)),Listados!$U$3:$V$11,2,FALSE),"")</f>
        <v/>
      </c>
      <c r="BC203" s="125">
        <f t="shared" si="138"/>
        <v>100</v>
      </c>
      <c r="BD203" s="188"/>
      <c r="BE203" s="190"/>
      <c r="BF203" s="188"/>
      <c r="BG203" s="188"/>
      <c r="BH203" s="175"/>
      <c r="BI203" s="198"/>
      <c r="BJ203" s="175"/>
      <c r="BK203" s="175"/>
    </row>
    <row r="204" spans="1:63" ht="29" thickBot="1">
      <c r="A204" s="179"/>
      <c r="B204" s="200"/>
      <c r="C204" s="183"/>
      <c r="D204" s="186"/>
      <c r="E204" s="229"/>
      <c r="F204" s="237"/>
      <c r="G204" s="185"/>
      <c r="H204" s="234"/>
      <c r="I204" s="234"/>
      <c r="J204" s="234"/>
      <c r="K204" s="234"/>
      <c r="L204" s="234"/>
      <c r="M204" s="234"/>
      <c r="N204" s="234"/>
      <c r="O204" s="234"/>
      <c r="P204" s="234"/>
      <c r="Q204" s="234"/>
      <c r="R204" s="234"/>
      <c r="S204" s="234"/>
      <c r="T204" s="234"/>
      <c r="U204" s="234"/>
      <c r="V204" s="234"/>
      <c r="W204" s="234"/>
      <c r="X204" s="234"/>
      <c r="Y204" s="234"/>
      <c r="Z204" s="192"/>
      <c r="AA204" s="218"/>
      <c r="AB204" s="192"/>
      <c r="AC204" s="195"/>
      <c r="AD204" s="218" t="str">
        <f>+IF(OR(AB204=1,AB204&lt;=5),"Moderado",IF(OR(AB204=6,AB204&lt;=11),"Mayor","Catastrófico"))</f>
        <v>Moderado</v>
      </c>
      <c r="AE204" s="195"/>
      <c r="AF204" s="198"/>
      <c r="AG204" s="83" t="s">
        <v>169</v>
      </c>
      <c r="AH204" s="86"/>
      <c r="AI204" s="86"/>
      <c r="AJ204" s="86"/>
      <c r="AK204" s="46" t="str">
        <f t="shared" si="128"/>
        <v/>
      </c>
      <c r="AL204" s="86"/>
      <c r="AM204" s="46" t="str">
        <f t="shared" si="129"/>
        <v/>
      </c>
      <c r="AN204" s="126"/>
      <c r="AO204" s="46" t="str">
        <f t="shared" si="130"/>
        <v/>
      </c>
      <c r="AP204" s="126"/>
      <c r="AQ204" s="46" t="str">
        <f t="shared" si="131"/>
        <v/>
      </c>
      <c r="AR204" s="126"/>
      <c r="AS204" s="46" t="str">
        <f t="shared" si="132"/>
        <v/>
      </c>
      <c r="AT204" s="126"/>
      <c r="AU204" s="46" t="str">
        <f t="shared" si="133"/>
        <v/>
      </c>
      <c r="AV204" s="126"/>
      <c r="AW204" s="46" t="str">
        <f t="shared" si="134"/>
        <v/>
      </c>
      <c r="AX204" s="125" t="str">
        <f t="shared" si="135"/>
        <v/>
      </c>
      <c r="AY204" s="125" t="str">
        <f t="shared" si="136"/>
        <v/>
      </c>
      <c r="AZ204" s="87"/>
      <c r="BA204" s="30" t="str">
        <f t="shared" si="137"/>
        <v>Débil</v>
      </c>
      <c r="BB204" s="34" t="str">
        <f>IFERROR(VLOOKUP((CONCATENATE(AY204,BA204)),Listados!$U$3:$V$11,2,FALSE),"")</f>
        <v/>
      </c>
      <c r="BC204" s="125">
        <f t="shared" si="138"/>
        <v>100</v>
      </c>
      <c r="BD204" s="189"/>
      <c r="BE204" s="190"/>
      <c r="BF204" s="189"/>
      <c r="BG204" s="189"/>
      <c r="BH204" s="176"/>
      <c r="BI204" s="198"/>
      <c r="BJ204" s="176"/>
      <c r="BK204" s="176"/>
    </row>
    <row r="205" spans="1:63" ht="28">
      <c r="A205" s="177">
        <v>34</v>
      </c>
      <c r="B205" s="199"/>
      <c r="C205" s="181" t="str">
        <f>IFERROR(VLOOKUP(B205,Listados!B$3:C$20,2,FALSE),"")</f>
        <v/>
      </c>
      <c r="D205" s="184" t="s">
        <v>193</v>
      </c>
      <c r="E205" s="37"/>
      <c r="F205" s="28"/>
      <c r="G205" s="184"/>
      <c r="H205" s="233"/>
      <c r="I205" s="233"/>
      <c r="J205" s="233"/>
      <c r="K205" s="233"/>
      <c r="L205" s="233"/>
      <c r="M205" s="233"/>
      <c r="N205" s="233"/>
      <c r="O205" s="233"/>
      <c r="P205" s="233"/>
      <c r="Q205" s="233"/>
      <c r="R205" s="233"/>
      <c r="S205" s="233"/>
      <c r="T205" s="233"/>
      <c r="U205" s="233"/>
      <c r="V205" s="233"/>
      <c r="W205" s="233"/>
      <c r="X205" s="233"/>
      <c r="Y205" s="233"/>
      <c r="Z205" s="191"/>
      <c r="AA205" s="195">
        <f>COUNTIF(H205:Z210, "SI")</f>
        <v>0</v>
      </c>
      <c r="AB205" s="191"/>
      <c r="AC205" s="193" t="e">
        <f>+VLOOKUP(AB205,Listados!$K$8:$L$12,2,0)</f>
        <v>#N/A</v>
      </c>
      <c r="AD205" s="195" t="str">
        <f>+IF(OR(AA205=1,AA205&lt;=5),"Moderado",IF(OR(AA205=6,AA205&lt;=11),"Mayor","Catastrófico"))</f>
        <v>Moderado</v>
      </c>
      <c r="AE205" s="193" t="e">
        <f>+VLOOKUP(AD205,Listados!K211:L215,2,0)</f>
        <v>#N/A</v>
      </c>
      <c r="AF205" s="176" t="str">
        <f>IF(AND(AB205&lt;&gt;"",AD205&lt;&gt;""),VLOOKUP(AB205&amp;AD205,Listados!$M$3:$N$27,2,FALSE),"")</f>
        <v/>
      </c>
      <c r="AG205" s="83" t="s">
        <v>169</v>
      </c>
      <c r="AH205" s="86"/>
      <c r="AI205" s="86"/>
      <c r="AJ205" s="86"/>
      <c r="AK205" s="46" t="str">
        <f t="shared" si="128"/>
        <v/>
      </c>
      <c r="AL205" s="86"/>
      <c r="AM205" s="46" t="str">
        <f t="shared" si="129"/>
        <v/>
      </c>
      <c r="AN205" s="126"/>
      <c r="AO205" s="46" t="str">
        <f t="shared" si="130"/>
        <v/>
      </c>
      <c r="AP205" s="126"/>
      <c r="AQ205" s="46" t="str">
        <f t="shared" si="131"/>
        <v/>
      </c>
      <c r="AR205" s="126"/>
      <c r="AS205" s="46" t="str">
        <f t="shared" si="132"/>
        <v/>
      </c>
      <c r="AT205" s="126"/>
      <c r="AU205" s="46" t="str">
        <f t="shared" si="133"/>
        <v/>
      </c>
      <c r="AV205" s="126"/>
      <c r="AW205" s="46" t="str">
        <f t="shared" si="134"/>
        <v/>
      </c>
      <c r="AX205" s="125" t="str">
        <f t="shared" si="135"/>
        <v/>
      </c>
      <c r="AY205" s="125" t="str">
        <f t="shared" si="136"/>
        <v/>
      </c>
      <c r="AZ205" s="87"/>
      <c r="BA205" s="30" t="str">
        <f t="shared" si="137"/>
        <v>Débil</v>
      </c>
      <c r="BB205" s="34" t="str">
        <f>IFERROR(VLOOKUP((CONCATENATE(AY205,BA205)),Listados!$U$3:$V$11,2,FALSE),"")</f>
        <v/>
      </c>
      <c r="BC205" s="125">
        <f t="shared" si="138"/>
        <v>100</v>
      </c>
      <c r="BD205" s="187">
        <f>AVERAGE(BC205:BC210)</f>
        <v>100</v>
      </c>
      <c r="BE205" s="189" t="str">
        <f>IF(BD205&lt;=50, "Débil", IF(BD205&lt;=99,"Moderado","Fuerte"))</f>
        <v>Fuerte</v>
      </c>
      <c r="BF205" s="187">
        <f t="shared" ref="BF205" si="139">+IF(BE205="Fuerte",2,IF(BE205="Moderado",1,0))</f>
        <v>2</v>
      </c>
      <c r="BG205" s="187" t="e">
        <f t="shared" ref="BG205" si="140">+AC205-BF205</f>
        <v>#N/A</v>
      </c>
      <c r="BH205" s="174" t="e">
        <f>+VLOOKUP(BG205,Listados!$J$18:$K$24,2,TRUE)</f>
        <v>#N/A</v>
      </c>
      <c r="BI205" s="176" t="str">
        <f t="shared" ref="BI205" si="141">IF(ISBLANK(AD205),"",AD205)</f>
        <v>Moderado</v>
      </c>
      <c r="BJ205" s="174" t="e">
        <f>IF(AND(BH205&lt;&gt;"",BI205&lt;&gt;""),VLOOKUP(BH205&amp;BI205,Listados!$M$3:$N$27,2,FALSE),"")</f>
        <v>#N/A</v>
      </c>
      <c r="BK205" s="174" t="e">
        <f>+VLOOKUP(BJ205,Listados!$P$3:$Q$6,2,FALSE)</f>
        <v>#N/A</v>
      </c>
    </row>
    <row r="206" spans="1:63" ht="28">
      <c r="A206" s="178"/>
      <c r="B206" s="200"/>
      <c r="C206" s="182"/>
      <c r="D206" s="185"/>
      <c r="E206" s="35"/>
      <c r="F206" s="29"/>
      <c r="G206" s="185"/>
      <c r="H206" s="234"/>
      <c r="I206" s="234"/>
      <c r="J206" s="234"/>
      <c r="K206" s="234"/>
      <c r="L206" s="234"/>
      <c r="M206" s="234"/>
      <c r="N206" s="234"/>
      <c r="O206" s="234"/>
      <c r="P206" s="234"/>
      <c r="Q206" s="234"/>
      <c r="R206" s="234"/>
      <c r="S206" s="234"/>
      <c r="T206" s="234"/>
      <c r="U206" s="234"/>
      <c r="V206" s="234"/>
      <c r="W206" s="234"/>
      <c r="X206" s="234"/>
      <c r="Y206" s="234"/>
      <c r="Z206" s="192"/>
      <c r="AA206" s="218"/>
      <c r="AB206" s="192"/>
      <c r="AC206" s="194"/>
      <c r="AD206" s="218" t="str">
        <f>+IF(OR(AB206=1,AB206&lt;=5),"Moderado",IF(OR(AB206=6,AB206&lt;=11),"Mayor","Catastrófico"))</f>
        <v>Moderado</v>
      </c>
      <c r="AE206" s="194"/>
      <c r="AF206" s="198"/>
      <c r="AG206" s="83" t="s">
        <v>169</v>
      </c>
      <c r="AH206" s="86"/>
      <c r="AI206" s="86"/>
      <c r="AJ206" s="86"/>
      <c r="AK206" s="46" t="str">
        <f t="shared" si="128"/>
        <v/>
      </c>
      <c r="AL206" s="86"/>
      <c r="AM206" s="46" t="str">
        <f t="shared" si="129"/>
        <v/>
      </c>
      <c r="AN206" s="126"/>
      <c r="AO206" s="46" t="str">
        <f t="shared" si="130"/>
        <v/>
      </c>
      <c r="AP206" s="126"/>
      <c r="AQ206" s="46" t="str">
        <f t="shared" si="131"/>
        <v/>
      </c>
      <c r="AR206" s="126"/>
      <c r="AS206" s="46" t="str">
        <f t="shared" si="132"/>
        <v/>
      </c>
      <c r="AT206" s="126"/>
      <c r="AU206" s="46" t="str">
        <f t="shared" si="133"/>
        <v/>
      </c>
      <c r="AV206" s="126"/>
      <c r="AW206" s="46" t="str">
        <f t="shared" si="134"/>
        <v/>
      </c>
      <c r="AX206" s="125" t="str">
        <f t="shared" si="135"/>
        <v/>
      </c>
      <c r="AY206" s="125" t="str">
        <f t="shared" si="136"/>
        <v/>
      </c>
      <c r="AZ206" s="87"/>
      <c r="BA206" s="30" t="str">
        <f t="shared" si="137"/>
        <v>Débil</v>
      </c>
      <c r="BB206" s="34" t="str">
        <f>IFERROR(VLOOKUP((CONCATENATE(AY206,BA206)),Listados!$U$3:$V$11,2,FALSE),"")</f>
        <v/>
      </c>
      <c r="BC206" s="125">
        <f t="shared" si="138"/>
        <v>100</v>
      </c>
      <c r="BD206" s="188"/>
      <c r="BE206" s="190"/>
      <c r="BF206" s="188"/>
      <c r="BG206" s="188"/>
      <c r="BH206" s="175"/>
      <c r="BI206" s="198"/>
      <c r="BJ206" s="175"/>
      <c r="BK206" s="175"/>
    </row>
    <row r="207" spans="1:63" ht="28">
      <c r="A207" s="178"/>
      <c r="B207" s="200"/>
      <c r="C207" s="182"/>
      <c r="D207" s="185"/>
      <c r="E207" s="35"/>
      <c r="F207" s="29"/>
      <c r="G207" s="185"/>
      <c r="H207" s="234"/>
      <c r="I207" s="234"/>
      <c r="J207" s="234"/>
      <c r="K207" s="234"/>
      <c r="L207" s="234"/>
      <c r="M207" s="234"/>
      <c r="N207" s="234"/>
      <c r="O207" s="234"/>
      <c r="P207" s="234"/>
      <c r="Q207" s="234"/>
      <c r="R207" s="234"/>
      <c r="S207" s="234"/>
      <c r="T207" s="234"/>
      <c r="U207" s="234"/>
      <c r="V207" s="234"/>
      <c r="W207" s="234"/>
      <c r="X207" s="234"/>
      <c r="Y207" s="234"/>
      <c r="Z207" s="192"/>
      <c r="AA207" s="218"/>
      <c r="AB207" s="192"/>
      <c r="AC207" s="194"/>
      <c r="AD207" s="218" t="str">
        <f>+IF(OR(AB207=1,AB207&lt;=5),"Moderado",IF(OR(AB207=6,AB207&lt;=11),"Mayor","Catastrófico"))</f>
        <v>Moderado</v>
      </c>
      <c r="AE207" s="194"/>
      <c r="AF207" s="198"/>
      <c r="AG207" s="83" t="s">
        <v>169</v>
      </c>
      <c r="AH207" s="86"/>
      <c r="AI207" s="86"/>
      <c r="AJ207" s="86"/>
      <c r="AK207" s="46" t="str">
        <f t="shared" si="128"/>
        <v/>
      </c>
      <c r="AL207" s="86"/>
      <c r="AM207" s="46" t="str">
        <f t="shared" si="129"/>
        <v/>
      </c>
      <c r="AN207" s="126"/>
      <c r="AO207" s="46" t="str">
        <f t="shared" si="130"/>
        <v/>
      </c>
      <c r="AP207" s="126"/>
      <c r="AQ207" s="46" t="str">
        <f t="shared" si="131"/>
        <v/>
      </c>
      <c r="AR207" s="126"/>
      <c r="AS207" s="46" t="str">
        <f t="shared" si="132"/>
        <v/>
      </c>
      <c r="AT207" s="126"/>
      <c r="AU207" s="46" t="str">
        <f t="shared" si="133"/>
        <v/>
      </c>
      <c r="AV207" s="126"/>
      <c r="AW207" s="46" t="str">
        <f t="shared" si="134"/>
        <v/>
      </c>
      <c r="AX207" s="125" t="str">
        <f t="shared" si="135"/>
        <v/>
      </c>
      <c r="AY207" s="125" t="str">
        <f t="shared" si="136"/>
        <v/>
      </c>
      <c r="AZ207" s="87"/>
      <c r="BA207" s="30" t="str">
        <f t="shared" si="137"/>
        <v>Débil</v>
      </c>
      <c r="BB207" s="34" t="str">
        <f>IFERROR(VLOOKUP((CONCATENATE(AY207,BA207)),Listados!$U$3:$V$11,2,FALSE),"")</f>
        <v/>
      </c>
      <c r="BC207" s="125">
        <f t="shared" si="138"/>
        <v>100</v>
      </c>
      <c r="BD207" s="188"/>
      <c r="BE207" s="190"/>
      <c r="BF207" s="188"/>
      <c r="BG207" s="188"/>
      <c r="BH207" s="175"/>
      <c r="BI207" s="198"/>
      <c r="BJ207" s="175"/>
      <c r="BK207" s="175"/>
    </row>
    <row r="208" spans="1:63" ht="28">
      <c r="A208" s="178"/>
      <c r="B208" s="200"/>
      <c r="C208" s="182"/>
      <c r="D208" s="185"/>
      <c r="E208" s="227"/>
      <c r="F208" s="235"/>
      <c r="G208" s="185"/>
      <c r="H208" s="234"/>
      <c r="I208" s="234"/>
      <c r="J208" s="234"/>
      <c r="K208" s="234"/>
      <c r="L208" s="234"/>
      <c r="M208" s="234"/>
      <c r="N208" s="234"/>
      <c r="O208" s="234"/>
      <c r="P208" s="234"/>
      <c r="Q208" s="234"/>
      <c r="R208" s="234"/>
      <c r="S208" s="234"/>
      <c r="T208" s="234"/>
      <c r="U208" s="234"/>
      <c r="V208" s="234"/>
      <c r="W208" s="234"/>
      <c r="X208" s="234"/>
      <c r="Y208" s="234"/>
      <c r="Z208" s="192"/>
      <c r="AA208" s="218"/>
      <c r="AB208" s="192"/>
      <c r="AC208" s="194"/>
      <c r="AD208" s="218" t="str">
        <f>+IF(OR(AB208=1,AB208&lt;=5),"Moderado",IF(OR(AB208=6,AB208&lt;=11),"Mayor","Catastrófico"))</f>
        <v>Moderado</v>
      </c>
      <c r="AE208" s="194"/>
      <c r="AF208" s="198"/>
      <c r="AG208" s="83" t="s">
        <v>169</v>
      </c>
      <c r="AH208" s="86"/>
      <c r="AI208" s="86"/>
      <c r="AJ208" s="86"/>
      <c r="AK208" s="46" t="str">
        <f t="shared" si="128"/>
        <v/>
      </c>
      <c r="AL208" s="86"/>
      <c r="AM208" s="46" t="str">
        <f t="shared" si="129"/>
        <v/>
      </c>
      <c r="AN208" s="126"/>
      <c r="AO208" s="46" t="str">
        <f t="shared" si="130"/>
        <v/>
      </c>
      <c r="AP208" s="126"/>
      <c r="AQ208" s="46" t="str">
        <f t="shared" si="131"/>
        <v/>
      </c>
      <c r="AR208" s="126"/>
      <c r="AS208" s="46" t="str">
        <f t="shared" si="132"/>
        <v/>
      </c>
      <c r="AT208" s="126"/>
      <c r="AU208" s="46" t="str">
        <f t="shared" si="133"/>
        <v/>
      </c>
      <c r="AV208" s="126"/>
      <c r="AW208" s="46" t="str">
        <f t="shared" si="134"/>
        <v/>
      </c>
      <c r="AX208" s="125" t="str">
        <f t="shared" si="135"/>
        <v/>
      </c>
      <c r="AY208" s="125" t="str">
        <f t="shared" si="136"/>
        <v/>
      </c>
      <c r="AZ208" s="87"/>
      <c r="BA208" s="30" t="str">
        <f t="shared" si="137"/>
        <v>Débil</v>
      </c>
      <c r="BB208" s="34" t="str">
        <f>IFERROR(VLOOKUP((CONCATENATE(AY208,BA208)),Listados!$U$3:$V$11,2,FALSE),"")</f>
        <v/>
      </c>
      <c r="BC208" s="125">
        <f t="shared" si="138"/>
        <v>100</v>
      </c>
      <c r="BD208" s="188"/>
      <c r="BE208" s="190"/>
      <c r="BF208" s="188"/>
      <c r="BG208" s="188"/>
      <c r="BH208" s="175"/>
      <c r="BI208" s="198"/>
      <c r="BJ208" s="175"/>
      <c r="BK208" s="175"/>
    </row>
    <row r="209" spans="1:63" ht="28">
      <c r="A209" s="178"/>
      <c r="B209" s="200"/>
      <c r="C209" s="182"/>
      <c r="D209" s="185"/>
      <c r="E209" s="228"/>
      <c r="F209" s="236"/>
      <c r="G209" s="185"/>
      <c r="H209" s="234"/>
      <c r="I209" s="234"/>
      <c r="J209" s="234"/>
      <c r="K209" s="234"/>
      <c r="L209" s="234"/>
      <c r="M209" s="234"/>
      <c r="N209" s="234"/>
      <c r="O209" s="234"/>
      <c r="P209" s="234"/>
      <c r="Q209" s="234"/>
      <c r="R209" s="234"/>
      <c r="S209" s="234"/>
      <c r="T209" s="234"/>
      <c r="U209" s="234"/>
      <c r="V209" s="234"/>
      <c r="W209" s="234"/>
      <c r="X209" s="234"/>
      <c r="Y209" s="234"/>
      <c r="Z209" s="192"/>
      <c r="AA209" s="218"/>
      <c r="AB209" s="192"/>
      <c r="AC209" s="194"/>
      <c r="AD209" s="218" t="str">
        <f>+IF(OR(AB209=1,AB209&lt;=5),"Moderado",IF(OR(AB209=6,AB209&lt;=11),"Mayor","Catastrófico"))</f>
        <v>Moderado</v>
      </c>
      <c r="AE209" s="194"/>
      <c r="AF209" s="198"/>
      <c r="AG209" s="83" t="s">
        <v>169</v>
      </c>
      <c r="AH209" s="86"/>
      <c r="AI209" s="86"/>
      <c r="AJ209" s="86"/>
      <c r="AK209" s="46" t="str">
        <f t="shared" si="128"/>
        <v/>
      </c>
      <c r="AL209" s="86"/>
      <c r="AM209" s="46" t="str">
        <f t="shared" si="129"/>
        <v/>
      </c>
      <c r="AN209" s="126"/>
      <c r="AO209" s="46" t="str">
        <f t="shared" si="130"/>
        <v/>
      </c>
      <c r="AP209" s="126"/>
      <c r="AQ209" s="46" t="str">
        <f t="shared" si="131"/>
        <v/>
      </c>
      <c r="AR209" s="126"/>
      <c r="AS209" s="46" t="str">
        <f t="shared" si="132"/>
        <v/>
      </c>
      <c r="AT209" s="126"/>
      <c r="AU209" s="46" t="str">
        <f t="shared" si="133"/>
        <v/>
      </c>
      <c r="AV209" s="126"/>
      <c r="AW209" s="46" t="str">
        <f t="shared" si="134"/>
        <v/>
      </c>
      <c r="AX209" s="125" t="str">
        <f t="shared" si="135"/>
        <v/>
      </c>
      <c r="AY209" s="125" t="str">
        <f t="shared" si="136"/>
        <v/>
      </c>
      <c r="AZ209" s="87"/>
      <c r="BA209" s="30" t="str">
        <f t="shared" si="137"/>
        <v>Débil</v>
      </c>
      <c r="BB209" s="34" t="str">
        <f>IFERROR(VLOOKUP((CONCATENATE(AY209,BA209)),Listados!$U$3:$V$11,2,FALSE),"")</f>
        <v/>
      </c>
      <c r="BC209" s="125">
        <f t="shared" si="138"/>
        <v>100</v>
      </c>
      <c r="BD209" s="188"/>
      <c r="BE209" s="190"/>
      <c r="BF209" s="188"/>
      <c r="BG209" s="188"/>
      <c r="BH209" s="175"/>
      <c r="BI209" s="198"/>
      <c r="BJ209" s="175"/>
      <c r="BK209" s="175"/>
    </row>
    <row r="210" spans="1:63" ht="29" thickBot="1">
      <c r="A210" s="179"/>
      <c r="B210" s="200"/>
      <c r="C210" s="183"/>
      <c r="D210" s="186"/>
      <c r="E210" s="229"/>
      <c r="F210" s="237"/>
      <c r="G210" s="185"/>
      <c r="H210" s="234"/>
      <c r="I210" s="234"/>
      <c r="J210" s="234"/>
      <c r="K210" s="234"/>
      <c r="L210" s="234"/>
      <c r="M210" s="234"/>
      <c r="N210" s="234"/>
      <c r="O210" s="234"/>
      <c r="P210" s="234"/>
      <c r="Q210" s="234"/>
      <c r="R210" s="234"/>
      <c r="S210" s="234"/>
      <c r="T210" s="234"/>
      <c r="U210" s="234"/>
      <c r="V210" s="234"/>
      <c r="W210" s="234"/>
      <c r="X210" s="234"/>
      <c r="Y210" s="234"/>
      <c r="Z210" s="192"/>
      <c r="AA210" s="218"/>
      <c r="AB210" s="192"/>
      <c r="AC210" s="195"/>
      <c r="AD210" s="218" t="str">
        <f>+IF(OR(AB210=1,AB210&lt;=5),"Moderado",IF(OR(AB210=6,AB210&lt;=11),"Mayor","Catastrófico"))</f>
        <v>Moderado</v>
      </c>
      <c r="AE210" s="195"/>
      <c r="AF210" s="198"/>
      <c r="AG210" s="83" t="s">
        <v>169</v>
      </c>
      <c r="AH210" s="86"/>
      <c r="AI210" s="86"/>
      <c r="AJ210" s="86"/>
      <c r="AK210" s="46" t="str">
        <f t="shared" si="128"/>
        <v/>
      </c>
      <c r="AL210" s="86"/>
      <c r="AM210" s="46" t="str">
        <f t="shared" si="129"/>
        <v/>
      </c>
      <c r="AN210" s="126"/>
      <c r="AO210" s="46" t="str">
        <f t="shared" si="130"/>
        <v/>
      </c>
      <c r="AP210" s="126"/>
      <c r="AQ210" s="46" t="str">
        <f t="shared" si="131"/>
        <v/>
      </c>
      <c r="AR210" s="126"/>
      <c r="AS210" s="46" t="str">
        <f t="shared" si="132"/>
        <v/>
      </c>
      <c r="AT210" s="126"/>
      <c r="AU210" s="46" t="str">
        <f t="shared" si="133"/>
        <v/>
      </c>
      <c r="AV210" s="126"/>
      <c r="AW210" s="46" t="str">
        <f t="shared" si="134"/>
        <v/>
      </c>
      <c r="AX210" s="125" t="str">
        <f t="shared" si="135"/>
        <v/>
      </c>
      <c r="AY210" s="125" t="str">
        <f t="shared" si="136"/>
        <v/>
      </c>
      <c r="AZ210" s="87"/>
      <c r="BA210" s="30" t="str">
        <f t="shared" si="137"/>
        <v>Débil</v>
      </c>
      <c r="BB210" s="34" t="str">
        <f>IFERROR(VLOOKUP((CONCATENATE(AY210,BA210)),Listados!$U$3:$V$11,2,FALSE),"")</f>
        <v/>
      </c>
      <c r="BC210" s="125">
        <f t="shared" si="138"/>
        <v>100</v>
      </c>
      <c r="BD210" s="189"/>
      <c r="BE210" s="190"/>
      <c r="BF210" s="189"/>
      <c r="BG210" s="189"/>
      <c r="BH210" s="176"/>
      <c r="BI210" s="198"/>
      <c r="BJ210" s="176"/>
      <c r="BK210" s="176"/>
    </row>
    <row r="211" spans="1:63" ht="28">
      <c r="A211" s="177">
        <v>35</v>
      </c>
      <c r="B211" s="199"/>
      <c r="C211" s="181" t="str">
        <f>IFERROR(VLOOKUP(B211,Listados!B$3:C$20,2,FALSE),"")</f>
        <v/>
      </c>
      <c r="D211" s="184" t="s">
        <v>193</v>
      </c>
      <c r="E211" s="37"/>
      <c r="F211" s="28"/>
      <c r="G211" s="184"/>
      <c r="H211" s="233"/>
      <c r="I211" s="233"/>
      <c r="J211" s="233"/>
      <c r="K211" s="233"/>
      <c r="L211" s="233"/>
      <c r="M211" s="233"/>
      <c r="N211" s="233"/>
      <c r="O211" s="233"/>
      <c r="P211" s="233"/>
      <c r="Q211" s="233"/>
      <c r="R211" s="233"/>
      <c r="S211" s="233"/>
      <c r="T211" s="233"/>
      <c r="U211" s="233"/>
      <c r="V211" s="233"/>
      <c r="W211" s="233"/>
      <c r="X211" s="233"/>
      <c r="Y211" s="233"/>
      <c r="Z211" s="191"/>
      <c r="AA211" s="195">
        <f>COUNTIF(H211:Z216, "SI")</f>
        <v>0</v>
      </c>
      <c r="AB211" s="191"/>
      <c r="AC211" s="193" t="e">
        <f>+VLOOKUP(AB211,Listados!$K$8:$L$12,2,0)</f>
        <v>#N/A</v>
      </c>
      <c r="AD211" s="195" t="str">
        <f>+IF(OR(AA211=1,AA211&lt;=5),"Moderado",IF(OR(AA211=6,AA211&lt;=11),"Mayor","Catastrófico"))</f>
        <v>Moderado</v>
      </c>
      <c r="AE211" s="193" t="e">
        <f>+VLOOKUP(AD211,Listados!K217:L221,2,0)</f>
        <v>#N/A</v>
      </c>
      <c r="AF211" s="176" t="str">
        <f>IF(AND(AB211&lt;&gt;"",AD211&lt;&gt;""),VLOOKUP(AB211&amp;AD211,Listados!$M$3:$N$27,2,FALSE),"")</f>
        <v/>
      </c>
      <c r="AG211" s="83" t="s">
        <v>169</v>
      </c>
      <c r="AH211" s="86"/>
      <c r="AI211" s="86"/>
      <c r="AJ211" s="86"/>
      <c r="AK211" s="46" t="str">
        <f t="shared" si="128"/>
        <v/>
      </c>
      <c r="AL211" s="86"/>
      <c r="AM211" s="46" t="str">
        <f t="shared" si="129"/>
        <v/>
      </c>
      <c r="AN211" s="126"/>
      <c r="AO211" s="46" t="str">
        <f t="shared" si="130"/>
        <v/>
      </c>
      <c r="AP211" s="126"/>
      <c r="AQ211" s="46" t="str">
        <f t="shared" si="131"/>
        <v/>
      </c>
      <c r="AR211" s="126"/>
      <c r="AS211" s="46" t="str">
        <f t="shared" si="132"/>
        <v/>
      </c>
      <c r="AT211" s="126"/>
      <c r="AU211" s="46" t="str">
        <f t="shared" si="133"/>
        <v/>
      </c>
      <c r="AV211" s="126"/>
      <c r="AW211" s="46" t="str">
        <f t="shared" si="134"/>
        <v/>
      </c>
      <c r="AX211" s="125" t="str">
        <f t="shared" si="135"/>
        <v/>
      </c>
      <c r="AY211" s="125" t="str">
        <f t="shared" si="136"/>
        <v/>
      </c>
      <c r="AZ211" s="87"/>
      <c r="BA211" s="30" t="str">
        <f t="shared" si="137"/>
        <v>Débil</v>
      </c>
      <c r="BB211" s="34" t="str">
        <f>IFERROR(VLOOKUP((CONCATENATE(AY211,BA211)),Listados!$U$3:$V$11,2,FALSE),"")</f>
        <v/>
      </c>
      <c r="BC211" s="125">
        <f t="shared" si="138"/>
        <v>100</v>
      </c>
      <c r="BD211" s="187">
        <f>AVERAGE(BC211:BC216)</f>
        <v>100</v>
      </c>
      <c r="BE211" s="189" t="str">
        <f>IF(BD211&lt;=50, "Débil", IF(BD211&lt;=99,"Moderado","Fuerte"))</f>
        <v>Fuerte</v>
      </c>
      <c r="BF211" s="187">
        <f t="shared" ref="BF211" si="142">+IF(BE211="Fuerte",2,IF(BE211="Moderado",1,0))</f>
        <v>2</v>
      </c>
      <c r="BG211" s="187" t="e">
        <f t="shared" ref="BG211" si="143">+AC211-BF211</f>
        <v>#N/A</v>
      </c>
      <c r="BH211" s="174" t="e">
        <f>+VLOOKUP(BG211,Listados!$J$18:$K$24,2,TRUE)</f>
        <v>#N/A</v>
      </c>
      <c r="BI211" s="176" t="str">
        <f t="shared" ref="BI211" si="144">IF(ISBLANK(AD211),"",AD211)</f>
        <v>Moderado</v>
      </c>
      <c r="BJ211" s="174" t="e">
        <f>IF(AND(BH211&lt;&gt;"",BI211&lt;&gt;""),VLOOKUP(BH211&amp;BI211,Listados!$M$3:$N$27,2,FALSE),"")</f>
        <v>#N/A</v>
      </c>
      <c r="BK211" s="174" t="e">
        <f>+VLOOKUP(BJ211,Listados!$P$3:$Q$6,2,FALSE)</f>
        <v>#N/A</v>
      </c>
    </row>
    <row r="212" spans="1:63" ht="28">
      <c r="A212" s="178"/>
      <c r="B212" s="200"/>
      <c r="C212" s="182"/>
      <c r="D212" s="185"/>
      <c r="E212" s="35"/>
      <c r="F212" s="29"/>
      <c r="G212" s="185"/>
      <c r="H212" s="234"/>
      <c r="I212" s="234"/>
      <c r="J212" s="234"/>
      <c r="K212" s="234"/>
      <c r="L212" s="234"/>
      <c r="M212" s="234"/>
      <c r="N212" s="234"/>
      <c r="O212" s="234"/>
      <c r="P212" s="234"/>
      <c r="Q212" s="234"/>
      <c r="R212" s="234"/>
      <c r="S212" s="234"/>
      <c r="T212" s="234"/>
      <c r="U212" s="234"/>
      <c r="V212" s="234"/>
      <c r="W212" s="234"/>
      <c r="X212" s="234"/>
      <c r="Y212" s="234"/>
      <c r="Z212" s="192"/>
      <c r="AA212" s="218"/>
      <c r="AB212" s="192"/>
      <c r="AC212" s="194"/>
      <c r="AD212" s="218" t="str">
        <f>+IF(OR(AB212=1,AB212&lt;=5),"Moderado",IF(OR(AB212=6,AB212&lt;=11),"Mayor","Catastrófico"))</f>
        <v>Moderado</v>
      </c>
      <c r="AE212" s="194"/>
      <c r="AF212" s="198"/>
      <c r="AG212" s="83" t="s">
        <v>169</v>
      </c>
      <c r="AH212" s="86"/>
      <c r="AI212" s="86"/>
      <c r="AJ212" s="86"/>
      <c r="AK212" s="46" t="str">
        <f t="shared" si="128"/>
        <v/>
      </c>
      <c r="AL212" s="86"/>
      <c r="AM212" s="46" t="str">
        <f t="shared" si="129"/>
        <v/>
      </c>
      <c r="AN212" s="126"/>
      <c r="AO212" s="46" t="str">
        <f t="shared" si="130"/>
        <v/>
      </c>
      <c r="AP212" s="126"/>
      <c r="AQ212" s="46" t="str">
        <f t="shared" si="131"/>
        <v/>
      </c>
      <c r="AR212" s="126"/>
      <c r="AS212" s="46" t="str">
        <f t="shared" si="132"/>
        <v/>
      </c>
      <c r="AT212" s="126"/>
      <c r="AU212" s="46" t="str">
        <f t="shared" si="133"/>
        <v/>
      </c>
      <c r="AV212" s="126"/>
      <c r="AW212" s="46" t="str">
        <f t="shared" si="134"/>
        <v/>
      </c>
      <c r="AX212" s="125" t="str">
        <f t="shared" si="135"/>
        <v/>
      </c>
      <c r="AY212" s="125" t="str">
        <f t="shared" si="136"/>
        <v/>
      </c>
      <c r="AZ212" s="87"/>
      <c r="BA212" s="30" t="str">
        <f t="shared" si="137"/>
        <v>Débil</v>
      </c>
      <c r="BB212" s="34" t="str">
        <f>IFERROR(VLOOKUP((CONCATENATE(AY212,BA212)),Listados!$U$3:$V$11,2,FALSE),"")</f>
        <v/>
      </c>
      <c r="BC212" s="125">
        <f t="shared" si="138"/>
        <v>100</v>
      </c>
      <c r="BD212" s="188"/>
      <c r="BE212" s="190"/>
      <c r="BF212" s="188"/>
      <c r="BG212" s="188"/>
      <c r="BH212" s="175"/>
      <c r="BI212" s="198"/>
      <c r="BJ212" s="175"/>
      <c r="BK212" s="175"/>
    </row>
    <row r="213" spans="1:63" ht="28">
      <c r="A213" s="178"/>
      <c r="B213" s="200"/>
      <c r="C213" s="182"/>
      <c r="D213" s="185"/>
      <c r="E213" s="35"/>
      <c r="F213" s="29"/>
      <c r="G213" s="185"/>
      <c r="H213" s="234"/>
      <c r="I213" s="234"/>
      <c r="J213" s="234"/>
      <c r="K213" s="234"/>
      <c r="L213" s="234"/>
      <c r="M213" s="234"/>
      <c r="N213" s="234"/>
      <c r="O213" s="234"/>
      <c r="P213" s="234"/>
      <c r="Q213" s="234"/>
      <c r="R213" s="234"/>
      <c r="S213" s="234"/>
      <c r="T213" s="234"/>
      <c r="U213" s="234"/>
      <c r="V213" s="234"/>
      <c r="W213" s="234"/>
      <c r="X213" s="234"/>
      <c r="Y213" s="234"/>
      <c r="Z213" s="192"/>
      <c r="AA213" s="218"/>
      <c r="AB213" s="192"/>
      <c r="AC213" s="194"/>
      <c r="AD213" s="218" t="str">
        <f>+IF(OR(AB213=1,AB213&lt;=5),"Moderado",IF(OR(AB213=6,AB213&lt;=11),"Mayor","Catastrófico"))</f>
        <v>Moderado</v>
      </c>
      <c r="AE213" s="194"/>
      <c r="AF213" s="198"/>
      <c r="AG213" s="83" t="s">
        <v>169</v>
      </c>
      <c r="AH213" s="86"/>
      <c r="AI213" s="86"/>
      <c r="AJ213" s="86"/>
      <c r="AK213" s="46" t="str">
        <f t="shared" si="128"/>
        <v/>
      </c>
      <c r="AL213" s="86"/>
      <c r="AM213" s="46" t="str">
        <f t="shared" si="129"/>
        <v/>
      </c>
      <c r="AN213" s="126"/>
      <c r="AO213" s="46" t="str">
        <f t="shared" si="130"/>
        <v/>
      </c>
      <c r="AP213" s="126"/>
      <c r="AQ213" s="46" t="str">
        <f t="shared" si="131"/>
        <v/>
      </c>
      <c r="AR213" s="126"/>
      <c r="AS213" s="46" t="str">
        <f t="shared" si="132"/>
        <v/>
      </c>
      <c r="AT213" s="126"/>
      <c r="AU213" s="46" t="str">
        <f t="shared" si="133"/>
        <v/>
      </c>
      <c r="AV213" s="126"/>
      <c r="AW213" s="46" t="str">
        <f t="shared" si="134"/>
        <v/>
      </c>
      <c r="AX213" s="125" t="str">
        <f t="shared" si="135"/>
        <v/>
      </c>
      <c r="AY213" s="125" t="str">
        <f t="shared" si="136"/>
        <v/>
      </c>
      <c r="AZ213" s="87"/>
      <c r="BA213" s="30" t="str">
        <f t="shared" si="137"/>
        <v>Débil</v>
      </c>
      <c r="BB213" s="34" t="str">
        <f>IFERROR(VLOOKUP((CONCATENATE(AY213,BA213)),Listados!$U$3:$V$11,2,FALSE),"")</f>
        <v/>
      </c>
      <c r="BC213" s="125">
        <f t="shared" si="138"/>
        <v>100</v>
      </c>
      <c r="BD213" s="188"/>
      <c r="BE213" s="190"/>
      <c r="BF213" s="188"/>
      <c r="BG213" s="188"/>
      <c r="BH213" s="175"/>
      <c r="BI213" s="198"/>
      <c r="BJ213" s="175"/>
      <c r="BK213" s="175"/>
    </row>
    <row r="214" spans="1:63" ht="28">
      <c r="A214" s="178"/>
      <c r="B214" s="200"/>
      <c r="C214" s="182"/>
      <c r="D214" s="185"/>
      <c r="E214" s="227"/>
      <c r="F214" s="235"/>
      <c r="G214" s="185"/>
      <c r="H214" s="234"/>
      <c r="I214" s="234"/>
      <c r="J214" s="234"/>
      <c r="K214" s="234"/>
      <c r="L214" s="234"/>
      <c r="M214" s="234"/>
      <c r="N214" s="234"/>
      <c r="O214" s="234"/>
      <c r="P214" s="234"/>
      <c r="Q214" s="234"/>
      <c r="R214" s="234"/>
      <c r="S214" s="234"/>
      <c r="T214" s="234"/>
      <c r="U214" s="234"/>
      <c r="V214" s="234"/>
      <c r="W214" s="234"/>
      <c r="X214" s="234"/>
      <c r="Y214" s="234"/>
      <c r="Z214" s="192"/>
      <c r="AA214" s="218"/>
      <c r="AB214" s="192"/>
      <c r="AC214" s="194"/>
      <c r="AD214" s="218" t="str">
        <f>+IF(OR(AB214=1,AB214&lt;=5),"Moderado",IF(OR(AB214=6,AB214&lt;=11),"Mayor","Catastrófico"))</f>
        <v>Moderado</v>
      </c>
      <c r="AE214" s="194"/>
      <c r="AF214" s="198"/>
      <c r="AG214" s="83" t="s">
        <v>169</v>
      </c>
      <c r="AH214" s="86"/>
      <c r="AI214" s="86"/>
      <c r="AJ214" s="86"/>
      <c r="AK214" s="46" t="str">
        <f t="shared" si="128"/>
        <v/>
      </c>
      <c r="AL214" s="86"/>
      <c r="AM214" s="46" t="str">
        <f t="shared" si="129"/>
        <v/>
      </c>
      <c r="AN214" s="126"/>
      <c r="AO214" s="46" t="str">
        <f t="shared" si="130"/>
        <v/>
      </c>
      <c r="AP214" s="126"/>
      <c r="AQ214" s="46" t="str">
        <f t="shared" si="131"/>
        <v/>
      </c>
      <c r="AR214" s="126"/>
      <c r="AS214" s="46" t="str">
        <f t="shared" si="132"/>
        <v/>
      </c>
      <c r="AT214" s="126"/>
      <c r="AU214" s="46" t="str">
        <f t="shared" si="133"/>
        <v/>
      </c>
      <c r="AV214" s="126"/>
      <c r="AW214" s="46" t="str">
        <f t="shared" si="134"/>
        <v/>
      </c>
      <c r="AX214" s="125" t="str">
        <f t="shared" si="135"/>
        <v/>
      </c>
      <c r="AY214" s="125" t="str">
        <f t="shared" si="136"/>
        <v/>
      </c>
      <c r="AZ214" s="87"/>
      <c r="BA214" s="30" t="str">
        <f t="shared" si="137"/>
        <v>Débil</v>
      </c>
      <c r="BB214" s="34" t="str">
        <f>IFERROR(VLOOKUP((CONCATENATE(AY214,BA214)),Listados!$U$3:$V$11,2,FALSE),"")</f>
        <v/>
      </c>
      <c r="BC214" s="125">
        <f t="shared" si="138"/>
        <v>100</v>
      </c>
      <c r="BD214" s="188"/>
      <c r="BE214" s="190"/>
      <c r="BF214" s="188"/>
      <c r="BG214" s="188"/>
      <c r="BH214" s="175"/>
      <c r="BI214" s="198"/>
      <c r="BJ214" s="175"/>
      <c r="BK214" s="175"/>
    </row>
    <row r="215" spans="1:63" ht="28">
      <c r="A215" s="178"/>
      <c r="B215" s="200"/>
      <c r="C215" s="182"/>
      <c r="D215" s="185"/>
      <c r="E215" s="228"/>
      <c r="F215" s="236"/>
      <c r="G215" s="185"/>
      <c r="H215" s="234"/>
      <c r="I215" s="234"/>
      <c r="J215" s="234"/>
      <c r="K215" s="234"/>
      <c r="L215" s="234"/>
      <c r="M215" s="234"/>
      <c r="N215" s="234"/>
      <c r="O215" s="234"/>
      <c r="P215" s="234"/>
      <c r="Q215" s="234"/>
      <c r="R215" s="234"/>
      <c r="S215" s="234"/>
      <c r="T215" s="234"/>
      <c r="U215" s="234"/>
      <c r="V215" s="234"/>
      <c r="W215" s="234"/>
      <c r="X215" s="234"/>
      <c r="Y215" s="234"/>
      <c r="Z215" s="192"/>
      <c r="AA215" s="218"/>
      <c r="AB215" s="192"/>
      <c r="AC215" s="194"/>
      <c r="AD215" s="218" t="str">
        <f>+IF(OR(AB215=1,AB215&lt;=5),"Moderado",IF(OR(AB215=6,AB215&lt;=11),"Mayor","Catastrófico"))</f>
        <v>Moderado</v>
      </c>
      <c r="AE215" s="194"/>
      <c r="AF215" s="198"/>
      <c r="AG215" s="83" t="s">
        <v>169</v>
      </c>
      <c r="AH215" s="86"/>
      <c r="AI215" s="86"/>
      <c r="AJ215" s="86"/>
      <c r="AK215" s="46" t="str">
        <f t="shared" si="128"/>
        <v/>
      </c>
      <c r="AL215" s="86"/>
      <c r="AM215" s="46" t="str">
        <f t="shared" si="129"/>
        <v/>
      </c>
      <c r="AN215" s="126"/>
      <c r="AO215" s="46" t="str">
        <f t="shared" si="130"/>
        <v/>
      </c>
      <c r="AP215" s="126"/>
      <c r="AQ215" s="46" t="str">
        <f t="shared" si="131"/>
        <v/>
      </c>
      <c r="AR215" s="126"/>
      <c r="AS215" s="46" t="str">
        <f t="shared" si="132"/>
        <v/>
      </c>
      <c r="AT215" s="126"/>
      <c r="AU215" s="46" t="str">
        <f t="shared" si="133"/>
        <v/>
      </c>
      <c r="AV215" s="126"/>
      <c r="AW215" s="46" t="str">
        <f t="shared" si="134"/>
        <v/>
      </c>
      <c r="AX215" s="125" t="str">
        <f t="shared" si="135"/>
        <v/>
      </c>
      <c r="AY215" s="125" t="str">
        <f t="shared" si="136"/>
        <v/>
      </c>
      <c r="AZ215" s="87"/>
      <c r="BA215" s="30" t="str">
        <f t="shared" si="137"/>
        <v>Débil</v>
      </c>
      <c r="BB215" s="34" t="str">
        <f>IFERROR(VLOOKUP((CONCATENATE(AY215,BA215)),Listados!$U$3:$V$11,2,FALSE),"")</f>
        <v/>
      </c>
      <c r="BC215" s="125">
        <f t="shared" si="138"/>
        <v>100</v>
      </c>
      <c r="BD215" s="188"/>
      <c r="BE215" s="190"/>
      <c r="BF215" s="188"/>
      <c r="BG215" s="188"/>
      <c r="BH215" s="175"/>
      <c r="BI215" s="198"/>
      <c r="BJ215" s="175"/>
      <c r="BK215" s="175"/>
    </row>
    <row r="216" spans="1:63" ht="29" thickBot="1">
      <c r="A216" s="179"/>
      <c r="B216" s="200"/>
      <c r="C216" s="183"/>
      <c r="D216" s="186"/>
      <c r="E216" s="229"/>
      <c r="F216" s="237"/>
      <c r="G216" s="185"/>
      <c r="H216" s="234"/>
      <c r="I216" s="234"/>
      <c r="J216" s="234"/>
      <c r="K216" s="234"/>
      <c r="L216" s="234"/>
      <c r="M216" s="234"/>
      <c r="N216" s="234"/>
      <c r="O216" s="234"/>
      <c r="P216" s="234"/>
      <c r="Q216" s="234"/>
      <c r="R216" s="234"/>
      <c r="S216" s="234"/>
      <c r="T216" s="234"/>
      <c r="U216" s="234"/>
      <c r="V216" s="234"/>
      <c r="W216" s="234"/>
      <c r="X216" s="234"/>
      <c r="Y216" s="234"/>
      <c r="Z216" s="192"/>
      <c r="AA216" s="218"/>
      <c r="AB216" s="192"/>
      <c r="AC216" s="195"/>
      <c r="AD216" s="218" t="str">
        <f>+IF(OR(AB216=1,AB216&lt;=5),"Moderado",IF(OR(AB216=6,AB216&lt;=11),"Mayor","Catastrófico"))</f>
        <v>Moderado</v>
      </c>
      <c r="AE216" s="195"/>
      <c r="AF216" s="198"/>
      <c r="AG216" s="83" t="s">
        <v>169</v>
      </c>
      <c r="AH216" s="86"/>
      <c r="AI216" s="86"/>
      <c r="AJ216" s="86"/>
      <c r="AK216" s="46" t="str">
        <f t="shared" si="128"/>
        <v/>
      </c>
      <c r="AL216" s="86"/>
      <c r="AM216" s="46" t="str">
        <f t="shared" si="129"/>
        <v/>
      </c>
      <c r="AN216" s="126"/>
      <c r="AO216" s="46" t="str">
        <f t="shared" si="130"/>
        <v/>
      </c>
      <c r="AP216" s="126"/>
      <c r="AQ216" s="46" t="str">
        <f t="shared" si="131"/>
        <v/>
      </c>
      <c r="AR216" s="126"/>
      <c r="AS216" s="46" t="str">
        <f t="shared" si="132"/>
        <v/>
      </c>
      <c r="AT216" s="126"/>
      <c r="AU216" s="46" t="str">
        <f t="shared" si="133"/>
        <v/>
      </c>
      <c r="AV216" s="126"/>
      <c r="AW216" s="46" t="str">
        <f t="shared" si="134"/>
        <v/>
      </c>
      <c r="AX216" s="125" t="str">
        <f t="shared" si="135"/>
        <v/>
      </c>
      <c r="AY216" s="125" t="str">
        <f t="shared" si="136"/>
        <v/>
      </c>
      <c r="AZ216" s="87"/>
      <c r="BA216" s="30" t="str">
        <f t="shared" si="137"/>
        <v>Débil</v>
      </c>
      <c r="BB216" s="34" t="str">
        <f>IFERROR(VLOOKUP((CONCATENATE(AY216,BA216)),Listados!$U$3:$V$11,2,FALSE),"")</f>
        <v/>
      </c>
      <c r="BC216" s="125">
        <f t="shared" si="138"/>
        <v>100</v>
      </c>
      <c r="BD216" s="189"/>
      <c r="BE216" s="190"/>
      <c r="BF216" s="189"/>
      <c r="BG216" s="189"/>
      <c r="BH216" s="176"/>
      <c r="BI216" s="198"/>
      <c r="BJ216" s="176"/>
      <c r="BK216" s="176"/>
    </row>
    <row r="217" spans="1:63" ht="28">
      <c r="A217" s="177">
        <v>36</v>
      </c>
      <c r="B217" s="199"/>
      <c r="C217" s="181" t="str">
        <f>IFERROR(VLOOKUP(B217,Listados!B$3:C$20,2,FALSE),"")</f>
        <v/>
      </c>
      <c r="D217" s="184" t="s">
        <v>193</v>
      </c>
      <c r="E217" s="37"/>
      <c r="F217" s="28"/>
      <c r="G217" s="184"/>
      <c r="H217" s="233"/>
      <c r="I217" s="233"/>
      <c r="J217" s="233"/>
      <c r="K217" s="233"/>
      <c r="L217" s="233"/>
      <c r="M217" s="233"/>
      <c r="N217" s="233"/>
      <c r="O217" s="233"/>
      <c r="P217" s="233"/>
      <c r="Q217" s="233"/>
      <c r="R217" s="233"/>
      <c r="S217" s="233"/>
      <c r="T217" s="233"/>
      <c r="U217" s="233"/>
      <c r="V217" s="233"/>
      <c r="W217" s="233"/>
      <c r="X217" s="233"/>
      <c r="Y217" s="233"/>
      <c r="Z217" s="191"/>
      <c r="AA217" s="195">
        <f>COUNTIF(H217:Z222, "SI")</f>
        <v>0</v>
      </c>
      <c r="AB217" s="191"/>
      <c r="AC217" s="193" t="e">
        <f>+VLOOKUP(AB217,Listados!$K$8:$L$12,2,0)</f>
        <v>#N/A</v>
      </c>
      <c r="AD217" s="195" t="str">
        <f>+IF(OR(AA217=1,AA217&lt;=5),"Moderado",IF(OR(AA217=6,AA217&lt;=11),"Mayor","Catastrófico"))</f>
        <v>Moderado</v>
      </c>
      <c r="AE217" s="193" t="e">
        <f>+VLOOKUP(AD217,Listados!K223:L227,2,0)</f>
        <v>#N/A</v>
      </c>
      <c r="AF217" s="176" t="str">
        <f>IF(AND(AB217&lt;&gt;"",AD217&lt;&gt;""),VLOOKUP(AB217&amp;AD217,Listados!$M$3:$N$27,2,FALSE),"")</f>
        <v/>
      </c>
      <c r="AG217" s="83" t="s">
        <v>169</v>
      </c>
      <c r="AH217" s="86"/>
      <c r="AI217" s="86"/>
      <c r="AJ217" s="86"/>
      <c r="AK217" s="46" t="str">
        <f t="shared" si="128"/>
        <v/>
      </c>
      <c r="AL217" s="86"/>
      <c r="AM217" s="46" t="str">
        <f t="shared" si="129"/>
        <v/>
      </c>
      <c r="AN217" s="126"/>
      <c r="AO217" s="46" t="str">
        <f t="shared" si="130"/>
        <v/>
      </c>
      <c r="AP217" s="126"/>
      <c r="AQ217" s="46" t="str">
        <f t="shared" si="131"/>
        <v/>
      </c>
      <c r="AR217" s="126"/>
      <c r="AS217" s="46" t="str">
        <f t="shared" si="132"/>
        <v/>
      </c>
      <c r="AT217" s="126"/>
      <c r="AU217" s="46" t="str">
        <f t="shared" si="133"/>
        <v/>
      </c>
      <c r="AV217" s="126"/>
      <c r="AW217" s="46" t="str">
        <f t="shared" si="134"/>
        <v/>
      </c>
      <c r="AX217" s="125" t="str">
        <f t="shared" si="135"/>
        <v/>
      </c>
      <c r="AY217" s="125" t="str">
        <f t="shared" si="136"/>
        <v/>
      </c>
      <c r="AZ217" s="87"/>
      <c r="BA217" s="30" t="str">
        <f t="shared" si="137"/>
        <v>Débil</v>
      </c>
      <c r="BB217" s="34" t="str">
        <f>IFERROR(VLOOKUP((CONCATENATE(AY217,BA217)),Listados!$U$3:$V$11,2,FALSE),"")</f>
        <v/>
      </c>
      <c r="BC217" s="125">
        <f t="shared" si="138"/>
        <v>100</v>
      </c>
      <c r="BD217" s="187">
        <f>AVERAGE(BC217:BC222)</f>
        <v>100</v>
      </c>
      <c r="BE217" s="189" t="str">
        <f>IF(BD217&lt;=50, "Débil", IF(BD217&lt;=99,"Moderado","Fuerte"))</f>
        <v>Fuerte</v>
      </c>
      <c r="BF217" s="187">
        <f t="shared" ref="BF217" si="145">+IF(BE217="Fuerte",2,IF(BE217="Moderado",1,0))</f>
        <v>2</v>
      </c>
      <c r="BG217" s="187" t="e">
        <f t="shared" ref="BG217" si="146">+AC217-BF217</f>
        <v>#N/A</v>
      </c>
      <c r="BH217" s="174" t="e">
        <f>+VLOOKUP(BG217,Listados!$J$18:$K$24,2,TRUE)</f>
        <v>#N/A</v>
      </c>
      <c r="BI217" s="176" t="str">
        <f t="shared" ref="BI217" si="147">IF(ISBLANK(AD217),"",AD217)</f>
        <v>Moderado</v>
      </c>
      <c r="BJ217" s="174" t="e">
        <f>IF(AND(BH217&lt;&gt;"",BI217&lt;&gt;""),VLOOKUP(BH217&amp;BI217,Listados!$M$3:$N$27,2,FALSE),"")</f>
        <v>#N/A</v>
      </c>
      <c r="BK217" s="174" t="e">
        <f>+VLOOKUP(BJ217,Listados!$P$3:$Q$6,2,FALSE)</f>
        <v>#N/A</v>
      </c>
    </row>
    <row r="218" spans="1:63" ht="28">
      <c r="A218" s="178"/>
      <c r="B218" s="200"/>
      <c r="C218" s="182"/>
      <c r="D218" s="185"/>
      <c r="E218" s="35"/>
      <c r="F218" s="29"/>
      <c r="G218" s="185"/>
      <c r="H218" s="234"/>
      <c r="I218" s="234"/>
      <c r="J218" s="234"/>
      <c r="K218" s="234"/>
      <c r="L218" s="234"/>
      <c r="M218" s="234"/>
      <c r="N218" s="234"/>
      <c r="O218" s="234"/>
      <c r="P218" s="234"/>
      <c r="Q218" s="234"/>
      <c r="R218" s="234"/>
      <c r="S218" s="234"/>
      <c r="T218" s="234"/>
      <c r="U218" s="234"/>
      <c r="V218" s="234"/>
      <c r="W218" s="234"/>
      <c r="X218" s="234"/>
      <c r="Y218" s="234"/>
      <c r="Z218" s="192"/>
      <c r="AA218" s="218"/>
      <c r="AB218" s="192"/>
      <c r="AC218" s="194"/>
      <c r="AD218" s="218" t="str">
        <f>+IF(OR(AB218=1,AB218&lt;=5),"Moderado",IF(OR(AB218=6,AB218&lt;=11),"Mayor","Catastrófico"))</f>
        <v>Moderado</v>
      </c>
      <c r="AE218" s="194"/>
      <c r="AF218" s="198"/>
      <c r="AG218" s="83" t="s">
        <v>169</v>
      </c>
      <c r="AH218" s="86"/>
      <c r="AI218" s="86"/>
      <c r="AJ218" s="86"/>
      <c r="AK218" s="46" t="str">
        <f t="shared" si="128"/>
        <v/>
      </c>
      <c r="AL218" s="86"/>
      <c r="AM218" s="46" t="str">
        <f t="shared" si="129"/>
        <v/>
      </c>
      <c r="AN218" s="126"/>
      <c r="AO218" s="46" t="str">
        <f t="shared" si="130"/>
        <v/>
      </c>
      <c r="AP218" s="126"/>
      <c r="AQ218" s="46" t="str">
        <f t="shared" si="131"/>
        <v/>
      </c>
      <c r="AR218" s="126"/>
      <c r="AS218" s="46" t="str">
        <f t="shared" si="132"/>
        <v/>
      </c>
      <c r="AT218" s="126"/>
      <c r="AU218" s="46" t="str">
        <f t="shared" si="133"/>
        <v/>
      </c>
      <c r="AV218" s="126"/>
      <c r="AW218" s="46" t="str">
        <f t="shared" si="134"/>
        <v/>
      </c>
      <c r="AX218" s="125" t="str">
        <f t="shared" si="135"/>
        <v/>
      </c>
      <c r="AY218" s="125" t="str">
        <f t="shared" si="136"/>
        <v/>
      </c>
      <c r="AZ218" s="87"/>
      <c r="BA218" s="30" t="str">
        <f t="shared" si="137"/>
        <v>Débil</v>
      </c>
      <c r="BB218" s="34" t="str">
        <f>IFERROR(VLOOKUP((CONCATENATE(AY218,BA218)),Listados!$U$3:$V$11,2,FALSE),"")</f>
        <v/>
      </c>
      <c r="BC218" s="125">
        <f t="shared" si="138"/>
        <v>100</v>
      </c>
      <c r="BD218" s="188"/>
      <c r="BE218" s="190"/>
      <c r="BF218" s="188"/>
      <c r="BG218" s="188"/>
      <c r="BH218" s="175"/>
      <c r="BI218" s="198"/>
      <c r="BJ218" s="175"/>
      <c r="BK218" s="175"/>
    </row>
    <row r="219" spans="1:63" ht="28">
      <c r="A219" s="178"/>
      <c r="B219" s="200"/>
      <c r="C219" s="182"/>
      <c r="D219" s="185"/>
      <c r="E219" s="35"/>
      <c r="F219" s="29"/>
      <c r="G219" s="185"/>
      <c r="H219" s="234"/>
      <c r="I219" s="234"/>
      <c r="J219" s="234"/>
      <c r="K219" s="234"/>
      <c r="L219" s="234"/>
      <c r="M219" s="234"/>
      <c r="N219" s="234"/>
      <c r="O219" s="234"/>
      <c r="P219" s="234"/>
      <c r="Q219" s="234"/>
      <c r="R219" s="234"/>
      <c r="S219" s="234"/>
      <c r="T219" s="234"/>
      <c r="U219" s="234"/>
      <c r="V219" s="234"/>
      <c r="W219" s="234"/>
      <c r="X219" s="234"/>
      <c r="Y219" s="234"/>
      <c r="Z219" s="192"/>
      <c r="AA219" s="218"/>
      <c r="AB219" s="192"/>
      <c r="AC219" s="194"/>
      <c r="AD219" s="218" t="str">
        <f>+IF(OR(AB219=1,AB219&lt;=5),"Moderado",IF(OR(AB219=6,AB219&lt;=11),"Mayor","Catastrófico"))</f>
        <v>Moderado</v>
      </c>
      <c r="AE219" s="194"/>
      <c r="AF219" s="198"/>
      <c r="AG219" s="83" t="s">
        <v>169</v>
      </c>
      <c r="AH219" s="86"/>
      <c r="AI219" s="86"/>
      <c r="AJ219" s="86"/>
      <c r="AK219" s="46" t="str">
        <f t="shared" si="128"/>
        <v/>
      </c>
      <c r="AL219" s="86"/>
      <c r="AM219" s="46" t="str">
        <f t="shared" si="129"/>
        <v/>
      </c>
      <c r="AN219" s="126"/>
      <c r="AO219" s="46" t="str">
        <f t="shared" si="130"/>
        <v/>
      </c>
      <c r="AP219" s="126"/>
      <c r="AQ219" s="46" t="str">
        <f t="shared" si="131"/>
        <v/>
      </c>
      <c r="AR219" s="126"/>
      <c r="AS219" s="46" t="str">
        <f t="shared" si="132"/>
        <v/>
      </c>
      <c r="AT219" s="126"/>
      <c r="AU219" s="46" t="str">
        <f t="shared" si="133"/>
        <v/>
      </c>
      <c r="AV219" s="126"/>
      <c r="AW219" s="46" t="str">
        <f t="shared" si="134"/>
        <v/>
      </c>
      <c r="AX219" s="125" t="str">
        <f t="shared" si="135"/>
        <v/>
      </c>
      <c r="AY219" s="125" t="str">
        <f t="shared" si="136"/>
        <v/>
      </c>
      <c r="AZ219" s="87"/>
      <c r="BA219" s="30" t="str">
        <f t="shared" si="137"/>
        <v>Débil</v>
      </c>
      <c r="BB219" s="34" t="str">
        <f>IFERROR(VLOOKUP((CONCATENATE(AY219,BA219)),Listados!$U$3:$V$11,2,FALSE),"")</f>
        <v/>
      </c>
      <c r="BC219" s="125">
        <f t="shared" si="138"/>
        <v>100</v>
      </c>
      <c r="BD219" s="188"/>
      <c r="BE219" s="190"/>
      <c r="BF219" s="188"/>
      <c r="BG219" s="188"/>
      <c r="BH219" s="175"/>
      <c r="BI219" s="198"/>
      <c r="BJ219" s="175"/>
      <c r="BK219" s="175"/>
    </row>
    <row r="220" spans="1:63" ht="28">
      <c r="A220" s="178"/>
      <c r="B220" s="200"/>
      <c r="C220" s="182"/>
      <c r="D220" s="185"/>
      <c r="E220" s="227"/>
      <c r="F220" s="235"/>
      <c r="G220" s="185"/>
      <c r="H220" s="234"/>
      <c r="I220" s="234"/>
      <c r="J220" s="234"/>
      <c r="K220" s="234"/>
      <c r="L220" s="234"/>
      <c r="M220" s="234"/>
      <c r="N220" s="234"/>
      <c r="O220" s="234"/>
      <c r="P220" s="234"/>
      <c r="Q220" s="234"/>
      <c r="R220" s="234"/>
      <c r="S220" s="234"/>
      <c r="T220" s="234"/>
      <c r="U220" s="234"/>
      <c r="V220" s="234"/>
      <c r="W220" s="234"/>
      <c r="X220" s="234"/>
      <c r="Y220" s="234"/>
      <c r="Z220" s="192"/>
      <c r="AA220" s="218"/>
      <c r="AB220" s="192"/>
      <c r="AC220" s="194"/>
      <c r="AD220" s="218" t="str">
        <f>+IF(OR(AB220=1,AB220&lt;=5),"Moderado",IF(OR(AB220=6,AB220&lt;=11),"Mayor","Catastrófico"))</f>
        <v>Moderado</v>
      </c>
      <c r="AE220" s="194"/>
      <c r="AF220" s="198"/>
      <c r="AG220" s="83" t="s">
        <v>169</v>
      </c>
      <c r="AH220" s="86"/>
      <c r="AI220" s="86"/>
      <c r="AJ220" s="86"/>
      <c r="AK220" s="46" t="str">
        <f t="shared" si="128"/>
        <v/>
      </c>
      <c r="AL220" s="86"/>
      <c r="AM220" s="46" t="str">
        <f t="shared" si="129"/>
        <v/>
      </c>
      <c r="AN220" s="126"/>
      <c r="AO220" s="46" t="str">
        <f t="shared" si="130"/>
        <v/>
      </c>
      <c r="AP220" s="126"/>
      <c r="AQ220" s="46" t="str">
        <f t="shared" si="131"/>
        <v/>
      </c>
      <c r="AR220" s="126"/>
      <c r="AS220" s="46" t="str">
        <f t="shared" si="132"/>
        <v/>
      </c>
      <c r="AT220" s="126"/>
      <c r="AU220" s="46" t="str">
        <f t="shared" si="133"/>
        <v/>
      </c>
      <c r="AV220" s="126"/>
      <c r="AW220" s="46" t="str">
        <f t="shared" si="134"/>
        <v/>
      </c>
      <c r="AX220" s="125" t="str">
        <f t="shared" si="135"/>
        <v/>
      </c>
      <c r="AY220" s="125" t="str">
        <f t="shared" si="136"/>
        <v/>
      </c>
      <c r="AZ220" s="87"/>
      <c r="BA220" s="30" t="str">
        <f t="shared" si="137"/>
        <v>Débil</v>
      </c>
      <c r="BB220" s="34" t="str">
        <f>IFERROR(VLOOKUP((CONCATENATE(AY220,BA220)),Listados!$U$3:$V$11,2,FALSE),"")</f>
        <v/>
      </c>
      <c r="BC220" s="125">
        <f t="shared" si="138"/>
        <v>100</v>
      </c>
      <c r="BD220" s="188"/>
      <c r="BE220" s="190"/>
      <c r="BF220" s="188"/>
      <c r="BG220" s="188"/>
      <c r="BH220" s="175"/>
      <c r="BI220" s="198"/>
      <c r="BJ220" s="175"/>
      <c r="BK220" s="175"/>
    </row>
    <row r="221" spans="1:63" ht="28">
      <c r="A221" s="178"/>
      <c r="B221" s="200"/>
      <c r="C221" s="182"/>
      <c r="D221" s="185"/>
      <c r="E221" s="228"/>
      <c r="F221" s="236"/>
      <c r="G221" s="185"/>
      <c r="H221" s="234"/>
      <c r="I221" s="234"/>
      <c r="J221" s="234"/>
      <c r="K221" s="234"/>
      <c r="L221" s="234"/>
      <c r="M221" s="234"/>
      <c r="N221" s="234"/>
      <c r="O221" s="234"/>
      <c r="P221" s="234"/>
      <c r="Q221" s="234"/>
      <c r="R221" s="234"/>
      <c r="S221" s="234"/>
      <c r="T221" s="234"/>
      <c r="U221" s="234"/>
      <c r="V221" s="234"/>
      <c r="W221" s="234"/>
      <c r="X221" s="234"/>
      <c r="Y221" s="234"/>
      <c r="Z221" s="192"/>
      <c r="AA221" s="218"/>
      <c r="AB221" s="192"/>
      <c r="AC221" s="194"/>
      <c r="AD221" s="218" t="str">
        <f>+IF(OR(AB221=1,AB221&lt;=5),"Moderado",IF(OR(AB221=6,AB221&lt;=11),"Mayor","Catastrófico"))</f>
        <v>Moderado</v>
      </c>
      <c r="AE221" s="194"/>
      <c r="AF221" s="198"/>
      <c r="AG221" s="83" t="s">
        <v>169</v>
      </c>
      <c r="AH221" s="86"/>
      <c r="AI221" s="86"/>
      <c r="AJ221" s="86"/>
      <c r="AK221" s="46" t="str">
        <f t="shared" si="128"/>
        <v/>
      </c>
      <c r="AL221" s="86"/>
      <c r="AM221" s="46" t="str">
        <f t="shared" si="129"/>
        <v/>
      </c>
      <c r="AN221" s="126"/>
      <c r="AO221" s="46" t="str">
        <f t="shared" si="130"/>
        <v/>
      </c>
      <c r="AP221" s="126"/>
      <c r="AQ221" s="46" t="str">
        <f t="shared" si="131"/>
        <v/>
      </c>
      <c r="AR221" s="126"/>
      <c r="AS221" s="46" t="str">
        <f t="shared" si="132"/>
        <v/>
      </c>
      <c r="AT221" s="126"/>
      <c r="AU221" s="46" t="str">
        <f t="shared" si="133"/>
        <v/>
      </c>
      <c r="AV221" s="126"/>
      <c r="AW221" s="46" t="str">
        <f t="shared" si="134"/>
        <v/>
      </c>
      <c r="AX221" s="125" t="str">
        <f t="shared" si="135"/>
        <v/>
      </c>
      <c r="AY221" s="125" t="str">
        <f t="shared" si="136"/>
        <v/>
      </c>
      <c r="AZ221" s="87"/>
      <c r="BA221" s="30" t="str">
        <f t="shared" si="137"/>
        <v>Débil</v>
      </c>
      <c r="BB221" s="34" t="str">
        <f>IFERROR(VLOOKUP((CONCATENATE(AY221,BA221)),Listados!$U$3:$V$11,2,FALSE),"")</f>
        <v/>
      </c>
      <c r="BC221" s="125">
        <f t="shared" si="138"/>
        <v>100</v>
      </c>
      <c r="BD221" s="188"/>
      <c r="BE221" s="190"/>
      <c r="BF221" s="188"/>
      <c r="BG221" s="188"/>
      <c r="BH221" s="175"/>
      <c r="BI221" s="198"/>
      <c r="BJ221" s="175"/>
      <c r="BK221" s="175"/>
    </row>
    <row r="222" spans="1:63" ht="29" thickBot="1">
      <c r="A222" s="179"/>
      <c r="B222" s="200"/>
      <c r="C222" s="183"/>
      <c r="D222" s="186"/>
      <c r="E222" s="229"/>
      <c r="F222" s="237"/>
      <c r="G222" s="185"/>
      <c r="H222" s="234"/>
      <c r="I222" s="234"/>
      <c r="J222" s="234"/>
      <c r="K222" s="234"/>
      <c r="L222" s="234"/>
      <c r="M222" s="234"/>
      <c r="N222" s="234"/>
      <c r="O222" s="234"/>
      <c r="P222" s="234"/>
      <c r="Q222" s="234"/>
      <c r="R222" s="234"/>
      <c r="S222" s="234"/>
      <c r="T222" s="234"/>
      <c r="U222" s="234"/>
      <c r="V222" s="234"/>
      <c r="W222" s="234"/>
      <c r="X222" s="234"/>
      <c r="Y222" s="234"/>
      <c r="Z222" s="192"/>
      <c r="AA222" s="218"/>
      <c r="AB222" s="192"/>
      <c r="AC222" s="195"/>
      <c r="AD222" s="218" t="str">
        <f>+IF(OR(AB222=1,AB222&lt;=5),"Moderado",IF(OR(AB222=6,AB222&lt;=11),"Mayor","Catastrófico"))</f>
        <v>Moderado</v>
      </c>
      <c r="AE222" s="195"/>
      <c r="AF222" s="198"/>
      <c r="AG222" s="83" t="s">
        <v>169</v>
      </c>
      <c r="AH222" s="86"/>
      <c r="AI222" s="86"/>
      <c r="AJ222" s="86"/>
      <c r="AK222" s="46" t="str">
        <f t="shared" si="128"/>
        <v/>
      </c>
      <c r="AL222" s="86"/>
      <c r="AM222" s="46" t="str">
        <f t="shared" si="129"/>
        <v/>
      </c>
      <c r="AN222" s="126"/>
      <c r="AO222" s="46" t="str">
        <f t="shared" si="130"/>
        <v/>
      </c>
      <c r="AP222" s="126"/>
      <c r="AQ222" s="46" t="str">
        <f t="shared" si="131"/>
        <v/>
      </c>
      <c r="AR222" s="126"/>
      <c r="AS222" s="46" t="str">
        <f t="shared" si="132"/>
        <v/>
      </c>
      <c r="AT222" s="126"/>
      <c r="AU222" s="46" t="str">
        <f t="shared" si="133"/>
        <v/>
      </c>
      <c r="AV222" s="126"/>
      <c r="AW222" s="46" t="str">
        <f t="shared" si="134"/>
        <v/>
      </c>
      <c r="AX222" s="125" t="str">
        <f t="shared" si="135"/>
        <v/>
      </c>
      <c r="AY222" s="125" t="str">
        <f t="shared" si="136"/>
        <v/>
      </c>
      <c r="AZ222" s="87"/>
      <c r="BA222" s="30" t="str">
        <f t="shared" si="137"/>
        <v>Débil</v>
      </c>
      <c r="BB222" s="34" t="str">
        <f>IFERROR(VLOOKUP((CONCATENATE(AY222,BA222)),Listados!$U$3:$V$11,2,FALSE),"")</f>
        <v/>
      </c>
      <c r="BC222" s="125">
        <f t="shared" si="138"/>
        <v>100</v>
      </c>
      <c r="BD222" s="189"/>
      <c r="BE222" s="190"/>
      <c r="BF222" s="189"/>
      <c r="BG222" s="189"/>
      <c r="BH222" s="176"/>
      <c r="BI222" s="198"/>
      <c r="BJ222" s="176"/>
      <c r="BK222" s="176"/>
    </row>
    <row r="223" spans="1:63" ht="28">
      <c r="A223" s="177">
        <v>37</v>
      </c>
      <c r="B223" s="199"/>
      <c r="C223" s="181" t="str">
        <f>IFERROR(VLOOKUP(B223,Listados!B$3:C$20,2,FALSE),"")</f>
        <v/>
      </c>
      <c r="D223" s="184" t="s">
        <v>193</v>
      </c>
      <c r="E223" s="37"/>
      <c r="F223" s="28"/>
      <c r="G223" s="184"/>
      <c r="H223" s="233"/>
      <c r="I223" s="233"/>
      <c r="J223" s="233"/>
      <c r="K223" s="233"/>
      <c r="L223" s="233"/>
      <c r="M223" s="233"/>
      <c r="N223" s="233"/>
      <c r="O223" s="233"/>
      <c r="P223" s="233"/>
      <c r="Q223" s="233"/>
      <c r="R223" s="233"/>
      <c r="S223" s="233"/>
      <c r="T223" s="233"/>
      <c r="U223" s="233"/>
      <c r="V223" s="233"/>
      <c r="W223" s="233"/>
      <c r="X223" s="233"/>
      <c r="Y223" s="233"/>
      <c r="Z223" s="191"/>
      <c r="AA223" s="195">
        <f>COUNTIF(H223:Z228, "SI")</f>
        <v>0</v>
      </c>
      <c r="AB223" s="191"/>
      <c r="AC223" s="193" t="e">
        <f>+VLOOKUP(AB223,Listados!$K$8:$L$12,2,0)</f>
        <v>#N/A</v>
      </c>
      <c r="AD223" s="195" t="str">
        <f>+IF(OR(AA223=1,AA223&lt;=5),"Moderado",IF(OR(AA223=6,AA223&lt;=11),"Mayor","Catastrófico"))</f>
        <v>Moderado</v>
      </c>
      <c r="AE223" s="193" t="e">
        <f>+VLOOKUP(AD223,Listados!K229:L233,2,0)</f>
        <v>#N/A</v>
      </c>
      <c r="AF223" s="176" t="str">
        <f>IF(AND(AB223&lt;&gt;"",AD223&lt;&gt;""),VLOOKUP(AB223&amp;AD223,Listados!$M$3:$N$27,2,FALSE),"")</f>
        <v/>
      </c>
      <c r="AG223" s="83" t="s">
        <v>169</v>
      </c>
      <c r="AH223" s="86"/>
      <c r="AI223" s="86"/>
      <c r="AJ223" s="86"/>
      <c r="AK223" s="46" t="str">
        <f t="shared" si="128"/>
        <v/>
      </c>
      <c r="AL223" s="86"/>
      <c r="AM223" s="46" t="str">
        <f t="shared" si="129"/>
        <v/>
      </c>
      <c r="AN223" s="126"/>
      <c r="AO223" s="46" t="str">
        <f t="shared" si="130"/>
        <v/>
      </c>
      <c r="AP223" s="126"/>
      <c r="AQ223" s="46" t="str">
        <f t="shared" si="131"/>
        <v/>
      </c>
      <c r="AR223" s="126"/>
      <c r="AS223" s="46" t="str">
        <f t="shared" si="132"/>
        <v/>
      </c>
      <c r="AT223" s="126"/>
      <c r="AU223" s="46" t="str">
        <f t="shared" si="133"/>
        <v/>
      </c>
      <c r="AV223" s="126"/>
      <c r="AW223" s="46" t="str">
        <f t="shared" si="134"/>
        <v/>
      </c>
      <c r="AX223" s="125" t="str">
        <f t="shared" si="135"/>
        <v/>
      </c>
      <c r="AY223" s="125" t="str">
        <f t="shared" si="136"/>
        <v/>
      </c>
      <c r="AZ223" s="87"/>
      <c r="BA223" s="30" t="str">
        <f t="shared" si="137"/>
        <v>Débil</v>
      </c>
      <c r="BB223" s="34" t="str">
        <f>IFERROR(VLOOKUP((CONCATENATE(AY223,BA223)),Listados!$U$3:$V$11,2,FALSE),"")</f>
        <v/>
      </c>
      <c r="BC223" s="125">
        <f t="shared" si="138"/>
        <v>100</v>
      </c>
      <c r="BD223" s="187">
        <f>AVERAGE(BC223:BC228)</f>
        <v>100</v>
      </c>
      <c r="BE223" s="189" t="str">
        <f>IF(BD223&lt;=50, "Débil", IF(BD223&lt;=99,"Moderado","Fuerte"))</f>
        <v>Fuerte</v>
      </c>
      <c r="BF223" s="187">
        <f t="shared" ref="BF223" si="148">+IF(BE223="Fuerte",2,IF(BE223="Moderado",1,0))</f>
        <v>2</v>
      </c>
      <c r="BG223" s="187" t="e">
        <f t="shared" ref="BG223" si="149">+AC223-BF223</f>
        <v>#N/A</v>
      </c>
      <c r="BH223" s="174" t="e">
        <f>+VLOOKUP(BG223,Listados!$J$18:$K$24,2,TRUE)</f>
        <v>#N/A</v>
      </c>
      <c r="BI223" s="176" t="str">
        <f t="shared" ref="BI223" si="150">IF(ISBLANK(AD223),"",AD223)</f>
        <v>Moderado</v>
      </c>
      <c r="BJ223" s="174" t="e">
        <f>IF(AND(BH223&lt;&gt;"",BI223&lt;&gt;""),VLOOKUP(BH223&amp;BI223,Listados!$M$3:$N$27,2,FALSE),"")</f>
        <v>#N/A</v>
      </c>
      <c r="BK223" s="174" t="e">
        <f>+VLOOKUP(BJ223,Listados!$P$3:$Q$6,2,FALSE)</f>
        <v>#N/A</v>
      </c>
    </row>
    <row r="224" spans="1:63" ht="28">
      <c r="A224" s="178"/>
      <c r="B224" s="200"/>
      <c r="C224" s="182"/>
      <c r="D224" s="185"/>
      <c r="E224" s="35"/>
      <c r="F224" s="29"/>
      <c r="G224" s="185"/>
      <c r="H224" s="234"/>
      <c r="I224" s="234"/>
      <c r="J224" s="234"/>
      <c r="K224" s="234"/>
      <c r="L224" s="234"/>
      <c r="M224" s="234"/>
      <c r="N224" s="234"/>
      <c r="O224" s="234"/>
      <c r="P224" s="234"/>
      <c r="Q224" s="234"/>
      <c r="R224" s="234"/>
      <c r="S224" s="234"/>
      <c r="T224" s="234"/>
      <c r="U224" s="234"/>
      <c r="V224" s="234"/>
      <c r="W224" s="234"/>
      <c r="X224" s="234"/>
      <c r="Y224" s="234"/>
      <c r="Z224" s="192"/>
      <c r="AA224" s="218"/>
      <c r="AB224" s="192"/>
      <c r="AC224" s="194"/>
      <c r="AD224" s="218" t="str">
        <f>+IF(OR(AB224=1,AB224&lt;=5),"Moderado",IF(OR(AB224=6,AB224&lt;=11),"Mayor","Catastrófico"))</f>
        <v>Moderado</v>
      </c>
      <c r="AE224" s="194"/>
      <c r="AF224" s="198"/>
      <c r="AG224" s="83" t="s">
        <v>169</v>
      </c>
      <c r="AH224" s="86"/>
      <c r="AI224" s="86"/>
      <c r="AJ224" s="86"/>
      <c r="AK224" s="46" t="str">
        <f t="shared" si="128"/>
        <v/>
      </c>
      <c r="AL224" s="86"/>
      <c r="AM224" s="46" t="str">
        <f t="shared" si="129"/>
        <v/>
      </c>
      <c r="AN224" s="126"/>
      <c r="AO224" s="46" t="str">
        <f t="shared" si="130"/>
        <v/>
      </c>
      <c r="AP224" s="126"/>
      <c r="AQ224" s="46" t="str">
        <f t="shared" si="131"/>
        <v/>
      </c>
      <c r="AR224" s="126"/>
      <c r="AS224" s="46" t="str">
        <f t="shared" si="132"/>
        <v/>
      </c>
      <c r="AT224" s="126"/>
      <c r="AU224" s="46" t="str">
        <f t="shared" si="133"/>
        <v/>
      </c>
      <c r="AV224" s="126"/>
      <c r="AW224" s="46" t="str">
        <f t="shared" si="134"/>
        <v/>
      </c>
      <c r="AX224" s="125" t="str">
        <f t="shared" si="135"/>
        <v/>
      </c>
      <c r="AY224" s="125" t="str">
        <f t="shared" si="136"/>
        <v/>
      </c>
      <c r="AZ224" s="87"/>
      <c r="BA224" s="30" t="str">
        <f t="shared" si="137"/>
        <v>Débil</v>
      </c>
      <c r="BB224" s="34" t="str">
        <f>IFERROR(VLOOKUP((CONCATENATE(AY224,BA224)),Listados!$U$3:$V$11,2,FALSE),"")</f>
        <v/>
      </c>
      <c r="BC224" s="125">
        <f t="shared" si="138"/>
        <v>100</v>
      </c>
      <c r="BD224" s="188"/>
      <c r="BE224" s="190"/>
      <c r="BF224" s="188"/>
      <c r="BG224" s="188"/>
      <c r="BH224" s="175"/>
      <c r="BI224" s="198"/>
      <c r="BJ224" s="175"/>
      <c r="BK224" s="175"/>
    </row>
    <row r="225" spans="1:63" ht="28">
      <c r="A225" s="178"/>
      <c r="B225" s="200"/>
      <c r="C225" s="182"/>
      <c r="D225" s="185"/>
      <c r="E225" s="35"/>
      <c r="F225" s="29"/>
      <c r="G225" s="185"/>
      <c r="H225" s="234"/>
      <c r="I225" s="234"/>
      <c r="J225" s="234"/>
      <c r="K225" s="234"/>
      <c r="L225" s="234"/>
      <c r="M225" s="234"/>
      <c r="N225" s="234"/>
      <c r="O225" s="234"/>
      <c r="P225" s="234"/>
      <c r="Q225" s="234"/>
      <c r="R225" s="234"/>
      <c r="S225" s="234"/>
      <c r="T225" s="234"/>
      <c r="U225" s="234"/>
      <c r="V225" s="234"/>
      <c r="W225" s="234"/>
      <c r="X225" s="234"/>
      <c r="Y225" s="234"/>
      <c r="Z225" s="192"/>
      <c r="AA225" s="218"/>
      <c r="AB225" s="192"/>
      <c r="AC225" s="194"/>
      <c r="AD225" s="218" t="str">
        <f>+IF(OR(AB225=1,AB225&lt;=5),"Moderado",IF(OR(AB225=6,AB225&lt;=11),"Mayor","Catastrófico"))</f>
        <v>Moderado</v>
      </c>
      <c r="AE225" s="194"/>
      <c r="AF225" s="198"/>
      <c r="AG225" s="83" t="s">
        <v>169</v>
      </c>
      <c r="AH225" s="86"/>
      <c r="AI225" s="86"/>
      <c r="AJ225" s="86"/>
      <c r="AK225" s="46" t="str">
        <f t="shared" si="128"/>
        <v/>
      </c>
      <c r="AL225" s="86"/>
      <c r="AM225" s="46" t="str">
        <f t="shared" si="129"/>
        <v/>
      </c>
      <c r="AN225" s="126"/>
      <c r="AO225" s="46" t="str">
        <f t="shared" si="130"/>
        <v/>
      </c>
      <c r="AP225" s="126"/>
      <c r="AQ225" s="46" t="str">
        <f t="shared" si="131"/>
        <v/>
      </c>
      <c r="AR225" s="126"/>
      <c r="AS225" s="46" t="str">
        <f t="shared" si="132"/>
        <v/>
      </c>
      <c r="AT225" s="126"/>
      <c r="AU225" s="46" t="str">
        <f t="shared" si="133"/>
        <v/>
      </c>
      <c r="AV225" s="126"/>
      <c r="AW225" s="46" t="str">
        <f t="shared" si="134"/>
        <v/>
      </c>
      <c r="AX225" s="125" t="str">
        <f t="shared" si="135"/>
        <v/>
      </c>
      <c r="AY225" s="125" t="str">
        <f t="shared" si="136"/>
        <v/>
      </c>
      <c r="AZ225" s="87"/>
      <c r="BA225" s="30" t="str">
        <f t="shared" si="137"/>
        <v>Débil</v>
      </c>
      <c r="BB225" s="34" t="str">
        <f>IFERROR(VLOOKUP((CONCATENATE(AY225,BA225)),Listados!$U$3:$V$11,2,FALSE),"")</f>
        <v/>
      </c>
      <c r="BC225" s="125">
        <f t="shared" si="138"/>
        <v>100</v>
      </c>
      <c r="BD225" s="188"/>
      <c r="BE225" s="190"/>
      <c r="BF225" s="188"/>
      <c r="BG225" s="188"/>
      <c r="BH225" s="175"/>
      <c r="BI225" s="198"/>
      <c r="BJ225" s="175"/>
      <c r="BK225" s="175"/>
    </row>
    <row r="226" spans="1:63" ht="28">
      <c r="A226" s="178"/>
      <c r="B226" s="200"/>
      <c r="C226" s="182"/>
      <c r="D226" s="185"/>
      <c r="E226" s="227"/>
      <c r="F226" s="235"/>
      <c r="G226" s="185"/>
      <c r="H226" s="234"/>
      <c r="I226" s="234"/>
      <c r="J226" s="234"/>
      <c r="K226" s="234"/>
      <c r="L226" s="234"/>
      <c r="M226" s="234"/>
      <c r="N226" s="234"/>
      <c r="O226" s="234"/>
      <c r="P226" s="234"/>
      <c r="Q226" s="234"/>
      <c r="R226" s="234"/>
      <c r="S226" s="234"/>
      <c r="T226" s="234"/>
      <c r="U226" s="234"/>
      <c r="V226" s="234"/>
      <c r="W226" s="234"/>
      <c r="X226" s="234"/>
      <c r="Y226" s="234"/>
      <c r="Z226" s="192"/>
      <c r="AA226" s="218"/>
      <c r="AB226" s="192"/>
      <c r="AC226" s="194"/>
      <c r="AD226" s="218" t="str">
        <f>+IF(OR(AB226=1,AB226&lt;=5),"Moderado",IF(OR(AB226=6,AB226&lt;=11),"Mayor","Catastrófico"))</f>
        <v>Moderado</v>
      </c>
      <c r="AE226" s="194"/>
      <c r="AF226" s="198"/>
      <c r="AG226" s="83" t="s">
        <v>169</v>
      </c>
      <c r="AH226" s="86"/>
      <c r="AI226" s="86"/>
      <c r="AJ226" s="86"/>
      <c r="AK226" s="46" t="str">
        <f t="shared" si="128"/>
        <v/>
      </c>
      <c r="AL226" s="86"/>
      <c r="AM226" s="46" t="str">
        <f t="shared" si="129"/>
        <v/>
      </c>
      <c r="AN226" s="126"/>
      <c r="AO226" s="46" t="str">
        <f t="shared" si="130"/>
        <v/>
      </c>
      <c r="AP226" s="126"/>
      <c r="AQ226" s="46" t="str">
        <f t="shared" si="131"/>
        <v/>
      </c>
      <c r="AR226" s="126"/>
      <c r="AS226" s="46" t="str">
        <f t="shared" si="132"/>
        <v/>
      </c>
      <c r="AT226" s="126"/>
      <c r="AU226" s="46" t="str">
        <f t="shared" si="133"/>
        <v/>
      </c>
      <c r="AV226" s="126"/>
      <c r="AW226" s="46" t="str">
        <f t="shared" si="134"/>
        <v/>
      </c>
      <c r="AX226" s="125" t="str">
        <f t="shared" si="135"/>
        <v/>
      </c>
      <c r="AY226" s="125" t="str">
        <f t="shared" si="136"/>
        <v/>
      </c>
      <c r="AZ226" s="87"/>
      <c r="BA226" s="30" t="str">
        <f t="shared" si="137"/>
        <v>Débil</v>
      </c>
      <c r="BB226" s="34" t="str">
        <f>IFERROR(VLOOKUP((CONCATENATE(AY226,BA226)),Listados!$U$3:$V$11,2,FALSE),"")</f>
        <v/>
      </c>
      <c r="BC226" s="125">
        <f t="shared" si="138"/>
        <v>100</v>
      </c>
      <c r="BD226" s="188"/>
      <c r="BE226" s="190"/>
      <c r="BF226" s="188"/>
      <c r="BG226" s="188"/>
      <c r="BH226" s="175"/>
      <c r="BI226" s="198"/>
      <c r="BJ226" s="175"/>
      <c r="BK226" s="175"/>
    </row>
    <row r="227" spans="1:63" ht="28">
      <c r="A227" s="178"/>
      <c r="B227" s="200"/>
      <c r="C227" s="182"/>
      <c r="D227" s="185"/>
      <c r="E227" s="228"/>
      <c r="F227" s="236"/>
      <c r="G227" s="185"/>
      <c r="H227" s="234"/>
      <c r="I227" s="234"/>
      <c r="J227" s="234"/>
      <c r="K227" s="234"/>
      <c r="L227" s="234"/>
      <c r="M227" s="234"/>
      <c r="N227" s="234"/>
      <c r="O227" s="234"/>
      <c r="P227" s="234"/>
      <c r="Q227" s="234"/>
      <c r="R227" s="234"/>
      <c r="S227" s="234"/>
      <c r="T227" s="234"/>
      <c r="U227" s="234"/>
      <c r="V227" s="234"/>
      <c r="W227" s="234"/>
      <c r="X227" s="234"/>
      <c r="Y227" s="234"/>
      <c r="Z227" s="192"/>
      <c r="AA227" s="218"/>
      <c r="AB227" s="192"/>
      <c r="AC227" s="194"/>
      <c r="AD227" s="218" t="str">
        <f>+IF(OR(AB227=1,AB227&lt;=5),"Moderado",IF(OR(AB227=6,AB227&lt;=11),"Mayor","Catastrófico"))</f>
        <v>Moderado</v>
      </c>
      <c r="AE227" s="194"/>
      <c r="AF227" s="198"/>
      <c r="AG227" s="83" t="s">
        <v>169</v>
      </c>
      <c r="AH227" s="86"/>
      <c r="AI227" s="86"/>
      <c r="AJ227" s="86"/>
      <c r="AK227" s="46" t="str">
        <f t="shared" si="128"/>
        <v/>
      </c>
      <c r="AL227" s="86"/>
      <c r="AM227" s="46" t="str">
        <f t="shared" si="129"/>
        <v/>
      </c>
      <c r="AN227" s="126"/>
      <c r="AO227" s="46" t="str">
        <f t="shared" si="130"/>
        <v/>
      </c>
      <c r="AP227" s="126"/>
      <c r="AQ227" s="46" t="str">
        <f t="shared" si="131"/>
        <v/>
      </c>
      <c r="AR227" s="126"/>
      <c r="AS227" s="46" t="str">
        <f t="shared" si="132"/>
        <v/>
      </c>
      <c r="AT227" s="126"/>
      <c r="AU227" s="46" t="str">
        <f t="shared" si="133"/>
        <v/>
      </c>
      <c r="AV227" s="126"/>
      <c r="AW227" s="46" t="str">
        <f t="shared" si="134"/>
        <v/>
      </c>
      <c r="AX227" s="125" t="str">
        <f t="shared" si="135"/>
        <v/>
      </c>
      <c r="AY227" s="125" t="str">
        <f t="shared" si="136"/>
        <v/>
      </c>
      <c r="AZ227" s="87"/>
      <c r="BA227" s="30" t="str">
        <f t="shared" si="137"/>
        <v>Débil</v>
      </c>
      <c r="BB227" s="34" t="str">
        <f>IFERROR(VLOOKUP((CONCATENATE(AY227,BA227)),Listados!$U$3:$V$11,2,FALSE),"")</f>
        <v/>
      </c>
      <c r="BC227" s="125">
        <f t="shared" si="138"/>
        <v>100</v>
      </c>
      <c r="BD227" s="188"/>
      <c r="BE227" s="190"/>
      <c r="BF227" s="188"/>
      <c r="BG227" s="188"/>
      <c r="BH227" s="175"/>
      <c r="BI227" s="198"/>
      <c r="BJ227" s="175"/>
      <c r="BK227" s="175"/>
    </row>
    <row r="228" spans="1:63" ht="29" thickBot="1">
      <c r="A228" s="179"/>
      <c r="B228" s="200"/>
      <c r="C228" s="183"/>
      <c r="D228" s="186"/>
      <c r="E228" s="229"/>
      <c r="F228" s="237"/>
      <c r="G228" s="185"/>
      <c r="H228" s="234"/>
      <c r="I228" s="234"/>
      <c r="J228" s="234"/>
      <c r="K228" s="234"/>
      <c r="L228" s="234"/>
      <c r="M228" s="234"/>
      <c r="N228" s="234"/>
      <c r="O228" s="234"/>
      <c r="P228" s="234"/>
      <c r="Q228" s="234"/>
      <c r="R228" s="234"/>
      <c r="S228" s="234"/>
      <c r="T228" s="234"/>
      <c r="U228" s="234"/>
      <c r="V228" s="234"/>
      <c r="W228" s="234"/>
      <c r="X228" s="234"/>
      <c r="Y228" s="234"/>
      <c r="Z228" s="192"/>
      <c r="AA228" s="218"/>
      <c r="AB228" s="192"/>
      <c r="AC228" s="195"/>
      <c r="AD228" s="218" t="str">
        <f>+IF(OR(AB228=1,AB228&lt;=5),"Moderado",IF(OR(AB228=6,AB228&lt;=11),"Mayor","Catastrófico"))</f>
        <v>Moderado</v>
      </c>
      <c r="AE228" s="195"/>
      <c r="AF228" s="198"/>
      <c r="AG228" s="83" t="s">
        <v>169</v>
      </c>
      <c r="AH228" s="86"/>
      <c r="AI228" s="86"/>
      <c r="AJ228" s="86"/>
      <c r="AK228" s="46" t="str">
        <f t="shared" si="128"/>
        <v/>
      </c>
      <c r="AL228" s="86"/>
      <c r="AM228" s="46" t="str">
        <f t="shared" si="129"/>
        <v/>
      </c>
      <c r="AN228" s="126"/>
      <c r="AO228" s="46" t="str">
        <f t="shared" si="130"/>
        <v/>
      </c>
      <c r="AP228" s="126"/>
      <c r="AQ228" s="46" t="str">
        <f t="shared" si="131"/>
        <v/>
      </c>
      <c r="AR228" s="126"/>
      <c r="AS228" s="46" t="str">
        <f t="shared" si="132"/>
        <v/>
      </c>
      <c r="AT228" s="126"/>
      <c r="AU228" s="46" t="str">
        <f t="shared" si="133"/>
        <v/>
      </c>
      <c r="AV228" s="126"/>
      <c r="AW228" s="46" t="str">
        <f t="shared" si="134"/>
        <v/>
      </c>
      <c r="AX228" s="125" t="str">
        <f t="shared" si="135"/>
        <v/>
      </c>
      <c r="AY228" s="125" t="str">
        <f t="shared" si="136"/>
        <v/>
      </c>
      <c r="AZ228" s="87"/>
      <c r="BA228" s="30" t="str">
        <f t="shared" si="137"/>
        <v>Débil</v>
      </c>
      <c r="BB228" s="34" t="str">
        <f>IFERROR(VLOOKUP((CONCATENATE(AY228,BA228)),Listados!$U$3:$V$11,2,FALSE),"")</f>
        <v/>
      </c>
      <c r="BC228" s="125">
        <f t="shared" si="138"/>
        <v>100</v>
      </c>
      <c r="BD228" s="189"/>
      <c r="BE228" s="190"/>
      <c r="BF228" s="189"/>
      <c r="BG228" s="189"/>
      <c r="BH228" s="176"/>
      <c r="BI228" s="198"/>
      <c r="BJ228" s="176"/>
      <c r="BK228" s="176"/>
    </row>
    <row r="229" spans="1:63" ht="28">
      <c r="A229" s="177">
        <v>38</v>
      </c>
      <c r="B229" s="199"/>
      <c r="C229" s="181" t="str">
        <f>IFERROR(VLOOKUP(B229,Listados!B$3:C$20,2,FALSE),"")</f>
        <v/>
      </c>
      <c r="D229" s="184" t="s">
        <v>193</v>
      </c>
      <c r="E229" s="37"/>
      <c r="F229" s="28"/>
      <c r="G229" s="184"/>
      <c r="H229" s="233"/>
      <c r="I229" s="233"/>
      <c r="J229" s="233"/>
      <c r="K229" s="233"/>
      <c r="L229" s="233"/>
      <c r="M229" s="233"/>
      <c r="N229" s="233"/>
      <c r="O229" s="233"/>
      <c r="P229" s="233"/>
      <c r="Q229" s="233"/>
      <c r="R229" s="233"/>
      <c r="S229" s="233"/>
      <c r="T229" s="233"/>
      <c r="U229" s="233"/>
      <c r="V229" s="233"/>
      <c r="W229" s="233"/>
      <c r="X229" s="233"/>
      <c r="Y229" s="233"/>
      <c r="Z229" s="191"/>
      <c r="AA229" s="195">
        <f>COUNTIF(H229:Z234, "SI")</f>
        <v>0</v>
      </c>
      <c r="AB229" s="191"/>
      <c r="AC229" s="193" t="e">
        <f>+VLOOKUP(AB229,Listados!$K$8:$L$12,2,0)</f>
        <v>#N/A</v>
      </c>
      <c r="AD229" s="195" t="str">
        <f>+IF(OR(AA229=1,AA229&lt;=5),"Moderado",IF(OR(AA229=6,AA229&lt;=11),"Mayor","Catastrófico"))</f>
        <v>Moderado</v>
      </c>
      <c r="AE229" s="193" t="e">
        <f>+VLOOKUP(AD229,Listados!K235:L239,2,0)</f>
        <v>#N/A</v>
      </c>
      <c r="AF229" s="176" t="str">
        <f>IF(AND(AB229&lt;&gt;"",AD229&lt;&gt;""),VLOOKUP(AB229&amp;AD229,Listados!$M$3:$N$27,2,FALSE),"")</f>
        <v/>
      </c>
      <c r="AG229" s="83" t="s">
        <v>169</v>
      </c>
      <c r="AH229" s="86"/>
      <c r="AI229" s="86"/>
      <c r="AJ229" s="86"/>
      <c r="AK229" s="46" t="str">
        <f t="shared" si="128"/>
        <v/>
      </c>
      <c r="AL229" s="86"/>
      <c r="AM229" s="46" t="str">
        <f t="shared" si="129"/>
        <v/>
      </c>
      <c r="AN229" s="126"/>
      <c r="AO229" s="46" t="str">
        <f t="shared" si="130"/>
        <v/>
      </c>
      <c r="AP229" s="126"/>
      <c r="AQ229" s="46" t="str">
        <f t="shared" si="131"/>
        <v/>
      </c>
      <c r="AR229" s="126"/>
      <c r="AS229" s="46" t="str">
        <f t="shared" si="132"/>
        <v/>
      </c>
      <c r="AT229" s="126"/>
      <c r="AU229" s="46" t="str">
        <f t="shared" si="133"/>
        <v/>
      </c>
      <c r="AV229" s="126"/>
      <c r="AW229" s="46" t="str">
        <f t="shared" si="134"/>
        <v/>
      </c>
      <c r="AX229" s="125" t="str">
        <f t="shared" si="135"/>
        <v/>
      </c>
      <c r="AY229" s="125" t="str">
        <f t="shared" si="136"/>
        <v/>
      </c>
      <c r="AZ229" s="87"/>
      <c r="BA229" s="30" t="str">
        <f t="shared" si="137"/>
        <v>Débil</v>
      </c>
      <c r="BB229" s="34" t="str">
        <f>IFERROR(VLOOKUP((CONCATENATE(AY229,BA229)),Listados!$U$3:$V$11,2,FALSE),"")</f>
        <v/>
      </c>
      <c r="BC229" s="125">
        <f t="shared" si="138"/>
        <v>100</v>
      </c>
      <c r="BD229" s="187">
        <f>AVERAGE(BC229:BC234)</f>
        <v>100</v>
      </c>
      <c r="BE229" s="189" t="str">
        <f>IF(BD229&lt;=50, "Débil", IF(BD229&lt;=99,"Moderado","Fuerte"))</f>
        <v>Fuerte</v>
      </c>
      <c r="BF229" s="187">
        <f t="shared" ref="BF229" si="151">+IF(BE229="Fuerte",2,IF(BE229="Moderado",1,0))</f>
        <v>2</v>
      </c>
      <c r="BG229" s="187" t="e">
        <f t="shared" ref="BG229" si="152">+AC229-BF229</f>
        <v>#N/A</v>
      </c>
      <c r="BH229" s="174" t="e">
        <f>+VLOOKUP(BG229,Listados!$J$18:$K$24,2,TRUE)</f>
        <v>#N/A</v>
      </c>
      <c r="BI229" s="176" t="str">
        <f t="shared" ref="BI229" si="153">IF(ISBLANK(AD229),"",AD229)</f>
        <v>Moderado</v>
      </c>
      <c r="BJ229" s="174" t="e">
        <f>IF(AND(BH229&lt;&gt;"",BI229&lt;&gt;""),VLOOKUP(BH229&amp;BI229,Listados!$M$3:$N$27,2,FALSE),"")</f>
        <v>#N/A</v>
      </c>
      <c r="BK229" s="174" t="e">
        <f>+VLOOKUP(BJ229,Listados!$P$3:$Q$6,2,FALSE)</f>
        <v>#N/A</v>
      </c>
    </row>
    <row r="230" spans="1:63" ht="28">
      <c r="A230" s="178"/>
      <c r="B230" s="200"/>
      <c r="C230" s="182"/>
      <c r="D230" s="185"/>
      <c r="E230" s="35"/>
      <c r="F230" s="29"/>
      <c r="G230" s="185"/>
      <c r="H230" s="234"/>
      <c r="I230" s="234"/>
      <c r="J230" s="234"/>
      <c r="K230" s="234"/>
      <c r="L230" s="234"/>
      <c r="M230" s="234"/>
      <c r="N230" s="234"/>
      <c r="O230" s="234"/>
      <c r="P230" s="234"/>
      <c r="Q230" s="234"/>
      <c r="R230" s="234"/>
      <c r="S230" s="234"/>
      <c r="T230" s="234"/>
      <c r="U230" s="234"/>
      <c r="V230" s="234"/>
      <c r="W230" s="234"/>
      <c r="X230" s="234"/>
      <c r="Y230" s="234"/>
      <c r="Z230" s="192"/>
      <c r="AA230" s="218"/>
      <c r="AB230" s="192"/>
      <c r="AC230" s="194"/>
      <c r="AD230" s="218" t="str">
        <f>+IF(OR(AB230=1,AB230&lt;=5),"Moderado",IF(OR(AB230=6,AB230&lt;=11),"Mayor","Catastrófico"))</f>
        <v>Moderado</v>
      </c>
      <c r="AE230" s="194"/>
      <c r="AF230" s="198"/>
      <c r="AG230" s="83" t="s">
        <v>169</v>
      </c>
      <c r="AH230" s="86"/>
      <c r="AI230" s="86"/>
      <c r="AJ230" s="86"/>
      <c r="AK230" s="46" t="str">
        <f t="shared" si="128"/>
        <v/>
      </c>
      <c r="AL230" s="86"/>
      <c r="AM230" s="46" t="str">
        <f t="shared" si="129"/>
        <v/>
      </c>
      <c r="AN230" s="126"/>
      <c r="AO230" s="46" t="str">
        <f t="shared" si="130"/>
        <v/>
      </c>
      <c r="AP230" s="126"/>
      <c r="AQ230" s="46" t="str">
        <f t="shared" si="131"/>
        <v/>
      </c>
      <c r="AR230" s="126"/>
      <c r="AS230" s="46" t="str">
        <f t="shared" si="132"/>
        <v/>
      </c>
      <c r="AT230" s="126"/>
      <c r="AU230" s="46" t="str">
        <f t="shared" si="133"/>
        <v/>
      </c>
      <c r="AV230" s="126"/>
      <c r="AW230" s="46" t="str">
        <f t="shared" si="134"/>
        <v/>
      </c>
      <c r="AX230" s="125" t="str">
        <f t="shared" si="135"/>
        <v/>
      </c>
      <c r="AY230" s="125" t="str">
        <f t="shared" si="136"/>
        <v/>
      </c>
      <c r="AZ230" s="87"/>
      <c r="BA230" s="30" t="str">
        <f t="shared" si="137"/>
        <v>Débil</v>
      </c>
      <c r="BB230" s="34" t="str">
        <f>IFERROR(VLOOKUP((CONCATENATE(AY230,BA230)),Listados!$U$3:$V$11,2,FALSE),"")</f>
        <v/>
      </c>
      <c r="BC230" s="125">
        <f t="shared" si="138"/>
        <v>100</v>
      </c>
      <c r="BD230" s="188"/>
      <c r="BE230" s="190"/>
      <c r="BF230" s="188"/>
      <c r="BG230" s="188"/>
      <c r="BH230" s="175"/>
      <c r="BI230" s="198"/>
      <c r="BJ230" s="175"/>
      <c r="BK230" s="175"/>
    </row>
    <row r="231" spans="1:63" ht="28">
      <c r="A231" s="178"/>
      <c r="B231" s="200"/>
      <c r="C231" s="182"/>
      <c r="D231" s="185"/>
      <c r="E231" s="35"/>
      <c r="F231" s="29"/>
      <c r="G231" s="185"/>
      <c r="H231" s="234"/>
      <c r="I231" s="234"/>
      <c r="J231" s="234"/>
      <c r="K231" s="234"/>
      <c r="L231" s="234"/>
      <c r="M231" s="234"/>
      <c r="N231" s="234"/>
      <c r="O231" s="234"/>
      <c r="P231" s="234"/>
      <c r="Q231" s="234"/>
      <c r="R231" s="234"/>
      <c r="S231" s="234"/>
      <c r="T231" s="234"/>
      <c r="U231" s="234"/>
      <c r="V231" s="234"/>
      <c r="W231" s="234"/>
      <c r="X231" s="234"/>
      <c r="Y231" s="234"/>
      <c r="Z231" s="192"/>
      <c r="AA231" s="218"/>
      <c r="AB231" s="192"/>
      <c r="AC231" s="194"/>
      <c r="AD231" s="218" t="str">
        <f>+IF(OR(AB231=1,AB231&lt;=5),"Moderado",IF(OR(AB231=6,AB231&lt;=11),"Mayor","Catastrófico"))</f>
        <v>Moderado</v>
      </c>
      <c r="AE231" s="194"/>
      <c r="AF231" s="198"/>
      <c r="AG231" s="83" t="s">
        <v>169</v>
      </c>
      <c r="AH231" s="86"/>
      <c r="AI231" s="86"/>
      <c r="AJ231" s="86"/>
      <c r="AK231" s="46" t="str">
        <f t="shared" si="128"/>
        <v/>
      </c>
      <c r="AL231" s="86"/>
      <c r="AM231" s="46" t="str">
        <f t="shared" si="129"/>
        <v/>
      </c>
      <c r="AN231" s="126"/>
      <c r="AO231" s="46" t="str">
        <f t="shared" si="130"/>
        <v/>
      </c>
      <c r="AP231" s="126"/>
      <c r="AQ231" s="46" t="str">
        <f t="shared" si="131"/>
        <v/>
      </c>
      <c r="AR231" s="126"/>
      <c r="AS231" s="46" t="str">
        <f t="shared" si="132"/>
        <v/>
      </c>
      <c r="AT231" s="126"/>
      <c r="AU231" s="46" t="str">
        <f t="shared" si="133"/>
        <v/>
      </c>
      <c r="AV231" s="126"/>
      <c r="AW231" s="46" t="str">
        <f t="shared" si="134"/>
        <v/>
      </c>
      <c r="AX231" s="125" t="str">
        <f t="shared" si="135"/>
        <v/>
      </c>
      <c r="AY231" s="125" t="str">
        <f t="shared" si="136"/>
        <v/>
      </c>
      <c r="AZ231" s="87"/>
      <c r="BA231" s="30" t="str">
        <f t="shared" si="137"/>
        <v>Débil</v>
      </c>
      <c r="BB231" s="34" t="str">
        <f>IFERROR(VLOOKUP((CONCATENATE(AY231,BA231)),Listados!$U$3:$V$11,2,FALSE),"")</f>
        <v/>
      </c>
      <c r="BC231" s="125">
        <f t="shared" si="138"/>
        <v>100</v>
      </c>
      <c r="BD231" s="188"/>
      <c r="BE231" s="190"/>
      <c r="BF231" s="188"/>
      <c r="BG231" s="188"/>
      <c r="BH231" s="175"/>
      <c r="BI231" s="198"/>
      <c r="BJ231" s="175"/>
      <c r="BK231" s="175"/>
    </row>
    <row r="232" spans="1:63" ht="28">
      <c r="A232" s="178"/>
      <c r="B232" s="200"/>
      <c r="C232" s="182"/>
      <c r="D232" s="185"/>
      <c r="E232" s="227"/>
      <c r="F232" s="235"/>
      <c r="G232" s="185"/>
      <c r="H232" s="234"/>
      <c r="I232" s="234"/>
      <c r="J232" s="234"/>
      <c r="K232" s="234"/>
      <c r="L232" s="234"/>
      <c r="M232" s="234"/>
      <c r="N232" s="234"/>
      <c r="O232" s="234"/>
      <c r="P232" s="234"/>
      <c r="Q232" s="234"/>
      <c r="R232" s="234"/>
      <c r="S232" s="234"/>
      <c r="T232" s="234"/>
      <c r="U232" s="234"/>
      <c r="V232" s="234"/>
      <c r="W232" s="234"/>
      <c r="X232" s="234"/>
      <c r="Y232" s="234"/>
      <c r="Z232" s="192"/>
      <c r="AA232" s="218"/>
      <c r="AB232" s="192"/>
      <c r="AC232" s="194"/>
      <c r="AD232" s="218" t="str">
        <f>+IF(OR(AB232=1,AB232&lt;=5),"Moderado",IF(OR(AB232=6,AB232&lt;=11),"Mayor","Catastrófico"))</f>
        <v>Moderado</v>
      </c>
      <c r="AE232" s="194"/>
      <c r="AF232" s="198"/>
      <c r="AG232" s="83" t="s">
        <v>169</v>
      </c>
      <c r="AH232" s="86"/>
      <c r="AI232" s="86"/>
      <c r="AJ232" s="86"/>
      <c r="AK232" s="46" t="str">
        <f t="shared" si="128"/>
        <v/>
      </c>
      <c r="AL232" s="86"/>
      <c r="AM232" s="46" t="str">
        <f t="shared" si="129"/>
        <v/>
      </c>
      <c r="AN232" s="126"/>
      <c r="AO232" s="46" t="str">
        <f t="shared" si="130"/>
        <v/>
      </c>
      <c r="AP232" s="126"/>
      <c r="AQ232" s="46" t="str">
        <f t="shared" si="131"/>
        <v/>
      </c>
      <c r="AR232" s="126"/>
      <c r="AS232" s="46" t="str">
        <f t="shared" si="132"/>
        <v/>
      </c>
      <c r="AT232" s="126"/>
      <c r="AU232" s="46" t="str">
        <f t="shared" si="133"/>
        <v/>
      </c>
      <c r="AV232" s="126"/>
      <c r="AW232" s="46" t="str">
        <f t="shared" si="134"/>
        <v/>
      </c>
      <c r="AX232" s="125" t="str">
        <f t="shared" si="135"/>
        <v/>
      </c>
      <c r="AY232" s="125" t="str">
        <f t="shared" si="136"/>
        <v/>
      </c>
      <c r="AZ232" s="87"/>
      <c r="BA232" s="30" t="str">
        <f t="shared" si="137"/>
        <v>Débil</v>
      </c>
      <c r="BB232" s="34" t="str">
        <f>IFERROR(VLOOKUP((CONCATENATE(AY232,BA232)),Listados!$U$3:$V$11,2,FALSE),"")</f>
        <v/>
      </c>
      <c r="BC232" s="125">
        <f t="shared" si="138"/>
        <v>100</v>
      </c>
      <c r="BD232" s="188"/>
      <c r="BE232" s="190"/>
      <c r="BF232" s="188"/>
      <c r="BG232" s="188"/>
      <c r="BH232" s="175"/>
      <c r="BI232" s="198"/>
      <c r="BJ232" s="175"/>
      <c r="BK232" s="175"/>
    </row>
    <row r="233" spans="1:63" ht="28">
      <c r="A233" s="178"/>
      <c r="B233" s="200"/>
      <c r="C233" s="182"/>
      <c r="D233" s="185"/>
      <c r="E233" s="228"/>
      <c r="F233" s="236"/>
      <c r="G233" s="185"/>
      <c r="H233" s="234"/>
      <c r="I233" s="234"/>
      <c r="J233" s="234"/>
      <c r="K233" s="234"/>
      <c r="L233" s="234"/>
      <c r="M233" s="234"/>
      <c r="N233" s="234"/>
      <c r="O233" s="234"/>
      <c r="P233" s="234"/>
      <c r="Q233" s="234"/>
      <c r="R233" s="234"/>
      <c r="S233" s="234"/>
      <c r="T233" s="234"/>
      <c r="U233" s="234"/>
      <c r="V233" s="234"/>
      <c r="W233" s="234"/>
      <c r="X233" s="234"/>
      <c r="Y233" s="234"/>
      <c r="Z233" s="192"/>
      <c r="AA233" s="218"/>
      <c r="AB233" s="192"/>
      <c r="AC233" s="194"/>
      <c r="AD233" s="218" t="str">
        <f>+IF(OR(AB233=1,AB233&lt;=5),"Moderado",IF(OR(AB233=6,AB233&lt;=11),"Mayor","Catastrófico"))</f>
        <v>Moderado</v>
      </c>
      <c r="AE233" s="194"/>
      <c r="AF233" s="198"/>
      <c r="AG233" s="83" t="s">
        <v>169</v>
      </c>
      <c r="AH233" s="86"/>
      <c r="AI233" s="86"/>
      <c r="AJ233" s="86"/>
      <c r="AK233" s="46" t="str">
        <f t="shared" si="128"/>
        <v/>
      </c>
      <c r="AL233" s="86"/>
      <c r="AM233" s="46" t="str">
        <f t="shared" si="129"/>
        <v/>
      </c>
      <c r="AN233" s="126"/>
      <c r="AO233" s="46" t="str">
        <f t="shared" si="130"/>
        <v/>
      </c>
      <c r="AP233" s="126"/>
      <c r="AQ233" s="46" t="str">
        <f t="shared" si="131"/>
        <v/>
      </c>
      <c r="AR233" s="126"/>
      <c r="AS233" s="46" t="str">
        <f t="shared" si="132"/>
        <v/>
      </c>
      <c r="AT233" s="126"/>
      <c r="AU233" s="46" t="str">
        <f t="shared" si="133"/>
        <v/>
      </c>
      <c r="AV233" s="126"/>
      <c r="AW233" s="46" t="str">
        <f t="shared" si="134"/>
        <v/>
      </c>
      <c r="AX233" s="125" t="str">
        <f t="shared" si="135"/>
        <v/>
      </c>
      <c r="AY233" s="125" t="str">
        <f t="shared" si="136"/>
        <v/>
      </c>
      <c r="AZ233" s="87"/>
      <c r="BA233" s="30" t="str">
        <f t="shared" si="137"/>
        <v>Débil</v>
      </c>
      <c r="BB233" s="34" t="str">
        <f>IFERROR(VLOOKUP((CONCATENATE(AY233,BA233)),Listados!$U$3:$V$11,2,FALSE),"")</f>
        <v/>
      </c>
      <c r="BC233" s="125">
        <f t="shared" si="138"/>
        <v>100</v>
      </c>
      <c r="BD233" s="188"/>
      <c r="BE233" s="190"/>
      <c r="BF233" s="188"/>
      <c r="BG233" s="188"/>
      <c r="BH233" s="175"/>
      <c r="BI233" s="198"/>
      <c r="BJ233" s="175"/>
      <c r="BK233" s="175"/>
    </row>
    <row r="234" spans="1:63" ht="29" thickBot="1">
      <c r="A234" s="179"/>
      <c r="B234" s="200"/>
      <c r="C234" s="183"/>
      <c r="D234" s="186"/>
      <c r="E234" s="229"/>
      <c r="F234" s="237"/>
      <c r="G234" s="185"/>
      <c r="H234" s="234"/>
      <c r="I234" s="234"/>
      <c r="J234" s="234"/>
      <c r="K234" s="234"/>
      <c r="L234" s="234"/>
      <c r="M234" s="234"/>
      <c r="N234" s="234"/>
      <c r="O234" s="234"/>
      <c r="P234" s="234"/>
      <c r="Q234" s="234"/>
      <c r="R234" s="234"/>
      <c r="S234" s="234"/>
      <c r="T234" s="234"/>
      <c r="U234" s="234"/>
      <c r="V234" s="234"/>
      <c r="W234" s="234"/>
      <c r="X234" s="234"/>
      <c r="Y234" s="234"/>
      <c r="Z234" s="192"/>
      <c r="AA234" s="218"/>
      <c r="AB234" s="192"/>
      <c r="AC234" s="195"/>
      <c r="AD234" s="218" t="str">
        <f>+IF(OR(AB234=1,AB234&lt;=5),"Moderado",IF(OR(AB234=6,AB234&lt;=11),"Mayor","Catastrófico"))</f>
        <v>Moderado</v>
      </c>
      <c r="AE234" s="195"/>
      <c r="AF234" s="198"/>
      <c r="AG234" s="83" t="s">
        <v>169</v>
      </c>
      <c r="AH234" s="86"/>
      <c r="AI234" s="86"/>
      <c r="AJ234" s="86"/>
      <c r="AK234" s="46" t="str">
        <f t="shared" si="128"/>
        <v/>
      </c>
      <c r="AL234" s="86"/>
      <c r="AM234" s="46" t="str">
        <f t="shared" si="129"/>
        <v/>
      </c>
      <c r="AN234" s="126"/>
      <c r="AO234" s="46" t="str">
        <f t="shared" si="130"/>
        <v/>
      </c>
      <c r="AP234" s="126"/>
      <c r="AQ234" s="46" t="str">
        <f t="shared" si="131"/>
        <v/>
      </c>
      <c r="AR234" s="126"/>
      <c r="AS234" s="46" t="str">
        <f t="shared" si="132"/>
        <v/>
      </c>
      <c r="AT234" s="126"/>
      <c r="AU234" s="46" t="str">
        <f t="shared" si="133"/>
        <v/>
      </c>
      <c r="AV234" s="126"/>
      <c r="AW234" s="46" t="str">
        <f t="shared" si="134"/>
        <v/>
      </c>
      <c r="AX234" s="125" t="str">
        <f t="shared" si="135"/>
        <v/>
      </c>
      <c r="AY234" s="125" t="str">
        <f t="shared" si="136"/>
        <v/>
      </c>
      <c r="AZ234" s="87"/>
      <c r="BA234" s="30" t="str">
        <f t="shared" si="137"/>
        <v>Débil</v>
      </c>
      <c r="BB234" s="34" t="str">
        <f>IFERROR(VLOOKUP((CONCATENATE(AY234,BA234)),Listados!$U$3:$V$11,2,FALSE),"")</f>
        <v/>
      </c>
      <c r="BC234" s="125">
        <f t="shared" si="138"/>
        <v>100</v>
      </c>
      <c r="BD234" s="189"/>
      <c r="BE234" s="190"/>
      <c r="BF234" s="189"/>
      <c r="BG234" s="189"/>
      <c r="BH234" s="176"/>
      <c r="BI234" s="198"/>
      <c r="BJ234" s="176"/>
      <c r="BK234" s="176"/>
    </row>
    <row r="235" spans="1:63" ht="28">
      <c r="A235" s="177">
        <v>39</v>
      </c>
      <c r="B235" s="199"/>
      <c r="C235" s="181" t="str">
        <f>IFERROR(VLOOKUP(B235,Listados!B$3:C$20,2,FALSE),"")</f>
        <v/>
      </c>
      <c r="D235" s="184" t="s">
        <v>193</v>
      </c>
      <c r="E235" s="37"/>
      <c r="F235" s="28"/>
      <c r="G235" s="184"/>
      <c r="H235" s="233"/>
      <c r="I235" s="233"/>
      <c r="J235" s="233"/>
      <c r="K235" s="233"/>
      <c r="L235" s="233"/>
      <c r="M235" s="233"/>
      <c r="N235" s="233"/>
      <c r="O235" s="233"/>
      <c r="P235" s="233"/>
      <c r="Q235" s="233"/>
      <c r="R235" s="233"/>
      <c r="S235" s="233"/>
      <c r="T235" s="233"/>
      <c r="U235" s="233"/>
      <c r="V235" s="233"/>
      <c r="W235" s="233"/>
      <c r="X235" s="233"/>
      <c r="Y235" s="233"/>
      <c r="Z235" s="191"/>
      <c r="AA235" s="195">
        <f>COUNTIF(H235:Z240, "SI")</f>
        <v>0</v>
      </c>
      <c r="AB235" s="191"/>
      <c r="AC235" s="193" t="e">
        <f>+VLOOKUP(AB235,Listados!$K$8:$L$12,2,0)</f>
        <v>#N/A</v>
      </c>
      <c r="AD235" s="195" t="str">
        <f>+IF(OR(AA235=1,AA235&lt;=5),"Moderado",IF(OR(AA235=6,AA235&lt;=11),"Mayor","Catastrófico"))</f>
        <v>Moderado</v>
      </c>
      <c r="AE235" s="193" t="e">
        <f>+VLOOKUP(AD235,Listados!K241:L245,2,0)</f>
        <v>#N/A</v>
      </c>
      <c r="AF235" s="176" t="str">
        <f>IF(AND(AB235&lt;&gt;"",AD235&lt;&gt;""),VLOOKUP(AB235&amp;AD235,Listados!$M$3:$N$27,2,FALSE),"")</f>
        <v/>
      </c>
      <c r="AG235" s="83" t="s">
        <v>169</v>
      </c>
      <c r="AH235" s="86"/>
      <c r="AI235" s="86"/>
      <c r="AJ235" s="86"/>
      <c r="AK235" s="46" t="str">
        <f t="shared" si="128"/>
        <v/>
      </c>
      <c r="AL235" s="86"/>
      <c r="AM235" s="46" t="str">
        <f t="shared" si="129"/>
        <v/>
      </c>
      <c r="AN235" s="126"/>
      <c r="AO235" s="46" t="str">
        <f t="shared" si="130"/>
        <v/>
      </c>
      <c r="AP235" s="126"/>
      <c r="AQ235" s="46" t="str">
        <f t="shared" si="131"/>
        <v/>
      </c>
      <c r="AR235" s="126"/>
      <c r="AS235" s="46" t="str">
        <f t="shared" si="132"/>
        <v/>
      </c>
      <c r="AT235" s="126"/>
      <c r="AU235" s="46" t="str">
        <f t="shared" si="133"/>
        <v/>
      </c>
      <c r="AV235" s="126"/>
      <c r="AW235" s="46" t="str">
        <f t="shared" si="134"/>
        <v/>
      </c>
      <c r="AX235" s="125" t="str">
        <f t="shared" si="135"/>
        <v/>
      </c>
      <c r="AY235" s="125" t="str">
        <f t="shared" si="136"/>
        <v/>
      </c>
      <c r="AZ235" s="87"/>
      <c r="BA235" s="30" t="str">
        <f t="shared" si="137"/>
        <v>Débil</v>
      </c>
      <c r="BB235" s="34" t="str">
        <f>IFERROR(VLOOKUP((CONCATENATE(AY235,BA235)),Listados!$U$3:$V$11,2,FALSE),"")</f>
        <v/>
      </c>
      <c r="BC235" s="125">
        <f t="shared" si="138"/>
        <v>100</v>
      </c>
      <c r="BD235" s="187">
        <f>AVERAGE(BC235:BC240)</f>
        <v>100</v>
      </c>
      <c r="BE235" s="189" t="str">
        <f>IF(BD235&lt;=50, "Débil", IF(BD235&lt;=99,"Moderado","Fuerte"))</f>
        <v>Fuerte</v>
      </c>
      <c r="BF235" s="187">
        <f t="shared" ref="BF235" si="154">+IF(BE235="Fuerte",2,IF(BE235="Moderado",1,0))</f>
        <v>2</v>
      </c>
      <c r="BG235" s="187" t="e">
        <f t="shared" ref="BG235" si="155">+AC235-BF235</f>
        <v>#N/A</v>
      </c>
      <c r="BH235" s="174" t="e">
        <f>+VLOOKUP(BG235,Listados!$J$18:$K$24,2,TRUE)</f>
        <v>#N/A</v>
      </c>
      <c r="BI235" s="176" t="str">
        <f t="shared" ref="BI235" si="156">IF(ISBLANK(AD235),"",AD235)</f>
        <v>Moderado</v>
      </c>
      <c r="BJ235" s="174" t="e">
        <f>IF(AND(BH235&lt;&gt;"",BI235&lt;&gt;""),VLOOKUP(BH235&amp;BI235,Listados!$M$3:$N$27,2,FALSE),"")</f>
        <v>#N/A</v>
      </c>
      <c r="BK235" s="174" t="e">
        <f>+VLOOKUP(BJ235,Listados!$P$3:$Q$6,2,FALSE)</f>
        <v>#N/A</v>
      </c>
    </row>
    <row r="236" spans="1:63" ht="28">
      <c r="A236" s="178"/>
      <c r="B236" s="200"/>
      <c r="C236" s="182"/>
      <c r="D236" s="185"/>
      <c r="E236" s="35"/>
      <c r="F236" s="29"/>
      <c r="G236" s="185"/>
      <c r="H236" s="234"/>
      <c r="I236" s="234"/>
      <c r="J236" s="234"/>
      <c r="K236" s="234"/>
      <c r="L236" s="234"/>
      <c r="M236" s="234"/>
      <c r="N236" s="234"/>
      <c r="O236" s="234"/>
      <c r="P236" s="234"/>
      <c r="Q236" s="234"/>
      <c r="R236" s="234"/>
      <c r="S236" s="234"/>
      <c r="T236" s="234"/>
      <c r="U236" s="234"/>
      <c r="V236" s="234"/>
      <c r="W236" s="234"/>
      <c r="X236" s="234"/>
      <c r="Y236" s="234"/>
      <c r="Z236" s="192"/>
      <c r="AA236" s="218"/>
      <c r="AB236" s="192"/>
      <c r="AC236" s="194"/>
      <c r="AD236" s="218" t="str">
        <f>+IF(OR(AB236=1,AB236&lt;=5),"Moderado",IF(OR(AB236=6,AB236&lt;=11),"Mayor","Catastrófico"))</f>
        <v>Moderado</v>
      </c>
      <c r="AE236" s="194"/>
      <c r="AF236" s="198"/>
      <c r="AG236" s="83" t="s">
        <v>169</v>
      </c>
      <c r="AH236" s="86"/>
      <c r="AI236" s="86"/>
      <c r="AJ236" s="86"/>
      <c r="AK236" s="46" t="str">
        <f t="shared" si="128"/>
        <v/>
      </c>
      <c r="AL236" s="86"/>
      <c r="AM236" s="46" t="str">
        <f t="shared" si="129"/>
        <v/>
      </c>
      <c r="AN236" s="126"/>
      <c r="AO236" s="46" t="str">
        <f t="shared" si="130"/>
        <v/>
      </c>
      <c r="AP236" s="126"/>
      <c r="AQ236" s="46" t="str">
        <f t="shared" si="131"/>
        <v/>
      </c>
      <c r="AR236" s="126"/>
      <c r="AS236" s="46" t="str">
        <f t="shared" si="132"/>
        <v/>
      </c>
      <c r="AT236" s="126"/>
      <c r="AU236" s="46" t="str">
        <f t="shared" si="133"/>
        <v/>
      </c>
      <c r="AV236" s="126"/>
      <c r="AW236" s="46" t="str">
        <f t="shared" si="134"/>
        <v/>
      </c>
      <c r="AX236" s="125" t="str">
        <f t="shared" si="135"/>
        <v/>
      </c>
      <c r="AY236" s="125" t="str">
        <f t="shared" si="136"/>
        <v/>
      </c>
      <c r="AZ236" s="87"/>
      <c r="BA236" s="30" t="str">
        <f t="shared" si="137"/>
        <v>Débil</v>
      </c>
      <c r="BB236" s="34" t="str">
        <f>IFERROR(VLOOKUP((CONCATENATE(AY236,BA236)),Listados!$U$3:$V$11,2,FALSE),"")</f>
        <v/>
      </c>
      <c r="BC236" s="125">
        <f t="shared" si="138"/>
        <v>100</v>
      </c>
      <c r="BD236" s="188"/>
      <c r="BE236" s="190"/>
      <c r="BF236" s="188"/>
      <c r="BG236" s="188"/>
      <c r="BH236" s="175"/>
      <c r="BI236" s="198"/>
      <c r="BJ236" s="175"/>
      <c r="BK236" s="175"/>
    </row>
    <row r="237" spans="1:63" ht="28">
      <c r="A237" s="178"/>
      <c r="B237" s="200"/>
      <c r="C237" s="182"/>
      <c r="D237" s="185"/>
      <c r="E237" s="35"/>
      <c r="F237" s="29"/>
      <c r="G237" s="185"/>
      <c r="H237" s="234"/>
      <c r="I237" s="234"/>
      <c r="J237" s="234"/>
      <c r="K237" s="234"/>
      <c r="L237" s="234"/>
      <c r="M237" s="234"/>
      <c r="N237" s="234"/>
      <c r="O237" s="234"/>
      <c r="P237" s="234"/>
      <c r="Q237" s="234"/>
      <c r="R237" s="234"/>
      <c r="S237" s="234"/>
      <c r="T237" s="234"/>
      <c r="U237" s="234"/>
      <c r="V237" s="234"/>
      <c r="W237" s="234"/>
      <c r="X237" s="234"/>
      <c r="Y237" s="234"/>
      <c r="Z237" s="192"/>
      <c r="AA237" s="218"/>
      <c r="AB237" s="192"/>
      <c r="AC237" s="194"/>
      <c r="AD237" s="218" t="str">
        <f>+IF(OR(AB237=1,AB237&lt;=5),"Moderado",IF(OR(AB237=6,AB237&lt;=11),"Mayor","Catastrófico"))</f>
        <v>Moderado</v>
      </c>
      <c r="AE237" s="194"/>
      <c r="AF237" s="198"/>
      <c r="AG237" s="83" t="s">
        <v>169</v>
      </c>
      <c r="AH237" s="86"/>
      <c r="AI237" s="86"/>
      <c r="AJ237" s="86"/>
      <c r="AK237" s="46" t="str">
        <f t="shared" si="128"/>
        <v/>
      </c>
      <c r="AL237" s="86"/>
      <c r="AM237" s="46" t="str">
        <f t="shared" si="129"/>
        <v/>
      </c>
      <c r="AN237" s="126"/>
      <c r="AO237" s="46" t="str">
        <f t="shared" si="130"/>
        <v/>
      </c>
      <c r="AP237" s="126"/>
      <c r="AQ237" s="46" t="str">
        <f t="shared" si="131"/>
        <v/>
      </c>
      <c r="AR237" s="126"/>
      <c r="AS237" s="46" t="str">
        <f t="shared" si="132"/>
        <v/>
      </c>
      <c r="AT237" s="126"/>
      <c r="AU237" s="46" t="str">
        <f t="shared" si="133"/>
        <v/>
      </c>
      <c r="AV237" s="126"/>
      <c r="AW237" s="46" t="str">
        <f t="shared" si="134"/>
        <v/>
      </c>
      <c r="AX237" s="125" t="str">
        <f t="shared" si="135"/>
        <v/>
      </c>
      <c r="AY237" s="125" t="str">
        <f t="shared" si="136"/>
        <v/>
      </c>
      <c r="AZ237" s="87"/>
      <c r="BA237" s="30" t="str">
        <f t="shared" si="137"/>
        <v>Débil</v>
      </c>
      <c r="BB237" s="34" t="str">
        <f>IFERROR(VLOOKUP((CONCATENATE(AY237,BA237)),Listados!$U$3:$V$11,2,FALSE),"")</f>
        <v/>
      </c>
      <c r="BC237" s="125">
        <f t="shared" si="138"/>
        <v>100</v>
      </c>
      <c r="BD237" s="188"/>
      <c r="BE237" s="190"/>
      <c r="BF237" s="188"/>
      <c r="BG237" s="188"/>
      <c r="BH237" s="175"/>
      <c r="BI237" s="198"/>
      <c r="BJ237" s="175"/>
      <c r="BK237" s="175"/>
    </row>
    <row r="238" spans="1:63" ht="28">
      <c r="A238" s="178"/>
      <c r="B238" s="200"/>
      <c r="C238" s="182"/>
      <c r="D238" s="185"/>
      <c r="E238" s="227"/>
      <c r="F238" s="235"/>
      <c r="G238" s="185"/>
      <c r="H238" s="234"/>
      <c r="I238" s="234"/>
      <c r="J238" s="234"/>
      <c r="K238" s="234"/>
      <c r="L238" s="234"/>
      <c r="M238" s="234"/>
      <c r="N238" s="234"/>
      <c r="O238" s="234"/>
      <c r="P238" s="234"/>
      <c r="Q238" s="234"/>
      <c r="R238" s="234"/>
      <c r="S238" s="234"/>
      <c r="T238" s="234"/>
      <c r="U238" s="234"/>
      <c r="V238" s="234"/>
      <c r="W238" s="234"/>
      <c r="X238" s="234"/>
      <c r="Y238" s="234"/>
      <c r="Z238" s="192"/>
      <c r="AA238" s="218"/>
      <c r="AB238" s="192"/>
      <c r="AC238" s="194"/>
      <c r="AD238" s="218" t="str">
        <f>+IF(OR(AB238=1,AB238&lt;=5),"Moderado",IF(OR(AB238=6,AB238&lt;=11),"Mayor","Catastrófico"))</f>
        <v>Moderado</v>
      </c>
      <c r="AE238" s="194"/>
      <c r="AF238" s="198"/>
      <c r="AG238" s="83" t="s">
        <v>169</v>
      </c>
      <c r="AH238" s="86"/>
      <c r="AI238" s="86"/>
      <c r="AJ238" s="86"/>
      <c r="AK238" s="46" t="str">
        <f t="shared" si="128"/>
        <v/>
      </c>
      <c r="AL238" s="86"/>
      <c r="AM238" s="46" t="str">
        <f t="shared" si="129"/>
        <v/>
      </c>
      <c r="AN238" s="126"/>
      <c r="AO238" s="46" t="str">
        <f t="shared" si="130"/>
        <v/>
      </c>
      <c r="AP238" s="126"/>
      <c r="AQ238" s="46" t="str">
        <f t="shared" si="131"/>
        <v/>
      </c>
      <c r="AR238" s="126"/>
      <c r="AS238" s="46" t="str">
        <f t="shared" si="132"/>
        <v/>
      </c>
      <c r="AT238" s="126"/>
      <c r="AU238" s="46" t="str">
        <f t="shared" si="133"/>
        <v/>
      </c>
      <c r="AV238" s="126"/>
      <c r="AW238" s="46" t="str">
        <f t="shared" si="134"/>
        <v/>
      </c>
      <c r="AX238" s="125" t="str">
        <f t="shared" si="135"/>
        <v/>
      </c>
      <c r="AY238" s="125" t="str">
        <f t="shared" si="136"/>
        <v/>
      </c>
      <c r="AZ238" s="87"/>
      <c r="BA238" s="30" t="str">
        <f t="shared" si="137"/>
        <v>Débil</v>
      </c>
      <c r="BB238" s="34" t="str">
        <f>IFERROR(VLOOKUP((CONCATENATE(AY238,BA238)),Listados!$U$3:$V$11,2,FALSE),"")</f>
        <v/>
      </c>
      <c r="BC238" s="125">
        <f t="shared" si="138"/>
        <v>100</v>
      </c>
      <c r="BD238" s="188"/>
      <c r="BE238" s="190"/>
      <c r="BF238" s="188"/>
      <c r="BG238" s="188"/>
      <c r="BH238" s="175"/>
      <c r="BI238" s="198"/>
      <c r="BJ238" s="175"/>
      <c r="BK238" s="175"/>
    </row>
    <row r="239" spans="1:63" ht="28">
      <c r="A239" s="178"/>
      <c r="B239" s="200"/>
      <c r="C239" s="182"/>
      <c r="D239" s="185"/>
      <c r="E239" s="228"/>
      <c r="F239" s="236"/>
      <c r="G239" s="185"/>
      <c r="H239" s="234"/>
      <c r="I239" s="234"/>
      <c r="J239" s="234"/>
      <c r="K239" s="234"/>
      <c r="L239" s="234"/>
      <c r="M239" s="234"/>
      <c r="N239" s="234"/>
      <c r="O239" s="234"/>
      <c r="P239" s="234"/>
      <c r="Q239" s="234"/>
      <c r="R239" s="234"/>
      <c r="S239" s="234"/>
      <c r="T239" s="234"/>
      <c r="U239" s="234"/>
      <c r="V239" s="234"/>
      <c r="W239" s="234"/>
      <c r="X239" s="234"/>
      <c r="Y239" s="234"/>
      <c r="Z239" s="192"/>
      <c r="AA239" s="218"/>
      <c r="AB239" s="192"/>
      <c r="AC239" s="194"/>
      <c r="AD239" s="218" t="str">
        <f>+IF(OR(AB239=1,AB239&lt;=5),"Moderado",IF(OR(AB239=6,AB239&lt;=11),"Mayor","Catastrófico"))</f>
        <v>Moderado</v>
      </c>
      <c r="AE239" s="194"/>
      <c r="AF239" s="198"/>
      <c r="AG239" s="83" t="s">
        <v>169</v>
      </c>
      <c r="AH239" s="86"/>
      <c r="AI239" s="86"/>
      <c r="AJ239" s="86"/>
      <c r="AK239" s="46" t="str">
        <f t="shared" si="128"/>
        <v/>
      </c>
      <c r="AL239" s="86"/>
      <c r="AM239" s="46" t="str">
        <f t="shared" si="129"/>
        <v/>
      </c>
      <c r="AN239" s="126"/>
      <c r="AO239" s="46" t="str">
        <f t="shared" si="130"/>
        <v/>
      </c>
      <c r="AP239" s="126"/>
      <c r="AQ239" s="46" t="str">
        <f t="shared" si="131"/>
        <v/>
      </c>
      <c r="AR239" s="126"/>
      <c r="AS239" s="46" t="str">
        <f t="shared" si="132"/>
        <v/>
      </c>
      <c r="AT239" s="126"/>
      <c r="AU239" s="46" t="str">
        <f t="shared" si="133"/>
        <v/>
      </c>
      <c r="AV239" s="126"/>
      <c r="AW239" s="46" t="str">
        <f t="shared" si="134"/>
        <v/>
      </c>
      <c r="AX239" s="125" t="str">
        <f t="shared" si="135"/>
        <v/>
      </c>
      <c r="AY239" s="125" t="str">
        <f t="shared" si="136"/>
        <v/>
      </c>
      <c r="AZ239" s="87"/>
      <c r="BA239" s="30" t="str">
        <f t="shared" si="137"/>
        <v>Débil</v>
      </c>
      <c r="BB239" s="34" t="str">
        <f>IFERROR(VLOOKUP((CONCATENATE(AY239,BA239)),Listados!$U$3:$V$11,2,FALSE),"")</f>
        <v/>
      </c>
      <c r="BC239" s="125">
        <f t="shared" si="138"/>
        <v>100</v>
      </c>
      <c r="BD239" s="188"/>
      <c r="BE239" s="190"/>
      <c r="BF239" s="188"/>
      <c r="BG239" s="188"/>
      <c r="BH239" s="175"/>
      <c r="BI239" s="198"/>
      <c r="BJ239" s="175"/>
      <c r="BK239" s="175"/>
    </row>
    <row r="240" spans="1:63" ht="29" thickBot="1">
      <c r="A240" s="179"/>
      <c r="B240" s="200"/>
      <c r="C240" s="183"/>
      <c r="D240" s="186"/>
      <c r="E240" s="229"/>
      <c r="F240" s="237"/>
      <c r="G240" s="185"/>
      <c r="H240" s="234"/>
      <c r="I240" s="234"/>
      <c r="J240" s="234"/>
      <c r="K240" s="234"/>
      <c r="L240" s="234"/>
      <c r="M240" s="234"/>
      <c r="N240" s="234"/>
      <c r="O240" s="234"/>
      <c r="P240" s="234"/>
      <c r="Q240" s="234"/>
      <c r="R240" s="234"/>
      <c r="S240" s="234"/>
      <c r="T240" s="234"/>
      <c r="U240" s="234"/>
      <c r="V240" s="234"/>
      <c r="W240" s="234"/>
      <c r="X240" s="234"/>
      <c r="Y240" s="234"/>
      <c r="Z240" s="192"/>
      <c r="AA240" s="218"/>
      <c r="AB240" s="192"/>
      <c r="AC240" s="195"/>
      <c r="AD240" s="218" t="str">
        <f>+IF(OR(AB240=1,AB240&lt;=5),"Moderado",IF(OR(AB240=6,AB240&lt;=11),"Mayor","Catastrófico"))</f>
        <v>Moderado</v>
      </c>
      <c r="AE240" s="195"/>
      <c r="AF240" s="198"/>
      <c r="AG240" s="83" t="s">
        <v>169</v>
      </c>
      <c r="AH240" s="86"/>
      <c r="AI240" s="86"/>
      <c r="AJ240" s="86"/>
      <c r="AK240" s="46" t="str">
        <f t="shared" si="128"/>
        <v/>
      </c>
      <c r="AL240" s="86"/>
      <c r="AM240" s="46" t="str">
        <f t="shared" si="129"/>
        <v/>
      </c>
      <c r="AN240" s="126"/>
      <c r="AO240" s="46" t="str">
        <f t="shared" si="130"/>
        <v/>
      </c>
      <c r="AP240" s="126"/>
      <c r="AQ240" s="46" t="str">
        <f t="shared" si="131"/>
        <v/>
      </c>
      <c r="AR240" s="126"/>
      <c r="AS240" s="46" t="str">
        <f t="shared" si="132"/>
        <v/>
      </c>
      <c r="AT240" s="126"/>
      <c r="AU240" s="46" t="str">
        <f t="shared" si="133"/>
        <v/>
      </c>
      <c r="AV240" s="126"/>
      <c r="AW240" s="46" t="str">
        <f t="shared" si="134"/>
        <v/>
      </c>
      <c r="AX240" s="125" t="str">
        <f t="shared" si="135"/>
        <v/>
      </c>
      <c r="AY240" s="125" t="str">
        <f t="shared" si="136"/>
        <v/>
      </c>
      <c r="AZ240" s="87"/>
      <c r="BA240" s="30" t="str">
        <f t="shared" si="137"/>
        <v>Débil</v>
      </c>
      <c r="BB240" s="34" t="str">
        <f>IFERROR(VLOOKUP((CONCATENATE(AY240,BA240)),Listados!$U$3:$V$11,2,FALSE),"")</f>
        <v/>
      </c>
      <c r="BC240" s="125">
        <f t="shared" si="138"/>
        <v>100</v>
      </c>
      <c r="BD240" s="189"/>
      <c r="BE240" s="190"/>
      <c r="BF240" s="189"/>
      <c r="BG240" s="189"/>
      <c r="BH240" s="176"/>
      <c r="BI240" s="198"/>
      <c r="BJ240" s="176"/>
      <c r="BK240" s="176"/>
    </row>
    <row r="241" spans="1:63" ht="28">
      <c r="A241" s="177">
        <v>40</v>
      </c>
      <c r="B241" s="199"/>
      <c r="C241" s="181" t="str">
        <f>IFERROR(VLOOKUP(B241,Listados!B$3:C$20,2,FALSE),"")</f>
        <v/>
      </c>
      <c r="D241" s="184" t="s">
        <v>193</v>
      </c>
      <c r="E241" s="37"/>
      <c r="F241" s="28"/>
      <c r="G241" s="184"/>
      <c r="H241" s="233"/>
      <c r="I241" s="233"/>
      <c r="J241" s="233"/>
      <c r="K241" s="233"/>
      <c r="L241" s="233"/>
      <c r="M241" s="233"/>
      <c r="N241" s="233"/>
      <c r="O241" s="233"/>
      <c r="P241" s="233"/>
      <c r="Q241" s="233"/>
      <c r="R241" s="233"/>
      <c r="S241" s="233"/>
      <c r="T241" s="233"/>
      <c r="U241" s="233"/>
      <c r="V241" s="233"/>
      <c r="W241" s="233"/>
      <c r="X241" s="233"/>
      <c r="Y241" s="233"/>
      <c r="Z241" s="191"/>
      <c r="AA241" s="195">
        <f>COUNTIF(H241:Z246, "SI")</f>
        <v>0</v>
      </c>
      <c r="AB241" s="191"/>
      <c r="AC241" s="193" t="e">
        <f>+VLOOKUP(AB241,Listados!$K$8:$L$12,2,0)</f>
        <v>#N/A</v>
      </c>
      <c r="AD241" s="195" t="str">
        <f>+IF(OR(AA241=1,AA241&lt;=5),"Moderado",IF(OR(AA241=6,AA241&lt;=11),"Mayor","Catastrófico"))</f>
        <v>Moderado</v>
      </c>
      <c r="AE241" s="193" t="e">
        <f>+VLOOKUP(AD241,Listados!K247:L251,2,0)</f>
        <v>#N/A</v>
      </c>
      <c r="AF241" s="176" t="str">
        <f>IF(AND(AB241&lt;&gt;"",AD241&lt;&gt;""),VLOOKUP(AB241&amp;AD241,Listados!$M$3:$N$27,2,FALSE),"")</f>
        <v/>
      </c>
      <c r="AG241" s="83" t="s">
        <v>169</v>
      </c>
      <c r="AH241" s="86"/>
      <c r="AI241" s="86"/>
      <c r="AJ241" s="86"/>
      <c r="AK241" s="46" t="str">
        <f t="shared" si="128"/>
        <v/>
      </c>
      <c r="AL241" s="86"/>
      <c r="AM241" s="46" t="str">
        <f t="shared" si="129"/>
        <v/>
      </c>
      <c r="AN241" s="126"/>
      <c r="AO241" s="46" t="str">
        <f t="shared" si="130"/>
        <v/>
      </c>
      <c r="AP241" s="126"/>
      <c r="AQ241" s="46" t="str">
        <f t="shared" si="131"/>
        <v/>
      </c>
      <c r="AR241" s="126"/>
      <c r="AS241" s="46" t="str">
        <f t="shared" si="132"/>
        <v/>
      </c>
      <c r="AT241" s="126"/>
      <c r="AU241" s="46" t="str">
        <f t="shared" si="133"/>
        <v/>
      </c>
      <c r="AV241" s="126"/>
      <c r="AW241" s="46" t="str">
        <f t="shared" si="134"/>
        <v/>
      </c>
      <c r="AX241" s="125" t="str">
        <f t="shared" si="135"/>
        <v/>
      </c>
      <c r="AY241" s="125" t="str">
        <f t="shared" si="136"/>
        <v/>
      </c>
      <c r="AZ241" s="87"/>
      <c r="BA241" s="30" t="str">
        <f t="shared" si="137"/>
        <v>Débil</v>
      </c>
      <c r="BB241" s="34" t="str">
        <f>IFERROR(VLOOKUP((CONCATENATE(AY241,BA241)),Listados!$U$3:$V$11,2,FALSE),"")</f>
        <v/>
      </c>
      <c r="BC241" s="125">
        <f t="shared" si="138"/>
        <v>100</v>
      </c>
      <c r="BD241" s="187">
        <f>AVERAGE(BC241:BC246)</f>
        <v>100</v>
      </c>
      <c r="BE241" s="189" t="str">
        <f>IF(BD241&lt;=50, "Débil", IF(BD241&lt;=99,"Moderado","Fuerte"))</f>
        <v>Fuerte</v>
      </c>
      <c r="BF241" s="187">
        <f t="shared" ref="BF241" si="157">+IF(BE241="Fuerte",2,IF(BE241="Moderado",1,0))</f>
        <v>2</v>
      </c>
      <c r="BG241" s="187" t="e">
        <f t="shared" ref="BG241" si="158">+AC241-BF241</f>
        <v>#N/A</v>
      </c>
      <c r="BH241" s="174" t="e">
        <f>+VLOOKUP(BG241,Listados!$J$18:$K$24,2,TRUE)</f>
        <v>#N/A</v>
      </c>
      <c r="BI241" s="176" t="str">
        <f t="shared" ref="BI241" si="159">IF(ISBLANK(AD241),"",AD241)</f>
        <v>Moderado</v>
      </c>
      <c r="BJ241" s="174" t="e">
        <f>IF(AND(BH241&lt;&gt;"",BI241&lt;&gt;""),VLOOKUP(BH241&amp;BI241,Listados!$M$3:$N$27,2,FALSE),"")</f>
        <v>#N/A</v>
      </c>
      <c r="BK241" s="174" t="e">
        <f>+VLOOKUP(BJ241,Listados!$P$3:$Q$6,2,FALSE)</f>
        <v>#N/A</v>
      </c>
    </row>
    <row r="242" spans="1:63" ht="28">
      <c r="A242" s="178"/>
      <c r="B242" s="200"/>
      <c r="C242" s="182"/>
      <c r="D242" s="185"/>
      <c r="E242" s="35"/>
      <c r="F242" s="29"/>
      <c r="G242" s="185"/>
      <c r="H242" s="234"/>
      <c r="I242" s="234"/>
      <c r="J242" s="234"/>
      <c r="K242" s="234"/>
      <c r="L242" s="234"/>
      <c r="M242" s="234"/>
      <c r="N242" s="234"/>
      <c r="O242" s="234"/>
      <c r="P242" s="234"/>
      <c r="Q242" s="234"/>
      <c r="R242" s="234"/>
      <c r="S242" s="234"/>
      <c r="T242" s="234"/>
      <c r="U242" s="234"/>
      <c r="V242" s="234"/>
      <c r="W242" s="234"/>
      <c r="X242" s="234"/>
      <c r="Y242" s="234"/>
      <c r="Z242" s="192"/>
      <c r="AA242" s="218"/>
      <c r="AB242" s="192"/>
      <c r="AC242" s="194"/>
      <c r="AD242" s="218" t="str">
        <f>+IF(OR(AB242=1,AB242&lt;=5),"Moderado",IF(OR(AB242=6,AB242&lt;=11),"Mayor","Catastrófico"))</f>
        <v>Moderado</v>
      </c>
      <c r="AE242" s="194"/>
      <c r="AF242" s="198"/>
      <c r="AG242" s="83" t="s">
        <v>169</v>
      </c>
      <c r="AH242" s="86"/>
      <c r="AI242" s="86"/>
      <c r="AJ242" s="86"/>
      <c r="AK242" s="46" t="str">
        <f t="shared" si="128"/>
        <v/>
      </c>
      <c r="AL242" s="86"/>
      <c r="AM242" s="46" t="str">
        <f t="shared" si="129"/>
        <v/>
      </c>
      <c r="AN242" s="126"/>
      <c r="AO242" s="46" t="str">
        <f t="shared" si="130"/>
        <v/>
      </c>
      <c r="AP242" s="126"/>
      <c r="AQ242" s="46" t="str">
        <f t="shared" si="131"/>
        <v/>
      </c>
      <c r="AR242" s="126"/>
      <c r="AS242" s="46" t="str">
        <f t="shared" si="132"/>
        <v/>
      </c>
      <c r="AT242" s="126"/>
      <c r="AU242" s="46" t="str">
        <f t="shared" si="133"/>
        <v/>
      </c>
      <c r="AV242" s="126"/>
      <c r="AW242" s="46" t="str">
        <f t="shared" si="134"/>
        <v/>
      </c>
      <c r="AX242" s="125" t="str">
        <f t="shared" si="135"/>
        <v/>
      </c>
      <c r="AY242" s="125" t="str">
        <f t="shared" si="136"/>
        <v/>
      </c>
      <c r="AZ242" s="87"/>
      <c r="BA242" s="30" t="str">
        <f t="shared" si="137"/>
        <v>Débil</v>
      </c>
      <c r="BB242" s="34" t="str">
        <f>IFERROR(VLOOKUP((CONCATENATE(AY242,BA242)),Listados!$U$3:$V$11,2,FALSE),"")</f>
        <v/>
      </c>
      <c r="BC242" s="125">
        <f t="shared" si="138"/>
        <v>100</v>
      </c>
      <c r="BD242" s="188"/>
      <c r="BE242" s="190"/>
      <c r="BF242" s="188"/>
      <c r="BG242" s="188"/>
      <c r="BH242" s="175"/>
      <c r="BI242" s="198"/>
      <c r="BJ242" s="175"/>
      <c r="BK242" s="175"/>
    </row>
    <row r="243" spans="1:63" ht="28">
      <c r="A243" s="178"/>
      <c r="B243" s="200"/>
      <c r="C243" s="182"/>
      <c r="D243" s="185"/>
      <c r="E243" s="35"/>
      <c r="F243" s="29"/>
      <c r="G243" s="185"/>
      <c r="H243" s="234"/>
      <c r="I243" s="234"/>
      <c r="J243" s="234"/>
      <c r="K243" s="234"/>
      <c r="L243" s="234"/>
      <c r="M243" s="234"/>
      <c r="N243" s="234"/>
      <c r="O243" s="234"/>
      <c r="P243" s="234"/>
      <c r="Q243" s="234"/>
      <c r="R243" s="234"/>
      <c r="S243" s="234"/>
      <c r="T243" s="234"/>
      <c r="U243" s="234"/>
      <c r="V243" s="234"/>
      <c r="W243" s="234"/>
      <c r="X243" s="234"/>
      <c r="Y243" s="234"/>
      <c r="Z243" s="192"/>
      <c r="AA243" s="218"/>
      <c r="AB243" s="192"/>
      <c r="AC243" s="194"/>
      <c r="AD243" s="218" t="str">
        <f>+IF(OR(AB243=1,AB243&lt;=5),"Moderado",IF(OR(AB243=6,AB243&lt;=11),"Mayor","Catastrófico"))</f>
        <v>Moderado</v>
      </c>
      <c r="AE243" s="194"/>
      <c r="AF243" s="198"/>
      <c r="AG243" s="83" t="s">
        <v>169</v>
      </c>
      <c r="AH243" s="86"/>
      <c r="AI243" s="86"/>
      <c r="AJ243" s="86"/>
      <c r="AK243" s="46" t="str">
        <f t="shared" si="128"/>
        <v/>
      </c>
      <c r="AL243" s="86"/>
      <c r="AM243" s="46" t="str">
        <f t="shared" si="129"/>
        <v/>
      </c>
      <c r="AN243" s="126"/>
      <c r="AO243" s="46" t="str">
        <f t="shared" si="130"/>
        <v/>
      </c>
      <c r="AP243" s="126"/>
      <c r="AQ243" s="46" t="str">
        <f t="shared" si="131"/>
        <v/>
      </c>
      <c r="AR243" s="126"/>
      <c r="AS243" s="46" t="str">
        <f t="shared" si="132"/>
        <v/>
      </c>
      <c r="AT243" s="126"/>
      <c r="AU243" s="46" t="str">
        <f t="shared" si="133"/>
        <v/>
      </c>
      <c r="AV243" s="126"/>
      <c r="AW243" s="46" t="str">
        <f t="shared" si="134"/>
        <v/>
      </c>
      <c r="AX243" s="125" t="str">
        <f t="shared" si="135"/>
        <v/>
      </c>
      <c r="AY243" s="125" t="str">
        <f t="shared" si="136"/>
        <v/>
      </c>
      <c r="AZ243" s="87"/>
      <c r="BA243" s="30" t="str">
        <f t="shared" si="137"/>
        <v>Débil</v>
      </c>
      <c r="BB243" s="34" t="str">
        <f>IFERROR(VLOOKUP((CONCATENATE(AY243,BA243)),Listados!$U$3:$V$11,2,FALSE),"")</f>
        <v/>
      </c>
      <c r="BC243" s="125">
        <f t="shared" si="138"/>
        <v>100</v>
      </c>
      <c r="BD243" s="188"/>
      <c r="BE243" s="190"/>
      <c r="BF243" s="188"/>
      <c r="BG243" s="188"/>
      <c r="BH243" s="175"/>
      <c r="BI243" s="198"/>
      <c r="BJ243" s="175"/>
      <c r="BK243" s="175"/>
    </row>
    <row r="244" spans="1:63" ht="28">
      <c r="A244" s="178"/>
      <c r="B244" s="200"/>
      <c r="C244" s="182"/>
      <c r="D244" s="185"/>
      <c r="E244" s="227"/>
      <c r="F244" s="235"/>
      <c r="G244" s="185"/>
      <c r="H244" s="234"/>
      <c r="I244" s="234"/>
      <c r="J244" s="234"/>
      <c r="K244" s="234"/>
      <c r="L244" s="234"/>
      <c r="M244" s="234"/>
      <c r="N244" s="234"/>
      <c r="O244" s="234"/>
      <c r="P244" s="234"/>
      <c r="Q244" s="234"/>
      <c r="R244" s="234"/>
      <c r="S244" s="234"/>
      <c r="T244" s="234"/>
      <c r="U244" s="234"/>
      <c r="V244" s="234"/>
      <c r="W244" s="234"/>
      <c r="X244" s="234"/>
      <c r="Y244" s="234"/>
      <c r="Z244" s="192"/>
      <c r="AA244" s="218"/>
      <c r="AB244" s="192"/>
      <c r="AC244" s="194"/>
      <c r="AD244" s="218" t="str">
        <f>+IF(OR(AB244=1,AB244&lt;=5),"Moderado",IF(OR(AB244=6,AB244&lt;=11),"Mayor","Catastrófico"))</f>
        <v>Moderado</v>
      </c>
      <c r="AE244" s="194"/>
      <c r="AF244" s="198"/>
      <c r="AG244" s="83" t="s">
        <v>169</v>
      </c>
      <c r="AH244" s="86"/>
      <c r="AI244" s="86"/>
      <c r="AJ244" s="86"/>
      <c r="AK244" s="46" t="str">
        <f t="shared" si="128"/>
        <v/>
      </c>
      <c r="AL244" s="86"/>
      <c r="AM244" s="46" t="str">
        <f t="shared" si="129"/>
        <v/>
      </c>
      <c r="AN244" s="126"/>
      <c r="AO244" s="46" t="str">
        <f t="shared" si="130"/>
        <v/>
      </c>
      <c r="AP244" s="126"/>
      <c r="AQ244" s="46" t="str">
        <f t="shared" si="131"/>
        <v/>
      </c>
      <c r="AR244" s="126"/>
      <c r="AS244" s="46" t="str">
        <f t="shared" si="132"/>
        <v/>
      </c>
      <c r="AT244" s="126"/>
      <c r="AU244" s="46" t="str">
        <f t="shared" si="133"/>
        <v/>
      </c>
      <c r="AV244" s="126"/>
      <c r="AW244" s="46" t="str">
        <f t="shared" si="134"/>
        <v/>
      </c>
      <c r="AX244" s="125" t="str">
        <f t="shared" si="135"/>
        <v/>
      </c>
      <c r="AY244" s="125" t="str">
        <f t="shared" si="136"/>
        <v/>
      </c>
      <c r="AZ244" s="87"/>
      <c r="BA244" s="30" t="str">
        <f t="shared" si="137"/>
        <v>Débil</v>
      </c>
      <c r="BB244" s="34" t="str">
        <f>IFERROR(VLOOKUP((CONCATENATE(AY244,BA244)),Listados!$U$3:$V$11,2,FALSE),"")</f>
        <v/>
      </c>
      <c r="BC244" s="125">
        <f t="shared" si="138"/>
        <v>100</v>
      </c>
      <c r="BD244" s="188"/>
      <c r="BE244" s="190"/>
      <c r="BF244" s="188"/>
      <c r="BG244" s="188"/>
      <c r="BH244" s="175"/>
      <c r="BI244" s="198"/>
      <c r="BJ244" s="175"/>
      <c r="BK244" s="175"/>
    </row>
    <row r="245" spans="1:63" ht="28">
      <c r="A245" s="178"/>
      <c r="B245" s="200"/>
      <c r="C245" s="182"/>
      <c r="D245" s="185"/>
      <c r="E245" s="228"/>
      <c r="F245" s="236"/>
      <c r="G245" s="185"/>
      <c r="H245" s="234"/>
      <c r="I245" s="234"/>
      <c r="J245" s="234"/>
      <c r="K245" s="234"/>
      <c r="L245" s="234"/>
      <c r="M245" s="234"/>
      <c r="N245" s="234"/>
      <c r="O245" s="234"/>
      <c r="P245" s="234"/>
      <c r="Q245" s="234"/>
      <c r="R245" s="234"/>
      <c r="S245" s="234"/>
      <c r="T245" s="234"/>
      <c r="U245" s="234"/>
      <c r="V245" s="234"/>
      <c r="W245" s="234"/>
      <c r="X245" s="234"/>
      <c r="Y245" s="234"/>
      <c r="Z245" s="192"/>
      <c r="AA245" s="218"/>
      <c r="AB245" s="192"/>
      <c r="AC245" s="194"/>
      <c r="AD245" s="218" t="str">
        <f>+IF(OR(AB245=1,AB245&lt;=5),"Moderado",IF(OR(AB245=6,AB245&lt;=11),"Mayor","Catastrófico"))</f>
        <v>Moderado</v>
      </c>
      <c r="AE245" s="194"/>
      <c r="AF245" s="198"/>
      <c r="AG245" s="83" t="s">
        <v>169</v>
      </c>
      <c r="AH245" s="86"/>
      <c r="AI245" s="86"/>
      <c r="AJ245" s="86"/>
      <c r="AK245" s="46" t="str">
        <f t="shared" si="128"/>
        <v/>
      </c>
      <c r="AL245" s="86"/>
      <c r="AM245" s="46" t="str">
        <f t="shared" si="129"/>
        <v/>
      </c>
      <c r="AN245" s="126"/>
      <c r="AO245" s="46" t="str">
        <f t="shared" si="130"/>
        <v/>
      </c>
      <c r="AP245" s="126"/>
      <c r="AQ245" s="46" t="str">
        <f t="shared" si="131"/>
        <v/>
      </c>
      <c r="AR245" s="126"/>
      <c r="AS245" s="46" t="str">
        <f t="shared" si="132"/>
        <v/>
      </c>
      <c r="AT245" s="126"/>
      <c r="AU245" s="46" t="str">
        <f t="shared" si="133"/>
        <v/>
      </c>
      <c r="AV245" s="126"/>
      <c r="AW245" s="46" t="str">
        <f t="shared" si="134"/>
        <v/>
      </c>
      <c r="AX245" s="125" t="str">
        <f t="shared" si="135"/>
        <v/>
      </c>
      <c r="AY245" s="125" t="str">
        <f t="shared" si="136"/>
        <v/>
      </c>
      <c r="AZ245" s="87"/>
      <c r="BA245" s="30" t="str">
        <f t="shared" si="137"/>
        <v>Débil</v>
      </c>
      <c r="BB245" s="34" t="str">
        <f>IFERROR(VLOOKUP((CONCATENATE(AY245,BA245)),Listados!$U$3:$V$11,2,FALSE),"")</f>
        <v/>
      </c>
      <c r="BC245" s="125">
        <f t="shared" si="138"/>
        <v>100</v>
      </c>
      <c r="BD245" s="188"/>
      <c r="BE245" s="190"/>
      <c r="BF245" s="188"/>
      <c r="BG245" s="188"/>
      <c r="BH245" s="175"/>
      <c r="BI245" s="198"/>
      <c r="BJ245" s="175"/>
      <c r="BK245" s="175"/>
    </row>
    <row r="246" spans="1:63" ht="29" thickBot="1">
      <c r="A246" s="179"/>
      <c r="B246" s="200"/>
      <c r="C246" s="183"/>
      <c r="D246" s="186"/>
      <c r="E246" s="229"/>
      <c r="F246" s="237"/>
      <c r="G246" s="185"/>
      <c r="H246" s="234"/>
      <c r="I246" s="234"/>
      <c r="J246" s="234"/>
      <c r="K246" s="234"/>
      <c r="L246" s="234"/>
      <c r="M246" s="234"/>
      <c r="N246" s="234"/>
      <c r="O246" s="234"/>
      <c r="P246" s="234"/>
      <c r="Q246" s="234"/>
      <c r="R246" s="234"/>
      <c r="S246" s="234"/>
      <c r="T246" s="234"/>
      <c r="U246" s="234"/>
      <c r="V246" s="234"/>
      <c r="W246" s="234"/>
      <c r="X246" s="234"/>
      <c r="Y246" s="234"/>
      <c r="Z246" s="192"/>
      <c r="AA246" s="218"/>
      <c r="AB246" s="192"/>
      <c r="AC246" s="195"/>
      <c r="AD246" s="218" t="str">
        <f>+IF(OR(AB246=1,AB246&lt;=5),"Moderado",IF(OR(AB246=6,AB246&lt;=11),"Mayor","Catastrófico"))</f>
        <v>Moderado</v>
      </c>
      <c r="AE246" s="195"/>
      <c r="AF246" s="198"/>
      <c r="AG246" s="83" t="s">
        <v>169</v>
      </c>
      <c r="AH246" s="86"/>
      <c r="AI246" s="86"/>
      <c r="AJ246" s="86"/>
      <c r="AK246" s="46" t="str">
        <f t="shared" si="128"/>
        <v/>
      </c>
      <c r="AL246" s="86"/>
      <c r="AM246" s="46" t="str">
        <f t="shared" si="129"/>
        <v/>
      </c>
      <c r="AN246" s="126"/>
      <c r="AO246" s="46" t="str">
        <f t="shared" si="130"/>
        <v/>
      </c>
      <c r="AP246" s="126"/>
      <c r="AQ246" s="46" t="str">
        <f t="shared" si="131"/>
        <v/>
      </c>
      <c r="AR246" s="126"/>
      <c r="AS246" s="46" t="str">
        <f t="shared" si="132"/>
        <v/>
      </c>
      <c r="AT246" s="126"/>
      <c r="AU246" s="46" t="str">
        <f t="shared" si="133"/>
        <v/>
      </c>
      <c r="AV246" s="126"/>
      <c r="AW246" s="46" t="str">
        <f t="shared" si="134"/>
        <v/>
      </c>
      <c r="AX246" s="125" t="str">
        <f t="shared" si="135"/>
        <v/>
      </c>
      <c r="AY246" s="125" t="str">
        <f t="shared" si="136"/>
        <v/>
      </c>
      <c r="AZ246" s="87"/>
      <c r="BA246" s="30" t="str">
        <f t="shared" si="137"/>
        <v>Débil</v>
      </c>
      <c r="BB246" s="34" t="str">
        <f>IFERROR(VLOOKUP((CONCATENATE(AY246,BA246)),Listados!$U$3:$V$11,2,FALSE),"")</f>
        <v/>
      </c>
      <c r="BC246" s="125">
        <f t="shared" si="138"/>
        <v>100</v>
      </c>
      <c r="BD246" s="189"/>
      <c r="BE246" s="190"/>
      <c r="BF246" s="189"/>
      <c r="BG246" s="189"/>
      <c r="BH246" s="176"/>
      <c r="BI246" s="198"/>
      <c r="BJ246" s="176"/>
      <c r="BK246" s="176"/>
    </row>
    <row r="247" spans="1:63" ht="28">
      <c r="A247" s="177">
        <v>41</v>
      </c>
      <c r="B247" s="199"/>
      <c r="C247" s="181" t="str">
        <f>IFERROR(VLOOKUP(B247,Listados!B$3:C$20,2,FALSE),"")</f>
        <v/>
      </c>
      <c r="D247" s="184" t="s">
        <v>193</v>
      </c>
      <c r="E247" s="37"/>
      <c r="F247" s="28"/>
      <c r="G247" s="184"/>
      <c r="H247" s="233"/>
      <c r="I247" s="233"/>
      <c r="J247" s="233"/>
      <c r="K247" s="233"/>
      <c r="L247" s="233"/>
      <c r="M247" s="233"/>
      <c r="N247" s="233"/>
      <c r="O247" s="233"/>
      <c r="P247" s="233"/>
      <c r="Q247" s="233"/>
      <c r="R247" s="233"/>
      <c r="S247" s="233"/>
      <c r="T247" s="233"/>
      <c r="U247" s="233"/>
      <c r="V247" s="233"/>
      <c r="W247" s="233"/>
      <c r="X247" s="233"/>
      <c r="Y247" s="233"/>
      <c r="Z247" s="191"/>
      <c r="AA247" s="195">
        <f>COUNTIF(H247:Z252, "SI")</f>
        <v>0</v>
      </c>
      <c r="AB247" s="191"/>
      <c r="AC247" s="193" t="e">
        <f>+VLOOKUP(AB247,Listados!$K$8:$L$12,2,0)</f>
        <v>#N/A</v>
      </c>
      <c r="AD247" s="195" t="str">
        <f>+IF(OR(AA247=1,AA247&lt;=5),"Moderado",IF(OR(AA247=6,AA247&lt;=11),"Mayor","Catastrófico"))</f>
        <v>Moderado</v>
      </c>
      <c r="AE247" s="193" t="e">
        <f>+VLOOKUP(AD247,Listados!K253:L257,2,0)</f>
        <v>#N/A</v>
      </c>
      <c r="AF247" s="176" t="str">
        <f>IF(AND(AB247&lt;&gt;"",AD247&lt;&gt;""),VLOOKUP(AB247&amp;AD247,Listados!$M$3:$N$27,2,FALSE),"")</f>
        <v/>
      </c>
      <c r="AG247" s="83" t="s">
        <v>169</v>
      </c>
      <c r="AH247" s="86"/>
      <c r="AI247" s="86"/>
      <c r="AJ247" s="86"/>
      <c r="AK247" s="46" t="str">
        <f t="shared" si="128"/>
        <v/>
      </c>
      <c r="AL247" s="86"/>
      <c r="AM247" s="46" t="str">
        <f t="shared" si="129"/>
        <v/>
      </c>
      <c r="AN247" s="126"/>
      <c r="AO247" s="46" t="str">
        <f t="shared" si="130"/>
        <v/>
      </c>
      <c r="AP247" s="126"/>
      <c r="AQ247" s="46" t="str">
        <f t="shared" si="131"/>
        <v/>
      </c>
      <c r="AR247" s="126"/>
      <c r="AS247" s="46" t="str">
        <f t="shared" si="132"/>
        <v/>
      </c>
      <c r="AT247" s="126"/>
      <c r="AU247" s="46" t="str">
        <f t="shared" si="133"/>
        <v/>
      </c>
      <c r="AV247" s="126"/>
      <c r="AW247" s="46" t="str">
        <f t="shared" si="134"/>
        <v/>
      </c>
      <c r="AX247" s="125" t="str">
        <f t="shared" si="135"/>
        <v/>
      </c>
      <c r="AY247" s="125" t="str">
        <f t="shared" si="136"/>
        <v/>
      </c>
      <c r="AZ247" s="87"/>
      <c r="BA247" s="30" t="str">
        <f t="shared" si="137"/>
        <v>Débil</v>
      </c>
      <c r="BB247" s="34" t="str">
        <f>IFERROR(VLOOKUP((CONCATENATE(AY247,BA247)),Listados!$U$3:$V$11,2,FALSE),"")</f>
        <v/>
      </c>
      <c r="BC247" s="125">
        <f t="shared" si="138"/>
        <v>100</v>
      </c>
      <c r="BD247" s="187">
        <f>AVERAGE(BC247:BC252)</f>
        <v>100</v>
      </c>
      <c r="BE247" s="189" t="str">
        <f>IF(BD247&lt;=50, "Débil", IF(BD247&lt;=99,"Moderado","Fuerte"))</f>
        <v>Fuerte</v>
      </c>
      <c r="BF247" s="187">
        <f t="shared" ref="BF247" si="160">+IF(BE247="Fuerte",2,IF(BE247="Moderado",1,0))</f>
        <v>2</v>
      </c>
      <c r="BG247" s="187" t="e">
        <f t="shared" ref="BG247" si="161">+AC247-BF247</f>
        <v>#N/A</v>
      </c>
      <c r="BH247" s="174" t="e">
        <f>+VLOOKUP(BG247,Listados!$J$18:$K$24,2,TRUE)</f>
        <v>#N/A</v>
      </c>
      <c r="BI247" s="176" t="str">
        <f t="shared" ref="BI247" si="162">IF(ISBLANK(AD247),"",AD247)</f>
        <v>Moderado</v>
      </c>
      <c r="BJ247" s="174" t="e">
        <f>IF(AND(BH247&lt;&gt;"",BI247&lt;&gt;""),VLOOKUP(BH247&amp;BI247,Listados!$M$3:$N$27,2,FALSE),"")</f>
        <v>#N/A</v>
      </c>
      <c r="BK247" s="174" t="e">
        <f>+VLOOKUP(BJ247,Listados!$P$3:$Q$6,2,FALSE)</f>
        <v>#N/A</v>
      </c>
    </row>
    <row r="248" spans="1:63" ht="28">
      <c r="A248" s="178"/>
      <c r="B248" s="200"/>
      <c r="C248" s="182"/>
      <c r="D248" s="185"/>
      <c r="E248" s="35"/>
      <c r="F248" s="29"/>
      <c r="G248" s="185"/>
      <c r="H248" s="234"/>
      <c r="I248" s="234"/>
      <c r="J248" s="234"/>
      <c r="K248" s="234"/>
      <c r="L248" s="234"/>
      <c r="M248" s="234"/>
      <c r="N248" s="234"/>
      <c r="O248" s="234"/>
      <c r="P248" s="234"/>
      <c r="Q248" s="234"/>
      <c r="R248" s="234"/>
      <c r="S248" s="234"/>
      <c r="T248" s="234"/>
      <c r="U248" s="234"/>
      <c r="V248" s="234"/>
      <c r="W248" s="234"/>
      <c r="X248" s="234"/>
      <c r="Y248" s="234"/>
      <c r="Z248" s="192"/>
      <c r="AA248" s="218"/>
      <c r="AB248" s="192"/>
      <c r="AC248" s="194"/>
      <c r="AD248" s="218" t="str">
        <f>+IF(OR(AB248=1,AB248&lt;=5),"Moderado",IF(OR(AB248=6,AB248&lt;=11),"Mayor","Catastrófico"))</f>
        <v>Moderado</v>
      </c>
      <c r="AE248" s="194"/>
      <c r="AF248" s="198"/>
      <c r="AG248" s="83" t="s">
        <v>169</v>
      </c>
      <c r="AH248" s="86"/>
      <c r="AI248" s="86"/>
      <c r="AJ248" s="86"/>
      <c r="AK248" s="46" t="str">
        <f t="shared" si="128"/>
        <v/>
      </c>
      <c r="AL248" s="86"/>
      <c r="AM248" s="46" t="str">
        <f t="shared" si="129"/>
        <v/>
      </c>
      <c r="AN248" s="126"/>
      <c r="AO248" s="46" t="str">
        <f t="shared" si="130"/>
        <v/>
      </c>
      <c r="AP248" s="126"/>
      <c r="AQ248" s="46" t="str">
        <f t="shared" si="131"/>
        <v/>
      </c>
      <c r="AR248" s="126"/>
      <c r="AS248" s="46" t="str">
        <f t="shared" si="132"/>
        <v/>
      </c>
      <c r="AT248" s="126"/>
      <c r="AU248" s="46" t="str">
        <f t="shared" si="133"/>
        <v/>
      </c>
      <c r="AV248" s="126"/>
      <c r="AW248" s="46" t="str">
        <f t="shared" si="134"/>
        <v/>
      </c>
      <c r="AX248" s="125" t="str">
        <f t="shared" si="135"/>
        <v/>
      </c>
      <c r="AY248" s="125" t="str">
        <f t="shared" si="136"/>
        <v/>
      </c>
      <c r="AZ248" s="87"/>
      <c r="BA248" s="30" t="str">
        <f t="shared" si="137"/>
        <v>Débil</v>
      </c>
      <c r="BB248" s="34" t="str">
        <f>IFERROR(VLOOKUP((CONCATENATE(AY248,BA248)),Listados!$U$3:$V$11,2,FALSE),"")</f>
        <v/>
      </c>
      <c r="BC248" s="125">
        <f t="shared" si="138"/>
        <v>100</v>
      </c>
      <c r="BD248" s="188"/>
      <c r="BE248" s="190"/>
      <c r="BF248" s="188"/>
      <c r="BG248" s="188"/>
      <c r="BH248" s="175"/>
      <c r="BI248" s="198"/>
      <c r="BJ248" s="175"/>
      <c r="BK248" s="175"/>
    </row>
    <row r="249" spans="1:63" ht="28">
      <c r="A249" s="178"/>
      <c r="B249" s="200"/>
      <c r="C249" s="182"/>
      <c r="D249" s="185"/>
      <c r="E249" s="35"/>
      <c r="F249" s="29"/>
      <c r="G249" s="185"/>
      <c r="H249" s="234"/>
      <c r="I249" s="234"/>
      <c r="J249" s="234"/>
      <c r="K249" s="234"/>
      <c r="L249" s="234"/>
      <c r="M249" s="234"/>
      <c r="N249" s="234"/>
      <c r="O249" s="234"/>
      <c r="P249" s="234"/>
      <c r="Q249" s="234"/>
      <c r="R249" s="234"/>
      <c r="S249" s="234"/>
      <c r="T249" s="234"/>
      <c r="U249" s="234"/>
      <c r="V249" s="234"/>
      <c r="W249" s="234"/>
      <c r="X249" s="234"/>
      <c r="Y249" s="234"/>
      <c r="Z249" s="192"/>
      <c r="AA249" s="218"/>
      <c r="AB249" s="192"/>
      <c r="AC249" s="194"/>
      <c r="AD249" s="218" t="str">
        <f>+IF(OR(AB249=1,AB249&lt;=5),"Moderado",IF(OR(AB249=6,AB249&lt;=11),"Mayor","Catastrófico"))</f>
        <v>Moderado</v>
      </c>
      <c r="AE249" s="194"/>
      <c r="AF249" s="198"/>
      <c r="AG249" s="83" t="s">
        <v>169</v>
      </c>
      <c r="AH249" s="86"/>
      <c r="AI249" s="86"/>
      <c r="AJ249" s="86"/>
      <c r="AK249" s="46" t="str">
        <f t="shared" si="128"/>
        <v/>
      </c>
      <c r="AL249" s="86"/>
      <c r="AM249" s="46" t="str">
        <f t="shared" si="129"/>
        <v/>
      </c>
      <c r="AN249" s="126"/>
      <c r="AO249" s="46" t="str">
        <f t="shared" si="130"/>
        <v/>
      </c>
      <c r="AP249" s="126"/>
      <c r="AQ249" s="46" t="str">
        <f t="shared" si="131"/>
        <v/>
      </c>
      <c r="AR249" s="126"/>
      <c r="AS249" s="46" t="str">
        <f t="shared" si="132"/>
        <v/>
      </c>
      <c r="AT249" s="126"/>
      <c r="AU249" s="46" t="str">
        <f t="shared" si="133"/>
        <v/>
      </c>
      <c r="AV249" s="126"/>
      <c r="AW249" s="46" t="str">
        <f t="shared" si="134"/>
        <v/>
      </c>
      <c r="AX249" s="125" t="str">
        <f t="shared" si="135"/>
        <v/>
      </c>
      <c r="AY249" s="125" t="str">
        <f t="shared" si="136"/>
        <v/>
      </c>
      <c r="AZ249" s="87"/>
      <c r="BA249" s="30" t="str">
        <f t="shared" si="137"/>
        <v>Débil</v>
      </c>
      <c r="BB249" s="34" t="str">
        <f>IFERROR(VLOOKUP((CONCATENATE(AY249,BA249)),Listados!$U$3:$V$11,2,FALSE),"")</f>
        <v/>
      </c>
      <c r="BC249" s="125">
        <f t="shared" si="138"/>
        <v>100</v>
      </c>
      <c r="BD249" s="188"/>
      <c r="BE249" s="190"/>
      <c r="BF249" s="188"/>
      <c r="BG249" s="188"/>
      <c r="BH249" s="175"/>
      <c r="BI249" s="198"/>
      <c r="BJ249" s="175"/>
      <c r="BK249" s="175"/>
    </row>
    <row r="250" spans="1:63" ht="28">
      <c r="A250" s="178"/>
      <c r="B250" s="200"/>
      <c r="C250" s="182"/>
      <c r="D250" s="185"/>
      <c r="E250" s="227"/>
      <c r="F250" s="235"/>
      <c r="G250" s="185"/>
      <c r="H250" s="234"/>
      <c r="I250" s="234"/>
      <c r="J250" s="234"/>
      <c r="K250" s="234"/>
      <c r="L250" s="234"/>
      <c r="M250" s="234"/>
      <c r="N250" s="234"/>
      <c r="O250" s="234"/>
      <c r="P250" s="234"/>
      <c r="Q250" s="234"/>
      <c r="R250" s="234"/>
      <c r="S250" s="234"/>
      <c r="T250" s="234"/>
      <c r="U250" s="234"/>
      <c r="V250" s="234"/>
      <c r="W250" s="234"/>
      <c r="X250" s="234"/>
      <c r="Y250" s="234"/>
      <c r="Z250" s="192"/>
      <c r="AA250" s="218"/>
      <c r="AB250" s="192"/>
      <c r="AC250" s="194"/>
      <c r="AD250" s="218" t="str">
        <f>+IF(OR(AB250=1,AB250&lt;=5),"Moderado",IF(OR(AB250=6,AB250&lt;=11),"Mayor","Catastrófico"))</f>
        <v>Moderado</v>
      </c>
      <c r="AE250" s="194"/>
      <c r="AF250" s="198"/>
      <c r="AG250" s="83" t="s">
        <v>169</v>
      </c>
      <c r="AH250" s="86"/>
      <c r="AI250" s="86"/>
      <c r="AJ250" s="86"/>
      <c r="AK250" s="46" t="str">
        <f t="shared" si="128"/>
        <v/>
      </c>
      <c r="AL250" s="86"/>
      <c r="AM250" s="46" t="str">
        <f t="shared" si="129"/>
        <v/>
      </c>
      <c r="AN250" s="126"/>
      <c r="AO250" s="46" t="str">
        <f t="shared" si="130"/>
        <v/>
      </c>
      <c r="AP250" s="126"/>
      <c r="AQ250" s="46" t="str">
        <f t="shared" si="131"/>
        <v/>
      </c>
      <c r="AR250" s="126"/>
      <c r="AS250" s="46" t="str">
        <f t="shared" si="132"/>
        <v/>
      </c>
      <c r="AT250" s="126"/>
      <c r="AU250" s="46" t="str">
        <f t="shared" si="133"/>
        <v/>
      </c>
      <c r="AV250" s="126"/>
      <c r="AW250" s="46" t="str">
        <f t="shared" si="134"/>
        <v/>
      </c>
      <c r="AX250" s="125" t="str">
        <f t="shared" si="135"/>
        <v/>
      </c>
      <c r="AY250" s="125" t="str">
        <f t="shared" si="136"/>
        <v/>
      </c>
      <c r="AZ250" s="87"/>
      <c r="BA250" s="30" t="str">
        <f t="shared" si="137"/>
        <v>Débil</v>
      </c>
      <c r="BB250" s="34" t="str">
        <f>IFERROR(VLOOKUP((CONCATENATE(AY250,BA250)),Listados!$U$3:$V$11,2,FALSE),"")</f>
        <v/>
      </c>
      <c r="BC250" s="125">
        <f t="shared" si="138"/>
        <v>100</v>
      </c>
      <c r="BD250" s="188"/>
      <c r="BE250" s="190"/>
      <c r="BF250" s="188"/>
      <c r="BG250" s="188"/>
      <c r="BH250" s="175"/>
      <c r="BI250" s="198"/>
      <c r="BJ250" s="175"/>
      <c r="BK250" s="175"/>
    </row>
    <row r="251" spans="1:63" ht="28">
      <c r="A251" s="178"/>
      <c r="B251" s="200"/>
      <c r="C251" s="182"/>
      <c r="D251" s="185"/>
      <c r="E251" s="228"/>
      <c r="F251" s="236"/>
      <c r="G251" s="185"/>
      <c r="H251" s="234"/>
      <c r="I251" s="234"/>
      <c r="J251" s="234"/>
      <c r="K251" s="234"/>
      <c r="L251" s="234"/>
      <c r="M251" s="234"/>
      <c r="N251" s="234"/>
      <c r="O251" s="234"/>
      <c r="P251" s="234"/>
      <c r="Q251" s="234"/>
      <c r="R251" s="234"/>
      <c r="S251" s="234"/>
      <c r="T251" s="234"/>
      <c r="U251" s="234"/>
      <c r="V251" s="234"/>
      <c r="W251" s="234"/>
      <c r="X251" s="234"/>
      <c r="Y251" s="234"/>
      <c r="Z251" s="192"/>
      <c r="AA251" s="218"/>
      <c r="AB251" s="192"/>
      <c r="AC251" s="194"/>
      <c r="AD251" s="218" t="str">
        <f>+IF(OR(AB251=1,AB251&lt;=5),"Moderado",IF(OR(AB251=6,AB251&lt;=11),"Mayor","Catastrófico"))</f>
        <v>Moderado</v>
      </c>
      <c r="AE251" s="194"/>
      <c r="AF251" s="198"/>
      <c r="AG251" s="83" t="s">
        <v>169</v>
      </c>
      <c r="AH251" s="86"/>
      <c r="AI251" s="86"/>
      <c r="AJ251" s="86"/>
      <c r="AK251" s="46" t="str">
        <f t="shared" si="128"/>
        <v/>
      </c>
      <c r="AL251" s="86"/>
      <c r="AM251" s="46" t="str">
        <f t="shared" si="129"/>
        <v/>
      </c>
      <c r="AN251" s="126"/>
      <c r="AO251" s="46" t="str">
        <f t="shared" si="130"/>
        <v/>
      </c>
      <c r="AP251" s="126"/>
      <c r="AQ251" s="46" t="str">
        <f t="shared" si="131"/>
        <v/>
      </c>
      <c r="AR251" s="126"/>
      <c r="AS251" s="46" t="str">
        <f t="shared" si="132"/>
        <v/>
      </c>
      <c r="AT251" s="126"/>
      <c r="AU251" s="46" t="str">
        <f t="shared" si="133"/>
        <v/>
      </c>
      <c r="AV251" s="126"/>
      <c r="AW251" s="46" t="str">
        <f t="shared" si="134"/>
        <v/>
      </c>
      <c r="AX251" s="125" t="str">
        <f t="shared" si="135"/>
        <v/>
      </c>
      <c r="AY251" s="125" t="str">
        <f t="shared" si="136"/>
        <v/>
      </c>
      <c r="AZ251" s="87"/>
      <c r="BA251" s="30" t="str">
        <f t="shared" si="137"/>
        <v>Débil</v>
      </c>
      <c r="BB251" s="34" t="str">
        <f>IFERROR(VLOOKUP((CONCATENATE(AY251,BA251)),Listados!$U$3:$V$11,2,FALSE),"")</f>
        <v/>
      </c>
      <c r="BC251" s="125">
        <f t="shared" si="138"/>
        <v>100</v>
      </c>
      <c r="BD251" s="188"/>
      <c r="BE251" s="190"/>
      <c r="BF251" s="188"/>
      <c r="BG251" s="188"/>
      <c r="BH251" s="175"/>
      <c r="BI251" s="198"/>
      <c r="BJ251" s="175"/>
      <c r="BK251" s="175"/>
    </row>
    <row r="252" spans="1:63" ht="29" thickBot="1">
      <c r="A252" s="179"/>
      <c r="B252" s="200"/>
      <c r="C252" s="183"/>
      <c r="D252" s="186"/>
      <c r="E252" s="229"/>
      <c r="F252" s="237"/>
      <c r="G252" s="185"/>
      <c r="H252" s="234"/>
      <c r="I252" s="234"/>
      <c r="J252" s="234"/>
      <c r="K252" s="234"/>
      <c r="L252" s="234"/>
      <c r="M252" s="234"/>
      <c r="N252" s="234"/>
      <c r="O252" s="234"/>
      <c r="P252" s="234"/>
      <c r="Q252" s="234"/>
      <c r="R252" s="234"/>
      <c r="S252" s="234"/>
      <c r="T252" s="234"/>
      <c r="U252" s="234"/>
      <c r="V252" s="234"/>
      <c r="W252" s="234"/>
      <c r="X252" s="234"/>
      <c r="Y252" s="234"/>
      <c r="Z252" s="192"/>
      <c r="AA252" s="218"/>
      <c r="AB252" s="192"/>
      <c r="AC252" s="195"/>
      <c r="AD252" s="218" t="str">
        <f>+IF(OR(AB252=1,AB252&lt;=5),"Moderado",IF(OR(AB252=6,AB252&lt;=11),"Mayor","Catastrófico"))</f>
        <v>Moderado</v>
      </c>
      <c r="AE252" s="195"/>
      <c r="AF252" s="198"/>
      <c r="AG252" s="83" t="s">
        <v>169</v>
      </c>
      <c r="AH252" s="86"/>
      <c r="AI252" s="86"/>
      <c r="AJ252" s="86"/>
      <c r="AK252" s="46" t="str">
        <f t="shared" si="128"/>
        <v/>
      </c>
      <c r="AL252" s="86"/>
      <c r="AM252" s="46" t="str">
        <f t="shared" si="129"/>
        <v/>
      </c>
      <c r="AN252" s="126"/>
      <c r="AO252" s="46" t="str">
        <f t="shared" si="130"/>
        <v/>
      </c>
      <c r="AP252" s="126"/>
      <c r="AQ252" s="46" t="str">
        <f t="shared" si="131"/>
        <v/>
      </c>
      <c r="AR252" s="126"/>
      <c r="AS252" s="46" t="str">
        <f t="shared" si="132"/>
        <v/>
      </c>
      <c r="AT252" s="126"/>
      <c r="AU252" s="46" t="str">
        <f t="shared" si="133"/>
        <v/>
      </c>
      <c r="AV252" s="126"/>
      <c r="AW252" s="46" t="str">
        <f t="shared" si="134"/>
        <v/>
      </c>
      <c r="AX252" s="125" t="str">
        <f t="shared" si="135"/>
        <v/>
      </c>
      <c r="AY252" s="125" t="str">
        <f t="shared" si="136"/>
        <v/>
      </c>
      <c r="AZ252" s="87"/>
      <c r="BA252" s="30" t="str">
        <f t="shared" si="137"/>
        <v>Débil</v>
      </c>
      <c r="BB252" s="34" t="str">
        <f>IFERROR(VLOOKUP((CONCATENATE(AY252,BA252)),Listados!$U$3:$V$11,2,FALSE),"")</f>
        <v/>
      </c>
      <c r="BC252" s="125">
        <f t="shared" si="138"/>
        <v>100</v>
      </c>
      <c r="BD252" s="189"/>
      <c r="BE252" s="190"/>
      <c r="BF252" s="189"/>
      <c r="BG252" s="189"/>
      <c r="BH252" s="176"/>
      <c r="BI252" s="198"/>
      <c r="BJ252" s="176"/>
      <c r="BK252" s="176"/>
    </row>
    <row r="253" spans="1:63" ht="28">
      <c r="A253" s="177">
        <v>42</v>
      </c>
      <c r="B253" s="199"/>
      <c r="C253" s="181" t="str">
        <f>IFERROR(VLOOKUP(B253,Listados!B$3:C$20,2,FALSE),"")</f>
        <v/>
      </c>
      <c r="D253" s="184" t="s">
        <v>193</v>
      </c>
      <c r="E253" s="37"/>
      <c r="F253" s="28"/>
      <c r="G253" s="184"/>
      <c r="H253" s="233"/>
      <c r="I253" s="233"/>
      <c r="J253" s="233"/>
      <c r="K253" s="233"/>
      <c r="L253" s="233"/>
      <c r="M253" s="233"/>
      <c r="N253" s="233"/>
      <c r="O253" s="233"/>
      <c r="P253" s="233"/>
      <c r="Q253" s="233"/>
      <c r="R253" s="233"/>
      <c r="S253" s="233"/>
      <c r="T253" s="233"/>
      <c r="U253" s="233"/>
      <c r="V253" s="233"/>
      <c r="W253" s="233"/>
      <c r="X253" s="233"/>
      <c r="Y253" s="233"/>
      <c r="Z253" s="191"/>
      <c r="AA253" s="195">
        <f>COUNTIF(H253:Z258, "SI")</f>
        <v>0</v>
      </c>
      <c r="AB253" s="191"/>
      <c r="AC253" s="193" t="e">
        <f>+VLOOKUP(AB253,Listados!$K$8:$L$12,2,0)</f>
        <v>#N/A</v>
      </c>
      <c r="AD253" s="195" t="str">
        <f>+IF(OR(AA253=1,AA253&lt;=5),"Moderado",IF(OR(AA253=6,AA253&lt;=11),"Mayor","Catastrófico"))</f>
        <v>Moderado</v>
      </c>
      <c r="AE253" s="193" t="e">
        <f>+VLOOKUP(AD253,Listados!K259:L263,2,0)</f>
        <v>#N/A</v>
      </c>
      <c r="AF253" s="176" t="str">
        <f>IF(AND(AB253&lt;&gt;"",AD253&lt;&gt;""),VLOOKUP(AB253&amp;AD253,Listados!$M$3:$N$27,2,FALSE),"")</f>
        <v/>
      </c>
      <c r="AG253" s="83" t="s">
        <v>169</v>
      </c>
      <c r="AH253" s="86"/>
      <c r="AI253" s="86"/>
      <c r="AJ253" s="86"/>
      <c r="AK253" s="46" t="str">
        <f t="shared" si="128"/>
        <v/>
      </c>
      <c r="AL253" s="86"/>
      <c r="AM253" s="46" t="str">
        <f t="shared" si="129"/>
        <v/>
      </c>
      <c r="AN253" s="126"/>
      <c r="AO253" s="46" t="str">
        <f t="shared" si="130"/>
        <v/>
      </c>
      <c r="AP253" s="126"/>
      <c r="AQ253" s="46" t="str">
        <f t="shared" si="131"/>
        <v/>
      </c>
      <c r="AR253" s="126"/>
      <c r="AS253" s="46" t="str">
        <f t="shared" si="132"/>
        <v/>
      </c>
      <c r="AT253" s="126"/>
      <c r="AU253" s="46" t="str">
        <f t="shared" si="133"/>
        <v/>
      </c>
      <c r="AV253" s="126"/>
      <c r="AW253" s="46" t="str">
        <f t="shared" si="134"/>
        <v/>
      </c>
      <c r="AX253" s="125" t="str">
        <f t="shared" si="135"/>
        <v/>
      </c>
      <c r="AY253" s="125" t="str">
        <f t="shared" si="136"/>
        <v/>
      </c>
      <c r="AZ253" s="87"/>
      <c r="BA253" s="30" t="str">
        <f t="shared" si="137"/>
        <v>Débil</v>
      </c>
      <c r="BB253" s="34" t="str">
        <f>IFERROR(VLOOKUP((CONCATENATE(AY253,BA253)),Listados!$U$3:$V$11,2,FALSE),"")</f>
        <v/>
      </c>
      <c r="BC253" s="125">
        <f t="shared" si="138"/>
        <v>100</v>
      </c>
      <c r="BD253" s="187">
        <f>AVERAGE(BC253:BC258)</f>
        <v>100</v>
      </c>
      <c r="BE253" s="189" t="str">
        <f>IF(BD253&lt;=50, "Débil", IF(BD253&lt;=99,"Moderado","Fuerte"))</f>
        <v>Fuerte</v>
      </c>
      <c r="BF253" s="187">
        <f t="shared" ref="BF253" si="163">+IF(BE253="Fuerte",2,IF(BE253="Moderado",1,0))</f>
        <v>2</v>
      </c>
      <c r="BG253" s="187" t="e">
        <f t="shared" ref="BG253" si="164">+AC253-BF253</f>
        <v>#N/A</v>
      </c>
      <c r="BH253" s="174" t="e">
        <f>+VLOOKUP(BG253,Listados!$J$18:$K$24,2,TRUE)</f>
        <v>#N/A</v>
      </c>
      <c r="BI253" s="176" t="str">
        <f t="shared" ref="BI253" si="165">IF(ISBLANK(AD253),"",AD253)</f>
        <v>Moderado</v>
      </c>
      <c r="BJ253" s="174" t="e">
        <f>IF(AND(BH253&lt;&gt;"",BI253&lt;&gt;""),VLOOKUP(BH253&amp;BI253,Listados!$M$3:$N$27,2,FALSE),"")</f>
        <v>#N/A</v>
      </c>
      <c r="BK253" s="174" t="e">
        <f>+VLOOKUP(BJ253,Listados!$P$3:$Q$6,2,FALSE)</f>
        <v>#N/A</v>
      </c>
    </row>
    <row r="254" spans="1:63" ht="28">
      <c r="A254" s="178"/>
      <c r="B254" s="200"/>
      <c r="C254" s="182"/>
      <c r="D254" s="185"/>
      <c r="E254" s="35"/>
      <c r="F254" s="29"/>
      <c r="G254" s="185"/>
      <c r="H254" s="234"/>
      <c r="I254" s="234"/>
      <c r="J254" s="234"/>
      <c r="K254" s="234"/>
      <c r="L254" s="234"/>
      <c r="M254" s="234"/>
      <c r="N254" s="234"/>
      <c r="O254" s="234"/>
      <c r="P254" s="234"/>
      <c r="Q254" s="234"/>
      <c r="R254" s="234"/>
      <c r="S254" s="234"/>
      <c r="T254" s="234"/>
      <c r="U254" s="234"/>
      <c r="V254" s="234"/>
      <c r="W254" s="234"/>
      <c r="X254" s="234"/>
      <c r="Y254" s="234"/>
      <c r="Z254" s="192"/>
      <c r="AA254" s="218"/>
      <c r="AB254" s="192"/>
      <c r="AC254" s="194"/>
      <c r="AD254" s="218" t="str">
        <f>+IF(OR(AB254=1,AB254&lt;=5),"Moderado",IF(OR(AB254=6,AB254&lt;=11),"Mayor","Catastrófico"))</f>
        <v>Moderado</v>
      </c>
      <c r="AE254" s="194"/>
      <c r="AF254" s="198"/>
      <c r="AG254" s="83" t="s">
        <v>169</v>
      </c>
      <c r="AH254" s="86"/>
      <c r="AI254" s="86"/>
      <c r="AJ254" s="86"/>
      <c r="AK254" s="46" t="str">
        <f t="shared" si="128"/>
        <v/>
      </c>
      <c r="AL254" s="86"/>
      <c r="AM254" s="46" t="str">
        <f t="shared" si="129"/>
        <v/>
      </c>
      <c r="AN254" s="126"/>
      <c r="AO254" s="46" t="str">
        <f t="shared" si="130"/>
        <v/>
      </c>
      <c r="AP254" s="126"/>
      <c r="AQ254" s="46" t="str">
        <f t="shared" si="131"/>
        <v/>
      </c>
      <c r="AR254" s="126"/>
      <c r="AS254" s="46" t="str">
        <f t="shared" si="132"/>
        <v/>
      </c>
      <c r="AT254" s="126"/>
      <c r="AU254" s="46" t="str">
        <f t="shared" si="133"/>
        <v/>
      </c>
      <c r="AV254" s="126"/>
      <c r="AW254" s="46" t="str">
        <f t="shared" si="134"/>
        <v/>
      </c>
      <c r="AX254" s="125" t="str">
        <f t="shared" si="135"/>
        <v/>
      </c>
      <c r="AY254" s="125" t="str">
        <f t="shared" si="136"/>
        <v/>
      </c>
      <c r="AZ254" s="87"/>
      <c r="BA254" s="30" t="str">
        <f t="shared" si="137"/>
        <v>Débil</v>
      </c>
      <c r="BB254" s="34" t="str">
        <f>IFERROR(VLOOKUP((CONCATENATE(AY254,BA254)),Listados!$U$3:$V$11,2,FALSE),"")</f>
        <v/>
      </c>
      <c r="BC254" s="125">
        <f t="shared" si="138"/>
        <v>100</v>
      </c>
      <c r="BD254" s="188"/>
      <c r="BE254" s="190"/>
      <c r="BF254" s="188"/>
      <c r="BG254" s="188"/>
      <c r="BH254" s="175"/>
      <c r="BI254" s="198"/>
      <c r="BJ254" s="175"/>
      <c r="BK254" s="175"/>
    </row>
    <row r="255" spans="1:63" ht="28">
      <c r="A255" s="178"/>
      <c r="B255" s="200"/>
      <c r="C255" s="182"/>
      <c r="D255" s="185"/>
      <c r="E255" s="35"/>
      <c r="F255" s="29"/>
      <c r="G255" s="185"/>
      <c r="H255" s="234"/>
      <c r="I255" s="234"/>
      <c r="J255" s="234"/>
      <c r="K255" s="234"/>
      <c r="L255" s="234"/>
      <c r="M255" s="234"/>
      <c r="N255" s="234"/>
      <c r="O255" s="234"/>
      <c r="P255" s="234"/>
      <c r="Q255" s="234"/>
      <c r="R255" s="234"/>
      <c r="S255" s="234"/>
      <c r="T255" s="234"/>
      <c r="U255" s="234"/>
      <c r="V255" s="234"/>
      <c r="W255" s="234"/>
      <c r="X255" s="234"/>
      <c r="Y255" s="234"/>
      <c r="Z255" s="192"/>
      <c r="AA255" s="218"/>
      <c r="AB255" s="192"/>
      <c r="AC255" s="194"/>
      <c r="AD255" s="218" t="str">
        <f>+IF(OR(AB255=1,AB255&lt;=5),"Moderado",IF(OR(AB255=6,AB255&lt;=11),"Mayor","Catastrófico"))</f>
        <v>Moderado</v>
      </c>
      <c r="AE255" s="194"/>
      <c r="AF255" s="198"/>
      <c r="AG255" s="83" t="s">
        <v>169</v>
      </c>
      <c r="AH255" s="86"/>
      <c r="AI255" s="86"/>
      <c r="AJ255" s="86"/>
      <c r="AK255" s="46" t="str">
        <f t="shared" si="128"/>
        <v/>
      </c>
      <c r="AL255" s="86"/>
      <c r="AM255" s="46" t="str">
        <f t="shared" si="129"/>
        <v/>
      </c>
      <c r="AN255" s="126"/>
      <c r="AO255" s="46" t="str">
        <f t="shared" si="130"/>
        <v/>
      </c>
      <c r="AP255" s="126"/>
      <c r="AQ255" s="46" t="str">
        <f t="shared" si="131"/>
        <v/>
      </c>
      <c r="AR255" s="126"/>
      <c r="AS255" s="46" t="str">
        <f t="shared" si="132"/>
        <v/>
      </c>
      <c r="AT255" s="126"/>
      <c r="AU255" s="46" t="str">
        <f t="shared" si="133"/>
        <v/>
      </c>
      <c r="AV255" s="126"/>
      <c r="AW255" s="46" t="str">
        <f t="shared" si="134"/>
        <v/>
      </c>
      <c r="AX255" s="125" t="str">
        <f t="shared" si="135"/>
        <v/>
      </c>
      <c r="AY255" s="125" t="str">
        <f t="shared" si="136"/>
        <v/>
      </c>
      <c r="AZ255" s="87"/>
      <c r="BA255" s="30" t="str">
        <f t="shared" si="137"/>
        <v>Débil</v>
      </c>
      <c r="BB255" s="34" t="str">
        <f>IFERROR(VLOOKUP((CONCATENATE(AY255,BA255)),Listados!$U$3:$V$11,2,FALSE),"")</f>
        <v/>
      </c>
      <c r="BC255" s="125">
        <f t="shared" si="138"/>
        <v>100</v>
      </c>
      <c r="BD255" s="188"/>
      <c r="BE255" s="190"/>
      <c r="BF255" s="188"/>
      <c r="BG255" s="188"/>
      <c r="BH255" s="175"/>
      <c r="BI255" s="198"/>
      <c r="BJ255" s="175"/>
      <c r="BK255" s="175"/>
    </row>
    <row r="256" spans="1:63" ht="28">
      <c r="A256" s="178"/>
      <c r="B256" s="200"/>
      <c r="C256" s="182"/>
      <c r="D256" s="185"/>
      <c r="E256" s="227"/>
      <c r="F256" s="235"/>
      <c r="G256" s="185"/>
      <c r="H256" s="234"/>
      <c r="I256" s="234"/>
      <c r="J256" s="234"/>
      <c r="K256" s="234"/>
      <c r="L256" s="234"/>
      <c r="M256" s="234"/>
      <c r="N256" s="234"/>
      <c r="O256" s="234"/>
      <c r="P256" s="234"/>
      <c r="Q256" s="234"/>
      <c r="R256" s="234"/>
      <c r="S256" s="234"/>
      <c r="T256" s="234"/>
      <c r="U256" s="234"/>
      <c r="V256" s="234"/>
      <c r="W256" s="234"/>
      <c r="X256" s="234"/>
      <c r="Y256" s="234"/>
      <c r="Z256" s="192"/>
      <c r="AA256" s="218"/>
      <c r="AB256" s="192"/>
      <c r="AC256" s="194"/>
      <c r="AD256" s="218" t="str">
        <f>+IF(OR(AB256=1,AB256&lt;=5),"Moderado",IF(OR(AB256=6,AB256&lt;=11),"Mayor","Catastrófico"))</f>
        <v>Moderado</v>
      </c>
      <c r="AE256" s="194"/>
      <c r="AF256" s="198"/>
      <c r="AG256" s="83" t="s">
        <v>169</v>
      </c>
      <c r="AH256" s="86"/>
      <c r="AI256" s="86"/>
      <c r="AJ256" s="86"/>
      <c r="AK256" s="46" t="str">
        <f t="shared" si="128"/>
        <v/>
      </c>
      <c r="AL256" s="86"/>
      <c r="AM256" s="46" t="str">
        <f t="shared" si="129"/>
        <v/>
      </c>
      <c r="AN256" s="126"/>
      <c r="AO256" s="46" t="str">
        <f t="shared" si="130"/>
        <v/>
      </c>
      <c r="AP256" s="126"/>
      <c r="AQ256" s="46" t="str">
        <f t="shared" si="131"/>
        <v/>
      </c>
      <c r="AR256" s="126"/>
      <c r="AS256" s="46" t="str">
        <f t="shared" si="132"/>
        <v/>
      </c>
      <c r="AT256" s="126"/>
      <c r="AU256" s="46" t="str">
        <f t="shared" si="133"/>
        <v/>
      </c>
      <c r="AV256" s="126"/>
      <c r="AW256" s="46" t="str">
        <f t="shared" si="134"/>
        <v/>
      </c>
      <c r="AX256" s="125" t="str">
        <f t="shared" si="135"/>
        <v/>
      </c>
      <c r="AY256" s="125" t="str">
        <f t="shared" si="136"/>
        <v/>
      </c>
      <c r="AZ256" s="87"/>
      <c r="BA256" s="30" t="str">
        <f t="shared" si="137"/>
        <v>Débil</v>
      </c>
      <c r="BB256" s="34" t="str">
        <f>IFERROR(VLOOKUP((CONCATENATE(AY256,BA256)),Listados!$U$3:$V$11,2,FALSE),"")</f>
        <v/>
      </c>
      <c r="BC256" s="125">
        <f t="shared" si="138"/>
        <v>100</v>
      </c>
      <c r="BD256" s="188"/>
      <c r="BE256" s="190"/>
      <c r="BF256" s="188"/>
      <c r="BG256" s="188"/>
      <c r="BH256" s="175"/>
      <c r="BI256" s="198"/>
      <c r="BJ256" s="175"/>
      <c r="BK256" s="175"/>
    </row>
    <row r="257" spans="1:63" ht="28">
      <c r="A257" s="178"/>
      <c r="B257" s="200"/>
      <c r="C257" s="182"/>
      <c r="D257" s="185"/>
      <c r="E257" s="228"/>
      <c r="F257" s="236"/>
      <c r="G257" s="185"/>
      <c r="H257" s="234"/>
      <c r="I257" s="234"/>
      <c r="J257" s="234"/>
      <c r="K257" s="234"/>
      <c r="L257" s="234"/>
      <c r="M257" s="234"/>
      <c r="N257" s="234"/>
      <c r="O257" s="234"/>
      <c r="P257" s="234"/>
      <c r="Q257" s="234"/>
      <c r="R257" s="234"/>
      <c r="S257" s="234"/>
      <c r="T257" s="234"/>
      <c r="U257" s="234"/>
      <c r="V257" s="234"/>
      <c r="W257" s="234"/>
      <c r="X257" s="234"/>
      <c r="Y257" s="234"/>
      <c r="Z257" s="192"/>
      <c r="AA257" s="218"/>
      <c r="AB257" s="192"/>
      <c r="AC257" s="194"/>
      <c r="AD257" s="218" t="str">
        <f>+IF(OR(AB257=1,AB257&lt;=5),"Moderado",IF(OR(AB257=6,AB257&lt;=11),"Mayor","Catastrófico"))</f>
        <v>Moderado</v>
      </c>
      <c r="AE257" s="194"/>
      <c r="AF257" s="198"/>
      <c r="AG257" s="83" t="s">
        <v>169</v>
      </c>
      <c r="AH257" s="86"/>
      <c r="AI257" s="86"/>
      <c r="AJ257" s="86"/>
      <c r="AK257" s="46" t="str">
        <f t="shared" si="128"/>
        <v/>
      </c>
      <c r="AL257" s="86"/>
      <c r="AM257" s="46" t="str">
        <f t="shared" si="129"/>
        <v/>
      </c>
      <c r="AN257" s="126"/>
      <c r="AO257" s="46" t="str">
        <f t="shared" si="130"/>
        <v/>
      </c>
      <c r="AP257" s="126"/>
      <c r="AQ257" s="46" t="str">
        <f t="shared" si="131"/>
        <v/>
      </c>
      <c r="AR257" s="126"/>
      <c r="AS257" s="46" t="str">
        <f t="shared" si="132"/>
        <v/>
      </c>
      <c r="AT257" s="126"/>
      <c r="AU257" s="46" t="str">
        <f t="shared" si="133"/>
        <v/>
      </c>
      <c r="AV257" s="126"/>
      <c r="AW257" s="46" t="str">
        <f t="shared" si="134"/>
        <v/>
      </c>
      <c r="AX257" s="125" t="str">
        <f t="shared" si="135"/>
        <v/>
      </c>
      <c r="AY257" s="125" t="str">
        <f t="shared" si="136"/>
        <v/>
      </c>
      <c r="AZ257" s="87"/>
      <c r="BA257" s="30" t="str">
        <f t="shared" si="137"/>
        <v>Débil</v>
      </c>
      <c r="BB257" s="34" t="str">
        <f>IFERROR(VLOOKUP((CONCATENATE(AY257,BA257)),Listados!$U$3:$V$11,2,FALSE),"")</f>
        <v/>
      </c>
      <c r="BC257" s="125">
        <f t="shared" si="138"/>
        <v>100</v>
      </c>
      <c r="BD257" s="188"/>
      <c r="BE257" s="190"/>
      <c r="BF257" s="188"/>
      <c r="BG257" s="188"/>
      <c r="BH257" s="175"/>
      <c r="BI257" s="198"/>
      <c r="BJ257" s="175"/>
      <c r="BK257" s="175"/>
    </row>
    <row r="258" spans="1:63" ht="29" thickBot="1">
      <c r="A258" s="179"/>
      <c r="B258" s="200"/>
      <c r="C258" s="183"/>
      <c r="D258" s="186"/>
      <c r="E258" s="229"/>
      <c r="F258" s="237"/>
      <c r="G258" s="185"/>
      <c r="H258" s="234"/>
      <c r="I258" s="234"/>
      <c r="J258" s="234"/>
      <c r="K258" s="234"/>
      <c r="L258" s="234"/>
      <c r="M258" s="234"/>
      <c r="N258" s="234"/>
      <c r="O258" s="234"/>
      <c r="P258" s="234"/>
      <c r="Q258" s="234"/>
      <c r="R258" s="234"/>
      <c r="S258" s="234"/>
      <c r="T258" s="234"/>
      <c r="U258" s="234"/>
      <c r="V258" s="234"/>
      <c r="W258" s="234"/>
      <c r="X258" s="234"/>
      <c r="Y258" s="234"/>
      <c r="Z258" s="192"/>
      <c r="AA258" s="218"/>
      <c r="AB258" s="192"/>
      <c r="AC258" s="195"/>
      <c r="AD258" s="218" t="str">
        <f>+IF(OR(AB258=1,AB258&lt;=5),"Moderado",IF(OR(AB258=6,AB258&lt;=11),"Mayor","Catastrófico"))</f>
        <v>Moderado</v>
      </c>
      <c r="AE258" s="195"/>
      <c r="AF258" s="198"/>
      <c r="AG258" s="83" t="s">
        <v>169</v>
      </c>
      <c r="AH258" s="86"/>
      <c r="AI258" s="86"/>
      <c r="AJ258" s="86"/>
      <c r="AK258" s="46" t="str">
        <f t="shared" si="128"/>
        <v/>
      </c>
      <c r="AL258" s="86"/>
      <c r="AM258" s="46" t="str">
        <f t="shared" si="129"/>
        <v/>
      </c>
      <c r="AN258" s="126"/>
      <c r="AO258" s="46" t="str">
        <f t="shared" si="130"/>
        <v/>
      </c>
      <c r="AP258" s="126"/>
      <c r="AQ258" s="46" t="str">
        <f t="shared" si="131"/>
        <v/>
      </c>
      <c r="AR258" s="126"/>
      <c r="AS258" s="46" t="str">
        <f t="shared" si="132"/>
        <v/>
      </c>
      <c r="AT258" s="126"/>
      <c r="AU258" s="46" t="str">
        <f t="shared" si="133"/>
        <v/>
      </c>
      <c r="AV258" s="126"/>
      <c r="AW258" s="46" t="str">
        <f t="shared" si="134"/>
        <v/>
      </c>
      <c r="AX258" s="125" t="str">
        <f t="shared" si="135"/>
        <v/>
      </c>
      <c r="AY258" s="125" t="str">
        <f t="shared" si="136"/>
        <v/>
      </c>
      <c r="AZ258" s="87"/>
      <c r="BA258" s="30" t="str">
        <f t="shared" si="137"/>
        <v>Débil</v>
      </c>
      <c r="BB258" s="34" t="str">
        <f>IFERROR(VLOOKUP((CONCATENATE(AY258,BA258)),Listados!$U$3:$V$11,2,FALSE),"")</f>
        <v/>
      </c>
      <c r="BC258" s="125">
        <f t="shared" si="138"/>
        <v>100</v>
      </c>
      <c r="BD258" s="189"/>
      <c r="BE258" s="190"/>
      <c r="BF258" s="189"/>
      <c r="BG258" s="189"/>
      <c r="BH258" s="176"/>
      <c r="BI258" s="198"/>
      <c r="BJ258" s="176"/>
      <c r="BK258" s="176"/>
    </row>
    <row r="259" spans="1:63" ht="28">
      <c r="A259" s="177">
        <v>43</v>
      </c>
      <c r="B259" s="199"/>
      <c r="C259" s="181" t="str">
        <f>IFERROR(VLOOKUP(B259,Listados!B$3:C$20,2,FALSE),"")</f>
        <v/>
      </c>
      <c r="D259" s="184" t="s">
        <v>193</v>
      </c>
      <c r="E259" s="37"/>
      <c r="F259" s="28"/>
      <c r="G259" s="184"/>
      <c r="H259" s="233"/>
      <c r="I259" s="233"/>
      <c r="J259" s="233"/>
      <c r="K259" s="233"/>
      <c r="L259" s="233"/>
      <c r="M259" s="233"/>
      <c r="N259" s="233"/>
      <c r="O259" s="233"/>
      <c r="P259" s="233"/>
      <c r="Q259" s="233"/>
      <c r="R259" s="233"/>
      <c r="S259" s="233"/>
      <c r="T259" s="233"/>
      <c r="U259" s="233"/>
      <c r="V259" s="233"/>
      <c r="W259" s="233"/>
      <c r="X259" s="233"/>
      <c r="Y259" s="233"/>
      <c r="Z259" s="191"/>
      <c r="AA259" s="195">
        <f>COUNTIF(H259:Z264, "SI")</f>
        <v>0</v>
      </c>
      <c r="AB259" s="191"/>
      <c r="AC259" s="193" t="e">
        <f>+VLOOKUP(AB259,Listados!$K$8:$L$12,2,0)</f>
        <v>#N/A</v>
      </c>
      <c r="AD259" s="195" t="str">
        <f>+IF(OR(AA259=1,AA259&lt;=5),"Moderado",IF(OR(AA259=6,AA259&lt;=11),"Mayor","Catastrófico"))</f>
        <v>Moderado</v>
      </c>
      <c r="AE259" s="193" t="e">
        <f>+VLOOKUP(AD259,Listados!K265:L269,2,0)</f>
        <v>#N/A</v>
      </c>
      <c r="AF259" s="176" t="str">
        <f>IF(AND(AB259&lt;&gt;"",AD259&lt;&gt;""),VLOOKUP(AB259&amp;AD259,Listados!$M$3:$N$27,2,FALSE),"")</f>
        <v/>
      </c>
      <c r="AG259" s="83" t="s">
        <v>169</v>
      </c>
      <c r="AH259" s="86"/>
      <c r="AI259" s="86"/>
      <c r="AJ259" s="86"/>
      <c r="AK259" s="46" t="str">
        <f t="shared" si="128"/>
        <v/>
      </c>
      <c r="AL259" s="86"/>
      <c r="AM259" s="46" t="str">
        <f t="shared" si="129"/>
        <v/>
      </c>
      <c r="AN259" s="126"/>
      <c r="AO259" s="46" t="str">
        <f t="shared" si="130"/>
        <v/>
      </c>
      <c r="AP259" s="126"/>
      <c r="AQ259" s="46" t="str">
        <f t="shared" si="131"/>
        <v/>
      </c>
      <c r="AR259" s="126"/>
      <c r="AS259" s="46" t="str">
        <f t="shared" si="132"/>
        <v/>
      </c>
      <c r="AT259" s="126"/>
      <c r="AU259" s="46" t="str">
        <f t="shared" si="133"/>
        <v/>
      </c>
      <c r="AV259" s="126"/>
      <c r="AW259" s="46" t="str">
        <f t="shared" si="134"/>
        <v/>
      </c>
      <c r="AX259" s="125" t="str">
        <f t="shared" si="135"/>
        <v/>
      </c>
      <c r="AY259" s="125" t="str">
        <f t="shared" si="136"/>
        <v/>
      </c>
      <c r="AZ259" s="87"/>
      <c r="BA259" s="30" t="str">
        <f t="shared" si="137"/>
        <v>Débil</v>
      </c>
      <c r="BB259" s="34" t="str">
        <f>IFERROR(VLOOKUP((CONCATENATE(AY259,BA259)),Listados!$U$3:$V$11,2,FALSE),"")</f>
        <v/>
      </c>
      <c r="BC259" s="125">
        <f t="shared" si="138"/>
        <v>100</v>
      </c>
      <c r="BD259" s="187">
        <f>AVERAGE(BC259:BC264)</f>
        <v>100</v>
      </c>
      <c r="BE259" s="189" t="str">
        <f>IF(BD259&lt;=50, "Débil", IF(BD259&lt;=99,"Moderado","Fuerte"))</f>
        <v>Fuerte</v>
      </c>
      <c r="BF259" s="187">
        <f t="shared" ref="BF259" si="166">+IF(BE259="Fuerte",2,IF(BE259="Moderado",1,0))</f>
        <v>2</v>
      </c>
      <c r="BG259" s="187" t="e">
        <f t="shared" ref="BG259" si="167">+AC259-BF259</f>
        <v>#N/A</v>
      </c>
      <c r="BH259" s="174" t="e">
        <f>+VLOOKUP(BG259,Listados!$J$18:$K$24,2,TRUE)</f>
        <v>#N/A</v>
      </c>
      <c r="BI259" s="176" t="str">
        <f t="shared" ref="BI259" si="168">IF(ISBLANK(AD259),"",AD259)</f>
        <v>Moderado</v>
      </c>
      <c r="BJ259" s="174" t="e">
        <f>IF(AND(BH259&lt;&gt;"",BI259&lt;&gt;""),VLOOKUP(BH259&amp;BI259,Listados!$M$3:$N$27,2,FALSE),"")</f>
        <v>#N/A</v>
      </c>
      <c r="BK259" s="174" t="e">
        <f>+VLOOKUP(BJ259,Listados!$P$3:$Q$6,2,FALSE)</f>
        <v>#N/A</v>
      </c>
    </row>
    <row r="260" spans="1:63" ht="28">
      <c r="A260" s="178"/>
      <c r="B260" s="200"/>
      <c r="C260" s="182"/>
      <c r="D260" s="185"/>
      <c r="E260" s="35"/>
      <c r="F260" s="29"/>
      <c r="G260" s="185"/>
      <c r="H260" s="234"/>
      <c r="I260" s="234"/>
      <c r="J260" s="234"/>
      <c r="K260" s="234"/>
      <c r="L260" s="234"/>
      <c r="M260" s="234"/>
      <c r="N260" s="234"/>
      <c r="O260" s="234"/>
      <c r="P260" s="234"/>
      <c r="Q260" s="234"/>
      <c r="R260" s="234"/>
      <c r="S260" s="234"/>
      <c r="T260" s="234"/>
      <c r="U260" s="234"/>
      <c r="V260" s="234"/>
      <c r="W260" s="234"/>
      <c r="X260" s="234"/>
      <c r="Y260" s="234"/>
      <c r="Z260" s="192"/>
      <c r="AA260" s="218"/>
      <c r="AB260" s="192"/>
      <c r="AC260" s="194"/>
      <c r="AD260" s="218" t="str">
        <f>+IF(OR(AB260=1,AB260&lt;=5),"Moderado",IF(OR(AB260=6,AB260&lt;=11),"Mayor","Catastrófico"))</f>
        <v>Moderado</v>
      </c>
      <c r="AE260" s="194"/>
      <c r="AF260" s="198"/>
      <c r="AG260" s="83" t="s">
        <v>169</v>
      </c>
      <c r="AH260" s="86"/>
      <c r="AI260" s="86"/>
      <c r="AJ260" s="86"/>
      <c r="AK260" s="46" t="str">
        <f t="shared" si="128"/>
        <v/>
      </c>
      <c r="AL260" s="86"/>
      <c r="AM260" s="46" t="str">
        <f t="shared" si="129"/>
        <v/>
      </c>
      <c r="AN260" s="126"/>
      <c r="AO260" s="46" t="str">
        <f t="shared" si="130"/>
        <v/>
      </c>
      <c r="AP260" s="126"/>
      <c r="AQ260" s="46" t="str">
        <f t="shared" si="131"/>
        <v/>
      </c>
      <c r="AR260" s="126"/>
      <c r="AS260" s="46" t="str">
        <f t="shared" si="132"/>
        <v/>
      </c>
      <c r="AT260" s="126"/>
      <c r="AU260" s="46" t="str">
        <f t="shared" si="133"/>
        <v/>
      </c>
      <c r="AV260" s="126"/>
      <c r="AW260" s="46" t="str">
        <f t="shared" si="134"/>
        <v/>
      </c>
      <c r="AX260" s="125" t="str">
        <f t="shared" si="135"/>
        <v/>
      </c>
      <c r="AY260" s="125" t="str">
        <f t="shared" si="136"/>
        <v/>
      </c>
      <c r="AZ260" s="87"/>
      <c r="BA260" s="30" t="str">
        <f t="shared" si="137"/>
        <v>Débil</v>
      </c>
      <c r="BB260" s="34" t="str">
        <f>IFERROR(VLOOKUP((CONCATENATE(AY260,BA260)),Listados!$U$3:$V$11,2,FALSE),"")</f>
        <v/>
      </c>
      <c r="BC260" s="125">
        <f t="shared" si="138"/>
        <v>100</v>
      </c>
      <c r="BD260" s="188"/>
      <c r="BE260" s="190"/>
      <c r="BF260" s="188"/>
      <c r="BG260" s="188"/>
      <c r="BH260" s="175"/>
      <c r="BI260" s="198"/>
      <c r="BJ260" s="175"/>
      <c r="BK260" s="175"/>
    </row>
    <row r="261" spans="1:63" ht="28">
      <c r="A261" s="178"/>
      <c r="B261" s="200"/>
      <c r="C261" s="182"/>
      <c r="D261" s="185"/>
      <c r="E261" s="35"/>
      <c r="F261" s="29"/>
      <c r="G261" s="185"/>
      <c r="H261" s="234"/>
      <c r="I261" s="234"/>
      <c r="J261" s="234"/>
      <c r="K261" s="234"/>
      <c r="L261" s="234"/>
      <c r="M261" s="234"/>
      <c r="N261" s="234"/>
      <c r="O261" s="234"/>
      <c r="P261" s="234"/>
      <c r="Q261" s="234"/>
      <c r="R261" s="234"/>
      <c r="S261" s="234"/>
      <c r="T261" s="234"/>
      <c r="U261" s="234"/>
      <c r="V261" s="234"/>
      <c r="W261" s="234"/>
      <c r="X261" s="234"/>
      <c r="Y261" s="234"/>
      <c r="Z261" s="192"/>
      <c r="AA261" s="218"/>
      <c r="AB261" s="192"/>
      <c r="AC261" s="194"/>
      <c r="AD261" s="218" t="str">
        <f>+IF(OR(AB261=1,AB261&lt;=5),"Moderado",IF(OR(AB261=6,AB261&lt;=11),"Mayor","Catastrófico"))</f>
        <v>Moderado</v>
      </c>
      <c r="AE261" s="194"/>
      <c r="AF261" s="198"/>
      <c r="AG261" s="83" t="s">
        <v>169</v>
      </c>
      <c r="AH261" s="86"/>
      <c r="AI261" s="86"/>
      <c r="AJ261" s="86"/>
      <c r="AK261" s="46" t="str">
        <f t="shared" si="128"/>
        <v/>
      </c>
      <c r="AL261" s="86"/>
      <c r="AM261" s="46" t="str">
        <f t="shared" si="129"/>
        <v/>
      </c>
      <c r="AN261" s="126"/>
      <c r="AO261" s="46" t="str">
        <f t="shared" si="130"/>
        <v/>
      </c>
      <c r="AP261" s="126"/>
      <c r="AQ261" s="46" t="str">
        <f t="shared" si="131"/>
        <v/>
      </c>
      <c r="AR261" s="126"/>
      <c r="AS261" s="46" t="str">
        <f t="shared" si="132"/>
        <v/>
      </c>
      <c r="AT261" s="126"/>
      <c r="AU261" s="46" t="str">
        <f t="shared" si="133"/>
        <v/>
      </c>
      <c r="AV261" s="126"/>
      <c r="AW261" s="46" t="str">
        <f t="shared" si="134"/>
        <v/>
      </c>
      <c r="AX261" s="125" t="str">
        <f t="shared" si="135"/>
        <v/>
      </c>
      <c r="AY261" s="125" t="str">
        <f t="shared" si="136"/>
        <v/>
      </c>
      <c r="AZ261" s="87"/>
      <c r="BA261" s="30" t="str">
        <f t="shared" si="137"/>
        <v>Débil</v>
      </c>
      <c r="BB261" s="34" t="str">
        <f>IFERROR(VLOOKUP((CONCATENATE(AY261,BA261)),Listados!$U$3:$V$11,2,FALSE),"")</f>
        <v/>
      </c>
      <c r="BC261" s="125">
        <f t="shared" si="138"/>
        <v>100</v>
      </c>
      <c r="BD261" s="188"/>
      <c r="BE261" s="190"/>
      <c r="BF261" s="188"/>
      <c r="BG261" s="188"/>
      <c r="BH261" s="175"/>
      <c r="BI261" s="198"/>
      <c r="BJ261" s="175"/>
      <c r="BK261" s="175"/>
    </row>
    <row r="262" spans="1:63" ht="28">
      <c r="A262" s="178"/>
      <c r="B262" s="200"/>
      <c r="C262" s="182"/>
      <c r="D262" s="185"/>
      <c r="E262" s="227"/>
      <c r="F262" s="235"/>
      <c r="G262" s="185"/>
      <c r="H262" s="234"/>
      <c r="I262" s="234"/>
      <c r="J262" s="234"/>
      <c r="K262" s="234"/>
      <c r="L262" s="234"/>
      <c r="M262" s="234"/>
      <c r="N262" s="234"/>
      <c r="O262" s="234"/>
      <c r="P262" s="234"/>
      <c r="Q262" s="234"/>
      <c r="R262" s="234"/>
      <c r="S262" s="234"/>
      <c r="T262" s="234"/>
      <c r="U262" s="234"/>
      <c r="V262" s="234"/>
      <c r="W262" s="234"/>
      <c r="X262" s="234"/>
      <c r="Y262" s="234"/>
      <c r="Z262" s="192"/>
      <c r="AA262" s="218"/>
      <c r="AB262" s="192"/>
      <c r="AC262" s="194"/>
      <c r="AD262" s="218" t="str">
        <f>+IF(OR(AB262=1,AB262&lt;=5),"Moderado",IF(OR(AB262=6,AB262&lt;=11),"Mayor","Catastrófico"))</f>
        <v>Moderado</v>
      </c>
      <c r="AE262" s="194"/>
      <c r="AF262" s="198"/>
      <c r="AG262" s="83" t="s">
        <v>169</v>
      </c>
      <c r="AH262" s="86"/>
      <c r="AI262" s="86"/>
      <c r="AJ262" s="86"/>
      <c r="AK262" s="46" t="str">
        <f t="shared" si="128"/>
        <v/>
      </c>
      <c r="AL262" s="86"/>
      <c r="AM262" s="46" t="str">
        <f t="shared" si="129"/>
        <v/>
      </c>
      <c r="AN262" s="126"/>
      <c r="AO262" s="46" t="str">
        <f t="shared" si="130"/>
        <v/>
      </c>
      <c r="AP262" s="126"/>
      <c r="AQ262" s="46" t="str">
        <f t="shared" si="131"/>
        <v/>
      </c>
      <c r="AR262" s="126"/>
      <c r="AS262" s="46" t="str">
        <f t="shared" si="132"/>
        <v/>
      </c>
      <c r="AT262" s="126"/>
      <c r="AU262" s="46" t="str">
        <f t="shared" si="133"/>
        <v/>
      </c>
      <c r="AV262" s="126"/>
      <c r="AW262" s="46" t="str">
        <f t="shared" si="134"/>
        <v/>
      </c>
      <c r="AX262" s="125" t="str">
        <f t="shared" si="135"/>
        <v/>
      </c>
      <c r="AY262" s="125" t="str">
        <f t="shared" si="136"/>
        <v/>
      </c>
      <c r="AZ262" s="87"/>
      <c r="BA262" s="30" t="str">
        <f t="shared" si="137"/>
        <v>Débil</v>
      </c>
      <c r="BB262" s="34" t="str">
        <f>IFERROR(VLOOKUP((CONCATENATE(AY262,BA262)),Listados!$U$3:$V$11,2,FALSE),"")</f>
        <v/>
      </c>
      <c r="BC262" s="125">
        <f t="shared" si="138"/>
        <v>100</v>
      </c>
      <c r="BD262" s="188"/>
      <c r="BE262" s="190"/>
      <c r="BF262" s="188"/>
      <c r="BG262" s="188"/>
      <c r="BH262" s="175"/>
      <c r="BI262" s="198"/>
      <c r="BJ262" s="175"/>
      <c r="BK262" s="175"/>
    </row>
    <row r="263" spans="1:63" ht="28">
      <c r="A263" s="178"/>
      <c r="B263" s="200"/>
      <c r="C263" s="182"/>
      <c r="D263" s="185"/>
      <c r="E263" s="228"/>
      <c r="F263" s="236"/>
      <c r="G263" s="185"/>
      <c r="H263" s="234"/>
      <c r="I263" s="234"/>
      <c r="J263" s="234"/>
      <c r="K263" s="234"/>
      <c r="L263" s="234"/>
      <c r="M263" s="234"/>
      <c r="N263" s="234"/>
      <c r="O263" s="234"/>
      <c r="P263" s="234"/>
      <c r="Q263" s="234"/>
      <c r="R263" s="234"/>
      <c r="S263" s="234"/>
      <c r="T263" s="234"/>
      <c r="U263" s="234"/>
      <c r="V263" s="234"/>
      <c r="W263" s="234"/>
      <c r="X263" s="234"/>
      <c r="Y263" s="234"/>
      <c r="Z263" s="192"/>
      <c r="AA263" s="218"/>
      <c r="AB263" s="192"/>
      <c r="AC263" s="194"/>
      <c r="AD263" s="218" t="str">
        <f>+IF(OR(AB263=1,AB263&lt;=5),"Moderado",IF(OR(AB263=6,AB263&lt;=11),"Mayor","Catastrófico"))</f>
        <v>Moderado</v>
      </c>
      <c r="AE263" s="194"/>
      <c r="AF263" s="198"/>
      <c r="AG263" s="83" t="s">
        <v>169</v>
      </c>
      <c r="AH263" s="86"/>
      <c r="AI263" s="86"/>
      <c r="AJ263" s="86"/>
      <c r="AK263" s="46" t="str">
        <f t="shared" si="128"/>
        <v/>
      </c>
      <c r="AL263" s="86"/>
      <c r="AM263" s="46" t="str">
        <f t="shared" si="129"/>
        <v/>
      </c>
      <c r="AN263" s="126"/>
      <c r="AO263" s="46" t="str">
        <f t="shared" si="130"/>
        <v/>
      </c>
      <c r="AP263" s="126"/>
      <c r="AQ263" s="46" t="str">
        <f t="shared" si="131"/>
        <v/>
      </c>
      <c r="AR263" s="126"/>
      <c r="AS263" s="46" t="str">
        <f t="shared" si="132"/>
        <v/>
      </c>
      <c r="AT263" s="126"/>
      <c r="AU263" s="46" t="str">
        <f t="shared" si="133"/>
        <v/>
      </c>
      <c r="AV263" s="126"/>
      <c r="AW263" s="46" t="str">
        <f t="shared" si="134"/>
        <v/>
      </c>
      <c r="AX263" s="125" t="str">
        <f t="shared" si="135"/>
        <v/>
      </c>
      <c r="AY263" s="125" t="str">
        <f t="shared" si="136"/>
        <v/>
      </c>
      <c r="AZ263" s="87"/>
      <c r="BA263" s="30" t="str">
        <f t="shared" si="137"/>
        <v>Débil</v>
      </c>
      <c r="BB263" s="34" t="str">
        <f>IFERROR(VLOOKUP((CONCATENATE(AY263,BA263)),Listados!$U$3:$V$11,2,FALSE),"")</f>
        <v/>
      </c>
      <c r="BC263" s="125">
        <f t="shared" si="138"/>
        <v>100</v>
      </c>
      <c r="BD263" s="188"/>
      <c r="BE263" s="190"/>
      <c r="BF263" s="188"/>
      <c r="BG263" s="188"/>
      <c r="BH263" s="175"/>
      <c r="BI263" s="198"/>
      <c r="BJ263" s="175"/>
      <c r="BK263" s="175"/>
    </row>
    <row r="264" spans="1:63" ht="29" thickBot="1">
      <c r="A264" s="179"/>
      <c r="B264" s="200"/>
      <c r="C264" s="183"/>
      <c r="D264" s="186"/>
      <c r="E264" s="229"/>
      <c r="F264" s="237"/>
      <c r="G264" s="185"/>
      <c r="H264" s="234"/>
      <c r="I264" s="234"/>
      <c r="J264" s="234"/>
      <c r="K264" s="234"/>
      <c r="L264" s="234"/>
      <c r="M264" s="234"/>
      <c r="N264" s="234"/>
      <c r="O264" s="234"/>
      <c r="P264" s="234"/>
      <c r="Q264" s="234"/>
      <c r="R264" s="234"/>
      <c r="S264" s="234"/>
      <c r="T264" s="234"/>
      <c r="U264" s="234"/>
      <c r="V264" s="234"/>
      <c r="W264" s="234"/>
      <c r="X264" s="234"/>
      <c r="Y264" s="234"/>
      <c r="Z264" s="192"/>
      <c r="AA264" s="218"/>
      <c r="AB264" s="192"/>
      <c r="AC264" s="195"/>
      <c r="AD264" s="218" t="str">
        <f>+IF(OR(AB264=1,AB264&lt;=5),"Moderado",IF(OR(AB264=6,AB264&lt;=11),"Mayor","Catastrófico"))</f>
        <v>Moderado</v>
      </c>
      <c r="AE264" s="195"/>
      <c r="AF264" s="198"/>
      <c r="AG264" s="83" t="s">
        <v>169</v>
      </c>
      <c r="AH264" s="86"/>
      <c r="AI264" s="86"/>
      <c r="AJ264" s="86"/>
      <c r="AK264" s="46" t="str">
        <f t="shared" ref="AK264:AK327" si="169">+IF(AJ264="si",15,"")</f>
        <v/>
      </c>
      <c r="AL264" s="86"/>
      <c r="AM264" s="46" t="str">
        <f t="shared" ref="AM264:AM327" si="170">+IF(AL264="si",15,"")</f>
        <v/>
      </c>
      <c r="AN264" s="126"/>
      <c r="AO264" s="46" t="str">
        <f t="shared" ref="AO264:AO327" si="171">+IF(AN264="si",15,"")</f>
        <v/>
      </c>
      <c r="AP264" s="126"/>
      <c r="AQ264" s="46" t="str">
        <f t="shared" ref="AQ264:AQ327" si="172">+IF(AP264="si",15,"")</f>
        <v/>
      </c>
      <c r="AR264" s="126"/>
      <c r="AS264" s="46" t="str">
        <f t="shared" ref="AS264:AS327" si="173">+IF(AR264="si",15,"")</f>
        <v/>
      </c>
      <c r="AT264" s="126"/>
      <c r="AU264" s="46" t="str">
        <f t="shared" ref="AU264:AU327" si="174">+IF(AT264="si",15,"")</f>
        <v/>
      </c>
      <c r="AV264" s="126"/>
      <c r="AW264" s="46" t="str">
        <f t="shared" ref="AW264:AW327" si="175">+IF(AV264="Completa",10,IF(AV264="Incompleta",5,""))</f>
        <v/>
      </c>
      <c r="AX264" s="125" t="str">
        <f t="shared" ref="AX264:AX327" si="176">IF((SUM(AK264,AM264,AO264,AQ264,AS264,AU264,AW264)=0),"",(SUM(AK264,AM264,AO264,AQ264,AS264,AU264,AW264)))</f>
        <v/>
      </c>
      <c r="AY264" s="125" t="str">
        <f t="shared" ref="AY264:AY327" si="177">IF(AX264&lt;=85,"Débil",IF(AX264&lt;=95,"Moderado",IF(AX264=100,"Fuerte","")))</f>
        <v/>
      </c>
      <c r="AZ264" s="87"/>
      <c r="BA264" s="30" t="str">
        <f t="shared" ref="BA264:BA327" si="178">+IF(AZ264="siempre","Fuerte",IF(AZ264="Algunas veces","Moderado","Débil"))</f>
        <v>Débil</v>
      </c>
      <c r="BB264" s="34" t="str">
        <f>IFERROR(VLOOKUP((CONCATENATE(AY264,BA264)),Listados!$U$3:$V$11,2,FALSE),"")</f>
        <v/>
      </c>
      <c r="BC264" s="125">
        <f t="shared" ref="BC264:BC327" si="179">IF(ISBLANK(BB264),"",IF(BB264="Débil", 0, IF(BB264="Moderado",50,100)))</f>
        <v>100</v>
      </c>
      <c r="BD264" s="189"/>
      <c r="BE264" s="190"/>
      <c r="BF264" s="189"/>
      <c r="BG264" s="189"/>
      <c r="BH264" s="176"/>
      <c r="BI264" s="198"/>
      <c r="BJ264" s="176"/>
      <c r="BK264" s="176"/>
    </row>
    <row r="265" spans="1:63" ht="28">
      <c r="A265" s="177">
        <v>44</v>
      </c>
      <c r="B265" s="199"/>
      <c r="C265" s="181" t="str">
        <f>IFERROR(VLOOKUP(B265,Listados!B$3:C$20,2,FALSE),"")</f>
        <v/>
      </c>
      <c r="D265" s="184" t="s">
        <v>193</v>
      </c>
      <c r="E265" s="37"/>
      <c r="F265" s="28"/>
      <c r="G265" s="184"/>
      <c r="H265" s="233"/>
      <c r="I265" s="233"/>
      <c r="J265" s="233"/>
      <c r="K265" s="233"/>
      <c r="L265" s="233"/>
      <c r="M265" s="233"/>
      <c r="N265" s="233"/>
      <c r="O265" s="233"/>
      <c r="P265" s="233"/>
      <c r="Q265" s="233"/>
      <c r="R265" s="233"/>
      <c r="S265" s="233"/>
      <c r="T265" s="233"/>
      <c r="U265" s="233"/>
      <c r="V265" s="233"/>
      <c r="W265" s="233"/>
      <c r="X265" s="233"/>
      <c r="Y265" s="233"/>
      <c r="Z265" s="191"/>
      <c r="AA265" s="195">
        <f>COUNTIF(H265:Z270, "SI")</f>
        <v>0</v>
      </c>
      <c r="AB265" s="191"/>
      <c r="AC265" s="193" t="e">
        <f>+VLOOKUP(AB265,Listados!$K$8:$L$12,2,0)</f>
        <v>#N/A</v>
      </c>
      <c r="AD265" s="195" t="str">
        <f>+IF(OR(AA265=1,AA265&lt;=5),"Moderado",IF(OR(AA265=6,AA265&lt;=11),"Mayor","Catastrófico"))</f>
        <v>Moderado</v>
      </c>
      <c r="AE265" s="193" t="e">
        <f>+VLOOKUP(AD265,Listados!K271:L275,2,0)</f>
        <v>#N/A</v>
      </c>
      <c r="AF265" s="176" t="str">
        <f>IF(AND(AB265&lt;&gt;"",AD265&lt;&gt;""),VLOOKUP(AB265&amp;AD265,Listados!$M$3:$N$27,2,FALSE),"")</f>
        <v/>
      </c>
      <c r="AG265" s="83" t="s">
        <v>169</v>
      </c>
      <c r="AH265" s="86"/>
      <c r="AI265" s="86"/>
      <c r="AJ265" s="86"/>
      <c r="AK265" s="46" t="str">
        <f t="shared" si="169"/>
        <v/>
      </c>
      <c r="AL265" s="86"/>
      <c r="AM265" s="46" t="str">
        <f t="shared" si="170"/>
        <v/>
      </c>
      <c r="AN265" s="126"/>
      <c r="AO265" s="46" t="str">
        <f t="shared" si="171"/>
        <v/>
      </c>
      <c r="AP265" s="126"/>
      <c r="AQ265" s="46" t="str">
        <f t="shared" si="172"/>
        <v/>
      </c>
      <c r="AR265" s="126"/>
      <c r="AS265" s="46" t="str">
        <f t="shared" si="173"/>
        <v/>
      </c>
      <c r="AT265" s="126"/>
      <c r="AU265" s="46" t="str">
        <f t="shared" si="174"/>
        <v/>
      </c>
      <c r="AV265" s="126"/>
      <c r="AW265" s="46" t="str">
        <f t="shared" si="175"/>
        <v/>
      </c>
      <c r="AX265" s="125" t="str">
        <f t="shared" si="176"/>
        <v/>
      </c>
      <c r="AY265" s="125" t="str">
        <f t="shared" si="177"/>
        <v/>
      </c>
      <c r="AZ265" s="87"/>
      <c r="BA265" s="30" t="str">
        <f t="shared" si="178"/>
        <v>Débil</v>
      </c>
      <c r="BB265" s="34" t="str">
        <f>IFERROR(VLOOKUP((CONCATENATE(AY265,BA265)),Listados!$U$3:$V$11,2,FALSE),"")</f>
        <v/>
      </c>
      <c r="BC265" s="125">
        <f t="shared" si="179"/>
        <v>100</v>
      </c>
      <c r="BD265" s="187">
        <f>AVERAGE(BC265:BC270)</f>
        <v>100</v>
      </c>
      <c r="BE265" s="189" t="str">
        <f>IF(BD265&lt;=50, "Débil", IF(BD265&lt;=99,"Moderado","Fuerte"))</f>
        <v>Fuerte</v>
      </c>
      <c r="BF265" s="187">
        <f t="shared" ref="BF265" si="180">+IF(BE265="Fuerte",2,IF(BE265="Moderado",1,0))</f>
        <v>2</v>
      </c>
      <c r="BG265" s="187" t="e">
        <f t="shared" ref="BG265" si="181">+AC265-BF265</f>
        <v>#N/A</v>
      </c>
      <c r="BH265" s="174" t="e">
        <f>+VLOOKUP(BG265,Listados!$J$18:$K$24,2,TRUE)</f>
        <v>#N/A</v>
      </c>
      <c r="BI265" s="176" t="str">
        <f t="shared" ref="BI265" si="182">IF(ISBLANK(AD265),"",AD265)</f>
        <v>Moderado</v>
      </c>
      <c r="BJ265" s="174" t="e">
        <f>IF(AND(BH265&lt;&gt;"",BI265&lt;&gt;""),VLOOKUP(BH265&amp;BI265,Listados!$M$3:$N$27,2,FALSE),"")</f>
        <v>#N/A</v>
      </c>
      <c r="BK265" s="174" t="e">
        <f>+VLOOKUP(BJ265,Listados!$P$3:$Q$6,2,FALSE)</f>
        <v>#N/A</v>
      </c>
    </row>
    <row r="266" spans="1:63" ht="28">
      <c r="A266" s="178"/>
      <c r="B266" s="200"/>
      <c r="C266" s="182"/>
      <c r="D266" s="185"/>
      <c r="E266" s="35"/>
      <c r="F266" s="29"/>
      <c r="G266" s="185"/>
      <c r="H266" s="234"/>
      <c r="I266" s="234"/>
      <c r="J266" s="234"/>
      <c r="K266" s="234"/>
      <c r="L266" s="234"/>
      <c r="M266" s="234"/>
      <c r="N266" s="234"/>
      <c r="O266" s="234"/>
      <c r="P266" s="234"/>
      <c r="Q266" s="234"/>
      <c r="R266" s="234"/>
      <c r="S266" s="234"/>
      <c r="T266" s="234"/>
      <c r="U266" s="234"/>
      <c r="V266" s="234"/>
      <c r="W266" s="234"/>
      <c r="X266" s="234"/>
      <c r="Y266" s="234"/>
      <c r="Z266" s="192"/>
      <c r="AA266" s="218"/>
      <c r="AB266" s="192"/>
      <c r="AC266" s="194"/>
      <c r="AD266" s="218" t="str">
        <f>+IF(OR(AB266=1,AB266&lt;=5),"Moderado",IF(OR(AB266=6,AB266&lt;=11),"Mayor","Catastrófico"))</f>
        <v>Moderado</v>
      </c>
      <c r="AE266" s="194"/>
      <c r="AF266" s="198"/>
      <c r="AG266" s="83" t="s">
        <v>169</v>
      </c>
      <c r="AH266" s="86"/>
      <c r="AI266" s="86"/>
      <c r="AJ266" s="86"/>
      <c r="AK266" s="46" t="str">
        <f t="shared" si="169"/>
        <v/>
      </c>
      <c r="AL266" s="86"/>
      <c r="AM266" s="46" t="str">
        <f t="shared" si="170"/>
        <v/>
      </c>
      <c r="AN266" s="126"/>
      <c r="AO266" s="46" t="str">
        <f t="shared" si="171"/>
        <v/>
      </c>
      <c r="AP266" s="126"/>
      <c r="AQ266" s="46" t="str">
        <f t="shared" si="172"/>
        <v/>
      </c>
      <c r="AR266" s="126"/>
      <c r="AS266" s="46" t="str">
        <f t="shared" si="173"/>
        <v/>
      </c>
      <c r="AT266" s="126"/>
      <c r="AU266" s="46" t="str">
        <f t="shared" si="174"/>
        <v/>
      </c>
      <c r="AV266" s="126"/>
      <c r="AW266" s="46" t="str">
        <f t="shared" si="175"/>
        <v/>
      </c>
      <c r="AX266" s="125" t="str">
        <f t="shared" si="176"/>
        <v/>
      </c>
      <c r="AY266" s="125" t="str">
        <f t="shared" si="177"/>
        <v/>
      </c>
      <c r="AZ266" s="87"/>
      <c r="BA266" s="30" t="str">
        <f t="shared" si="178"/>
        <v>Débil</v>
      </c>
      <c r="BB266" s="34" t="str">
        <f>IFERROR(VLOOKUP((CONCATENATE(AY266,BA266)),Listados!$U$3:$V$11,2,FALSE),"")</f>
        <v/>
      </c>
      <c r="BC266" s="125">
        <f t="shared" si="179"/>
        <v>100</v>
      </c>
      <c r="BD266" s="188"/>
      <c r="BE266" s="190"/>
      <c r="BF266" s="188"/>
      <c r="BG266" s="188"/>
      <c r="BH266" s="175"/>
      <c r="BI266" s="198"/>
      <c r="BJ266" s="175"/>
      <c r="BK266" s="175"/>
    </row>
    <row r="267" spans="1:63" ht="28">
      <c r="A267" s="178"/>
      <c r="B267" s="200"/>
      <c r="C267" s="182"/>
      <c r="D267" s="185"/>
      <c r="E267" s="35"/>
      <c r="F267" s="29"/>
      <c r="G267" s="185"/>
      <c r="H267" s="234"/>
      <c r="I267" s="234"/>
      <c r="J267" s="234"/>
      <c r="K267" s="234"/>
      <c r="L267" s="234"/>
      <c r="M267" s="234"/>
      <c r="N267" s="234"/>
      <c r="O267" s="234"/>
      <c r="P267" s="234"/>
      <c r="Q267" s="234"/>
      <c r="R267" s="234"/>
      <c r="S267" s="234"/>
      <c r="T267" s="234"/>
      <c r="U267" s="234"/>
      <c r="V267" s="234"/>
      <c r="W267" s="234"/>
      <c r="X267" s="234"/>
      <c r="Y267" s="234"/>
      <c r="Z267" s="192"/>
      <c r="AA267" s="218"/>
      <c r="AB267" s="192"/>
      <c r="AC267" s="194"/>
      <c r="AD267" s="218" t="str">
        <f>+IF(OR(AB267=1,AB267&lt;=5),"Moderado",IF(OR(AB267=6,AB267&lt;=11),"Mayor","Catastrófico"))</f>
        <v>Moderado</v>
      </c>
      <c r="AE267" s="194"/>
      <c r="AF267" s="198"/>
      <c r="AG267" s="83" t="s">
        <v>169</v>
      </c>
      <c r="AH267" s="86"/>
      <c r="AI267" s="86"/>
      <c r="AJ267" s="86"/>
      <c r="AK267" s="46" t="str">
        <f t="shared" si="169"/>
        <v/>
      </c>
      <c r="AL267" s="86"/>
      <c r="AM267" s="46" t="str">
        <f t="shared" si="170"/>
        <v/>
      </c>
      <c r="AN267" s="126"/>
      <c r="AO267" s="46" t="str">
        <f t="shared" si="171"/>
        <v/>
      </c>
      <c r="AP267" s="126"/>
      <c r="AQ267" s="46" t="str">
        <f t="shared" si="172"/>
        <v/>
      </c>
      <c r="AR267" s="126"/>
      <c r="AS267" s="46" t="str">
        <f t="shared" si="173"/>
        <v/>
      </c>
      <c r="AT267" s="126"/>
      <c r="AU267" s="46" t="str">
        <f t="shared" si="174"/>
        <v/>
      </c>
      <c r="AV267" s="126"/>
      <c r="AW267" s="46" t="str">
        <f t="shared" si="175"/>
        <v/>
      </c>
      <c r="AX267" s="125" t="str">
        <f t="shared" si="176"/>
        <v/>
      </c>
      <c r="AY267" s="125" t="str">
        <f t="shared" si="177"/>
        <v/>
      </c>
      <c r="AZ267" s="87"/>
      <c r="BA267" s="30" t="str">
        <f t="shared" si="178"/>
        <v>Débil</v>
      </c>
      <c r="BB267" s="34" t="str">
        <f>IFERROR(VLOOKUP((CONCATENATE(AY267,BA267)),Listados!$U$3:$V$11,2,FALSE),"")</f>
        <v/>
      </c>
      <c r="BC267" s="125">
        <f t="shared" si="179"/>
        <v>100</v>
      </c>
      <c r="BD267" s="188"/>
      <c r="BE267" s="190"/>
      <c r="BF267" s="188"/>
      <c r="BG267" s="188"/>
      <c r="BH267" s="175"/>
      <c r="BI267" s="198"/>
      <c r="BJ267" s="175"/>
      <c r="BK267" s="175"/>
    </row>
    <row r="268" spans="1:63" ht="28">
      <c r="A268" s="178"/>
      <c r="B268" s="200"/>
      <c r="C268" s="182"/>
      <c r="D268" s="185"/>
      <c r="E268" s="227"/>
      <c r="F268" s="235"/>
      <c r="G268" s="185"/>
      <c r="H268" s="234"/>
      <c r="I268" s="234"/>
      <c r="J268" s="234"/>
      <c r="K268" s="234"/>
      <c r="L268" s="234"/>
      <c r="M268" s="234"/>
      <c r="N268" s="234"/>
      <c r="O268" s="234"/>
      <c r="P268" s="234"/>
      <c r="Q268" s="234"/>
      <c r="R268" s="234"/>
      <c r="S268" s="234"/>
      <c r="T268" s="234"/>
      <c r="U268" s="234"/>
      <c r="V268" s="234"/>
      <c r="W268" s="234"/>
      <c r="X268" s="234"/>
      <c r="Y268" s="234"/>
      <c r="Z268" s="192"/>
      <c r="AA268" s="218"/>
      <c r="AB268" s="192"/>
      <c r="AC268" s="194"/>
      <c r="AD268" s="218" t="str">
        <f>+IF(OR(AB268=1,AB268&lt;=5),"Moderado",IF(OR(AB268=6,AB268&lt;=11),"Mayor","Catastrófico"))</f>
        <v>Moderado</v>
      </c>
      <c r="AE268" s="194"/>
      <c r="AF268" s="198"/>
      <c r="AG268" s="83" t="s">
        <v>169</v>
      </c>
      <c r="AH268" s="86"/>
      <c r="AI268" s="86"/>
      <c r="AJ268" s="86"/>
      <c r="AK268" s="46" t="str">
        <f t="shared" si="169"/>
        <v/>
      </c>
      <c r="AL268" s="86"/>
      <c r="AM268" s="46" t="str">
        <f t="shared" si="170"/>
        <v/>
      </c>
      <c r="AN268" s="126"/>
      <c r="AO268" s="46" t="str">
        <f t="shared" si="171"/>
        <v/>
      </c>
      <c r="AP268" s="126"/>
      <c r="AQ268" s="46" t="str">
        <f t="shared" si="172"/>
        <v/>
      </c>
      <c r="AR268" s="126"/>
      <c r="AS268" s="46" t="str">
        <f t="shared" si="173"/>
        <v/>
      </c>
      <c r="AT268" s="126"/>
      <c r="AU268" s="46" t="str">
        <f t="shared" si="174"/>
        <v/>
      </c>
      <c r="AV268" s="126"/>
      <c r="AW268" s="46" t="str">
        <f t="shared" si="175"/>
        <v/>
      </c>
      <c r="AX268" s="125" t="str">
        <f t="shared" si="176"/>
        <v/>
      </c>
      <c r="AY268" s="125" t="str">
        <f t="shared" si="177"/>
        <v/>
      </c>
      <c r="AZ268" s="87"/>
      <c r="BA268" s="30" t="str">
        <f t="shared" si="178"/>
        <v>Débil</v>
      </c>
      <c r="BB268" s="34" t="str">
        <f>IFERROR(VLOOKUP((CONCATENATE(AY268,BA268)),Listados!$U$3:$V$11,2,FALSE),"")</f>
        <v/>
      </c>
      <c r="BC268" s="125">
        <f t="shared" si="179"/>
        <v>100</v>
      </c>
      <c r="BD268" s="188"/>
      <c r="BE268" s="190"/>
      <c r="BF268" s="188"/>
      <c r="BG268" s="188"/>
      <c r="BH268" s="175"/>
      <c r="BI268" s="198"/>
      <c r="BJ268" s="175"/>
      <c r="BK268" s="175"/>
    </row>
    <row r="269" spans="1:63" ht="28">
      <c r="A269" s="178"/>
      <c r="B269" s="200"/>
      <c r="C269" s="182"/>
      <c r="D269" s="185"/>
      <c r="E269" s="228"/>
      <c r="F269" s="236"/>
      <c r="G269" s="185"/>
      <c r="H269" s="234"/>
      <c r="I269" s="234"/>
      <c r="J269" s="234"/>
      <c r="K269" s="234"/>
      <c r="L269" s="234"/>
      <c r="M269" s="234"/>
      <c r="N269" s="234"/>
      <c r="O269" s="234"/>
      <c r="P269" s="234"/>
      <c r="Q269" s="234"/>
      <c r="R269" s="234"/>
      <c r="S269" s="234"/>
      <c r="T269" s="234"/>
      <c r="U269" s="234"/>
      <c r="V269" s="234"/>
      <c r="W269" s="234"/>
      <c r="X269" s="234"/>
      <c r="Y269" s="234"/>
      <c r="Z269" s="192"/>
      <c r="AA269" s="218"/>
      <c r="AB269" s="192"/>
      <c r="AC269" s="194"/>
      <c r="AD269" s="218" t="str">
        <f>+IF(OR(AB269=1,AB269&lt;=5),"Moderado",IF(OR(AB269=6,AB269&lt;=11),"Mayor","Catastrófico"))</f>
        <v>Moderado</v>
      </c>
      <c r="AE269" s="194"/>
      <c r="AF269" s="198"/>
      <c r="AG269" s="83" t="s">
        <v>169</v>
      </c>
      <c r="AH269" s="86"/>
      <c r="AI269" s="86"/>
      <c r="AJ269" s="86"/>
      <c r="AK269" s="46" t="str">
        <f t="shared" si="169"/>
        <v/>
      </c>
      <c r="AL269" s="86"/>
      <c r="AM269" s="46" t="str">
        <f t="shared" si="170"/>
        <v/>
      </c>
      <c r="AN269" s="126"/>
      <c r="AO269" s="46" t="str">
        <f t="shared" si="171"/>
        <v/>
      </c>
      <c r="AP269" s="126"/>
      <c r="AQ269" s="46" t="str">
        <f t="shared" si="172"/>
        <v/>
      </c>
      <c r="AR269" s="126"/>
      <c r="AS269" s="46" t="str">
        <f t="shared" si="173"/>
        <v/>
      </c>
      <c r="AT269" s="126"/>
      <c r="AU269" s="46" t="str">
        <f t="shared" si="174"/>
        <v/>
      </c>
      <c r="AV269" s="126"/>
      <c r="AW269" s="46" t="str">
        <f t="shared" si="175"/>
        <v/>
      </c>
      <c r="AX269" s="125" t="str">
        <f t="shared" si="176"/>
        <v/>
      </c>
      <c r="AY269" s="125" t="str">
        <f t="shared" si="177"/>
        <v/>
      </c>
      <c r="AZ269" s="87"/>
      <c r="BA269" s="30" t="str">
        <f t="shared" si="178"/>
        <v>Débil</v>
      </c>
      <c r="BB269" s="34" t="str">
        <f>IFERROR(VLOOKUP((CONCATENATE(AY269,BA269)),Listados!$U$3:$V$11,2,FALSE),"")</f>
        <v/>
      </c>
      <c r="BC269" s="125">
        <f t="shared" si="179"/>
        <v>100</v>
      </c>
      <c r="BD269" s="188"/>
      <c r="BE269" s="190"/>
      <c r="BF269" s="188"/>
      <c r="BG269" s="188"/>
      <c r="BH269" s="175"/>
      <c r="BI269" s="198"/>
      <c r="BJ269" s="175"/>
      <c r="BK269" s="175"/>
    </row>
    <row r="270" spans="1:63" ht="29" thickBot="1">
      <c r="A270" s="179"/>
      <c r="B270" s="200"/>
      <c r="C270" s="183"/>
      <c r="D270" s="186"/>
      <c r="E270" s="229"/>
      <c r="F270" s="237"/>
      <c r="G270" s="185"/>
      <c r="H270" s="234"/>
      <c r="I270" s="234"/>
      <c r="J270" s="234"/>
      <c r="K270" s="234"/>
      <c r="L270" s="234"/>
      <c r="M270" s="234"/>
      <c r="N270" s="234"/>
      <c r="O270" s="234"/>
      <c r="P270" s="234"/>
      <c r="Q270" s="234"/>
      <c r="R270" s="234"/>
      <c r="S270" s="234"/>
      <c r="T270" s="234"/>
      <c r="U270" s="234"/>
      <c r="V270" s="234"/>
      <c r="W270" s="234"/>
      <c r="X270" s="234"/>
      <c r="Y270" s="234"/>
      <c r="Z270" s="192"/>
      <c r="AA270" s="218"/>
      <c r="AB270" s="192"/>
      <c r="AC270" s="195"/>
      <c r="AD270" s="218" t="str">
        <f>+IF(OR(AB270=1,AB270&lt;=5),"Moderado",IF(OR(AB270=6,AB270&lt;=11),"Mayor","Catastrófico"))</f>
        <v>Moderado</v>
      </c>
      <c r="AE270" s="195"/>
      <c r="AF270" s="198"/>
      <c r="AG270" s="83" t="s">
        <v>169</v>
      </c>
      <c r="AH270" s="86"/>
      <c r="AI270" s="86"/>
      <c r="AJ270" s="86"/>
      <c r="AK270" s="46" t="str">
        <f t="shared" si="169"/>
        <v/>
      </c>
      <c r="AL270" s="86"/>
      <c r="AM270" s="46" t="str">
        <f t="shared" si="170"/>
        <v/>
      </c>
      <c r="AN270" s="126"/>
      <c r="AO270" s="46" t="str">
        <f t="shared" si="171"/>
        <v/>
      </c>
      <c r="AP270" s="126"/>
      <c r="AQ270" s="46" t="str">
        <f t="shared" si="172"/>
        <v/>
      </c>
      <c r="AR270" s="126"/>
      <c r="AS270" s="46" t="str">
        <f t="shared" si="173"/>
        <v/>
      </c>
      <c r="AT270" s="126"/>
      <c r="AU270" s="46" t="str">
        <f t="shared" si="174"/>
        <v/>
      </c>
      <c r="AV270" s="126"/>
      <c r="AW270" s="46" t="str">
        <f t="shared" si="175"/>
        <v/>
      </c>
      <c r="AX270" s="125" t="str">
        <f t="shared" si="176"/>
        <v/>
      </c>
      <c r="AY270" s="125" t="str">
        <f t="shared" si="177"/>
        <v/>
      </c>
      <c r="AZ270" s="87"/>
      <c r="BA270" s="30" t="str">
        <f t="shared" si="178"/>
        <v>Débil</v>
      </c>
      <c r="BB270" s="34" t="str">
        <f>IFERROR(VLOOKUP((CONCATENATE(AY270,BA270)),Listados!$U$3:$V$11,2,FALSE),"")</f>
        <v/>
      </c>
      <c r="BC270" s="125">
        <f t="shared" si="179"/>
        <v>100</v>
      </c>
      <c r="BD270" s="189"/>
      <c r="BE270" s="190"/>
      <c r="BF270" s="189"/>
      <c r="BG270" s="189"/>
      <c r="BH270" s="176"/>
      <c r="BI270" s="198"/>
      <c r="BJ270" s="176"/>
      <c r="BK270" s="176"/>
    </row>
    <row r="271" spans="1:63" ht="28">
      <c r="A271" s="177">
        <v>45</v>
      </c>
      <c r="B271" s="199"/>
      <c r="C271" s="181" t="str">
        <f>IFERROR(VLOOKUP(B271,Listados!B$3:C$20,2,FALSE),"")</f>
        <v/>
      </c>
      <c r="D271" s="184" t="s">
        <v>193</v>
      </c>
      <c r="E271" s="37"/>
      <c r="F271" s="28"/>
      <c r="G271" s="184"/>
      <c r="H271" s="233"/>
      <c r="I271" s="233"/>
      <c r="J271" s="233"/>
      <c r="K271" s="233"/>
      <c r="L271" s="233"/>
      <c r="M271" s="233"/>
      <c r="N271" s="233"/>
      <c r="O271" s="233"/>
      <c r="P271" s="233"/>
      <c r="Q271" s="233"/>
      <c r="R271" s="233"/>
      <c r="S271" s="233"/>
      <c r="T271" s="233"/>
      <c r="U271" s="233"/>
      <c r="V271" s="233"/>
      <c r="W271" s="233"/>
      <c r="X271" s="233"/>
      <c r="Y271" s="233"/>
      <c r="Z271" s="191"/>
      <c r="AA271" s="195">
        <f>COUNTIF(H271:Z276, "SI")</f>
        <v>0</v>
      </c>
      <c r="AB271" s="191"/>
      <c r="AC271" s="193" t="e">
        <f>+VLOOKUP(AB271,Listados!$K$8:$L$12,2,0)</f>
        <v>#N/A</v>
      </c>
      <c r="AD271" s="195" t="str">
        <f>+IF(OR(AA271=1,AA271&lt;=5),"Moderado",IF(OR(AA271=6,AA271&lt;=11),"Mayor","Catastrófico"))</f>
        <v>Moderado</v>
      </c>
      <c r="AE271" s="193" t="e">
        <f>+VLOOKUP(AD271,Listados!K277:L281,2,0)</f>
        <v>#N/A</v>
      </c>
      <c r="AF271" s="176" t="str">
        <f>IF(AND(AB271&lt;&gt;"",AD271&lt;&gt;""),VLOOKUP(AB271&amp;AD271,Listados!$M$3:$N$27,2,FALSE),"")</f>
        <v/>
      </c>
      <c r="AG271" s="83" t="s">
        <v>169</v>
      </c>
      <c r="AH271" s="86"/>
      <c r="AI271" s="86"/>
      <c r="AJ271" s="86"/>
      <c r="AK271" s="46" t="str">
        <f t="shared" si="169"/>
        <v/>
      </c>
      <c r="AL271" s="86"/>
      <c r="AM271" s="46" t="str">
        <f t="shared" si="170"/>
        <v/>
      </c>
      <c r="AN271" s="126"/>
      <c r="AO271" s="46" t="str">
        <f t="shared" si="171"/>
        <v/>
      </c>
      <c r="AP271" s="126"/>
      <c r="AQ271" s="46" t="str">
        <f t="shared" si="172"/>
        <v/>
      </c>
      <c r="AR271" s="126"/>
      <c r="AS271" s="46" t="str">
        <f t="shared" si="173"/>
        <v/>
      </c>
      <c r="AT271" s="126"/>
      <c r="AU271" s="46" t="str">
        <f t="shared" si="174"/>
        <v/>
      </c>
      <c r="AV271" s="126"/>
      <c r="AW271" s="46" t="str">
        <f t="shared" si="175"/>
        <v/>
      </c>
      <c r="AX271" s="125" t="str">
        <f t="shared" si="176"/>
        <v/>
      </c>
      <c r="AY271" s="125" t="str">
        <f t="shared" si="177"/>
        <v/>
      </c>
      <c r="AZ271" s="87"/>
      <c r="BA271" s="30" t="str">
        <f t="shared" si="178"/>
        <v>Débil</v>
      </c>
      <c r="BB271" s="34" t="str">
        <f>IFERROR(VLOOKUP((CONCATENATE(AY271,BA271)),Listados!$U$3:$V$11,2,FALSE),"")</f>
        <v/>
      </c>
      <c r="BC271" s="125">
        <f t="shared" si="179"/>
        <v>100</v>
      </c>
      <c r="BD271" s="187">
        <f>AVERAGE(BC271:BC276)</f>
        <v>100</v>
      </c>
      <c r="BE271" s="189" t="str">
        <f>IF(BD271&lt;=50, "Débil", IF(BD271&lt;=99,"Moderado","Fuerte"))</f>
        <v>Fuerte</v>
      </c>
      <c r="BF271" s="187">
        <f t="shared" ref="BF271" si="183">+IF(BE271="Fuerte",2,IF(BE271="Moderado",1,0))</f>
        <v>2</v>
      </c>
      <c r="BG271" s="187" t="e">
        <f t="shared" ref="BG271" si="184">+AC271-BF271</f>
        <v>#N/A</v>
      </c>
      <c r="BH271" s="174" t="e">
        <f>+VLOOKUP(BG271,Listados!$J$18:$K$24,2,TRUE)</f>
        <v>#N/A</v>
      </c>
      <c r="BI271" s="176" t="str">
        <f t="shared" ref="BI271" si="185">IF(ISBLANK(AD271),"",AD271)</f>
        <v>Moderado</v>
      </c>
      <c r="BJ271" s="174" t="e">
        <f>IF(AND(BH271&lt;&gt;"",BI271&lt;&gt;""),VLOOKUP(BH271&amp;BI271,Listados!$M$3:$N$27,2,FALSE),"")</f>
        <v>#N/A</v>
      </c>
      <c r="BK271" s="174" t="e">
        <f>+VLOOKUP(BJ271,Listados!$P$3:$Q$6,2,FALSE)</f>
        <v>#N/A</v>
      </c>
    </row>
    <row r="272" spans="1:63" ht="28">
      <c r="A272" s="178"/>
      <c r="B272" s="200"/>
      <c r="C272" s="182"/>
      <c r="D272" s="185"/>
      <c r="E272" s="35"/>
      <c r="F272" s="29"/>
      <c r="G272" s="185"/>
      <c r="H272" s="234"/>
      <c r="I272" s="234"/>
      <c r="J272" s="234"/>
      <c r="K272" s="234"/>
      <c r="L272" s="234"/>
      <c r="M272" s="234"/>
      <c r="N272" s="234"/>
      <c r="O272" s="234"/>
      <c r="P272" s="234"/>
      <c r="Q272" s="234"/>
      <c r="R272" s="234"/>
      <c r="S272" s="234"/>
      <c r="T272" s="234"/>
      <c r="U272" s="234"/>
      <c r="V272" s="234"/>
      <c r="W272" s="234"/>
      <c r="X272" s="234"/>
      <c r="Y272" s="234"/>
      <c r="Z272" s="192"/>
      <c r="AA272" s="218"/>
      <c r="AB272" s="192"/>
      <c r="AC272" s="194"/>
      <c r="AD272" s="218" t="str">
        <f>+IF(OR(AB272=1,AB272&lt;=5),"Moderado",IF(OR(AB272=6,AB272&lt;=11),"Mayor","Catastrófico"))</f>
        <v>Moderado</v>
      </c>
      <c r="AE272" s="194"/>
      <c r="AF272" s="198"/>
      <c r="AG272" s="83" t="s">
        <v>169</v>
      </c>
      <c r="AH272" s="86"/>
      <c r="AI272" s="86"/>
      <c r="AJ272" s="86"/>
      <c r="AK272" s="46" t="str">
        <f t="shared" si="169"/>
        <v/>
      </c>
      <c r="AL272" s="86"/>
      <c r="AM272" s="46" t="str">
        <f t="shared" si="170"/>
        <v/>
      </c>
      <c r="AN272" s="126"/>
      <c r="AO272" s="46" t="str">
        <f t="shared" si="171"/>
        <v/>
      </c>
      <c r="AP272" s="126"/>
      <c r="AQ272" s="46" t="str">
        <f t="shared" si="172"/>
        <v/>
      </c>
      <c r="AR272" s="126"/>
      <c r="AS272" s="46" t="str">
        <f t="shared" si="173"/>
        <v/>
      </c>
      <c r="AT272" s="126"/>
      <c r="AU272" s="46" t="str">
        <f t="shared" si="174"/>
        <v/>
      </c>
      <c r="AV272" s="126"/>
      <c r="AW272" s="46" t="str">
        <f t="shared" si="175"/>
        <v/>
      </c>
      <c r="AX272" s="125" t="str">
        <f t="shared" si="176"/>
        <v/>
      </c>
      <c r="AY272" s="125" t="str">
        <f t="shared" si="177"/>
        <v/>
      </c>
      <c r="AZ272" s="87"/>
      <c r="BA272" s="30" t="str">
        <f t="shared" si="178"/>
        <v>Débil</v>
      </c>
      <c r="BB272" s="34" t="str">
        <f>IFERROR(VLOOKUP((CONCATENATE(AY272,BA272)),Listados!$U$3:$V$11,2,FALSE),"")</f>
        <v/>
      </c>
      <c r="BC272" s="125">
        <f t="shared" si="179"/>
        <v>100</v>
      </c>
      <c r="BD272" s="188"/>
      <c r="BE272" s="190"/>
      <c r="BF272" s="188"/>
      <c r="BG272" s="188"/>
      <c r="BH272" s="175"/>
      <c r="BI272" s="198"/>
      <c r="BJ272" s="175"/>
      <c r="BK272" s="175"/>
    </row>
    <row r="273" spans="1:63" ht="28">
      <c r="A273" s="178"/>
      <c r="B273" s="200"/>
      <c r="C273" s="182"/>
      <c r="D273" s="185"/>
      <c r="E273" s="35"/>
      <c r="F273" s="29"/>
      <c r="G273" s="185"/>
      <c r="H273" s="234"/>
      <c r="I273" s="234"/>
      <c r="J273" s="234"/>
      <c r="K273" s="234"/>
      <c r="L273" s="234"/>
      <c r="M273" s="234"/>
      <c r="N273" s="234"/>
      <c r="O273" s="234"/>
      <c r="P273" s="234"/>
      <c r="Q273" s="234"/>
      <c r="R273" s="234"/>
      <c r="S273" s="234"/>
      <c r="T273" s="234"/>
      <c r="U273" s="234"/>
      <c r="V273" s="234"/>
      <c r="W273" s="234"/>
      <c r="X273" s="234"/>
      <c r="Y273" s="234"/>
      <c r="Z273" s="192"/>
      <c r="AA273" s="218"/>
      <c r="AB273" s="192"/>
      <c r="AC273" s="194"/>
      <c r="AD273" s="218" t="str">
        <f>+IF(OR(AB273=1,AB273&lt;=5),"Moderado",IF(OR(AB273=6,AB273&lt;=11),"Mayor","Catastrófico"))</f>
        <v>Moderado</v>
      </c>
      <c r="AE273" s="194"/>
      <c r="AF273" s="198"/>
      <c r="AG273" s="83" t="s">
        <v>169</v>
      </c>
      <c r="AH273" s="86"/>
      <c r="AI273" s="86"/>
      <c r="AJ273" s="86"/>
      <c r="AK273" s="46" t="str">
        <f t="shared" si="169"/>
        <v/>
      </c>
      <c r="AL273" s="86"/>
      <c r="AM273" s="46" t="str">
        <f t="shared" si="170"/>
        <v/>
      </c>
      <c r="AN273" s="126"/>
      <c r="AO273" s="46" t="str">
        <f t="shared" si="171"/>
        <v/>
      </c>
      <c r="AP273" s="126"/>
      <c r="AQ273" s="46" t="str">
        <f t="shared" si="172"/>
        <v/>
      </c>
      <c r="AR273" s="126"/>
      <c r="AS273" s="46" t="str">
        <f t="shared" si="173"/>
        <v/>
      </c>
      <c r="AT273" s="126"/>
      <c r="AU273" s="46" t="str">
        <f t="shared" si="174"/>
        <v/>
      </c>
      <c r="AV273" s="126"/>
      <c r="AW273" s="46" t="str">
        <f t="shared" si="175"/>
        <v/>
      </c>
      <c r="AX273" s="125" t="str">
        <f t="shared" si="176"/>
        <v/>
      </c>
      <c r="AY273" s="125" t="str">
        <f t="shared" si="177"/>
        <v/>
      </c>
      <c r="AZ273" s="87"/>
      <c r="BA273" s="30" t="str">
        <f t="shared" si="178"/>
        <v>Débil</v>
      </c>
      <c r="BB273" s="34" t="str">
        <f>IFERROR(VLOOKUP((CONCATENATE(AY273,BA273)),Listados!$U$3:$V$11,2,FALSE),"")</f>
        <v/>
      </c>
      <c r="BC273" s="125">
        <f t="shared" si="179"/>
        <v>100</v>
      </c>
      <c r="BD273" s="188"/>
      <c r="BE273" s="190"/>
      <c r="BF273" s="188"/>
      <c r="BG273" s="188"/>
      <c r="BH273" s="175"/>
      <c r="BI273" s="198"/>
      <c r="BJ273" s="175"/>
      <c r="BK273" s="175"/>
    </row>
    <row r="274" spans="1:63" ht="28">
      <c r="A274" s="178"/>
      <c r="B274" s="200"/>
      <c r="C274" s="182"/>
      <c r="D274" s="185"/>
      <c r="E274" s="227"/>
      <c r="F274" s="235"/>
      <c r="G274" s="185"/>
      <c r="H274" s="234"/>
      <c r="I274" s="234"/>
      <c r="J274" s="234"/>
      <c r="K274" s="234"/>
      <c r="L274" s="234"/>
      <c r="M274" s="234"/>
      <c r="N274" s="234"/>
      <c r="O274" s="234"/>
      <c r="P274" s="234"/>
      <c r="Q274" s="234"/>
      <c r="R274" s="234"/>
      <c r="S274" s="234"/>
      <c r="T274" s="234"/>
      <c r="U274" s="234"/>
      <c r="V274" s="234"/>
      <c r="W274" s="234"/>
      <c r="X274" s="234"/>
      <c r="Y274" s="234"/>
      <c r="Z274" s="192"/>
      <c r="AA274" s="218"/>
      <c r="AB274" s="192"/>
      <c r="AC274" s="194"/>
      <c r="AD274" s="218" t="str">
        <f>+IF(OR(AB274=1,AB274&lt;=5),"Moderado",IF(OR(AB274=6,AB274&lt;=11),"Mayor","Catastrófico"))</f>
        <v>Moderado</v>
      </c>
      <c r="AE274" s="194"/>
      <c r="AF274" s="198"/>
      <c r="AG274" s="83" t="s">
        <v>169</v>
      </c>
      <c r="AH274" s="86"/>
      <c r="AI274" s="86"/>
      <c r="AJ274" s="86"/>
      <c r="AK274" s="46" t="str">
        <f t="shared" si="169"/>
        <v/>
      </c>
      <c r="AL274" s="86"/>
      <c r="AM274" s="46" t="str">
        <f t="shared" si="170"/>
        <v/>
      </c>
      <c r="AN274" s="126"/>
      <c r="AO274" s="46" t="str">
        <f t="shared" si="171"/>
        <v/>
      </c>
      <c r="AP274" s="126"/>
      <c r="AQ274" s="46" t="str">
        <f t="shared" si="172"/>
        <v/>
      </c>
      <c r="AR274" s="126"/>
      <c r="AS274" s="46" t="str">
        <f t="shared" si="173"/>
        <v/>
      </c>
      <c r="AT274" s="126"/>
      <c r="AU274" s="46" t="str">
        <f t="shared" si="174"/>
        <v/>
      </c>
      <c r="AV274" s="126"/>
      <c r="AW274" s="46" t="str">
        <f t="shared" si="175"/>
        <v/>
      </c>
      <c r="AX274" s="125" t="str">
        <f t="shared" si="176"/>
        <v/>
      </c>
      <c r="AY274" s="125" t="str">
        <f t="shared" si="177"/>
        <v/>
      </c>
      <c r="AZ274" s="87"/>
      <c r="BA274" s="30" t="str">
        <f t="shared" si="178"/>
        <v>Débil</v>
      </c>
      <c r="BB274" s="34" t="str">
        <f>IFERROR(VLOOKUP((CONCATENATE(AY274,BA274)),Listados!$U$3:$V$11,2,FALSE),"")</f>
        <v/>
      </c>
      <c r="BC274" s="125">
        <f t="shared" si="179"/>
        <v>100</v>
      </c>
      <c r="BD274" s="188"/>
      <c r="BE274" s="190"/>
      <c r="BF274" s="188"/>
      <c r="BG274" s="188"/>
      <c r="BH274" s="175"/>
      <c r="BI274" s="198"/>
      <c r="BJ274" s="175"/>
      <c r="BK274" s="175"/>
    </row>
    <row r="275" spans="1:63" ht="28">
      <c r="A275" s="178"/>
      <c r="B275" s="200"/>
      <c r="C275" s="182"/>
      <c r="D275" s="185"/>
      <c r="E275" s="228"/>
      <c r="F275" s="236"/>
      <c r="G275" s="185"/>
      <c r="H275" s="234"/>
      <c r="I275" s="234"/>
      <c r="J275" s="234"/>
      <c r="K275" s="234"/>
      <c r="L275" s="234"/>
      <c r="M275" s="234"/>
      <c r="N275" s="234"/>
      <c r="O275" s="234"/>
      <c r="P275" s="234"/>
      <c r="Q275" s="234"/>
      <c r="R275" s="234"/>
      <c r="S275" s="234"/>
      <c r="T275" s="234"/>
      <c r="U275" s="234"/>
      <c r="V275" s="234"/>
      <c r="W275" s="234"/>
      <c r="X275" s="234"/>
      <c r="Y275" s="234"/>
      <c r="Z275" s="192"/>
      <c r="AA275" s="218"/>
      <c r="AB275" s="192"/>
      <c r="AC275" s="194"/>
      <c r="AD275" s="218" t="str">
        <f>+IF(OR(AB275=1,AB275&lt;=5),"Moderado",IF(OR(AB275=6,AB275&lt;=11),"Mayor","Catastrófico"))</f>
        <v>Moderado</v>
      </c>
      <c r="AE275" s="194"/>
      <c r="AF275" s="198"/>
      <c r="AG275" s="83" t="s">
        <v>169</v>
      </c>
      <c r="AH275" s="86"/>
      <c r="AI275" s="86"/>
      <c r="AJ275" s="86"/>
      <c r="AK275" s="46" t="str">
        <f t="shared" si="169"/>
        <v/>
      </c>
      <c r="AL275" s="86"/>
      <c r="AM275" s="46" t="str">
        <f t="shared" si="170"/>
        <v/>
      </c>
      <c r="AN275" s="126"/>
      <c r="AO275" s="46" t="str">
        <f t="shared" si="171"/>
        <v/>
      </c>
      <c r="AP275" s="126"/>
      <c r="AQ275" s="46" t="str">
        <f t="shared" si="172"/>
        <v/>
      </c>
      <c r="AR275" s="126"/>
      <c r="AS275" s="46" t="str">
        <f t="shared" si="173"/>
        <v/>
      </c>
      <c r="AT275" s="126"/>
      <c r="AU275" s="46" t="str">
        <f t="shared" si="174"/>
        <v/>
      </c>
      <c r="AV275" s="126"/>
      <c r="AW275" s="46" t="str">
        <f t="shared" si="175"/>
        <v/>
      </c>
      <c r="AX275" s="125" t="str">
        <f t="shared" si="176"/>
        <v/>
      </c>
      <c r="AY275" s="125" t="str">
        <f t="shared" si="177"/>
        <v/>
      </c>
      <c r="AZ275" s="87"/>
      <c r="BA275" s="30" t="str">
        <f t="shared" si="178"/>
        <v>Débil</v>
      </c>
      <c r="BB275" s="34" t="str">
        <f>IFERROR(VLOOKUP((CONCATENATE(AY275,BA275)),Listados!$U$3:$V$11,2,FALSE),"")</f>
        <v/>
      </c>
      <c r="BC275" s="125">
        <f t="shared" si="179"/>
        <v>100</v>
      </c>
      <c r="BD275" s="188"/>
      <c r="BE275" s="190"/>
      <c r="BF275" s="188"/>
      <c r="BG275" s="188"/>
      <c r="BH275" s="175"/>
      <c r="BI275" s="198"/>
      <c r="BJ275" s="175"/>
      <c r="BK275" s="175"/>
    </row>
    <row r="276" spans="1:63" ht="29" thickBot="1">
      <c r="A276" s="179"/>
      <c r="B276" s="200"/>
      <c r="C276" s="183"/>
      <c r="D276" s="186"/>
      <c r="E276" s="229"/>
      <c r="F276" s="237"/>
      <c r="G276" s="185"/>
      <c r="H276" s="234"/>
      <c r="I276" s="234"/>
      <c r="J276" s="234"/>
      <c r="K276" s="234"/>
      <c r="L276" s="234"/>
      <c r="M276" s="234"/>
      <c r="N276" s="234"/>
      <c r="O276" s="234"/>
      <c r="P276" s="234"/>
      <c r="Q276" s="234"/>
      <c r="R276" s="234"/>
      <c r="S276" s="234"/>
      <c r="T276" s="234"/>
      <c r="U276" s="234"/>
      <c r="V276" s="234"/>
      <c r="W276" s="234"/>
      <c r="X276" s="234"/>
      <c r="Y276" s="234"/>
      <c r="Z276" s="192"/>
      <c r="AA276" s="218"/>
      <c r="AB276" s="192"/>
      <c r="AC276" s="195"/>
      <c r="AD276" s="218" t="str">
        <f>+IF(OR(AB276=1,AB276&lt;=5),"Moderado",IF(OR(AB276=6,AB276&lt;=11),"Mayor","Catastrófico"))</f>
        <v>Moderado</v>
      </c>
      <c r="AE276" s="195"/>
      <c r="AF276" s="198"/>
      <c r="AG276" s="83" t="s">
        <v>169</v>
      </c>
      <c r="AH276" s="86"/>
      <c r="AI276" s="86"/>
      <c r="AJ276" s="86"/>
      <c r="AK276" s="46" t="str">
        <f t="shared" si="169"/>
        <v/>
      </c>
      <c r="AL276" s="86"/>
      <c r="AM276" s="46" t="str">
        <f t="shared" si="170"/>
        <v/>
      </c>
      <c r="AN276" s="126"/>
      <c r="AO276" s="46" t="str">
        <f t="shared" si="171"/>
        <v/>
      </c>
      <c r="AP276" s="126"/>
      <c r="AQ276" s="46" t="str">
        <f t="shared" si="172"/>
        <v/>
      </c>
      <c r="AR276" s="126"/>
      <c r="AS276" s="46" t="str">
        <f t="shared" si="173"/>
        <v/>
      </c>
      <c r="AT276" s="126"/>
      <c r="AU276" s="46" t="str">
        <f t="shared" si="174"/>
        <v/>
      </c>
      <c r="AV276" s="126"/>
      <c r="AW276" s="46" t="str">
        <f t="shared" si="175"/>
        <v/>
      </c>
      <c r="AX276" s="125" t="str">
        <f t="shared" si="176"/>
        <v/>
      </c>
      <c r="AY276" s="125" t="str">
        <f t="shared" si="177"/>
        <v/>
      </c>
      <c r="AZ276" s="87"/>
      <c r="BA276" s="30" t="str">
        <f t="shared" si="178"/>
        <v>Débil</v>
      </c>
      <c r="BB276" s="34" t="str">
        <f>IFERROR(VLOOKUP((CONCATENATE(AY276,BA276)),Listados!$U$3:$V$11,2,FALSE),"")</f>
        <v/>
      </c>
      <c r="BC276" s="125">
        <f t="shared" si="179"/>
        <v>100</v>
      </c>
      <c r="BD276" s="189"/>
      <c r="BE276" s="190"/>
      <c r="BF276" s="189"/>
      <c r="BG276" s="189"/>
      <c r="BH276" s="176"/>
      <c r="BI276" s="198"/>
      <c r="BJ276" s="176"/>
      <c r="BK276" s="176"/>
    </row>
    <row r="277" spans="1:63" ht="28">
      <c r="A277" s="177">
        <v>46</v>
      </c>
      <c r="B277" s="199"/>
      <c r="C277" s="181" t="str">
        <f>IFERROR(VLOOKUP(B277,Listados!B$3:C$20,2,FALSE),"")</f>
        <v/>
      </c>
      <c r="D277" s="184" t="s">
        <v>193</v>
      </c>
      <c r="E277" s="37"/>
      <c r="F277" s="28"/>
      <c r="G277" s="184"/>
      <c r="H277" s="233"/>
      <c r="I277" s="233"/>
      <c r="J277" s="233"/>
      <c r="K277" s="233"/>
      <c r="L277" s="233"/>
      <c r="M277" s="233"/>
      <c r="N277" s="233"/>
      <c r="O277" s="233"/>
      <c r="P277" s="233"/>
      <c r="Q277" s="233"/>
      <c r="R277" s="233"/>
      <c r="S277" s="233"/>
      <c r="T277" s="233"/>
      <c r="U277" s="233"/>
      <c r="V277" s="233"/>
      <c r="W277" s="233"/>
      <c r="X277" s="233"/>
      <c r="Y277" s="233"/>
      <c r="Z277" s="191"/>
      <c r="AA277" s="195">
        <f>COUNTIF(H277:Z282, "SI")</f>
        <v>0</v>
      </c>
      <c r="AB277" s="191"/>
      <c r="AC277" s="193" t="e">
        <f>+VLOOKUP(AB277,Listados!$K$8:$L$12,2,0)</f>
        <v>#N/A</v>
      </c>
      <c r="AD277" s="195" t="str">
        <f>+IF(OR(AA277=1,AA277&lt;=5),"Moderado",IF(OR(AA277=6,AA277&lt;=11),"Mayor","Catastrófico"))</f>
        <v>Moderado</v>
      </c>
      <c r="AE277" s="193" t="e">
        <f>+VLOOKUP(AD277,Listados!K283:L287,2,0)</f>
        <v>#N/A</v>
      </c>
      <c r="AF277" s="176" t="str">
        <f>IF(AND(AB277&lt;&gt;"",AD277&lt;&gt;""),VLOOKUP(AB277&amp;AD277,Listados!$M$3:$N$27,2,FALSE),"")</f>
        <v/>
      </c>
      <c r="AG277" s="83" t="s">
        <v>169</v>
      </c>
      <c r="AH277" s="86"/>
      <c r="AI277" s="86"/>
      <c r="AJ277" s="86"/>
      <c r="AK277" s="46" t="str">
        <f t="shared" si="169"/>
        <v/>
      </c>
      <c r="AL277" s="86"/>
      <c r="AM277" s="46" t="str">
        <f t="shared" si="170"/>
        <v/>
      </c>
      <c r="AN277" s="126"/>
      <c r="AO277" s="46" t="str">
        <f t="shared" si="171"/>
        <v/>
      </c>
      <c r="AP277" s="126"/>
      <c r="AQ277" s="46" t="str">
        <f t="shared" si="172"/>
        <v/>
      </c>
      <c r="AR277" s="126"/>
      <c r="AS277" s="46" t="str">
        <f t="shared" si="173"/>
        <v/>
      </c>
      <c r="AT277" s="126"/>
      <c r="AU277" s="46" t="str">
        <f t="shared" si="174"/>
        <v/>
      </c>
      <c r="AV277" s="126"/>
      <c r="AW277" s="46" t="str">
        <f t="shared" si="175"/>
        <v/>
      </c>
      <c r="AX277" s="125" t="str">
        <f t="shared" si="176"/>
        <v/>
      </c>
      <c r="AY277" s="125" t="str">
        <f t="shared" si="177"/>
        <v/>
      </c>
      <c r="AZ277" s="87"/>
      <c r="BA277" s="30" t="str">
        <f t="shared" si="178"/>
        <v>Débil</v>
      </c>
      <c r="BB277" s="34" t="str">
        <f>IFERROR(VLOOKUP((CONCATENATE(AY277,BA277)),Listados!$U$3:$V$11,2,FALSE),"")</f>
        <v/>
      </c>
      <c r="BC277" s="125">
        <f t="shared" si="179"/>
        <v>100</v>
      </c>
      <c r="BD277" s="187">
        <f>AVERAGE(BC277:BC282)</f>
        <v>100</v>
      </c>
      <c r="BE277" s="189" t="str">
        <f>IF(BD277&lt;=50, "Débil", IF(BD277&lt;=99,"Moderado","Fuerte"))</f>
        <v>Fuerte</v>
      </c>
      <c r="BF277" s="187">
        <f t="shared" ref="BF277" si="186">+IF(BE277="Fuerte",2,IF(BE277="Moderado",1,0))</f>
        <v>2</v>
      </c>
      <c r="BG277" s="187" t="e">
        <f t="shared" ref="BG277" si="187">+AC277-BF277</f>
        <v>#N/A</v>
      </c>
      <c r="BH277" s="174" t="e">
        <f>+VLOOKUP(BG277,Listados!$J$18:$K$24,2,TRUE)</f>
        <v>#N/A</v>
      </c>
      <c r="BI277" s="176" t="str">
        <f t="shared" ref="BI277" si="188">IF(ISBLANK(AD277),"",AD277)</f>
        <v>Moderado</v>
      </c>
      <c r="BJ277" s="174" t="e">
        <f>IF(AND(BH277&lt;&gt;"",BI277&lt;&gt;""),VLOOKUP(BH277&amp;BI277,Listados!$M$3:$N$27,2,FALSE),"")</f>
        <v>#N/A</v>
      </c>
      <c r="BK277" s="174" t="e">
        <f>+VLOOKUP(BJ277,Listados!$P$3:$Q$6,2,FALSE)</f>
        <v>#N/A</v>
      </c>
    </row>
    <row r="278" spans="1:63" ht="28">
      <c r="A278" s="178"/>
      <c r="B278" s="200"/>
      <c r="C278" s="182"/>
      <c r="D278" s="185"/>
      <c r="E278" s="35"/>
      <c r="F278" s="29"/>
      <c r="G278" s="185"/>
      <c r="H278" s="234"/>
      <c r="I278" s="234"/>
      <c r="J278" s="234"/>
      <c r="K278" s="234"/>
      <c r="L278" s="234"/>
      <c r="M278" s="234"/>
      <c r="N278" s="234"/>
      <c r="O278" s="234"/>
      <c r="P278" s="234"/>
      <c r="Q278" s="234"/>
      <c r="R278" s="234"/>
      <c r="S278" s="234"/>
      <c r="T278" s="234"/>
      <c r="U278" s="234"/>
      <c r="V278" s="234"/>
      <c r="W278" s="234"/>
      <c r="X278" s="234"/>
      <c r="Y278" s="234"/>
      <c r="Z278" s="192"/>
      <c r="AA278" s="218"/>
      <c r="AB278" s="192"/>
      <c r="AC278" s="194"/>
      <c r="AD278" s="218" t="str">
        <f>+IF(OR(AB278=1,AB278&lt;=5),"Moderado",IF(OR(AB278=6,AB278&lt;=11),"Mayor","Catastrófico"))</f>
        <v>Moderado</v>
      </c>
      <c r="AE278" s="194"/>
      <c r="AF278" s="198"/>
      <c r="AG278" s="83" t="s">
        <v>169</v>
      </c>
      <c r="AH278" s="86"/>
      <c r="AI278" s="86"/>
      <c r="AJ278" s="86"/>
      <c r="AK278" s="46" t="str">
        <f t="shared" si="169"/>
        <v/>
      </c>
      <c r="AL278" s="86"/>
      <c r="AM278" s="46" t="str">
        <f t="shared" si="170"/>
        <v/>
      </c>
      <c r="AN278" s="126"/>
      <c r="AO278" s="46" t="str">
        <f t="shared" si="171"/>
        <v/>
      </c>
      <c r="AP278" s="126"/>
      <c r="AQ278" s="46" t="str">
        <f t="shared" si="172"/>
        <v/>
      </c>
      <c r="AR278" s="126"/>
      <c r="AS278" s="46" t="str">
        <f t="shared" si="173"/>
        <v/>
      </c>
      <c r="AT278" s="126"/>
      <c r="AU278" s="46" t="str">
        <f t="shared" si="174"/>
        <v/>
      </c>
      <c r="AV278" s="126"/>
      <c r="AW278" s="46" t="str">
        <f t="shared" si="175"/>
        <v/>
      </c>
      <c r="AX278" s="125" t="str">
        <f t="shared" si="176"/>
        <v/>
      </c>
      <c r="AY278" s="125" t="str">
        <f t="shared" si="177"/>
        <v/>
      </c>
      <c r="AZ278" s="87"/>
      <c r="BA278" s="30" t="str">
        <f t="shared" si="178"/>
        <v>Débil</v>
      </c>
      <c r="BB278" s="34" t="str">
        <f>IFERROR(VLOOKUP((CONCATENATE(AY278,BA278)),Listados!$U$3:$V$11,2,FALSE),"")</f>
        <v/>
      </c>
      <c r="BC278" s="125">
        <f t="shared" si="179"/>
        <v>100</v>
      </c>
      <c r="BD278" s="188"/>
      <c r="BE278" s="190"/>
      <c r="BF278" s="188"/>
      <c r="BG278" s="188"/>
      <c r="BH278" s="175"/>
      <c r="BI278" s="198"/>
      <c r="BJ278" s="175"/>
      <c r="BK278" s="175"/>
    </row>
    <row r="279" spans="1:63" ht="28">
      <c r="A279" s="178"/>
      <c r="B279" s="200"/>
      <c r="C279" s="182"/>
      <c r="D279" s="185"/>
      <c r="E279" s="35"/>
      <c r="F279" s="29"/>
      <c r="G279" s="185"/>
      <c r="H279" s="234"/>
      <c r="I279" s="234"/>
      <c r="J279" s="234"/>
      <c r="K279" s="234"/>
      <c r="L279" s="234"/>
      <c r="M279" s="234"/>
      <c r="N279" s="234"/>
      <c r="O279" s="234"/>
      <c r="P279" s="234"/>
      <c r="Q279" s="234"/>
      <c r="R279" s="234"/>
      <c r="S279" s="234"/>
      <c r="T279" s="234"/>
      <c r="U279" s="234"/>
      <c r="V279" s="234"/>
      <c r="W279" s="234"/>
      <c r="X279" s="234"/>
      <c r="Y279" s="234"/>
      <c r="Z279" s="192"/>
      <c r="AA279" s="218"/>
      <c r="AB279" s="192"/>
      <c r="AC279" s="194"/>
      <c r="AD279" s="218" t="str">
        <f>+IF(OR(AB279=1,AB279&lt;=5),"Moderado",IF(OR(AB279=6,AB279&lt;=11),"Mayor","Catastrófico"))</f>
        <v>Moderado</v>
      </c>
      <c r="AE279" s="194"/>
      <c r="AF279" s="198"/>
      <c r="AG279" s="83" t="s">
        <v>169</v>
      </c>
      <c r="AH279" s="86"/>
      <c r="AI279" s="86"/>
      <c r="AJ279" s="86"/>
      <c r="AK279" s="46" t="str">
        <f t="shared" si="169"/>
        <v/>
      </c>
      <c r="AL279" s="86"/>
      <c r="AM279" s="46" t="str">
        <f t="shared" si="170"/>
        <v/>
      </c>
      <c r="AN279" s="126"/>
      <c r="AO279" s="46" t="str">
        <f t="shared" si="171"/>
        <v/>
      </c>
      <c r="AP279" s="126"/>
      <c r="AQ279" s="46" t="str">
        <f t="shared" si="172"/>
        <v/>
      </c>
      <c r="AR279" s="126"/>
      <c r="AS279" s="46" t="str">
        <f t="shared" si="173"/>
        <v/>
      </c>
      <c r="AT279" s="126"/>
      <c r="AU279" s="46" t="str">
        <f t="shared" si="174"/>
        <v/>
      </c>
      <c r="AV279" s="126"/>
      <c r="AW279" s="46" t="str">
        <f t="shared" si="175"/>
        <v/>
      </c>
      <c r="AX279" s="125" t="str">
        <f t="shared" si="176"/>
        <v/>
      </c>
      <c r="AY279" s="125" t="str">
        <f t="shared" si="177"/>
        <v/>
      </c>
      <c r="AZ279" s="87"/>
      <c r="BA279" s="30" t="str">
        <f t="shared" si="178"/>
        <v>Débil</v>
      </c>
      <c r="BB279" s="34" t="str">
        <f>IFERROR(VLOOKUP((CONCATENATE(AY279,BA279)),Listados!$U$3:$V$11,2,FALSE),"")</f>
        <v/>
      </c>
      <c r="BC279" s="125">
        <f t="shared" si="179"/>
        <v>100</v>
      </c>
      <c r="BD279" s="188"/>
      <c r="BE279" s="190"/>
      <c r="BF279" s="188"/>
      <c r="BG279" s="188"/>
      <c r="BH279" s="175"/>
      <c r="BI279" s="198"/>
      <c r="BJ279" s="175"/>
      <c r="BK279" s="175"/>
    </row>
    <row r="280" spans="1:63" ht="28">
      <c r="A280" s="178"/>
      <c r="B280" s="200"/>
      <c r="C280" s="182"/>
      <c r="D280" s="185"/>
      <c r="E280" s="227"/>
      <c r="F280" s="235"/>
      <c r="G280" s="185"/>
      <c r="H280" s="234"/>
      <c r="I280" s="234"/>
      <c r="J280" s="234"/>
      <c r="K280" s="234"/>
      <c r="L280" s="234"/>
      <c r="M280" s="234"/>
      <c r="N280" s="234"/>
      <c r="O280" s="234"/>
      <c r="P280" s="234"/>
      <c r="Q280" s="234"/>
      <c r="R280" s="234"/>
      <c r="S280" s="234"/>
      <c r="T280" s="234"/>
      <c r="U280" s="234"/>
      <c r="V280" s="234"/>
      <c r="W280" s="234"/>
      <c r="X280" s="234"/>
      <c r="Y280" s="234"/>
      <c r="Z280" s="192"/>
      <c r="AA280" s="218"/>
      <c r="AB280" s="192"/>
      <c r="AC280" s="194"/>
      <c r="AD280" s="218" t="str">
        <f>+IF(OR(AB280=1,AB280&lt;=5),"Moderado",IF(OR(AB280=6,AB280&lt;=11),"Mayor","Catastrófico"))</f>
        <v>Moderado</v>
      </c>
      <c r="AE280" s="194"/>
      <c r="AF280" s="198"/>
      <c r="AG280" s="83" t="s">
        <v>169</v>
      </c>
      <c r="AH280" s="86"/>
      <c r="AI280" s="86"/>
      <c r="AJ280" s="86"/>
      <c r="AK280" s="46" t="str">
        <f t="shared" si="169"/>
        <v/>
      </c>
      <c r="AL280" s="86"/>
      <c r="AM280" s="46" t="str">
        <f t="shared" si="170"/>
        <v/>
      </c>
      <c r="AN280" s="126"/>
      <c r="AO280" s="46" t="str">
        <f t="shared" si="171"/>
        <v/>
      </c>
      <c r="AP280" s="126"/>
      <c r="AQ280" s="46" t="str">
        <f t="shared" si="172"/>
        <v/>
      </c>
      <c r="AR280" s="126"/>
      <c r="AS280" s="46" t="str">
        <f t="shared" si="173"/>
        <v/>
      </c>
      <c r="AT280" s="126"/>
      <c r="AU280" s="46" t="str">
        <f t="shared" si="174"/>
        <v/>
      </c>
      <c r="AV280" s="126"/>
      <c r="AW280" s="46" t="str">
        <f t="shared" si="175"/>
        <v/>
      </c>
      <c r="AX280" s="125" t="str">
        <f t="shared" si="176"/>
        <v/>
      </c>
      <c r="AY280" s="125" t="str">
        <f t="shared" si="177"/>
        <v/>
      </c>
      <c r="AZ280" s="87"/>
      <c r="BA280" s="30" t="str">
        <f t="shared" si="178"/>
        <v>Débil</v>
      </c>
      <c r="BB280" s="34" t="str">
        <f>IFERROR(VLOOKUP((CONCATENATE(AY280,BA280)),Listados!$U$3:$V$11,2,FALSE),"")</f>
        <v/>
      </c>
      <c r="BC280" s="125">
        <f t="shared" si="179"/>
        <v>100</v>
      </c>
      <c r="BD280" s="188"/>
      <c r="BE280" s="190"/>
      <c r="BF280" s="188"/>
      <c r="BG280" s="188"/>
      <c r="BH280" s="175"/>
      <c r="BI280" s="198"/>
      <c r="BJ280" s="175"/>
      <c r="BK280" s="175"/>
    </row>
    <row r="281" spans="1:63" ht="28">
      <c r="A281" s="178"/>
      <c r="B281" s="200"/>
      <c r="C281" s="182"/>
      <c r="D281" s="185"/>
      <c r="E281" s="228"/>
      <c r="F281" s="236"/>
      <c r="G281" s="185"/>
      <c r="H281" s="234"/>
      <c r="I281" s="234"/>
      <c r="J281" s="234"/>
      <c r="K281" s="234"/>
      <c r="L281" s="234"/>
      <c r="M281" s="234"/>
      <c r="N281" s="234"/>
      <c r="O281" s="234"/>
      <c r="P281" s="234"/>
      <c r="Q281" s="234"/>
      <c r="R281" s="234"/>
      <c r="S281" s="234"/>
      <c r="T281" s="234"/>
      <c r="U281" s="234"/>
      <c r="V281" s="234"/>
      <c r="W281" s="234"/>
      <c r="X281" s="234"/>
      <c r="Y281" s="234"/>
      <c r="Z281" s="192"/>
      <c r="AA281" s="218"/>
      <c r="AB281" s="192"/>
      <c r="AC281" s="194"/>
      <c r="AD281" s="218" t="str">
        <f>+IF(OR(AB281=1,AB281&lt;=5),"Moderado",IF(OR(AB281=6,AB281&lt;=11),"Mayor","Catastrófico"))</f>
        <v>Moderado</v>
      </c>
      <c r="AE281" s="194"/>
      <c r="AF281" s="198"/>
      <c r="AG281" s="83" t="s">
        <v>169</v>
      </c>
      <c r="AH281" s="86"/>
      <c r="AI281" s="86"/>
      <c r="AJ281" s="86"/>
      <c r="AK281" s="46" t="str">
        <f t="shared" si="169"/>
        <v/>
      </c>
      <c r="AL281" s="86"/>
      <c r="AM281" s="46" t="str">
        <f t="shared" si="170"/>
        <v/>
      </c>
      <c r="AN281" s="126"/>
      <c r="AO281" s="46" t="str">
        <f t="shared" si="171"/>
        <v/>
      </c>
      <c r="AP281" s="126"/>
      <c r="AQ281" s="46" t="str">
        <f t="shared" si="172"/>
        <v/>
      </c>
      <c r="AR281" s="126"/>
      <c r="AS281" s="46" t="str">
        <f t="shared" si="173"/>
        <v/>
      </c>
      <c r="AT281" s="126"/>
      <c r="AU281" s="46" t="str">
        <f t="shared" si="174"/>
        <v/>
      </c>
      <c r="AV281" s="126"/>
      <c r="AW281" s="46" t="str">
        <f t="shared" si="175"/>
        <v/>
      </c>
      <c r="AX281" s="125" t="str">
        <f t="shared" si="176"/>
        <v/>
      </c>
      <c r="AY281" s="125" t="str">
        <f t="shared" si="177"/>
        <v/>
      </c>
      <c r="AZ281" s="87"/>
      <c r="BA281" s="30" t="str">
        <f t="shared" si="178"/>
        <v>Débil</v>
      </c>
      <c r="BB281" s="34" t="str">
        <f>IFERROR(VLOOKUP((CONCATENATE(AY281,BA281)),Listados!$U$3:$V$11,2,FALSE),"")</f>
        <v/>
      </c>
      <c r="BC281" s="125">
        <f t="shared" si="179"/>
        <v>100</v>
      </c>
      <c r="BD281" s="188"/>
      <c r="BE281" s="190"/>
      <c r="BF281" s="188"/>
      <c r="BG281" s="188"/>
      <c r="BH281" s="175"/>
      <c r="BI281" s="198"/>
      <c r="BJ281" s="175"/>
      <c r="BK281" s="175"/>
    </row>
    <row r="282" spans="1:63" ht="29" thickBot="1">
      <c r="A282" s="179"/>
      <c r="B282" s="200"/>
      <c r="C282" s="183"/>
      <c r="D282" s="186"/>
      <c r="E282" s="229"/>
      <c r="F282" s="237"/>
      <c r="G282" s="185"/>
      <c r="H282" s="234"/>
      <c r="I282" s="234"/>
      <c r="J282" s="234"/>
      <c r="K282" s="234"/>
      <c r="L282" s="234"/>
      <c r="M282" s="234"/>
      <c r="N282" s="234"/>
      <c r="O282" s="234"/>
      <c r="P282" s="234"/>
      <c r="Q282" s="234"/>
      <c r="R282" s="234"/>
      <c r="S282" s="234"/>
      <c r="T282" s="234"/>
      <c r="U282" s="234"/>
      <c r="V282" s="234"/>
      <c r="W282" s="234"/>
      <c r="X282" s="234"/>
      <c r="Y282" s="234"/>
      <c r="Z282" s="192"/>
      <c r="AA282" s="218"/>
      <c r="AB282" s="192"/>
      <c r="AC282" s="195"/>
      <c r="AD282" s="218" t="str">
        <f>+IF(OR(AB282=1,AB282&lt;=5),"Moderado",IF(OR(AB282=6,AB282&lt;=11),"Mayor","Catastrófico"))</f>
        <v>Moderado</v>
      </c>
      <c r="AE282" s="195"/>
      <c r="AF282" s="198"/>
      <c r="AG282" s="83" t="s">
        <v>169</v>
      </c>
      <c r="AH282" s="86"/>
      <c r="AI282" s="86"/>
      <c r="AJ282" s="86"/>
      <c r="AK282" s="46" t="str">
        <f t="shared" si="169"/>
        <v/>
      </c>
      <c r="AL282" s="86"/>
      <c r="AM282" s="46" t="str">
        <f t="shared" si="170"/>
        <v/>
      </c>
      <c r="AN282" s="126"/>
      <c r="AO282" s="46" t="str">
        <f t="shared" si="171"/>
        <v/>
      </c>
      <c r="AP282" s="126"/>
      <c r="AQ282" s="46" t="str">
        <f t="shared" si="172"/>
        <v/>
      </c>
      <c r="AR282" s="126"/>
      <c r="AS282" s="46" t="str">
        <f t="shared" si="173"/>
        <v/>
      </c>
      <c r="AT282" s="126"/>
      <c r="AU282" s="46" t="str">
        <f t="shared" si="174"/>
        <v/>
      </c>
      <c r="AV282" s="126"/>
      <c r="AW282" s="46" t="str">
        <f t="shared" si="175"/>
        <v/>
      </c>
      <c r="AX282" s="125" t="str">
        <f t="shared" si="176"/>
        <v/>
      </c>
      <c r="AY282" s="125" t="str">
        <f t="shared" si="177"/>
        <v/>
      </c>
      <c r="AZ282" s="87"/>
      <c r="BA282" s="30" t="str">
        <f t="shared" si="178"/>
        <v>Débil</v>
      </c>
      <c r="BB282" s="34" t="str">
        <f>IFERROR(VLOOKUP((CONCATENATE(AY282,BA282)),Listados!$U$3:$V$11,2,FALSE),"")</f>
        <v/>
      </c>
      <c r="BC282" s="125">
        <f t="shared" si="179"/>
        <v>100</v>
      </c>
      <c r="BD282" s="189"/>
      <c r="BE282" s="190"/>
      <c r="BF282" s="189"/>
      <c r="BG282" s="189"/>
      <c r="BH282" s="176"/>
      <c r="BI282" s="198"/>
      <c r="BJ282" s="176"/>
      <c r="BK282" s="176"/>
    </row>
    <row r="283" spans="1:63" ht="28">
      <c r="A283" s="177">
        <v>47</v>
      </c>
      <c r="B283" s="199"/>
      <c r="C283" s="181" t="str">
        <f>IFERROR(VLOOKUP(B283,Listados!B$3:C$20,2,FALSE),"")</f>
        <v/>
      </c>
      <c r="D283" s="184" t="s">
        <v>193</v>
      </c>
      <c r="E283" s="37"/>
      <c r="F283" s="28"/>
      <c r="G283" s="184"/>
      <c r="H283" s="233"/>
      <c r="I283" s="233"/>
      <c r="J283" s="233"/>
      <c r="K283" s="233"/>
      <c r="L283" s="233"/>
      <c r="M283" s="233"/>
      <c r="N283" s="233"/>
      <c r="O283" s="233"/>
      <c r="P283" s="233"/>
      <c r="Q283" s="233"/>
      <c r="R283" s="233"/>
      <c r="S283" s="233"/>
      <c r="T283" s="233"/>
      <c r="U283" s="233"/>
      <c r="V283" s="233"/>
      <c r="W283" s="233"/>
      <c r="X283" s="233"/>
      <c r="Y283" s="233"/>
      <c r="Z283" s="191"/>
      <c r="AA283" s="195">
        <f>COUNTIF(H283:Z288, "SI")</f>
        <v>0</v>
      </c>
      <c r="AB283" s="191"/>
      <c r="AC283" s="193" t="e">
        <f>+VLOOKUP(AB283,Listados!$K$8:$L$12,2,0)</f>
        <v>#N/A</v>
      </c>
      <c r="AD283" s="195" t="str">
        <f>+IF(OR(AA283=1,AA283&lt;=5),"Moderado",IF(OR(AA283=6,AA283&lt;=11),"Mayor","Catastrófico"))</f>
        <v>Moderado</v>
      </c>
      <c r="AE283" s="193" t="e">
        <f>+VLOOKUP(AD283,Listados!K289:L293,2,0)</f>
        <v>#N/A</v>
      </c>
      <c r="AF283" s="176" t="str">
        <f>IF(AND(AB283&lt;&gt;"",AD283&lt;&gt;""),VLOOKUP(AB283&amp;AD283,Listados!$M$3:$N$27,2,FALSE),"")</f>
        <v/>
      </c>
      <c r="AG283" s="83" t="s">
        <v>169</v>
      </c>
      <c r="AH283" s="86"/>
      <c r="AI283" s="86"/>
      <c r="AJ283" s="86"/>
      <c r="AK283" s="46" t="str">
        <f t="shared" si="169"/>
        <v/>
      </c>
      <c r="AL283" s="86"/>
      <c r="AM283" s="46" t="str">
        <f t="shared" si="170"/>
        <v/>
      </c>
      <c r="AN283" s="126"/>
      <c r="AO283" s="46" t="str">
        <f t="shared" si="171"/>
        <v/>
      </c>
      <c r="AP283" s="126"/>
      <c r="AQ283" s="46" t="str">
        <f t="shared" si="172"/>
        <v/>
      </c>
      <c r="AR283" s="126"/>
      <c r="AS283" s="46" t="str">
        <f t="shared" si="173"/>
        <v/>
      </c>
      <c r="AT283" s="126"/>
      <c r="AU283" s="46" t="str">
        <f t="shared" si="174"/>
        <v/>
      </c>
      <c r="AV283" s="126"/>
      <c r="AW283" s="46" t="str">
        <f t="shared" si="175"/>
        <v/>
      </c>
      <c r="AX283" s="125" t="str">
        <f t="shared" si="176"/>
        <v/>
      </c>
      <c r="AY283" s="125" t="str">
        <f t="shared" si="177"/>
        <v/>
      </c>
      <c r="AZ283" s="87"/>
      <c r="BA283" s="30" t="str">
        <f t="shared" si="178"/>
        <v>Débil</v>
      </c>
      <c r="BB283" s="34" t="str">
        <f>IFERROR(VLOOKUP((CONCATENATE(AY283,BA283)),Listados!$U$3:$V$11,2,FALSE),"")</f>
        <v/>
      </c>
      <c r="BC283" s="125">
        <f t="shared" si="179"/>
        <v>100</v>
      </c>
      <c r="BD283" s="187">
        <f>AVERAGE(BC283:BC288)</f>
        <v>100</v>
      </c>
      <c r="BE283" s="189" t="str">
        <f>IF(BD283&lt;=50, "Débil", IF(BD283&lt;=99,"Moderado","Fuerte"))</f>
        <v>Fuerte</v>
      </c>
      <c r="BF283" s="187">
        <f t="shared" ref="BF283" si="189">+IF(BE283="Fuerte",2,IF(BE283="Moderado",1,0))</f>
        <v>2</v>
      </c>
      <c r="BG283" s="187" t="e">
        <f t="shared" ref="BG283" si="190">+AC283-BF283</f>
        <v>#N/A</v>
      </c>
      <c r="BH283" s="174" t="e">
        <f>+VLOOKUP(BG283,Listados!$J$18:$K$24,2,TRUE)</f>
        <v>#N/A</v>
      </c>
      <c r="BI283" s="176" t="str">
        <f t="shared" ref="BI283" si="191">IF(ISBLANK(AD283),"",AD283)</f>
        <v>Moderado</v>
      </c>
      <c r="BJ283" s="174" t="e">
        <f>IF(AND(BH283&lt;&gt;"",BI283&lt;&gt;""),VLOOKUP(BH283&amp;BI283,Listados!$M$3:$N$27,2,FALSE),"")</f>
        <v>#N/A</v>
      </c>
      <c r="BK283" s="174" t="e">
        <f>+VLOOKUP(BJ283,Listados!$P$3:$Q$6,2,FALSE)</f>
        <v>#N/A</v>
      </c>
    </row>
    <row r="284" spans="1:63" ht="28">
      <c r="A284" s="178"/>
      <c r="B284" s="200"/>
      <c r="C284" s="182"/>
      <c r="D284" s="185"/>
      <c r="E284" s="35"/>
      <c r="F284" s="29"/>
      <c r="G284" s="185"/>
      <c r="H284" s="234"/>
      <c r="I284" s="234"/>
      <c r="J284" s="234"/>
      <c r="K284" s="234"/>
      <c r="L284" s="234"/>
      <c r="M284" s="234"/>
      <c r="N284" s="234"/>
      <c r="O284" s="234"/>
      <c r="P284" s="234"/>
      <c r="Q284" s="234"/>
      <c r="R284" s="234"/>
      <c r="S284" s="234"/>
      <c r="T284" s="234"/>
      <c r="U284" s="234"/>
      <c r="V284" s="234"/>
      <c r="W284" s="234"/>
      <c r="X284" s="234"/>
      <c r="Y284" s="234"/>
      <c r="Z284" s="192"/>
      <c r="AA284" s="218"/>
      <c r="AB284" s="192"/>
      <c r="AC284" s="194"/>
      <c r="AD284" s="218" t="str">
        <f>+IF(OR(AB284=1,AB284&lt;=5),"Moderado",IF(OR(AB284=6,AB284&lt;=11),"Mayor","Catastrófico"))</f>
        <v>Moderado</v>
      </c>
      <c r="AE284" s="194"/>
      <c r="AF284" s="198"/>
      <c r="AG284" s="83" t="s">
        <v>169</v>
      </c>
      <c r="AH284" s="86"/>
      <c r="AI284" s="86"/>
      <c r="AJ284" s="86"/>
      <c r="AK284" s="46" t="str">
        <f t="shared" si="169"/>
        <v/>
      </c>
      <c r="AL284" s="86"/>
      <c r="AM284" s="46" t="str">
        <f t="shared" si="170"/>
        <v/>
      </c>
      <c r="AN284" s="126"/>
      <c r="AO284" s="46" t="str">
        <f t="shared" si="171"/>
        <v/>
      </c>
      <c r="AP284" s="126"/>
      <c r="AQ284" s="46" t="str">
        <f t="shared" si="172"/>
        <v/>
      </c>
      <c r="AR284" s="126"/>
      <c r="AS284" s="46" t="str">
        <f t="shared" si="173"/>
        <v/>
      </c>
      <c r="AT284" s="126"/>
      <c r="AU284" s="46" t="str">
        <f t="shared" si="174"/>
        <v/>
      </c>
      <c r="AV284" s="126"/>
      <c r="AW284" s="46" t="str">
        <f t="shared" si="175"/>
        <v/>
      </c>
      <c r="AX284" s="125" t="str">
        <f t="shared" si="176"/>
        <v/>
      </c>
      <c r="AY284" s="125" t="str">
        <f t="shared" si="177"/>
        <v/>
      </c>
      <c r="AZ284" s="87"/>
      <c r="BA284" s="30" t="str">
        <f t="shared" si="178"/>
        <v>Débil</v>
      </c>
      <c r="BB284" s="34" t="str">
        <f>IFERROR(VLOOKUP((CONCATENATE(AY284,BA284)),Listados!$U$3:$V$11,2,FALSE),"")</f>
        <v/>
      </c>
      <c r="BC284" s="125">
        <f t="shared" si="179"/>
        <v>100</v>
      </c>
      <c r="BD284" s="188"/>
      <c r="BE284" s="190"/>
      <c r="BF284" s="188"/>
      <c r="BG284" s="188"/>
      <c r="BH284" s="175"/>
      <c r="BI284" s="198"/>
      <c r="BJ284" s="175"/>
      <c r="BK284" s="175"/>
    </row>
    <row r="285" spans="1:63" ht="28">
      <c r="A285" s="178"/>
      <c r="B285" s="200"/>
      <c r="C285" s="182"/>
      <c r="D285" s="185"/>
      <c r="E285" s="35"/>
      <c r="F285" s="29"/>
      <c r="G285" s="185"/>
      <c r="H285" s="234"/>
      <c r="I285" s="234"/>
      <c r="J285" s="234"/>
      <c r="K285" s="234"/>
      <c r="L285" s="234"/>
      <c r="M285" s="234"/>
      <c r="N285" s="234"/>
      <c r="O285" s="234"/>
      <c r="P285" s="234"/>
      <c r="Q285" s="234"/>
      <c r="R285" s="234"/>
      <c r="S285" s="234"/>
      <c r="T285" s="234"/>
      <c r="U285" s="234"/>
      <c r="V285" s="234"/>
      <c r="W285" s="234"/>
      <c r="X285" s="234"/>
      <c r="Y285" s="234"/>
      <c r="Z285" s="192"/>
      <c r="AA285" s="218"/>
      <c r="AB285" s="192"/>
      <c r="AC285" s="194"/>
      <c r="AD285" s="218" t="str">
        <f>+IF(OR(AB285=1,AB285&lt;=5),"Moderado",IF(OR(AB285=6,AB285&lt;=11),"Mayor","Catastrófico"))</f>
        <v>Moderado</v>
      </c>
      <c r="AE285" s="194"/>
      <c r="AF285" s="198"/>
      <c r="AG285" s="83" t="s">
        <v>169</v>
      </c>
      <c r="AH285" s="86"/>
      <c r="AI285" s="86"/>
      <c r="AJ285" s="86"/>
      <c r="AK285" s="46" t="str">
        <f t="shared" si="169"/>
        <v/>
      </c>
      <c r="AL285" s="86"/>
      <c r="AM285" s="46" t="str">
        <f t="shared" si="170"/>
        <v/>
      </c>
      <c r="AN285" s="126"/>
      <c r="AO285" s="46" t="str">
        <f t="shared" si="171"/>
        <v/>
      </c>
      <c r="AP285" s="126"/>
      <c r="AQ285" s="46" t="str">
        <f t="shared" si="172"/>
        <v/>
      </c>
      <c r="AR285" s="126"/>
      <c r="AS285" s="46" t="str">
        <f t="shared" si="173"/>
        <v/>
      </c>
      <c r="AT285" s="126"/>
      <c r="AU285" s="46" t="str">
        <f t="shared" si="174"/>
        <v/>
      </c>
      <c r="AV285" s="126"/>
      <c r="AW285" s="46" t="str">
        <f t="shared" si="175"/>
        <v/>
      </c>
      <c r="AX285" s="125" t="str">
        <f t="shared" si="176"/>
        <v/>
      </c>
      <c r="AY285" s="125" t="str">
        <f t="shared" si="177"/>
        <v/>
      </c>
      <c r="AZ285" s="87"/>
      <c r="BA285" s="30" t="str">
        <f t="shared" si="178"/>
        <v>Débil</v>
      </c>
      <c r="BB285" s="34" t="str">
        <f>IFERROR(VLOOKUP((CONCATENATE(AY285,BA285)),Listados!$U$3:$V$11,2,FALSE),"")</f>
        <v/>
      </c>
      <c r="BC285" s="125">
        <f t="shared" si="179"/>
        <v>100</v>
      </c>
      <c r="BD285" s="188"/>
      <c r="BE285" s="190"/>
      <c r="BF285" s="188"/>
      <c r="BG285" s="188"/>
      <c r="BH285" s="175"/>
      <c r="BI285" s="198"/>
      <c r="BJ285" s="175"/>
      <c r="BK285" s="175"/>
    </row>
    <row r="286" spans="1:63" ht="28">
      <c r="A286" s="178"/>
      <c r="B286" s="200"/>
      <c r="C286" s="182"/>
      <c r="D286" s="185"/>
      <c r="E286" s="227"/>
      <c r="F286" s="235"/>
      <c r="G286" s="185"/>
      <c r="H286" s="234"/>
      <c r="I286" s="234"/>
      <c r="J286" s="234"/>
      <c r="K286" s="234"/>
      <c r="L286" s="234"/>
      <c r="M286" s="234"/>
      <c r="N286" s="234"/>
      <c r="O286" s="234"/>
      <c r="P286" s="234"/>
      <c r="Q286" s="234"/>
      <c r="R286" s="234"/>
      <c r="S286" s="234"/>
      <c r="T286" s="234"/>
      <c r="U286" s="234"/>
      <c r="V286" s="234"/>
      <c r="W286" s="234"/>
      <c r="X286" s="234"/>
      <c r="Y286" s="234"/>
      <c r="Z286" s="192"/>
      <c r="AA286" s="218"/>
      <c r="AB286" s="192"/>
      <c r="AC286" s="194"/>
      <c r="AD286" s="218" t="str">
        <f>+IF(OR(AB286=1,AB286&lt;=5),"Moderado",IF(OR(AB286=6,AB286&lt;=11),"Mayor","Catastrófico"))</f>
        <v>Moderado</v>
      </c>
      <c r="AE286" s="194"/>
      <c r="AF286" s="198"/>
      <c r="AG286" s="83" t="s">
        <v>169</v>
      </c>
      <c r="AH286" s="86"/>
      <c r="AI286" s="86"/>
      <c r="AJ286" s="86"/>
      <c r="AK286" s="46" t="str">
        <f t="shared" si="169"/>
        <v/>
      </c>
      <c r="AL286" s="86"/>
      <c r="AM286" s="46" t="str">
        <f t="shared" si="170"/>
        <v/>
      </c>
      <c r="AN286" s="126"/>
      <c r="AO286" s="46" t="str">
        <f t="shared" si="171"/>
        <v/>
      </c>
      <c r="AP286" s="126"/>
      <c r="AQ286" s="46" t="str">
        <f t="shared" si="172"/>
        <v/>
      </c>
      <c r="AR286" s="126"/>
      <c r="AS286" s="46" t="str">
        <f t="shared" si="173"/>
        <v/>
      </c>
      <c r="AT286" s="126"/>
      <c r="AU286" s="46" t="str">
        <f t="shared" si="174"/>
        <v/>
      </c>
      <c r="AV286" s="126"/>
      <c r="AW286" s="46" t="str">
        <f t="shared" si="175"/>
        <v/>
      </c>
      <c r="AX286" s="125" t="str">
        <f t="shared" si="176"/>
        <v/>
      </c>
      <c r="AY286" s="125" t="str">
        <f t="shared" si="177"/>
        <v/>
      </c>
      <c r="AZ286" s="87"/>
      <c r="BA286" s="30" t="str">
        <f t="shared" si="178"/>
        <v>Débil</v>
      </c>
      <c r="BB286" s="34" t="str">
        <f>IFERROR(VLOOKUP((CONCATENATE(AY286,BA286)),Listados!$U$3:$V$11,2,FALSE),"")</f>
        <v/>
      </c>
      <c r="BC286" s="125">
        <f t="shared" si="179"/>
        <v>100</v>
      </c>
      <c r="BD286" s="188"/>
      <c r="BE286" s="190"/>
      <c r="BF286" s="188"/>
      <c r="BG286" s="188"/>
      <c r="BH286" s="175"/>
      <c r="BI286" s="198"/>
      <c r="BJ286" s="175"/>
      <c r="BK286" s="175"/>
    </row>
    <row r="287" spans="1:63" ht="28">
      <c r="A287" s="178"/>
      <c r="B287" s="200"/>
      <c r="C287" s="182"/>
      <c r="D287" s="185"/>
      <c r="E287" s="228"/>
      <c r="F287" s="236"/>
      <c r="G287" s="185"/>
      <c r="H287" s="234"/>
      <c r="I287" s="234"/>
      <c r="J287" s="234"/>
      <c r="K287" s="234"/>
      <c r="L287" s="234"/>
      <c r="M287" s="234"/>
      <c r="N287" s="234"/>
      <c r="O287" s="234"/>
      <c r="P287" s="234"/>
      <c r="Q287" s="234"/>
      <c r="R287" s="234"/>
      <c r="S287" s="234"/>
      <c r="T287" s="234"/>
      <c r="U287" s="234"/>
      <c r="V287" s="234"/>
      <c r="W287" s="234"/>
      <c r="X287" s="234"/>
      <c r="Y287" s="234"/>
      <c r="Z287" s="192"/>
      <c r="AA287" s="218"/>
      <c r="AB287" s="192"/>
      <c r="AC287" s="194"/>
      <c r="AD287" s="218" t="str">
        <f>+IF(OR(AB287=1,AB287&lt;=5),"Moderado",IF(OR(AB287=6,AB287&lt;=11),"Mayor","Catastrófico"))</f>
        <v>Moderado</v>
      </c>
      <c r="AE287" s="194"/>
      <c r="AF287" s="198"/>
      <c r="AG287" s="83" t="s">
        <v>169</v>
      </c>
      <c r="AH287" s="86"/>
      <c r="AI287" s="86"/>
      <c r="AJ287" s="86"/>
      <c r="AK287" s="46" t="str">
        <f t="shared" si="169"/>
        <v/>
      </c>
      <c r="AL287" s="86"/>
      <c r="AM287" s="46" t="str">
        <f t="shared" si="170"/>
        <v/>
      </c>
      <c r="AN287" s="126"/>
      <c r="AO287" s="46" t="str">
        <f t="shared" si="171"/>
        <v/>
      </c>
      <c r="AP287" s="126"/>
      <c r="AQ287" s="46" t="str">
        <f t="shared" si="172"/>
        <v/>
      </c>
      <c r="AR287" s="126"/>
      <c r="AS287" s="46" t="str">
        <f t="shared" si="173"/>
        <v/>
      </c>
      <c r="AT287" s="126"/>
      <c r="AU287" s="46" t="str">
        <f t="shared" si="174"/>
        <v/>
      </c>
      <c r="AV287" s="126"/>
      <c r="AW287" s="46" t="str">
        <f t="shared" si="175"/>
        <v/>
      </c>
      <c r="AX287" s="125" t="str">
        <f t="shared" si="176"/>
        <v/>
      </c>
      <c r="AY287" s="125" t="str">
        <f t="shared" si="177"/>
        <v/>
      </c>
      <c r="AZ287" s="87"/>
      <c r="BA287" s="30" t="str">
        <f t="shared" si="178"/>
        <v>Débil</v>
      </c>
      <c r="BB287" s="34" t="str">
        <f>IFERROR(VLOOKUP((CONCATENATE(AY287,BA287)),Listados!$U$3:$V$11,2,FALSE),"")</f>
        <v/>
      </c>
      <c r="BC287" s="125">
        <f t="shared" si="179"/>
        <v>100</v>
      </c>
      <c r="BD287" s="188"/>
      <c r="BE287" s="190"/>
      <c r="BF287" s="188"/>
      <c r="BG287" s="188"/>
      <c r="BH287" s="175"/>
      <c r="BI287" s="198"/>
      <c r="BJ287" s="175"/>
      <c r="BK287" s="175"/>
    </row>
    <row r="288" spans="1:63" ht="29" thickBot="1">
      <c r="A288" s="179"/>
      <c r="B288" s="200"/>
      <c r="C288" s="183"/>
      <c r="D288" s="186"/>
      <c r="E288" s="229"/>
      <c r="F288" s="237"/>
      <c r="G288" s="185"/>
      <c r="H288" s="234"/>
      <c r="I288" s="234"/>
      <c r="J288" s="234"/>
      <c r="K288" s="234"/>
      <c r="L288" s="234"/>
      <c r="M288" s="234"/>
      <c r="N288" s="234"/>
      <c r="O288" s="234"/>
      <c r="P288" s="234"/>
      <c r="Q288" s="234"/>
      <c r="R288" s="234"/>
      <c r="S288" s="234"/>
      <c r="T288" s="234"/>
      <c r="U288" s="234"/>
      <c r="V288" s="234"/>
      <c r="W288" s="234"/>
      <c r="X288" s="234"/>
      <c r="Y288" s="234"/>
      <c r="Z288" s="192"/>
      <c r="AA288" s="218"/>
      <c r="AB288" s="192"/>
      <c r="AC288" s="195"/>
      <c r="AD288" s="218" t="str">
        <f>+IF(OR(AB288=1,AB288&lt;=5),"Moderado",IF(OR(AB288=6,AB288&lt;=11),"Mayor","Catastrófico"))</f>
        <v>Moderado</v>
      </c>
      <c r="AE288" s="195"/>
      <c r="AF288" s="198"/>
      <c r="AG288" s="83" t="s">
        <v>169</v>
      </c>
      <c r="AH288" s="86"/>
      <c r="AI288" s="86"/>
      <c r="AJ288" s="86"/>
      <c r="AK288" s="46" t="str">
        <f t="shared" si="169"/>
        <v/>
      </c>
      <c r="AL288" s="86"/>
      <c r="AM288" s="46" t="str">
        <f t="shared" si="170"/>
        <v/>
      </c>
      <c r="AN288" s="126"/>
      <c r="AO288" s="46" t="str">
        <f t="shared" si="171"/>
        <v/>
      </c>
      <c r="AP288" s="126"/>
      <c r="AQ288" s="46" t="str">
        <f t="shared" si="172"/>
        <v/>
      </c>
      <c r="AR288" s="126"/>
      <c r="AS288" s="46" t="str">
        <f t="shared" si="173"/>
        <v/>
      </c>
      <c r="AT288" s="126"/>
      <c r="AU288" s="46" t="str">
        <f t="shared" si="174"/>
        <v/>
      </c>
      <c r="AV288" s="126"/>
      <c r="AW288" s="46" t="str">
        <f t="shared" si="175"/>
        <v/>
      </c>
      <c r="AX288" s="125" t="str">
        <f t="shared" si="176"/>
        <v/>
      </c>
      <c r="AY288" s="125" t="str">
        <f t="shared" si="177"/>
        <v/>
      </c>
      <c r="AZ288" s="87"/>
      <c r="BA288" s="30" t="str">
        <f t="shared" si="178"/>
        <v>Débil</v>
      </c>
      <c r="BB288" s="34" t="str">
        <f>IFERROR(VLOOKUP((CONCATENATE(AY288,BA288)),Listados!$U$3:$V$11,2,FALSE),"")</f>
        <v/>
      </c>
      <c r="BC288" s="125">
        <f t="shared" si="179"/>
        <v>100</v>
      </c>
      <c r="BD288" s="189"/>
      <c r="BE288" s="190"/>
      <c r="BF288" s="189"/>
      <c r="BG288" s="189"/>
      <c r="BH288" s="176"/>
      <c r="BI288" s="198"/>
      <c r="BJ288" s="176"/>
      <c r="BK288" s="176"/>
    </row>
    <row r="289" spans="1:63" ht="28">
      <c r="A289" s="177">
        <v>48</v>
      </c>
      <c r="B289" s="199"/>
      <c r="C289" s="181" t="str">
        <f>IFERROR(VLOOKUP(B289,Listados!B$3:C$20,2,FALSE),"")</f>
        <v/>
      </c>
      <c r="D289" s="184" t="s">
        <v>193</v>
      </c>
      <c r="E289" s="37"/>
      <c r="F289" s="28"/>
      <c r="G289" s="184"/>
      <c r="H289" s="233"/>
      <c r="I289" s="233"/>
      <c r="J289" s="233"/>
      <c r="K289" s="233"/>
      <c r="L289" s="233"/>
      <c r="M289" s="233"/>
      <c r="N289" s="233"/>
      <c r="O289" s="233"/>
      <c r="P289" s="233"/>
      <c r="Q289" s="233"/>
      <c r="R289" s="233"/>
      <c r="S289" s="233"/>
      <c r="T289" s="233"/>
      <c r="U289" s="233"/>
      <c r="V289" s="233"/>
      <c r="W289" s="233"/>
      <c r="X289" s="233"/>
      <c r="Y289" s="233"/>
      <c r="Z289" s="191"/>
      <c r="AA289" s="195">
        <f>COUNTIF(H289:Z294, "SI")</f>
        <v>0</v>
      </c>
      <c r="AB289" s="191"/>
      <c r="AC289" s="193" t="e">
        <f>+VLOOKUP(AB289,Listados!$K$8:$L$12,2,0)</f>
        <v>#N/A</v>
      </c>
      <c r="AD289" s="195" t="str">
        <f>+IF(OR(AA289=1,AA289&lt;=5),"Moderado",IF(OR(AA289=6,AA289&lt;=11),"Mayor","Catastrófico"))</f>
        <v>Moderado</v>
      </c>
      <c r="AE289" s="193" t="e">
        <f>+VLOOKUP(AD289,Listados!K295:L299,2,0)</f>
        <v>#N/A</v>
      </c>
      <c r="AF289" s="176" t="str">
        <f>IF(AND(AB289&lt;&gt;"",AD289&lt;&gt;""),VLOOKUP(AB289&amp;AD289,Listados!$M$3:$N$27,2,FALSE),"")</f>
        <v/>
      </c>
      <c r="AG289" s="83" t="s">
        <v>169</v>
      </c>
      <c r="AH289" s="86"/>
      <c r="AI289" s="86"/>
      <c r="AJ289" s="86"/>
      <c r="AK289" s="46" t="str">
        <f t="shared" si="169"/>
        <v/>
      </c>
      <c r="AL289" s="86"/>
      <c r="AM289" s="46" t="str">
        <f t="shared" si="170"/>
        <v/>
      </c>
      <c r="AN289" s="126"/>
      <c r="AO289" s="46" t="str">
        <f t="shared" si="171"/>
        <v/>
      </c>
      <c r="AP289" s="126"/>
      <c r="AQ289" s="46" t="str">
        <f t="shared" si="172"/>
        <v/>
      </c>
      <c r="AR289" s="126"/>
      <c r="AS289" s="46" t="str">
        <f t="shared" si="173"/>
        <v/>
      </c>
      <c r="AT289" s="126"/>
      <c r="AU289" s="46" t="str">
        <f t="shared" si="174"/>
        <v/>
      </c>
      <c r="AV289" s="126"/>
      <c r="AW289" s="46" t="str">
        <f t="shared" si="175"/>
        <v/>
      </c>
      <c r="AX289" s="125" t="str">
        <f t="shared" si="176"/>
        <v/>
      </c>
      <c r="AY289" s="125" t="str">
        <f t="shared" si="177"/>
        <v/>
      </c>
      <c r="AZ289" s="87"/>
      <c r="BA289" s="30" t="str">
        <f t="shared" si="178"/>
        <v>Débil</v>
      </c>
      <c r="BB289" s="34" t="str">
        <f>IFERROR(VLOOKUP((CONCATENATE(AY289,BA289)),Listados!$U$3:$V$11,2,FALSE),"")</f>
        <v/>
      </c>
      <c r="BC289" s="125">
        <f t="shared" si="179"/>
        <v>100</v>
      </c>
      <c r="BD289" s="187">
        <f>AVERAGE(BC289:BC294)</f>
        <v>100</v>
      </c>
      <c r="BE289" s="189" t="str">
        <f>IF(BD289&lt;=50, "Débil", IF(BD289&lt;=99,"Moderado","Fuerte"))</f>
        <v>Fuerte</v>
      </c>
      <c r="BF289" s="187">
        <f t="shared" ref="BF289" si="192">+IF(BE289="Fuerte",2,IF(BE289="Moderado",1,0))</f>
        <v>2</v>
      </c>
      <c r="BG289" s="187" t="e">
        <f t="shared" ref="BG289" si="193">+AC289-BF289</f>
        <v>#N/A</v>
      </c>
      <c r="BH289" s="174" t="e">
        <f>+VLOOKUP(BG289,Listados!$J$18:$K$24,2,TRUE)</f>
        <v>#N/A</v>
      </c>
      <c r="BI289" s="176" t="str">
        <f t="shared" ref="BI289" si="194">IF(ISBLANK(AD289),"",AD289)</f>
        <v>Moderado</v>
      </c>
      <c r="BJ289" s="174" t="e">
        <f>IF(AND(BH289&lt;&gt;"",BI289&lt;&gt;""),VLOOKUP(BH289&amp;BI289,Listados!$M$3:$N$27,2,FALSE),"")</f>
        <v>#N/A</v>
      </c>
      <c r="BK289" s="174" t="e">
        <f>+VLOOKUP(BJ289,Listados!$P$3:$Q$6,2,FALSE)</f>
        <v>#N/A</v>
      </c>
    </row>
    <row r="290" spans="1:63" ht="28">
      <c r="A290" s="178"/>
      <c r="B290" s="200"/>
      <c r="C290" s="182"/>
      <c r="D290" s="185"/>
      <c r="E290" s="35"/>
      <c r="F290" s="29"/>
      <c r="G290" s="185"/>
      <c r="H290" s="234"/>
      <c r="I290" s="234"/>
      <c r="J290" s="234"/>
      <c r="K290" s="234"/>
      <c r="L290" s="234"/>
      <c r="M290" s="234"/>
      <c r="N290" s="234"/>
      <c r="O290" s="234"/>
      <c r="P290" s="234"/>
      <c r="Q290" s="234"/>
      <c r="R290" s="234"/>
      <c r="S290" s="234"/>
      <c r="T290" s="234"/>
      <c r="U290" s="234"/>
      <c r="V290" s="234"/>
      <c r="W290" s="234"/>
      <c r="X290" s="234"/>
      <c r="Y290" s="234"/>
      <c r="Z290" s="192"/>
      <c r="AA290" s="218"/>
      <c r="AB290" s="192"/>
      <c r="AC290" s="194"/>
      <c r="AD290" s="218" t="str">
        <f>+IF(OR(AB290=1,AB290&lt;=5),"Moderado",IF(OR(AB290=6,AB290&lt;=11),"Mayor","Catastrófico"))</f>
        <v>Moderado</v>
      </c>
      <c r="AE290" s="194"/>
      <c r="AF290" s="198"/>
      <c r="AG290" s="83" t="s">
        <v>169</v>
      </c>
      <c r="AH290" s="86"/>
      <c r="AI290" s="86"/>
      <c r="AJ290" s="86"/>
      <c r="AK290" s="46" t="str">
        <f t="shared" si="169"/>
        <v/>
      </c>
      <c r="AL290" s="86"/>
      <c r="AM290" s="46" t="str">
        <f t="shared" si="170"/>
        <v/>
      </c>
      <c r="AN290" s="126"/>
      <c r="AO290" s="46" t="str">
        <f t="shared" si="171"/>
        <v/>
      </c>
      <c r="AP290" s="126"/>
      <c r="AQ290" s="46" t="str">
        <f t="shared" si="172"/>
        <v/>
      </c>
      <c r="AR290" s="126"/>
      <c r="AS290" s="46" t="str">
        <f t="shared" si="173"/>
        <v/>
      </c>
      <c r="AT290" s="126"/>
      <c r="AU290" s="46" t="str">
        <f t="shared" si="174"/>
        <v/>
      </c>
      <c r="AV290" s="126"/>
      <c r="AW290" s="46" t="str">
        <f t="shared" si="175"/>
        <v/>
      </c>
      <c r="AX290" s="125" t="str">
        <f t="shared" si="176"/>
        <v/>
      </c>
      <c r="AY290" s="125" t="str">
        <f t="shared" si="177"/>
        <v/>
      </c>
      <c r="AZ290" s="87"/>
      <c r="BA290" s="30" t="str">
        <f t="shared" si="178"/>
        <v>Débil</v>
      </c>
      <c r="BB290" s="34" t="str">
        <f>IFERROR(VLOOKUP((CONCATENATE(AY290,BA290)),Listados!$U$3:$V$11,2,FALSE),"")</f>
        <v/>
      </c>
      <c r="BC290" s="125">
        <f t="shared" si="179"/>
        <v>100</v>
      </c>
      <c r="BD290" s="188"/>
      <c r="BE290" s="190"/>
      <c r="BF290" s="188"/>
      <c r="BG290" s="188"/>
      <c r="BH290" s="175"/>
      <c r="BI290" s="198"/>
      <c r="BJ290" s="175"/>
      <c r="BK290" s="175"/>
    </row>
    <row r="291" spans="1:63" ht="28">
      <c r="A291" s="178"/>
      <c r="B291" s="200"/>
      <c r="C291" s="182"/>
      <c r="D291" s="185"/>
      <c r="E291" s="35"/>
      <c r="F291" s="29"/>
      <c r="G291" s="185"/>
      <c r="H291" s="234"/>
      <c r="I291" s="234"/>
      <c r="J291" s="234"/>
      <c r="K291" s="234"/>
      <c r="L291" s="234"/>
      <c r="M291" s="234"/>
      <c r="N291" s="234"/>
      <c r="O291" s="234"/>
      <c r="P291" s="234"/>
      <c r="Q291" s="234"/>
      <c r="R291" s="234"/>
      <c r="S291" s="234"/>
      <c r="T291" s="234"/>
      <c r="U291" s="234"/>
      <c r="V291" s="234"/>
      <c r="W291" s="234"/>
      <c r="X291" s="234"/>
      <c r="Y291" s="234"/>
      <c r="Z291" s="192"/>
      <c r="AA291" s="218"/>
      <c r="AB291" s="192"/>
      <c r="AC291" s="194"/>
      <c r="AD291" s="218" t="str">
        <f>+IF(OR(AB291=1,AB291&lt;=5),"Moderado",IF(OR(AB291=6,AB291&lt;=11),"Mayor","Catastrófico"))</f>
        <v>Moderado</v>
      </c>
      <c r="AE291" s="194"/>
      <c r="AF291" s="198"/>
      <c r="AG291" s="83" t="s">
        <v>169</v>
      </c>
      <c r="AH291" s="86"/>
      <c r="AI291" s="86"/>
      <c r="AJ291" s="86"/>
      <c r="AK291" s="46" t="str">
        <f t="shared" si="169"/>
        <v/>
      </c>
      <c r="AL291" s="86"/>
      <c r="AM291" s="46" t="str">
        <f t="shared" si="170"/>
        <v/>
      </c>
      <c r="AN291" s="126"/>
      <c r="AO291" s="46" t="str">
        <f t="shared" si="171"/>
        <v/>
      </c>
      <c r="AP291" s="126"/>
      <c r="AQ291" s="46" t="str">
        <f t="shared" si="172"/>
        <v/>
      </c>
      <c r="AR291" s="126"/>
      <c r="AS291" s="46" t="str">
        <f t="shared" si="173"/>
        <v/>
      </c>
      <c r="AT291" s="126"/>
      <c r="AU291" s="46" t="str">
        <f t="shared" si="174"/>
        <v/>
      </c>
      <c r="AV291" s="126"/>
      <c r="AW291" s="46" t="str">
        <f t="shared" si="175"/>
        <v/>
      </c>
      <c r="AX291" s="125" t="str">
        <f t="shared" si="176"/>
        <v/>
      </c>
      <c r="AY291" s="125" t="str">
        <f t="shared" si="177"/>
        <v/>
      </c>
      <c r="AZ291" s="87"/>
      <c r="BA291" s="30" t="str">
        <f t="shared" si="178"/>
        <v>Débil</v>
      </c>
      <c r="BB291" s="34" t="str">
        <f>IFERROR(VLOOKUP((CONCATENATE(AY291,BA291)),Listados!$U$3:$V$11,2,FALSE),"")</f>
        <v/>
      </c>
      <c r="BC291" s="125">
        <f t="shared" si="179"/>
        <v>100</v>
      </c>
      <c r="BD291" s="188"/>
      <c r="BE291" s="190"/>
      <c r="BF291" s="188"/>
      <c r="BG291" s="188"/>
      <c r="BH291" s="175"/>
      <c r="BI291" s="198"/>
      <c r="BJ291" s="175"/>
      <c r="BK291" s="175"/>
    </row>
    <row r="292" spans="1:63" ht="28">
      <c r="A292" s="178"/>
      <c r="B292" s="200"/>
      <c r="C292" s="182"/>
      <c r="D292" s="185"/>
      <c r="E292" s="227"/>
      <c r="F292" s="235"/>
      <c r="G292" s="185"/>
      <c r="H292" s="234"/>
      <c r="I292" s="234"/>
      <c r="J292" s="234"/>
      <c r="K292" s="234"/>
      <c r="L292" s="234"/>
      <c r="M292" s="234"/>
      <c r="N292" s="234"/>
      <c r="O292" s="234"/>
      <c r="P292" s="234"/>
      <c r="Q292" s="234"/>
      <c r="R292" s="234"/>
      <c r="S292" s="234"/>
      <c r="T292" s="234"/>
      <c r="U292" s="234"/>
      <c r="V292" s="234"/>
      <c r="W292" s="234"/>
      <c r="X292" s="234"/>
      <c r="Y292" s="234"/>
      <c r="Z292" s="192"/>
      <c r="AA292" s="218"/>
      <c r="AB292" s="192"/>
      <c r="AC292" s="194"/>
      <c r="AD292" s="218" t="str">
        <f>+IF(OR(AB292=1,AB292&lt;=5),"Moderado",IF(OR(AB292=6,AB292&lt;=11),"Mayor","Catastrófico"))</f>
        <v>Moderado</v>
      </c>
      <c r="AE292" s="194"/>
      <c r="AF292" s="198"/>
      <c r="AG292" s="83" t="s">
        <v>169</v>
      </c>
      <c r="AH292" s="86"/>
      <c r="AI292" s="86"/>
      <c r="AJ292" s="86"/>
      <c r="AK292" s="46" t="str">
        <f t="shared" si="169"/>
        <v/>
      </c>
      <c r="AL292" s="86"/>
      <c r="AM292" s="46" t="str">
        <f t="shared" si="170"/>
        <v/>
      </c>
      <c r="AN292" s="126"/>
      <c r="AO292" s="46" t="str">
        <f t="shared" si="171"/>
        <v/>
      </c>
      <c r="AP292" s="126"/>
      <c r="AQ292" s="46" t="str">
        <f t="shared" si="172"/>
        <v/>
      </c>
      <c r="AR292" s="126"/>
      <c r="AS292" s="46" t="str">
        <f t="shared" si="173"/>
        <v/>
      </c>
      <c r="AT292" s="126"/>
      <c r="AU292" s="46" t="str">
        <f t="shared" si="174"/>
        <v/>
      </c>
      <c r="AV292" s="126"/>
      <c r="AW292" s="46" t="str">
        <f t="shared" si="175"/>
        <v/>
      </c>
      <c r="AX292" s="125" t="str">
        <f t="shared" si="176"/>
        <v/>
      </c>
      <c r="AY292" s="125" t="str">
        <f t="shared" si="177"/>
        <v/>
      </c>
      <c r="AZ292" s="87"/>
      <c r="BA292" s="30" t="str">
        <f t="shared" si="178"/>
        <v>Débil</v>
      </c>
      <c r="BB292" s="34" t="str">
        <f>IFERROR(VLOOKUP((CONCATENATE(AY292,BA292)),Listados!$U$3:$V$11,2,FALSE),"")</f>
        <v/>
      </c>
      <c r="BC292" s="125">
        <f t="shared" si="179"/>
        <v>100</v>
      </c>
      <c r="BD292" s="188"/>
      <c r="BE292" s="190"/>
      <c r="BF292" s="188"/>
      <c r="BG292" s="188"/>
      <c r="BH292" s="175"/>
      <c r="BI292" s="198"/>
      <c r="BJ292" s="175"/>
      <c r="BK292" s="175"/>
    </row>
    <row r="293" spans="1:63" ht="28">
      <c r="A293" s="178"/>
      <c r="B293" s="200"/>
      <c r="C293" s="182"/>
      <c r="D293" s="185"/>
      <c r="E293" s="228"/>
      <c r="F293" s="236"/>
      <c r="G293" s="185"/>
      <c r="H293" s="234"/>
      <c r="I293" s="234"/>
      <c r="J293" s="234"/>
      <c r="K293" s="234"/>
      <c r="L293" s="234"/>
      <c r="M293" s="234"/>
      <c r="N293" s="234"/>
      <c r="O293" s="234"/>
      <c r="P293" s="234"/>
      <c r="Q293" s="234"/>
      <c r="R293" s="234"/>
      <c r="S293" s="234"/>
      <c r="T293" s="234"/>
      <c r="U293" s="234"/>
      <c r="V293" s="234"/>
      <c r="W293" s="234"/>
      <c r="X293" s="234"/>
      <c r="Y293" s="234"/>
      <c r="Z293" s="192"/>
      <c r="AA293" s="218"/>
      <c r="AB293" s="192"/>
      <c r="AC293" s="194"/>
      <c r="AD293" s="218" t="str">
        <f>+IF(OR(AB293=1,AB293&lt;=5),"Moderado",IF(OR(AB293=6,AB293&lt;=11),"Mayor","Catastrófico"))</f>
        <v>Moderado</v>
      </c>
      <c r="AE293" s="194"/>
      <c r="AF293" s="198"/>
      <c r="AG293" s="83" t="s">
        <v>169</v>
      </c>
      <c r="AH293" s="86"/>
      <c r="AI293" s="86"/>
      <c r="AJ293" s="86"/>
      <c r="AK293" s="46" t="str">
        <f t="shared" si="169"/>
        <v/>
      </c>
      <c r="AL293" s="86"/>
      <c r="AM293" s="46" t="str">
        <f t="shared" si="170"/>
        <v/>
      </c>
      <c r="AN293" s="126"/>
      <c r="AO293" s="46" t="str">
        <f t="shared" si="171"/>
        <v/>
      </c>
      <c r="AP293" s="126"/>
      <c r="AQ293" s="46" t="str">
        <f t="shared" si="172"/>
        <v/>
      </c>
      <c r="AR293" s="126"/>
      <c r="AS293" s="46" t="str">
        <f t="shared" si="173"/>
        <v/>
      </c>
      <c r="AT293" s="126"/>
      <c r="AU293" s="46" t="str">
        <f t="shared" si="174"/>
        <v/>
      </c>
      <c r="AV293" s="126"/>
      <c r="AW293" s="46" t="str">
        <f t="shared" si="175"/>
        <v/>
      </c>
      <c r="AX293" s="125" t="str">
        <f t="shared" si="176"/>
        <v/>
      </c>
      <c r="AY293" s="125" t="str">
        <f t="shared" si="177"/>
        <v/>
      </c>
      <c r="AZ293" s="87"/>
      <c r="BA293" s="30" t="str">
        <f t="shared" si="178"/>
        <v>Débil</v>
      </c>
      <c r="BB293" s="34" t="str">
        <f>IFERROR(VLOOKUP((CONCATENATE(AY293,BA293)),Listados!$U$3:$V$11,2,FALSE),"")</f>
        <v/>
      </c>
      <c r="BC293" s="125">
        <f t="shared" si="179"/>
        <v>100</v>
      </c>
      <c r="BD293" s="188"/>
      <c r="BE293" s="190"/>
      <c r="BF293" s="188"/>
      <c r="BG293" s="188"/>
      <c r="BH293" s="175"/>
      <c r="BI293" s="198"/>
      <c r="BJ293" s="175"/>
      <c r="BK293" s="175"/>
    </row>
    <row r="294" spans="1:63" ht="29" thickBot="1">
      <c r="A294" s="179"/>
      <c r="B294" s="200"/>
      <c r="C294" s="183"/>
      <c r="D294" s="186"/>
      <c r="E294" s="229"/>
      <c r="F294" s="237"/>
      <c r="G294" s="185"/>
      <c r="H294" s="234"/>
      <c r="I294" s="234"/>
      <c r="J294" s="234"/>
      <c r="K294" s="234"/>
      <c r="L294" s="234"/>
      <c r="M294" s="234"/>
      <c r="N294" s="234"/>
      <c r="O294" s="234"/>
      <c r="P294" s="234"/>
      <c r="Q294" s="234"/>
      <c r="R294" s="234"/>
      <c r="S294" s="234"/>
      <c r="T294" s="234"/>
      <c r="U294" s="234"/>
      <c r="V294" s="234"/>
      <c r="W294" s="234"/>
      <c r="X294" s="234"/>
      <c r="Y294" s="234"/>
      <c r="Z294" s="192"/>
      <c r="AA294" s="218"/>
      <c r="AB294" s="192"/>
      <c r="AC294" s="195"/>
      <c r="AD294" s="218" t="str">
        <f>+IF(OR(AB294=1,AB294&lt;=5),"Moderado",IF(OR(AB294=6,AB294&lt;=11),"Mayor","Catastrófico"))</f>
        <v>Moderado</v>
      </c>
      <c r="AE294" s="195"/>
      <c r="AF294" s="198"/>
      <c r="AG294" s="83" t="s">
        <v>169</v>
      </c>
      <c r="AH294" s="86"/>
      <c r="AI294" s="86"/>
      <c r="AJ294" s="86"/>
      <c r="AK294" s="46" t="str">
        <f t="shared" si="169"/>
        <v/>
      </c>
      <c r="AL294" s="86"/>
      <c r="AM294" s="46" t="str">
        <f t="shared" si="170"/>
        <v/>
      </c>
      <c r="AN294" s="126"/>
      <c r="AO294" s="46" t="str">
        <f t="shared" si="171"/>
        <v/>
      </c>
      <c r="AP294" s="126"/>
      <c r="AQ294" s="46" t="str">
        <f t="shared" si="172"/>
        <v/>
      </c>
      <c r="AR294" s="126"/>
      <c r="AS294" s="46" t="str">
        <f t="shared" si="173"/>
        <v/>
      </c>
      <c r="AT294" s="126"/>
      <c r="AU294" s="46" t="str">
        <f t="shared" si="174"/>
        <v/>
      </c>
      <c r="AV294" s="126"/>
      <c r="AW294" s="46" t="str">
        <f t="shared" si="175"/>
        <v/>
      </c>
      <c r="AX294" s="125" t="str">
        <f t="shared" si="176"/>
        <v/>
      </c>
      <c r="AY294" s="125" t="str">
        <f t="shared" si="177"/>
        <v/>
      </c>
      <c r="AZ294" s="87"/>
      <c r="BA294" s="30" t="str">
        <f t="shared" si="178"/>
        <v>Débil</v>
      </c>
      <c r="BB294" s="34" t="str">
        <f>IFERROR(VLOOKUP((CONCATENATE(AY294,BA294)),Listados!$U$3:$V$11,2,FALSE),"")</f>
        <v/>
      </c>
      <c r="BC294" s="125">
        <f t="shared" si="179"/>
        <v>100</v>
      </c>
      <c r="BD294" s="189"/>
      <c r="BE294" s="190"/>
      <c r="BF294" s="189"/>
      <c r="BG294" s="189"/>
      <c r="BH294" s="176"/>
      <c r="BI294" s="198"/>
      <c r="BJ294" s="176"/>
      <c r="BK294" s="176"/>
    </row>
    <row r="295" spans="1:63" ht="28">
      <c r="A295" s="177">
        <v>49</v>
      </c>
      <c r="B295" s="199"/>
      <c r="C295" s="181" t="str">
        <f>IFERROR(VLOOKUP(B295,Listados!B$3:C$20,2,FALSE),"")</f>
        <v/>
      </c>
      <c r="D295" s="184" t="s">
        <v>193</v>
      </c>
      <c r="E295" s="37"/>
      <c r="F295" s="28"/>
      <c r="G295" s="184"/>
      <c r="H295" s="233"/>
      <c r="I295" s="233"/>
      <c r="J295" s="233"/>
      <c r="K295" s="233"/>
      <c r="L295" s="233"/>
      <c r="M295" s="233"/>
      <c r="N295" s="233"/>
      <c r="O295" s="233"/>
      <c r="P295" s="233"/>
      <c r="Q295" s="233"/>
      <c r="R295" s="233"/>
      <c r="S295" s="233"/>
      <c r="T295" s="233"/>
      <c r="U295" s="233"/>
      <c r="V295" s="233"/>
      <c r="W295" s="233"/>
      <c r="X295" s="233"/>
      <c r="Y295" s="233"/>
      <c r="Z295" s="191"/>
      <c r="AA295" s="195">
        <f>COUNTIF(H295:Z300, "SI")</f>
        <v>0</v>
      </c>
      <c r="AB295" s="191"/>
      <c r="AC295" s="193" t="e">
        <f>+VLOOKUP(AB295,Listados!$K$8:$L$12,2,0)</f>
        <v>#N/A</v>
      </c>
      <c r="AD295" s="195" t="str">
        <f>+IF(OR(AA295=1,AA295&lt;=5),"Moderado",IF(OR(AA295=6,AA295&lt;=11),"Mayor","Catastrófico"))</f>
        <v>Moderado</v>
      </c>
      <c r="AE295" s="193" t="e">
        <f>+VLOOKUP(AD295,Listados!K301:L305,2,0)</f>
        <v>#N/A</v>
      </c>
      <c r="AF295" s="176" t="str">
        <f>IF(AND(AB295&lt;&gt;"",AD295&lt;&gt;""),VLOOKUP(AB295&amp;AD295,Listados!$M$3:$N$27,2,FALSE),"")</f>
        <v/>
      </c>
      <c r="AG295" s="83" t="s">
        <v>169</v>
      </c>
      <c r="AH295" s="86"/>
      <c r="AI295" s="86"/>
      <c r="AJ295" s="86"/>
      <c r="AK295" s="46" t="str">
        <f t="shared" si="169"/>
        <v/>
      </c>
      <c r="AL295" s="86"/>
      <c r="AM295" s="46" t="str">
        <f t="shared" si="170"/>
        <v/>
      </c>
      <c r="AN295" s="126"/>
      <c r="AO295" s="46" t="str">
        <f t="shared" si="171"/>
        <v/>
      </c>
      <c r="AP295" s="126"/>
      <c r="AQ295" s="46" t="str">
        <f t="shared" si="172"/>
        <v/>
      </c>
      <c r="AR295" s="126"/>
      <c r="AS295" s="46" t="str">
        <f t="shared" si="173"/>
        <v/>
      </c>
      <c r="AT295" s="126"/>
      <c r="AU295" s="46" t="str">
        <f t="shared" si="174"/>
        <v/>
      </c>
      <c r="AV295" s="126"/>
      <c r="AW295" s="46" t="str">
        <f t="shared" si="175"/>
        <v/>
      </c>
      <c r="AX295" s="125" t="str">
        <f t="shared" si="176"/>
        <v/>
      </c>
      <c r="AY295" s="125" t="str">
        <f t="shared" si="177"/>
        <v/>
      </c>
      <c r="AZ295" s="87"/>
      <c r="BA295" s="30" t="str">
        <f t="shared" si="178"/>
        <v>Débil</v>
      </c>
      <c r="BB295" s="34" t="str">
        <f>IFERROR(VLOOKUP((CONCATENATE(AY295,BA295)),Listados!$U$3:$V$11,2,FALSE),"")</f>
        <v/>
      </c>
      <c r="BC295" s="125">
        <f t="shared" si="179"/>
        <v>100</v>
      </c>
      <c r="BD295" s="187">
        <f>AVERAGE(BC295:BC300)</f>
        <v>100</v>
      </c>
      <c r="BE295" s="189" t="str">
        <f>IF(BD295&lt;=50, "Débil", IF(BD295&lt;=99,"Moderado","Fuerte"))</f>
        <v>Fuerte</v>
      </c>
      <c r="BF295" s="187">
        <f t="shared" ref="BF295" si="195">+IF(BE295="Fuerte",2,IF(BE295="Moderado",1,0))</f>
        <v>2</v>
      </c>
      <c r="BG295" s="187" t="e">
        <f t="shared" ref="BG295" si="196">+AC295-BF295</f>
        <v>#N/A</v>
      </c>
      <c r="BH295" s="174" t="e">
        <f>+VLOOKUP(BG295,Listados!$J$18:$K$24,2,TRUE)</f>
        <v>#N/A</v>
      </c>
      <c r="BI295" s="176" t="str">
        <f t="shared" ref="BI295" si="197">IF(ISBLANK(AD295),"",AD295)</f>
        <v>Moderado</v>
      </c>
      <c r="BJ295" s="174" t="e">
        <f>IF(AND(BH295&lt;&gt;"",BI295&lt;&gt;""),VLOOKUP(BH295&amp;BI295,Listados!$M$3:$N$27,2,FALSE),"")</f>
        <v>#N/A</v>
      </c>
      <c r="BK295" s="174" t="e">
        <f>+VLOOKUP(BJ295,Listados!$P$3:$Q$6,2,FALSE)</f>
        <v>#N/A</v>
      </c>
    </row>
    <row r="296" spans="1:63" ht="28">
      <c r="A296" s="178"/>
      <c r="B296" s="200"/>
      <c r="C296" s="182"/>
      <c r="D296" s="185"/>
      <c r="E296" s="35"/>
      <c r="F296" s="29"/>
      <c r="G296" s="185"/>
      <c r="H296" s="234"/>
      <c r="I296" s="234"/>
      <c r="J296" s="234"/>
      <c r="K296" s="234"/>
      <c r="L296" s="234"/>
      <c r="M296" s="234"/>
      <c r="N296" s="234"/>
      <c r="O296" s="234"/>
      <c r="P296" s="234"/>
      <c r="Q296" s="234"/>
      <c r="R296" s="234"/>
      <c r="S296" s="234"/>
      <c r="T296" s="234"/>
      <c r="U296" s="234"/>
      <c r="V296" s="234"/>
      <c r="W296" s="234"/>
      <c r="X296" s="234"/>
      <c r="Y296" s="234"/>
      <c r="Z296" s="192"/>
      <c r="AA296" s="218"/>
      <c r="AB296" s="192"/>
      <c r="AC296" s="194"/>
      <c r="AD296" s="218" t="str">
        <f>+IF(OR(AB296=1,AB296&lt;=5),"Moderado",IF(OR(AB296=6,AB296&lt;=11),"Mayor","Catastrófico"))</f>
        <v>Moderado</v>
      </c>
      <c r="AE296" s="194"/>
      <c r="AF296" s="198"/>
      <c r="AG296" s="83" t="s">
        <v>169</v>
      </c>
      <c r="AH296" s="86"/>
      <c r="AI296" s="86"/>
      <c r="AJ296" s="86"/>
      <c r="AK296" s="46" t="str">
        <f t="shared" si="169"/>
        <v/>
      </c>
      <c r="AL296" s="86"/>
      <c r="AM296" s="46" t="str">
        <f t="shared" si="170"/>
        <v/>
      </c>
      <c r="AN296" s="126"/>
      <c r="AO296" s="46" t="str">
        <f t="shared" si="171"/>
        <v/>
      </c>
      <c r="AP296" s="126"/>
      <c r="AQ296" s="46" t="str">
        <f t="shared" si="172"/>
        <v/>
      </c>
      <c r="AR296" s="126"/>
      <c r="AS296" s="46" t="str">
        <f t="shared" si="173"/>
        <v/>
      </c>
      <c r="AT296" s="126"/>
      <c r="AU296" s="46" t="str">
        <f t="shared" si="174"/>
        <v/>
      </c>
      <c r="AV296" s="126"/>
      <c r="AW296" s="46" t="str">
        <f t="shared" si="175"/>
        <v/>
      </c>
      <c r="AX296" s="125" t="str">
        <f t="shared" si="176"/>
        <v/>
      </c>
      <c r="AY296" s="125" t="str">
        <f t="shared" si="177"/>
        <v/>
      </c>
      <c r="AZ296" s="87"/>
      <c r="BA296" s="30" t="str">
        <f t="shared" si="178"/>
        <v>Débil</v>
      </c>
      <c r="BB296" s="34" t="str">
        <f>IFERROR(VLOOKUP((CONCATENATE(AY296,BA296)),Listados!$U$3:$V$11,2,FALSE),"")</f>
        <v/>
      </c>
      <c r="BC296" s="125">
        <f t="shared" si="179"/>
        <v>100</v>
      </c>
      <c r="BD296" s="188"/>
      <c r="BE296" s="190"/>
      <c r="BF296" s="188"/>
      <c r="BG296" s="188"/>
      <c r="BH296" s="175"/>
      <c r="BI296" s="198"/>
      <c r="BJ296" s="175"/>
      <c r="BK296" s="175"/>
    </row>
    <row r="297" spans="1:63" ht="28">
      <c r="A297" s="178"/>
      <c r="B297" s="200"/>
      <c r="C297" s="182"/>
      <c r="D297" s="185"/>
      <c r="E297" s="35"/>
      <c r="F297" s="29"/>
      <c r="G297" s="185"/>
      <c r="H297" s="234"/>
      <c r="I297" s="234"/>
      <c r="J297" s="234"/>
      <c r="K297" s="234"/>
      <c r="L297" s="234"/>
      <c r="M297" s="234"/>
      <c r="N297" s="234"/>
      <c r="O297" s="234"/>
      <c r="P297" s="234"/>
      <c r="Q297" s="234"/>
      <c r="R297" s="234"/>
      <c r="S297" s="234"/>
      <c r="T297" s="234"/>
      <c r="U297" s="234"/>
      <c r="V297" s="234"/>
      <c r="W297" s="234"/>
      <c r="X297" s="234"/>
      <c r="Y297" s="234"/>
      <c r="Z297" s="192"/>
      <c r="AA297" s="218"/>
      <c r="AB297" s="192"/>
      <c r="AC297" s="194"/>
      <c r="AD297" s="218" t="str">
        <f>+IF(OR(AB297=1,AB297&lt;=5),"Moderado",IF(OR(AB297=6,AB297&lt;=11),"Mayor","Catastrófico"))</f>
        <v>Moderado</v>
      </c>
      <c r="AE297" s="194"/>
      <c r="AF297" s="198"/>
      <c r="AG297" s="83" t="s">
        <v>169</v>
      </c>
      <c r="AH297" s="86"/>
      <c r="AI297" s="86"/>
      <c r="AJ297" s="86"/>
      <c r="AK297" s="46" t="str">
        <f t="shared" si="169"/>
        <v/>
      </c>
      <c r="AL297" s="86"/>
      <c r="AM297" s="46" t="str">
        <f t="shared" si="170"/>
        <v/>
      </c>
      <c r="AN297" s="126"/>
      <c r="AO297" s="46" t="str">
        <f t="shared" si="171"/>
        <v/>
      </c>
      <c r="AP297" s="126"/>
      <c r="AQ297" s="46" t="str">
        <f t="shared" si="172"/>
        <v/>
      </c>
      <c r="AR297" s="126"/>
      <c r="AS297" s="46" t="str">
        <f t="shared" si="173"/>
        <v/>
      </c>
      <c r="AT297" s="126"/>
      <c r="AU297" s="46" t="str">
        <f t="shared" si="174"/>
        <v/>
      </c>
      <c r="AV297" s="126"/>
      <c r="AW297" s="46" t="str">
        <f t="shared" si="175"/>
        <v/>
      </c>
      <c r="AX297" s="125" t="str">
        <f t="shared" si="176"/>
        <v/>
      </c>
      <c r="AY297" s="125" t="str">
        <f t="shared" si="177"/>
        <v/>
      </c>
      <c r="AZ297" s="87"/>
      <c r="BA297" s="30" t="str">
        <f t="shared" si="178"/>
        <v>Débil</v>
      </c>
      <c r="BB297" s="34" t="str">
        <f>IFERROR(VLOOKUP((CONCATENATE(AY297,BA297)),Listados!$U$3:$V$11,2,FALSE),"")</f>
        <v/>
      </c>
      <c r="BC297" s="125">
        <f t="shared" si="179"/>
        <v>100</v>
      </c>
      <c r="BD297" s="188"/>
      <c r="BE297" s="190"/>
      <c r="BF297" s="188"/>
      <c r="BG297" s="188"/>
      <c r="BH297" s="175"/>
      <c r="BI297" s="198"/>
      <c r="BJ297" s="175"/>
      <c r="BK297" s="175"/>
    </row>
    <row r="298" spans="1:63" ht="28">
      <c r="A298" s="178"/>
      <c r="B298" s="200"/>
      <c r="C298" s="182"/>
      <c r="D298" s="185"/>
      <c r="E298" s="227"/>
      <c r="F298" s="235"/>
      <c r="G298" s="185"/>
      <c r="H298" s="234"/>
      <c r="I298" s="234"/>
      <c r="J298" s="234"/>
      <c r="K298" s="234"/>
      <c r="L298" s="234"/>
      <c r="M298" s="234"/>
      <c r="N298" s="234"/>
      <c r="O298" s="234"/>
      <c r="P298" s="234"/>
      <c r="Q298" s="234"/>
      <c r="R298" s="234"/>
      <c r="S298" s="234"/>
      <c r="T298" s="234"/>
      <c r="U298" s="234"/>
      <c r="V298" s="234"/>
      <c r="W298" s="234"/>
      <c r="X298" s="234"/>
      <c r="Y298" s="234"/>
      <c r="Z298" s="192"/>
      <c r="AA298" s="218"/>
      <c r="AB298" s="192"/>
      <c r="AC298" s="194"/>
      <c r="AD298" s="218" t="str">
        <f>+IF(OR(AB298=1,AB298&lt;=5),"Moderado",IF(OR(AB298=6,AB298&lt;=11),"Mayor","Catastrófico"))</f>
        <v>Moderado</v>
      </c>
      <c r="AE298" s="194"/>
      <c r="AF298" s="198"/>
      <c r="AG298" s="83" t="s">
        <v>169</v>
      </c>
      <c r="AH298" s="86"/>
      <c r="AI298" s="86"/>
      <c r="AJ298" s="86"/>
      <c r="AK298" s="46" t="str">
        <f t="shared" si="169"/>
        <v/>
      </c>
      <c r="AL298" s="86"/>
      <c r="AM298" s="46" t="str">
        <f t="shared" si="170"/>
        <v/>
      </c>
      <c r="AN298" s="126"/>
      <c r="AO298" s="46" t="str">
        <f t="shared" si="171"/>
        <v/>
      </c>
      <c r="AP298" s="126"/>
      <c r="AQ298" s="46" t="str">
        <f t="shared" si="172"/>
        <v/>
      </c>
      <c r="AR298" s="126"/>
      <c r="AS298" s="46" t="str">
        <f t="shared" si="173"/>
        <v/>
      </c>
      <c r="AT298" s="126"/>
      <c r="AU298" s="46" t="str">
        <f t="shared" si="174"/>
        <v/>
      </c>
      <c r="AV298" s="126"/>
      <c r="AW298" s="46" t="str">
        <f t="shared" si="175"/>
        <v/>
      </c>
      <c r="AX298" s="125" t="str">
        <f t="shared" si="176"/>
        <v/>
      </c>
      <c r="AY298" s="125" t="str">
        <f t="shared" si="177"/>
        <v/>
      </c>
      <c r="AZ298" s="87"/>
      <c r="BA298" s="30" t="str">
        <f t="shared" si="178"/>
        <v>Débil</v>
      </c>
      <c r="BB298" s="34" t="str">
        <f>IFERROR(VLOOKUP((CONCATENATE(AY298,BA298)),Listados!$U$3:$V$11,2,FALSE),"")</f>
        <v/>
      </c>
      <c r="BC298" s="125">
        <f t="shared" si="179"/>
        <v>100</v>
      </c>
      <c r="BD298" s="188"/>
      <c r="BE298" s="190"/>
      <c r="BF298" s="188"/>
      <c r="BG298" s="188"/>
      <c r="BH298" s="175"/>
      <c r="BI298" s="198"/>
      <c r="BJ298" s="175"/>
      <c r="BK298" s="175"/>
    </row>
    <row r="299" spans="1:63" ht="28">
      <c r="A299" s="178"/>
      <c r="B299" s="200"/>
      <c r="C299" s="182"/>
      <c r="D299" s="185"/>
      <c r="E299" s="228"/>
      <c r="F299" s="236"/>
      <c r="G299" s="185"/>
      <c r="H299" s="234"/>
      <c r="I299" s="234"/>
      <c r="J299" s="234"/>
      <c r="K299" s="234"/>
      <c r="L299" s="234"/>
      <c r="M299" s="234"/>
      <c r="N299" s="234"/>
      <c r="O299" s="234"/>
      <c r="P299" s="234"/>
      <c r="Q299" s="234"/>
      <c r="R299" s="234"/>
      <c r="S299" s="234"/>
      <c r="T299" s="234"/>
      <c r="U299" s="234"/>
      <c r="V299" s="234"/>
      <c r="W299" s="234"/>
      <c r="X299" s="234"/>
      <c r="Y299" s="234"/>
      <c r="Z299" s="192"/>
      <c r="AA299" s="218"/>
      <c r="AB299" s="192"/>
      <c r="AC299" s="194"/>
      <c r="AD299" s="218" t="str">
        <f>+IF(OR(AB299=1,AB299&lt;=5),"Moderado",IF(OR(AB299=6,AB299&lt;=11),"Mayor","Catastrófico"))</f>
        <v>Moderado</v>
      </c>
      <c r="AE299" s="194"/>
      <c r="AF299" s="198"/>
      <c r="AG299" s="83" t="s">
        <v>169</v>
      </c>
      <c r="AH299" s="86"/>
      <c r="AI299" s="86"/>
      <c r="AJ299" s="86"/>
      <c r="AK299" s="46" t="str">
        <f t="shared" si="169"/>
        <v/>
      </c>
      <c r="AL299" s="86"/>
      <c r="AM299" s="46" t="str">
        <f t="shared" si="170"/>
        <v/>
      </c>
      <c r="AN299" s="126"/>
      <c r="AO299" s="46" t="str">
        <f t="shared" si="171"/>
        <v/>
      </c>
      <c r="AP299" s="126"/>
      <c r="AQ299" s="46" t="str">
        <f t="shared" si="172"/>
        <v/>
      </c>
      <c r="AR299" s="126"/>
      <c r="AS299" s="46" t="str">
        <f t="shared" si="173"/>
        <v/>
      </c>
      <c r="AT299" s="126"/>
      <c r="AU299" s="46" t="str">
        <f t="shared" si="174"/>
        <v/>
      </c>
      <c r="AV299" s="126"/>
      <c r="AW299" s="46" t="str">
        <f t="shared" si="175"/>
        <v/>
      </c>
      <c r="AX299" s="125" t="str">
        <f t="shared" si="176"/>
        <v/>
      </c>
      <c r="AY299" s="125" t="str">
        <f t="shared" si="177"/>
        <v/>
      </c>
      <c r="AZ299" s="87"/>
      <c r="BA299" s="30" t="str">
        <f t="shared" si="178"/>
        <v>Débil</v>
      </c>
      <c r="BB299" s="34" t="str">
        <f>IFERROR(VLOOKUP((CONCATENATE(AY299,BA299)),Listados!$U$3:$V$11,2,FALSE),"")</f>
        <v/>
      </c>
      <c r="BC299" s="125">
        <f t="shared" si="179"/>
        <v>100</v>
      </c>
      <c r="BD299" s="188"/>
      <c r="BE299" s="190"/>
      <c r="BF299" s="188"/>
      <c r="BG299" s="188"/>
      <c r="BH299" s="175"/>
      <c r="BI299" s="198"/>
      <c r="BJ299" s="175"/>
      <c r="BK299" s="175"/>
    </row>
    <row r="300" spans="1:63" ht="29" thickBot="1">
      <c r="A300" s="179"/>
      <c r="B300" s="200"/>
      <c r="C300" s="183"/>
      <c r="D300" s="186"/>
      <c r="E300" s="229"/>
      <c r="F300" s="237"/>
      <c r="G300" s="185"/>
      <c r="H300" s="234"/>
      <c r="I300" s="234"/>
      <c r="J300" s="234"/>
      <c r="K300" s="234"/>
      <c r="L300" s="234"/>
      <c r="M300" s="234"/>
      <c r="N300" s="234"/>
      <c r="O300" s="234"/>
      <c r="P300" s="234"/>
      <c r="Q300" s="234"/>
      <c r="R300" s="234"/>
      <c r="S300" s="234"/>
      <c r="T300" s="234"/>
      <c r="U300" s="234"/>
      <c r="V300" s="234"/>
      <c r="W300" s="234"/>
      <c r="X300" s="234"/>
      <c r="Y300" s="234"/>
      <c r="Z300" s="192"/>
      <c r="AA300" s="218"/>
      <c r="AB300" s="192"/>
      <c r="AC300" s="195"/>
      <c r="AD300" s="218" t="str">
        <f>+IF(OR(AB300=1,AB300&lt;=5),"Moderado",IF(OR(AB300=6,AB300&lt;=11),"Mayor","Catastrófico"))</f>
        <v>Moderado</v>
      </c>
      <c r="AE300" s="195"/>
      <c r="AF300" s="198"/>
      <c r="AG300" s="83" t="s">
        <v>169</v>
      </c>
      <c r="AH300" s="86"/>
      <c r="AI300" s="86"/>
      <c r="AJ300" s="86"/>
      <c r="AK300" s="46" t="str">
        <f t="shared" si="169"/>
        <v/>
      </c>
      <c r="AL300" s="86"/>
      <c r="AM300" s="46" t="str">
        <f t="shared" si="170"/>
        <v/>
      </c>
      <c r="AN300" s="126"/>
      <c r="AO300" s="46" t="str">
        <f t="shared" si="171"/>
        <v/>
      </c>
      <c r="AP300" s="126"/>
      <c r="AQ300" s="46" t="str">
        <f t="shared" si="172"/>
        <v/>
      </c>
      <c r="AR300" s="126"/>
      <c r="AS300" s="46" t="str">
        <f t="shared" si="173"/>
        <v/>
      </c>
      <c r="AT300" s="126"/>
      <c r="AU300" s="46" t="str">
        <f t="shared" si="174"/>
        <v/>
      </c>
      <c r="AV300" s="126"/>
      <c r="AW300" s="46" t="str">
        <f t="shared" si="175"/>
        <v/>
      </c>
      <c r="AX300" s="125" t="str">
        <f t="shared" si="176"/>
        <v/>
      </c>
      <c r="AY300" s="125" t="str">
        <f t="shared" si="177"/>
        <v/>
      </c>
      <c r="AZ300" s="87"/>
      <c r="BA300" s="30" t="str">
        <f t="shared" si="178"/>
        <v>Débil</v>
      </c>
      <c r="BB300" s="34" t="str">
        <f>IFERROR(VLOOKUP((CONCATENATE(AY300,BA300)),Listados!$U$3:$V$11,2,FALSE),"")</f>
        <v/>
      </c>
      <c r="BC300" s="125">
        <f t="shared" si="179"/>
        <v>100</v>
      </c>
      <c r="BD300" s="189"/>
      <c r="BE300" s="190"/>
      <c r="BF300" s="189"/>
      <c r="BG300" s="189"/>
      <c r="BH300" s="176"/>
      <c r="BI300" s="198"/>
      <c r="BJ300" s="176"/>
      <c r="BK300" s="176"/>
    </row>
    <row r="301" spans="1:63" ht="28">
      <c r="A301" s="177">
        <v>50</v>
      </c>
      <c r="B301" s="199"/>
      <c r="C301" s="181" t="str">
        <f>IFERROR(VLOOKUP(B301,Listados!B$3:C$20,2,FALSE),"")</f>
        <v/>
      </c>
      <c r="D301" s="184" t="s">
        <v>193</v>
      </c>
      <c r="E301" s="37"/>
      <c r="F301" s="28"/>
      <c r="G301" s="184"/>
      <c r="H301" s="233"/>
      <c r="I301" s="233"/>
      <c r="J301" s="233"/>
      <c r="K301" s="233"/>
      <c r="L301" s="233"/>
      <c r="M301" s="233"/>
      <c r="N301" s="233"/>
      <c r="O301" s="233"/>
      <c r="P301" s="233"/>
      <c r="Q301" s="233"/>
      <c r="R301" s="233"/>
      <c r="S301" s="233"/>
      <c r="T301" s="233"/>
      <c r="U301" s="233"/>
      <c r="V301" s="233"/>
      <c r="W301" s="233"/>
      <c r="X301" s="233"/>
      <c r="Y301" s="233"/>
      <c r="Z301" s="191"/>
      <c r="AA301" s="195">
        <f>COUNTIF(H301:Z306, "SI")</f>
        <v>0</v>
      </c>
      <c r="AB301" s="191"/>
      <c r="AC301" s="193" t="e">
        <f>+VLOOKUP(AB301,Listados!$K$8:$L$12,2,0)</f>
        <v>#N/A</v>
      </c>
      <c r="AD301" s="195" t="str">
        <f>+IF(OR(AA301=1,AA301&lt;=5),"Moderado",IF(OR(AA301=6,AA301&lt;=11),"Mayor","Catastrófico"))</f>
        <v>Moderado</v>
      </c>
      <c r="AE301" s="193" t="e">
        <f>+VLOOKUP(AD301,Listados!K307:L311,2,0)</f>
        <v>#N/A</v>
      </c>
      <c r="AF301" s="176" t="str">
        <f>IF(AND(AB301&lt;&gt;"",AD301&lt;&gt;""),VLOOKUP(AB301&amp;AD301,Listados!$M$3:$N$27,2,FALSE),"")</f>
        <v/>
      </c>
      <c r="AG301" s="83" t="s">
        <v>169</v>
      </c>
      <c r="AH301" s="86"/>
      <c r="AI301" s="86"/>
      <c r="AJ301" s="86"/>
      <c r="AK301" s="46" t="str">
        <f t="shared" si="169"/>
        <v/>
      </c>
      <c r="AL301" s="86"/>
      <c r="AM301" s="46" t="str">
        <f t="shared" si="170"/>
        <v/>
      </c>
      <c r="AN301" s="126"/>
      <c r="AO301" s="46" t="str">
        <f t="shared" si="171"/>
        <v/>
      </c>
      <c r="AP301" s="126"/>
      <c r="AQ301" s="46" t="str">
        <f t="shared" si="172"/>
        <v/>
      </c>
      <c r="AR301" s="126"/>
      <c r="AS301" s="46" t="str">
        <f t="shared" si="173"/>
        <v/>
      </c>
      <c r="AT301" s="126"/>
      <c r="AU301" s="46" t="str">
        <f t="shared" si="174"/>
        <v/>
      </c>
      <c r="AV301" s="126"/>
      <c r="AW301" s="46" t="str">
        <f t="shared" si="175"/>
        <v/>
      </c>
      <c r="AX301" s="125" t="str">
        <f t="shared" si="176"/>
        <v/>
      </c>
      <c r="AY301" s="125" t="str">
        <f t="shared" si="177"/>
        <v/>
      </c>
      <c r="AZ301" s="87"/>
      <c r="BA301" s="30" t="str">
        <f t="shared" si="178"/>
        <v>Débil</v>
      </c>
      <c r="BB301" s="34" t="str">
        <f>IFERROR(VLOOKUP((CONCATENATE(AY301,BA301)),Listados!$U$3:$V$11,2,FALSE),"")</f>
        <v/>
      </c>
      <c r="BC301" s="125">
        <f t="shared" si="179"/>
        <v>100</v>
      </c>
      <c r="BD301" s="187">
        <f>AVERAGE(BC301:BC306)</f>
        <v>100</v>
      </c>
      <c r="BE301" s="189" t="str">
        <f>IF(BD301&lt;=50, "Débil", IF(BD301&lt;=99,"Moderado","Fuerte"))</f>
        <v>Fuerte</v>
      </c>
      <c r="BF301" s="187">
        <f t="shared" ref="BF301" si="198">+IF(BE301="Fuerte",2,IF(BE301="Moderado",1,0))</f>
        <v>2</v>
      </c>
      <c r="BG301" s="187" t="e">
        <f t="shared" ref="BG301" si="199">+AC301-BF301</f>
        <v>#N/A</v>
      </c>
      <c r="BH301" s="174" t="e">
        <f>+VLOOKUP(BG301,Listados!$J$18:$K$24,2,TRUE)</f>
        <v>#N/A</v>
      </c>
      <c r="BI301" s="176" t="str">
        <f t="shared" ref="BI301" si="200">IF(ISBLANK(AD301),"",AD301)</f>
        <v>Moderado</v>
      </c>
      <c r="BJ301" s="174" t="e">
        <f>IF(AND(BH301&lt;&gt;"",BI301&lt;&gt;""),VLOOKUP(BH301&amp;BI301,Listados!$M$3:$N$27,2,FALSE),"")</f>
        <v>#N/A</v>
      </c>
      <c r="BK301" s="174" t="e">
        <f>+VLOOKUP(BJ301,Listados!$P$3:$Q$6,2,FALSE)</f>
        <v>#N/A</v>
      </c>
    </row>
    <row r="302" spans="1:63" ht="28">
      <c r="A302" s="178"/>
      <c r="B302" s="200"/>
      <c r="C302" s="182"/>
      <c r="D302" s="185"/>
      <c r="E302" s="35"/>
      <c r="F302" s="29"/>
      <c r="G302" s="185"/>
      <c r="H302" s="234"/>
      <c r="I302" s="234"/>
      <c r="J302" s="234"/>
      <c r="K302" s="234"/>
      <c r="L302" s="234"/>
      <c r="M302" s="234"/>
      <c r="N302" s="234"/>
      <c r="O302" s="234"/>
      <c r="P302" s="234"/>
      <c r="Q302" s="234"/>
      <c r="R302" s="234"/>
      <c r="S302" s="234"/>
      <c r="T302" s="234"/>
      <c r="U302" s="234"/>
      <c r="V302" s="234"/>
      <c r="W302" s="234"/>
      <c r="X302" s="234"/>
      <c r="Y302" s="234"/>
      <c r="Z302" s="192"/>
      <c r="AA302" s="218"/>
      <c r="AB302" s="192"/>
      <c r="AC302" s="194"/>
      <c r="AD302" s="218" t="str">
        <f>+IF(OR(AB302=1,AB302&lt;=5),"Moderado",IF(OR(AB302=6,AB302&lt;=11),"Mayor","Catastrófico"))</f>
        <v>Moderado</v>
      </c>
      <c r="AE302" s="194"/>
      <c r="AF302" s="198"/>
      <c r="AG302" s="83" t="s">
        <v>169</v>
      </c>
      <c r="AH302" s="86"/>
      <c r="AI302" s="86"/>
      <c r="AJ302" s="86"/>
      <c r="AK302" s="46" t="str">
        <f t="shared" si="169"/>
        <v/>
      </c>
      <c r="AL302" s="86"/>
      <c r="AM302" s="46" t="str">
        <f t="shared" si="170"/>
        <v/>
      </c>
      <c r="AN302" s="126"/>
      <c r="AO302" s="46" t="str">
        <f t="shared" si="171"/>
        <v/>
      </c>
      <c r="AP302" s="126"/>
      <c r="AQ302" s="46" t="str">
        <f t="shared" si="172"/>
        <v/>
      </c>
      <c r="AR302" s="126"/>
      <c r="AS302" s="46" t="str">
        <f t="shared" si="173"/>
        <v/>
      </c>
      <c r="AT302" s="126"/>
      <c r="AU302" s="46" t="str">
        <f t="shared" si="174"/>
        <v/>
      </c>
      <c r="AV302" s="126"/>
      <c r="AW302" s="46" t="str">
        <f t="shared" si="175"/>
        <v/>
      </c>
      <c r="AX302" s="125" t="str">
        <f t="shared" si="176"/>
        <v/>
      </c>
      <c r="AY302" s="125" t="str">
        <f t="shared" si="177"/>
        <v/>
      </c>
      <c r="AZ302" s="87"/>
      <c r="BA302" s="30" t="str">
        <f t="shared" si="178"/>
        <v>Débil</v>
      </c>
      <c r="BB302" s="34" t="str">
        <f>IFERROR(VLOOKUP((CONCATENATE(AY302,BA302)),Listados!$U$3:$V$11,2,FALSE),"")</f>
        <v/>
      </c>
      <c r="BC302" s="125">
        <f t="shared" si="179"/>
        <v>100</v>
      </c>
      <c r="BD302" s="188"/>
      <c r="BE302" s="190"/>
      <c r="BF302" s="188"/>
      <c r="BG302" s="188"/>
      <c r="BH302" s="175"/>
      <c r="BI302" s="198"/>
      <c r="BJ302" s="175"/>
      <c r="BK302" s="175"/>
    </row>
    <row r="303" spans="1:63" ht="28">
      <c r="A303" s="178"/>
      <c r="B303" s="200"/>
      <c r="C303" s="182"/>
      <c r="D303" s="185"/>
      <c r="E303" s="35"/>
      <c r="F303" s="29"/>
      <c r="G303" s="185"/>
      <c r="H303" s="234"/>
      <c r="I303" s="234"/>
      <c r="J303" s="234"/>
      <c r="K303" s="234"/>
      <c r="L303" s="234"/>
      <c r="M303" s="234"/>
      <c r="N303" s="234"/>
      <c r="O303" s="234"/>
      <c r="P303" s="234"/>
      <c r="Q303" s="234"/>
      <c r="R303" s="234"/>
      <c r="S303" s="234"/>
      <c r="T303" s="234"/>
      <c r="U303" s="234"/>
      <c r="V303" s="234"/>
      <c r="W303" s="234"/>
      <c r="X303" s="234"/>
      <c r="Y303" s="234"/>
      <c r="Z303" s="192"/>
      <c r="AA303" s="218"/>
      <c r="AB303" s="192"/>
      <c r="AC303" s="194"/>
      <c r="AD303" s="218" t="str">
        <f>+IF(OR(AB303=1,AB303&lt;=5),"Moderado",IF(OR(AB303=6,AB303&lt;=11),"Mayor","Catastrófico"))</f>
        <v>Moderado</v>
      </c>
      <c r="AE303" s="194"/>
      <c r="AF303" s="198"/>
      <c r="AG303" s="83" t="s">
        <v>169</v>
      </c>
      <c r="AH303" s="86"/>
      <c r="AI303" s="86"/>
      <c r="AJ303" s="86"/>
      <c r="AK303" s="46" t="str">
        <f t="shared" si="169"/>
        <v/>
      </c>
      <c r="AL303" s="86"/>
      <c r="AM303" s="46" t="str">
        <f t="shared" si="170"/>
        <v/>
      </c>
      <c r="AN303" s="126"/>
      <c r="AO303" s="46" t="str">
        <f t="shared" si="171"/>
        <v/>
      </c>
      <c r="AP303" s="126"/>
      <c r="AQ303" s="46" t="str">
        <f t="shared" si="172"/>
        <v/>
      </c>
      <c r="AR303" s="126"/>
      <c r="AS303" s="46" t="str">
        <f t="shared" si="173"/>
        <v/>
      </c>
      <c r="AT303" s="126"/>
      <c r="AU303" s="46" t="str">
        <f t="shared" si="174"/>
        <v/>
      </c>
      <c r="AV303" s="126"/>
      <c r="AW303" s="46" t="str">
        <f t="shared" si="175"/>
        <v/>
      </c>
      <c r="AX303" s="125" t="str">
        <f t="shared" si="176"/>
        <v/>
      </c>
      <c r="AY303" s="125" t="str">
        <f t="shared" si="177"/>
        <v/>
      </c>
      <c r="AZ303" s="87"/>
      <c r="BA303" s="30" t="str">
        <f t="shared" si="178"/>
        <v>Débil</v>
      </c>
      <c r="BB303" s="34" t="str">
        <f>IFERROR(VLOOKUP((CONCATENATE(AY303,BA303)),Listados!$U$3:$V$11,2,FALSE),"")</f>
        <v/>
      </c>
      <c r="BC303" s="125">
        <f t="shared" si="179"/>
        <v>100</v>
      </c>
      <c r="BD303" s="188"/>
      <c r="BE303" s="190"/>
      <c r="BF303" s="188"/>
      <c r="BG303" s="188"/>
      <c r="BH303" s="175"/>
      <c r="BI303" s="198"/>
      <c r="BJ303" s="175"/>
      <c r="BK303" s="175"/>
    </row>
    <row r="304" spans="1:63" ht="28">
      <c r="A304" s="178"/>
      <c r="B304" s="200"/>
      <c r="C304" s="182"/>
      <c r="D304" s="185"/>
      <c r="E304" s="227"/>
      <c r="F304" s="235"/>
      <c r="G304" s="185"/>
      <c r="H304" s="234"/>
      <c r="I304" s="234"/>
      <c r="J304" s="234"/>
      <c r="K304" s="234"/>
      <c r="L304" s="234"/>
      <c r="M304" s="234"/>
      <c r="N304" s="234"/>
      <c r="O304" s="234"/>
      <c r="P304" s="234"/>
      <c r="Q304" s="234"/>
      <c r="R304" s="234"/>
      <c r="S304" s="234"/>
      <c r="T304" s="234"/>
      <c r="U304" s="234"/>
      <c r="V304" s="234"/>
      <c r="W304" s="234"/>
      <c r="X304" s="234"/>
      <c r="Y304" s="234"/>
      <c r="Z304" s="192"/>
      <c r="AA304" s="218"/>
      <c r="AB304" s="192"/>
      <c r="AC304" s="194"/>
      <c r="AD304" s="218" t="str">
        <f>+IF(OR(AB304=1,AB304&lt;=5),"Moderado",IF(OR(AB304=6,AB304&lt;=11),"Mayor","Catastrófico"))</f>
        <v>Moderado</v>
      </c>
      <c r="AE304" s="194"/>
      <c r="AF304" s="198"/>
      <c r="AG304" s="83" t="s">
        <v>169</v>
      </c>
      <c r="AH304" s="86"/>
      <c r="AI304" s="86"/>
      <c r="AJ304" s="86"/>
      <c r="AK304" s="46" t="str">
        <f t="shared" si="169"/>
        <v/>
      </c>
      <c r="AL304" s="86"/>
      <c r="AM304" s="46" t="str">
        <f t="shared" si="170"/>
        <v/>
      </c>
      <c r="AN304" s="126"/>
      <c r="AO304" s="46" t="str">
        <f t="shared" si="171"/>
        <v/>
      </c>
      <c r="AP304" s="126"/>
      <c r="AQ304" s="46" t="str">
        <f t="shared" si="172"/>
        <v/>
      </c>
      <c r="AR304" s="126"/>
      <c r="AS304" s="46" t="str">
        <f t="shared" si="173"/>
        <v/>
      </c>
      <c r="AT304" s="126"/>
      <c r="AU304" s="46" t="str">
        <f t="shared" si="174"/>
        <v/>
      </c>
      <c r="AV304" s="126"/>
      <c r="AW304" s="46" t="str">
        <f t="shared" si="175"/>
        <v/>
      </c>
      <c r="AX304" s="125" t="str">
        <f t="shared" si="176"/>
        <v/>
      </c>
      <c r="AY304" s="125" t="str">
        <f t="shared" si="177"/>
        <v/>
      </c>
      <c r="AZ304" s="87"/>
      <c r="BA304" s="30" t="str">
        <f t="shared" si="178"/>
        <v>Débil</v>
      </c>
      <c r="BB304" s="34" t="str">
        <f>IFERROR(VLOOKUP((CONCATENATE(AY304,BA304)),Listados!$U$3:$V$11,2,FALSE),"")</f>
        <v/>
      </c>
      <c r="BC304" s="125">
        <f t="shared" si="179"/>
        <v>100</v>
      </c>
      <c r="BD304" s="188"/>
      <c r="BE304" s="190"/>
      <c r="BF304" s="188"/>
      <c r="BG304" s="188"/>
      <c r="BH304" s="175"/>
      <c r="BI304" s="198"/>
      <c r="BJ304" s="175"/>
      <c r="BK304" s="175"/>
    </row>
    <row r="305" spans="1:63" ht="28">
      <c r="A305" s="178"/>
      <c r="B305" s="200"/>
      <c r="C305" s="182"/>
      <c r="D305" s="185"/>
      <c r="E305" s="228"/>
      <c r="F305" s="236"/>
      <c r="G305" s="185"/>
      <c r="H305" s="234"/>
      <c r="I305" s="234"/>
      <c r="J305" s="234"/>
      <c r="K305" s="234"/>
      <c r="L305" s="234"/>
      <c r="M305" s="234"/>
      <c r="N305" s="234"/>
      <c r="O305" s="234"/>
      <c r="P305" s="234"/>
      <c r="Q305" s="234"/>
      <c r="R305" s="234"/>
      <c r="S305" s="234"/>
      <c r="T305" s="234"/>
      <c r="U305" s="234"/>
      <c r="V305" s="234"/>
      <c r="W305" s="234"/>
      <c r="X305" s="234"/>
      <c r="Y305" s="234"/>
      <c r="Z305" s="192"/>
      <c r="AA305" s="218"/>
      <c r="AB305" s="192"/>
      <c r="AC305" s="194"/>
      <c r="AD305" s="218" t="str">
        <f>+IF(OR(AB305=1,AB305&lt;=5),"Moderado",IF(OR(AB305=6,AB305&lt;=11),"Mayor","Catastrófico"))</f>
        <v>Moderado</v>
      </c>
      <c r="AE305" s="194"/>
      <c r="AF305" s="198"/>
      <c r="AG305" s="83" t="s">
        <v>169</v>
      </c>
      <c r="AH305" s="86"/>
      <c r="AI305" s="86"/>
      <c r="AJ305" s="86"/>
      <c r="AK305" s="46" t="str">
        <f t="shared" si="169"/>
        <v/>
      </c>
      <c r="AL305" s="86"/>
      <c r="AM305" s="46" t="str">
        <f t="shared" si="170"/>
        <v/>
      </c>
      <c r="AN305" s="126"/>
      <c r="AO305" s="46" t="str">
        <f t="shared" si="171"/>
        <v/>
      </c>
      <c r="AP305" s="126"/>
      <c r="AQ305" s="46" t="str">
        <f t="shared" si="172"/>
        <v/>
      </c>
      <c r="AR305" s="126"/>
      <c r="AS305" s="46" t="str">
        <f t="shared" si="173"/>
        <v/>
      </c>
      <c r="AT305" s="126"/>
      <c r="AU305" s="46" t="str">
        <f t="shared" si="174"/>
        <v/>
      </c>
      <c r="AV305" s="126"/>
      <c r="AW305" s="46" t="str">
        <f t="shared" si="175"/>
        <v/>
      </c>
      <c r="AX305" s="125" t="str">
        <f t="shared" si="176"/>
        <v/>
      </c>
      <c r="AY305" s="125" t="str">
        <f t="shared" si="177"/>
        <v/>
      </c>
      <c r="AZ305" s="87"/>
      <c r="BA305" s="30" t="str">
        <f t="shared" si="178"/>
        <v>Débil</v>
      </c>
      <c r="BB305" s="34" t="str">
        <f>IFERROR(VLOOKUP((CONCATENATE(AY305,BA305)),Listados!$U$3:$V$11,2,FALSE),"")</f>
        <v/>
      </c>
      <c r="BC305" s="125">
        <f t="shared" si="179"/>
        <v>100</v>
      </c>
      <c r="BD305" s="188"/>
      <c r="BE305" s="190"/>
      <c r="BF305" s="188"/>
      <c r="BG305" s="188"/>
      <c r="BH305" s="175"/>
      <c r="BI305" s="198"/>
      <c r="BJ305" s="175"/>
      <c r="BK305" s="175"/>
    </row>
    <row r="306" spans="1:63" ht="29" thickBot="1">
      <c r="A306" s="179"/>
      <c r="B306" s="200"/>
      <c r="C306" s="183"/>
      <c r="D306" s="186"/>
      <c r="E306" s="229"/>
      <c r="F306" s="237"/>
      <c r="G306" s="185"/>
      <c r="H306" s="234"/>
      <c r="I306" s="234"/>
      <c r="J306" s="234"/>
      <c r="K306" s="234"/>
      <c r="L306" s="234"/>
      <c r="M306" s="234"/>
      <c r="N306" s="234"/>
      <c r="O306" s="234"/>
      <c r="P306" s="234"/>
      <c r="Q306" s="234"/>
      <c r="R306" s="234"/>
      <c r="S306" s="234"/>
      <c r="T306" s="234"/>
      <c r="U306" s="234"/>
      <c r="V306" s="234"/>
      <c r="W306" s="234"/>
      <c r="X306" s="234"/>
      <c r="Y306" s="234"/>
      <c r="Z306" s="192"/>
      <c r="AA306" s="218"/>
      <c r="AB306" s="192"/>
      <c r="AC306" s="195"/>
      <c r="AD306" s="218" t="str">
        <f>+IF(OR(AB306=1,AB306&lt;=5),"Moderado",IF(OR(AB306=6,AB306&lt;=11),"Mayor","Catastrófico"))</f>
        <v>Moderado</v>
      </c>
      <c r="AE306" s="195"/>
      <c r="AF306" s="198"/>
      <c r="AG306" s="83" t="s">
        <v>169</v>
      </c>
      <c r="AH306" s="86"/>
      <c r="AI306" s="86"/>
      <c r="AJ306" s="86"/>
      <c r="AK306" s="46" t="str">
        <f t="shared" si="169"/>
        <v/>
      </c>
      <c r="AL306" s="86"/>
      <c r="AM306" s="46" t="str">
        <f t="shared" si="170"/>
        <v/>
      </c>
      <c r="AN306" s="126"/>
      <c r="AO306" s="46" t="str">
        <f t="shared" si="171"/>
        <v/>
      </c>
      <c r="AP306" s="126"/>
      <c r="AQ306" s="46" t="str">
        <f t="shared" si="172"/>
        <v/>
      </c>
      <c r="AR306" s="126"/>
      <c r="AS306" s="46" t="str">
        <f t="shared" si="173"/>
        <v/>
      </c>
      <c r="AT306" s="126"/>
      <c r="AU306" s="46" t="str">
        <f t="shared" si="174"/>
        <v/>
      </c>
      <c r="AV306" s="126"/>
      <c r="AW306" s="46" t="str">
        <f t="shared" si="175"/>
        <v/>
      </c>
      <c r="AX306" s="125" t="str">
        <f t="shared" si="176"/>
        <v/>
      </c>
      <c r="AY306" s="125" t="str">
        <f t="shared" si="177"/>
        <v/>
      </c>
      <c r="AZ306" s="87"/>
      <c r="BA306" s="30" t="str">
        <f t="shared" si="178"/>
        <v>Débil</v>
      </c>
      <c r="BB306" s="34" t="str">
        <f>IFERROR(VLOOKUP((CONCATENATE(AY306,BA306)),Listados!$U$3:$V$11,2,FALSE),"")</f>
        <v/>
      </c>
      <c r="BC306" s="125">
        <f t="shared" si="179"/>
        <v>100</v>
      </c>
      <c r="BD306" s="189"/>
      <c r="BE306" s="190"/>
      <c r="BF306" s="189"/>
      <c r="BG306" s="189"/>
      <c r="BH306" s="176"/>
      <c r="BI306" s="198"/>
      <c r="BJ306" s="176"/>
      <c r="BK306" s="176"/>
    </row>
    <row r="307" spans="1:63" ht="28">
      <c r="A307" s="177">
        <v>51</v>
      </c>
      <c r="B307" s="199"/>
      <c r="C307" s="181" t="str">
        <f>IFERROR(VLOOKUP(B307,Listados!B$3:C$20,2,FALSE),"")</f>
        <v/>
      </c>
      <c r="D307" s="184" t="s">
        <v>193</v>
      </c>
      <c r="E307" s="37"/>
      <c r="F307" s="28"/>
      <c r="G307" s="184"/>
      <c r="H307" s="233"/>
      <c r="I307" s="233"/>
      <c r="J307" s="233"/>
      <c r="K307" s="233"/>
      <c r="L307" s="233"/>
      <c r="M307" s="233"/>
      <c r="N307" s="233"/>
      <c r="O307" s="233"/>
      <c r="P307" s="233"/>
      <c r="Q307" s="233"/>
      <c r="R307" s="233"/>
      <c r="S307" s="233"/>
      <c r="T307" s="233"/>
      <c r="U307" s="233"/>
      <c r="V307" s="233"/>
      <c r="W307" s="233"/>
      <c r="X307" s="233"/>
      <c r="Y307" s="233"/>
      <c r="Z307" s="191"/>
      <c r="AA307" s="195">
        <f>COUNTIF(H307:Z312, "SI")</f>
        <v>0</v>
      </c>
      <c r="AB307" s="191"/>
      <c r="AC307" s="193" t="e">
        <f>+VLOOKUP(AB307,Listados!$K$8:$L$12,2,0)</f>
        <v>#N/A</v>
      </c>
      <c r="AD307" s="195" t="str">
        <f>+IF(OR(AA307=1,AA307&lt;=5),"Moderado",IF(OR(AA307=6,AA307&lt;=11),"Mayor","Catastrófico"))</f>
        <v>Moderado</v>
      </c>
      <c r="AE307" s="193" t="e">
        <f>+VLOOKUP(AD307,Listados!K313:L317,2,0)</f>
        <v>#N/A</v>
      </c>
      <c r="AF307" s="176" t="str">
        <f>IF(AND(AB307&lt;&gt;"",AD307&lt;&gt;""),VLOOKUP(AB307&amp;AD307,Listados!$M$3:$N$27,2,FALSE),"")</f>
        <v/>
      </c>
      <c r="AG307" s="83" t="s">
        <v>169</v>
      </c>
      <c r="AH307" s="86"/>
      <c r="AI307" s="86"/>
      <c r="AJ307" s="86"/>
      <c r="AK307" s="46" t="str">
        <f t="shared" si="169"/>
        <v/>
      </c>
      <c r="AL307" s="86"/>
      <c r="AM307" s="46" t="str">
        <f t="shared" si="170"/>
        <v/>
      </c>
      <c r="AN307" s="126"/>
      <c r="AO307" s="46" t="str">
        <f t="shared" si="171"/>
        <v/>
      </c>
      <c r="AP307" s="126"/>
      <c r="AQ307" s="46" t="str">
        <f t="shared" si="172"/>
        <v/>
      </c>
      <c r="AR307" s="126"/>
      <c r="AS307" s="46" t="str">
        <f t="shared" si="173"/>
        <v/>
      </c>
      <c r="AT307" s="126"/>
      <c r="AU307" s="46" t="str">
        <f t="shared" si="174"/>
        <v/>
      </c>
      <c r="AV307" s="126"/>
      <c r="AW307" s="46" t="str">
        <f t="shared" si="175"/>
        <v/>
      </c>
      <c r="AX307" s="125" t="str">
        <f t="shared" si="176"/>
        <v/>
      </c>
      <c r="AY307" s="125" t="str">
        <f t="shared" si="177"/>
        <v/>
      </c>
      <c r="AZ307" s="87"/>
      <c r="BA307" s="30" t="str">
        <f t="shared" si="178"/>
        <v>Débil</v>
      </c>
      <c r="BB307" s="34" t="str">
        <f>IFERROR(VLOOKUP((CONCATENATE(AY307,BA307)),Listados!$U$3:$V$11,2,FALSE),"")</f>
        <v/>
      </c>
      <c r="BC307" s="125">
        <f t="shared" si="179"/>
        <v>100</v>
      </c>
      <c r="BD307" s="187">
        <f>AVERAGE(BC307:BC312)</f>
        <v>100</v>
      </c>
      <c r="BE307" s="189" t="str">
        <f>IF(BD307&lt;=50, "Débil", IF(BD307&lt;=99,"Moderado","Fuerte"))</f>
        <v>Fuerte</v>
      </c>
      <c r="BF307" s="187">
        <f t="shared" ref="BF307" si="201">+IF(BE307="Fuerte",2,IF(BE307="Moderado",1,0))</f>
        <v>2</v>
      </c>
      <c r="BG307" s="187" t="e">
        <f t="shared" ref="BG307" si="202">+AC307-BF307</f>
        <v>#N/A</v>
      </c>
      <c r="BH307" s="174" t="e">
        <f>+VLOOKUP(BG307,Listados!$J$18:$K$24,2,TRUE)</f>
        <v>#N/A</v>
      </c>
      <c r="BI307" s="176" t="str">
        <f t="shared" ref="BI307" si="203">IF(ISBLANK(AD307),"",AD307)</f>
        <v>Moderado</v>
      </c>
      <c r="BJ307" s="174" t="e">
        <f>IF(AND(BH307&lt;&gt;"",BI307&lt;&gt;""),VLOOKUP(BH307&amp;BI307,Listados!$M$3:$N$27,2,FALSE),"")</f>
        <v>#N/A</v>
      </c>
      <c r="BK307" s="174" t="e">
        <f>+VLOOKUP(BJ307,Listados!$P$3:$Q$6,2,FALSE)</f>
        <v>#N/A</v>
      </c>
    </row>
    <row r="308" spans="1:63" ht="28">
      <c r="A308" s="178"/>
      <c r="B308" s="200"/>
      <c r="C308" s="182"/>
      <c r="D308" s="185"/>
      <c r="E308" s="35"/>
      <c r="F308" s="29"/>
      <c r="G308" s="185"/>
      <c r="H308" s="234"/>
      <c r="I308" s="234"/>
      <c r="J308" s="234"/>
      <c r="K308" s="234"/>
      <c r="L308" s="234"/>
      <c r="M308" s="234"/>
      <c r="N308" s="234"/>
      <c r="O308" s="234"/>
      <c r="P308" s="234"/>
      <c r="Q308" s="234"/>
      <c r="R308" s="234"/>
      <c r="S308" s="234"/>
      <c r="T308" s="234"/>
      <c r="U308" s="234"/>
      <c r="V308" s="234"/>
      <c r="W308" s="234"/>
      <c r="X308" s="234"/>
      <c r="Y308" s="234"/>
      <c r="Z308" s="192"/>
      <c r="AA308" s="218"/>
      <c r="AB308" s="192"/>
      <c r="AC308" s="194"/>
      <c r="AD308" s="218" t="str">
        <f>+IF(OR(AB308=1,AB308&lt;=5),"Moderado",IF(OR(AB308=6,AB308&lt;=11),"Mayor","Catastrófico"))</f>
        <v>Moderado</v>
      </c>
      <c r="AE308" s="194"/>
      <c r="AF308" s="198"/>
      <c r="AG308" s="83" t="s">
        <v>169</v>
      </c>
      <c r="AH308" s="86"/>
      <c r="AI308" s="86"/>
      <c r="AJ308" s="86"/>
      <c r="AK308" s="46" t="str">
        <f t="shared" si="169"/>
        <v/>
      </c>
      <c r="AL308" s="86"/>
      <c r="AM308" s="46" t="str">
        <f t="shared" si="170"/>
        <v/>
      </c>
      <c r="AN308" s="126"/>
      <c r="AO308" s="46" t="str">
        <f t="shared" si="171"/>
        <v/>
      </c>
      <c r="AP308" s="126"/>
      <c r="AQ308" s="46" t="str">
        <f t="shared" si="172"/>
        <v/>
      </c>
      <c r="AR308" s="126"/>
      <c r="AS308" s="46" t="str">
        <f t="shared" si="173"/>
        <v/>
      </c>
      <c r="AT308" s="126"/>
      <c r="AU308" s="46" t="str">
        <f t="shared" si="174"/>
        <v/>
      </c>
      <c r="AV308" s="126"/>
      <c r="AW308" s="46" t="str">
        <f t="shared" si="175"/>
        <v/>
      </c>
      <c r="AX308" s="125" t="str">
        <f t="shared" si="176"/>
        <v/>
      </c>
      <c r="AY308" s="125" t="str">
        <f t="shared" si="177"/>
        <v/>
      </c>
      <c r="AZ308" s="87"/>
      <c r="BA308" s="30" t="str">
        <f t="shared" si="178"/>
        <v>Débil</v>
      </c>
      <c r="BB308" s="34" t="str">
        <f>IFERROR(VLOOKUP((CONCATENATE(AY308,BA308)),Listados!$U$3:$V$11,2,FALSE),"")</f>
        <v/>
      </c>
      <c r="BC308" s="125">
        <f t="shared" si="179"/>
        <v>100</v>
      </c>
      <c r="BD308" s="188"/>
      <c r="BE308" s="190"/>
      <c r="BF308" s="188"/>
      <c r="BG308" s="188"/>
      <c r="BH308" s="175"/>
      <c r="BI308" s="198"/>
      <c r="BJ308" s="175"/>
      <c r="BK308" s="175"/>
    </row>
    <row r="309" spans="1:63" ht="28">
      <c r="A309" s="178"/>
      <c r="B309" s="200"/>
      <c r="C309" s="182"/>
      <c r="D309" s="185"/>
      <c r="E309" s="35"/>
      <c r="F309" s="29"/>
      <c r="G309" s="185"/>
      <c r="H309" s="234"/>
      <c r="I309" s="234"/>
      <c r="J309" s="234"/>
      <c r="K309" s="234"/>
      <c r="L309" s="234"/>
      <c r="M309" s="234"/>
      <c r="N309" s="234"/>
      <c r="O309" s="234"/>
      <c r="P309" s="234"/>
      <c r="Q309" s="234"/>
      <c r="R309" s="234"/>
      <c r="S309" s="234"/>
      <c r="T309" s="234"/>
      <c r="U309" s="234"/>
      <c r="V309" s="234"/>
      <c r="W309" s="234"/>
      <c r="X309" s="234"/>
      <c r="Y309" s="234"/>
      <c r="Z309" s="192"/>
      <c r="AA309" s="218"/>
      <c r="AB309" s="192"/>
      <c r="AC309" s="194"/>
      <c r="AD309" s="218" t="str">
        <f>+IF(OR(AB309=1,AB309&lt;=5),"Moderado",IF(OR(AB309=6,AB309&lt;=11),"Mayor","Catastrófico"))</f>
        <v>Moderado</v>
      </c>
      <c r="AE309" s="194"/>
      <c r="AF309" s="198"/>
      <c r="AG309" s="83" t="s">
        <v>169</v>
      </c>
      <c r="AH309" s="86"/>
      <c r="AI309" s="86"/>
      <c r="AJ309" s="86"/>
      <c r="AK309" s="46" t="str">
        <f t="shared" si="169"/>
        <v/>
      </c>
      <c r="AL309" s="86"/>
      <c r="AM309" s="46" t="str">
        <f t="shared" si="170"/>
        <v/>
      </c>
      <c r="AN309" s="126"/>
      <c r="AO309" s="46" t="str">
        <f t="shared" si="171"/>
        <v/>
      </c>
      <c r="AP309" s="126"/>
      <c r="AQ309" s="46" t="str">
        <f t="shared" si="172"/>
        <v/>
      </c>
      <c r="AR309" s="126"/>
      <c r="AS309" s="46" t="str">
        <f t="shared" si="173"/>
        <v/>
      </c>
      <c r="AT309" s="126"/>
      <c r="AU309" s="46" t="str">
        <f t="shared" si="174"/>
        <v/>
      </c>
      <c r="AV309" s="126"/>
      <c r="AW309" s="46" t="str">
        <f t="shared" si="175"/>
        <v/>
      </c>
      <c r="AX309" s="125" t="str">
        <f t="shared" si="176"/>
        <v/>
      </c>
      <c r="AY309" s="125" t="str">
        <f t="shared" si="177"/>
        <v/>
      </c>
      <c r="AZ309" s="87"/>
      <c r="BA309" s="30" t="str">
        <f t="shared" si="178"/>
        <v>Débil</v>
      </c>
      <c r="BB309" s="34" t="str">
        <f>IFERROR(VLOOKUP((CONCATENATE(AY309,BA309)),Listados!$U$3:$V$11,2,FALSE),"")</f>
        <v/>
      </c>
      <c r="BC309" s="125">
        <f t="shared" si="179"/>
        <v>100</v>
      </c>
      <c r="BD309" s="188"/>
      <c r="BE309" s="190"/>
      <c r="BF309" s="188"/>
      <c r="BG309" s="188"/>
      <c r="BH309" s="175"/>
      <c r="BI309" s="198"/>
      <c r="BJ309" s="175"/>
      <c r="BK309" s="175"/>
    </row>
    <row r="310" spans="1:63" ht="28">
      <c r="A310" s="178"/>
      <c r="B310" s="200"/>
      <c r="C310" s="182"/>
      <c r="D310" s="185"/>
      <c r="E310" s="227"/>
      <c r="F310" s="235"/>
      <c r="G310" s="185"/>
      <c r="H310" s="234"/>
      <c r="I310" s="234"/>
      <c r="J310" s="234"/>
      <c r="K310" s="234"/>
      <c r="L310" s="234"/>
      <c r="M310" s="234"/>
      <c r="N310" s="234"/>
      <c r="O310" s="234"/>
      <c r="P310" s="234"/>
      <c r="Q310" s="234"/>
      <c r="R310" s="234"/>
      <c r="S310" s="234"/>
      <c r="T310" s="234"/>
      <c r="U310" s="234"/>
      <c r="V310" s="234"/>
      <c r="W310" s="234"/>
      <c r="X310" s="234"/>
      <c r="Y310" s="234"/>
      <c r="Z310" s="192"/>
      <c r="AA310" s="218"/>
      <c r="AB310" s="192"/>
      <c r="AC310" s="194"/>
      <c r="AD310" s="218" t="str">
        <f>+IF(OR(AB310=1,AB310&lt;=5),"Moderado",IF(OR(AB310=6,AB310&lt;=11),"Mayor","Catastrófico"))</f>
        <v>Moderado</v>
      </c>
      <c r="AE310" s="194"/>
      <c r="AF310" s="198"/>
      <c r="AG310" s="83" t="s">
        <v>169</v>
      </c>
      <c r="AH310" s="86"/>
      <c r="AI310" s="86"/>
      <c r="AJ310" s="86"/>
      <c r="AK310" s="46" t="str">
        <f t="shared" si="169"/>
        <v/>
      </c>
      <c r="AL310" s="86"/>
      <c r="AM310" s="46" t="str">
        <f t="shared" si="170"/>
        <v/>
      </c>
      <c r="AN310" s="126"/>
      <c r="AO310" s="46" t="str">
        <f t="shared" si="171"/>
        <v/>
      </c>
      <c r="AP310" s="126"/>
      <c r="AQ310" s="46" t="str">
        <f t="shared" si="172"/>
        <v/>
      </c>
      <c r="AR310" s="126"/>
      <c r="AS310" s="46" t="str">
        <f t="shared" si="173"/>
        <v/>
      </c>
      <c r="AT310" s="126"/>
      <c r="AU310" s="46" t="str">
        <f t="shared" si="174"/>
        <v/>
      </c>
      <c r="AV310" s="126"/>
      <c r="AW310" s="46" t="str">
        <f t="shared" si="175"/>
        <v/>
      </c>
      <c r="AX310" s="125" t="str">
        <f t="shared" si="176"/>
        <v/>
      </c>
      <c r="AY310" s="125" t="str">
        <f t="shared" si="177"/>
        <v/>
      </c>
      <c r="AZ310" s="87"/>
      <c r="BA310" s="30" t="str">
        <f t="shared" si="178"/>
        <v>Débil</v>
      </c>
      <c r="BB310" s="34" t="str">
        <f>IFERROR(VLOOKUP((CONCATENATE(AY310,BA310)),Listados!$U$3:$V$11,2,FALSE),"")</f>
        <v/>
      </c>
      <c r="BC310" s="125">
        <f t="shared" si="179"/>
        <v>100</v>
      </c>
      <c r="BD310" s="188"/>
      <c r="BE310" s="190"/>
      <c r="BF310" s="188"/>
      <c r="BG310" s="188"/>
      <c r="BH310" s="175"/>
      <c r="BI310" s="198"/>
      <c r="BJ310" s="175"/>
      <c r="BK310" s="175"/>
    </row>
    <row r="311" spans="1:63" ht="28">
      <c r="A311" s="178"/>
      <c r="B311" s="200"/>
      <c r="C311" s="182"/>
      <c r="D311" s="185"/>
      <c r="E311" s="228"/>
      <c r="F311" s="236"/>
      <c r="G311" s="185"/>
      <c r="H311" s="234"/>
      <c r="I311" s="234"/>
      <c r="J311" s="234"/>
      <c r="K311" s="234"/>
      <c r="L311" s="234"/>
      <c r="M311" s="234"/>
      <c r="N311" s="234"/>
      <c r="O311" s="234"/>
      <c r="P311" s="234"/>
      <c r="Q311" s="234"/>
      <c r="R311" s="234"/>
      <c r="S311" s="234"/>
      <c r="T311" s="234"/>
      <c r="U311" s="234"/>
      <c r="V311" s="234"/>
      <c r="W311" s="234"/>
      <c r="X311" s="234"/>
      <c r="Y311" s="234"/>
      <c r="Z311" s="192"/>
      <c r="AA311" s="218"/>
      <c r="AB311" s="192"/>
      <c r="AC311" s="194"/>
      <c r="AD311" s="218" t="str">
        <f>+IF(OR(AB311=1,AB311&lt;=5),"Moderado",IF(OR(AB311=6,AB311&lt;=11),"Mayor","Catastrófico"))</f>
        <v>Moderado</v>
      </c>
      <c r="AE311" s="194"/>
      <c r="AF311" s="198"/>
      <c r="AG311" s="83" t="s">
        <v>169</v>
      </c>
      <c r="AH311" s="86"/>
      <c r="AI311" s="86"/>
      <c r="AJ311" s="86"/>
      <c r="AK311" s="46" t="str">
        <f t="shared" si="169"/>
        <v/>
      </c>
      <c r="AL311" s="86"/>
      <c r="AM311" s="46" t="str">
        <f t="shared" si="170"/>
        <v/>
      </c>
      <c r="AN311" s="126"/>
      <c r="AO311" s="46" t="str">
        <f t="shared" si="171"/>
        <v/>
      </c>
      <c r="AP311" s="126"/>
      <c r="AQ311" s="46" t="str">
        <f t="shared" si="172"/>
        <v/>
      </c>
      <c r="AR311" s="126"/>
      <c r="AS311" s="46" t="str">
        <f t="shared" si="173"/>
        <v/>
      </c>
      <c r="AT311" s="126"/>
      <c r="AU311" s="46" t="str">
        <f t="shared" si="174"/>
        <v/>
      </c>
      <c r="AV311" s="126"/>
      <c r="AW311" s="46" t="str">
        <f t="shared" si="175"/>
        <v/>
      </c>
      <c r="AX311" s="125" t="str">
        <f t="shared" si="176"/>
        <v/>
      </c>
      <c r="AY311" s="125" t="str">
        <f t="shared" si="177"/>
        <v/>
      </c>
      <c r="AZ311" s="87"/>
      <c r="BA311" s="30" t="str">
        <f t="shared" si="178"/>
        <v>Débil</v>
      </c>
      <c r="BB311" s="34" t="str">
        <f>IFERROR(VLOOKUP((CONCATENATE(AY311,BA311)),Listados!$U$3:$V$11,2,FALSE),"")</f>
        <v/>
      </c>
      <c r="BC311" s="125">
        <f t="shared" si="179"/>
        <v>100</v>
      </c>
      <c r="BD311" s="188"/>
      <c r="BE311" s="190"/>
      <c r="BF311" s="188"/>
      <c r="BG311" s="188"/>
      <c r="BH311" s="175"/>
      <c r="BI311" s="198"/>
      <c r="BJ311" s="175"/>
      <c r="BK311" s="175"/>
    </row>
    <row r="312" spans="1:63" ht="29" thickBot="1">
      <c r="A312" s="179"/>
      <c r="B312" s="200"/>
      <c r="C312" s="183"/>
      <c r="D312" s="186"/>
      <c r="E312" s="229"/>
      <c r="F312" s="237"/>
      <c r="G312" s="185"/>
      <c r="H312" s="234"/>
      <c r="I312" s="234"/>
      <c r="J312" s="234"/>
      <c r="K312" s="234"/>
      <c r="L312" s="234"/>
      <c r="M312" s="234"/>
      <c r="N312" s="234"/>
      <c r="O312" s="234"/>
      <c r="P312" s="234"/>
      <c r="Q312" s="234"/>
      <c r="R312" s="234"/>
      <c r="S312" s="234"/>
      <c r="T312" s="234"/>
      <c r="U312" s="234"/>
      <c r="V312" s="234"/>
      <c r="W312" s="234"/>
      <c r="X312" s="234"/>
      <c r="Y312" s="234"/>
      <c r="Z312" s="192"/>
      <c r="AA312" s="218"/>
      <c r="AB312" s="192"/>
      <c r="AC312" s="195"/>
      <c r="AD312" s="218" t="str">
        <f>+IF(OR(AB312=1,AB312&lt;=5),"Moderado",IF(OR(AB312=6,AB312&lt;=11),"Mayor","Catastrófico"))</f>
        <v>Moderado</v>
      </c>
      <c r="AE312" s="195"/>
      <c r="AF312" s="198"/>
      <c r="AG312" s="83" t="s">
        <v>169</v>
      </c>
      <c r="AH312" s="86"/>
      <c r="AI312" s="86"/>
      <c r="AJ312" s="86"/>
      <c r="AK312" s="46" t="str">
        <f t="shared" si="169"/>
        <v/>
      </c>
      <c r="AL312" s="86"/>
      <c r="AM312" s="46" t="str">
        <f t="shared" si="170"/>
        <v/>
      </c>
      <c r="AN312" s="126"/>
      <c r="AO312" s="46" t="str">
        <f t="shared" si="171"/>
        <v/>
      </c>
      <c r="AP312" s="126"/>
      <c r="AQ312" s="46" t="str">
        <f t="shared" si="172"/>
        <v/>
      </c>
      <c r="AR312" s="126"/>
      <c r="AS312" s="46" t="str">
        <f t="shared" si="173"/>
        <v/>
      </c>
      <c r="AT312" s="126"/>
      <c r="AU312" s="46" t="str">
        <f t="shared" si="174"/>
        <v/>
      </c>
      <c r="AV312" s="126"/>
      <c r="AW312" s="46" t="str">
        <f t="shared" si="175"/>
        <v/>
      </c>
      <c r="AX312" s="125" t="str">
        <f t="shared" si="176"/>
        <v/>
      </c>
      <c r="AY312" s="125" t="str">
        <f t="shared" si="177"/>
        <v/>
      </c>
      <c r="AZ312" s="87"/>
      <c r="BA312" s="30" t="str">
        <f t="shared" si="178"/>
        <v>Débil</v>
      </c>
      <c r="BB312" s="34" t="str">
        <f>IFERROR(VLOOKUP((CONCATENATE(AY312,BA312)),Listados!$U$3:$V$11,2,FALSE),"")</f>
        <v/>
      </c>
      <c r="BC312" s="125">
        <f t="shared" si="179"/>
        <v>100</v>
      </c>
      <c r="BD312" s="189"/>
      <c r="BE312" s="190"/>
      <c r="BF312" s="189"/>
      <c r="BG312" s="189"/>
      <c r="BH312" s="176"/>
      <c r="BI312" s="198"/>
      <c r="BJ312" s="176"/>
      <c r="BK312" s="176"/>
    </row>
    <row r="313" spans="1:63" ht="28">
      <c r="A313" s="177">
        <v>52</v>
      </c>
      <c r="B313" s="199"/>
      <c r="C313" s="181" t="str">
        <f>IFERROR(VLOOKUP(B313,Listados!B$3:C$20,2,FALSE),"")</f>
        <v/>
      </c>
      <c r="D313" s="184" t="s">
        <v>193</v>
      </c>
      <c r="E313" s="37"/>
      <c r="F313" s="28"/>
      <c r="G313" s="184"/>
      <c r="H313" s="233"/>
      <c r="I313" s="233"/>
      <c r="J313" s="233"/>
      <c r="K313" s="233"/>
      <c r="L313" s="233"/>
      <c r="M313" s="233"/>
      <c r="N313" s="233"/>
      <c r="O313" s="233"/>
      <c r="P313" s="233"/>
      <c r="Q313" s="233"/>
      <c r="R313" s="233"/>
      <c r="S313" s="233"/>
      <c r="T313" s="233"/>
      <c r="U313" s="233"/>
      <c r="V313" s="233"/>
      <c r="W313" s="233"/>
      <c r="X313" s="233"/>
      <c r="Y313" s="233"/>
      <c r="Z313" s="191"/>
      <c r="AA313" s="195">
        <f>COUNTIF(H313:Z318, "SI")</f>
        <v>0</v>
      </c>
      <c r="AB313" s="191"/>
      <c r="AC313" s="193" t="e">
        <f>+VLOOKUP(AB313,Listados!$K$8:$L$12,2,0)</f>
        <v>#N/A</v>
      </c>
      <c r="AD313" s="195" t="str">
        <f>+IF(OR(AA313=1,AA313&lt;=5),"Moderado",IF(OR(AA313=6,AA313&lt;=11),"Mayor","Catastrófico"))</f>
        <v>Moderado</v>
      </c>
      <c r="AE313" s="193" t="e">
        <f>+VLOOKUP(AD313,Listados!K319:L323,2,0)</f>
        <v>#N/A</v>
      </c>
      <c r="AF313" s="176" t="str">
        <f>IF(AND(AB313&lt;&gt;"",AD313&lt;&gt;""),VLOOKUP(AB313&amp;AD313,Listados!$M$3:$N$27,2,FALSE),"")</f>
        <v/>
      </c>
      <c r="AG313" s="83" t="s">
        <v>169</v>
      </c>
      <c r="AH313" s="86"/>
      <c r="AI313" s="86"/>
      <c r="AJ313" s="86"/>
      <c r="AK313" s="46" t="str">
        <f t="shared" si="169"/>
        <v/>
      </c>
      <c r="AL313" s="86"/>
      <c r="AM313" s="46" t="str">
        <f t="shared" si="170"/>
        <v/>
      </c>
      <c r="AN313" s="126"/>
      <c r="AO313" s="46" t="str">
        <f t="shared" si="171"/>
        <v/>
      </c>
      <c r="AP313" s="126"/>
      <c r="AQ313" s="46" t="str">
        <f t="shared" si="172"/>
        <v/>
      </c>
      <c r="AR313" s="126"/>
      <c r="AS313" s="46" t="str">
        <f t="shared" si="173"/>
        <v/>
      </c>
      <c r="AT313" s="126"/>
      <c r="AU313" s="46" t="str">
        <f t="shared" si="174"/>
        <v/>
      </c>
      <c r="AV313" s="126"/>
      <c r="AW313" s="46" t="str">
        <f t="shared" si="175"/>
        <v/>
      </c>
      <c r="AX313" s="125" t="str">
        <f t="shared" si="176"/>
        <v/>
      </c>
      <c r="AY313" s="125" t="str">
        <f t="shared" si="177"/>
        <v/>
      </c>
      <c r="AZ313" s="87"/>
      <c r="BA313" s="30" t="str">
        <f t="shared" si="178"/>
        <v>Débil</v>
      </c>
      <c r="BB313" s="34" t="str">
        <f>IFERROR(VLOOKUP((CONCATENATE(AY313,BA313)),Listados!$U$3:$V$11,2,FALSE),"")</f>
        <v/>
      </c>
      <c r="BC313" s="125">
        <f t="shared" si="179"/>
        <v>100</v>
      </c>
      <c r="BD313" s="187">
        <f>AVERAGE(BC313:BC318)</f>
        <v>100</v>
      </c>
      <c r="BE313" s="189" t="str">
        <f>IF(BD313&lt;=50, "Débil", IF(BD313&lt;=99,"Moderado","Fuerte"))</f>
        <v>Fuerte</v>
      </c>
      <c r="BF313" s="187">
        <f t="shared" ref="BF313" si="204">+IF(BE313="Fuerte",2,IF(BE313="Moderado",1,0))</f>
        <v>2</v>
      </c>
      <c r="BG313" s="187" t="e">
        <f t="shared" ref="BG313" si="205">+AC313-BF313</f>
        <v>#N/A</v>
      </c>
      <c r="BH313" s="174" t="e">
        <f>+VLOOKUP(BG313,Listados!$J$18:$K$24,2,TRUE)</f>
        <v>#N/A</v>
      </c>
      <c r="BI313" s="176" t="str">
        <f t="shared" ref="BI313" si="206">IF(ISBLANK(AD313),"",AD313)</f>
        <v>Moderado</v>
      </c>
      <c r="BJ313" s="174" t="e">
        <f>IF(AND(BH313&lt;&gt;"",BI313&lt;&gt;""),VLOOKUP(BH313&amp;BI313,Listados!$M$3:$N$27,2,FALSE),"")</f>
        <v>#N/A</v>
      </c>
      <c r="BK313" s="174" t="e">
        <f>+VLOOKUP(BJ313,Listados!$P$3:$Q$6,2,FALSE)</f>
        <v>#N/A</v>
      </c>
    </row>
    <row r="314" spans="1:63" ht="28">
      <c r="A314" s="178"/>
      <c r="B314" s="200"/>
      <c r="C314" s="182"/>
      <c r="D314" s="185"/>
      <c r="E314" s="35"/>
      <c r="F314" s="29"/>
      <c r="G314" s="185"/>
      <c r="H314" s="234"/>
      <c r="I314" s="234"/>
      <c r="J314" s="234"/>
      <c r="K314" s="234"/>
      <c r="L314" s="234"/>
      <c r="M314" s="234"/>
      <c r="N314" s="234"/>
      <c r="O314" s="234"/>
      <c r="P314" s="234"/>
      <c r="Q314" s="234"/>
      <c r="R314" s="234"/>
      <c r="S314" s="234"/>
      <c r="T314" s="234"/>
      <c r="U314" s="234"/>
      <c r="V314" s="234"/>
      <c r="W314" s="234"/>
      <c r="X314" s="234"/>
      <c r="Y314" s="234"/>
      <c r="Z314" s="192"/>
      <c r="AA314" s="218"/>
      <c r="AB314" s="192"/>
      <c r="AC314" s="194"/>
      <c r="AD314" s="218" t="str">
        <f>+IF(OR(AB314=1,AB314&lt;=5),"Moderado",IF(OR(AB314=6,AB314&lt;=11),"Mayor","Catastrófico"))</f>
        <v>Moderado</v>
      </c>
      <c r="AE314" s="194"/>
      <c r="AF314" s="198"/>
      <c r="AG314" s="83" t="s">
        <v>169</v>
      </c>
      <c r="AH314" s="86"/>
      <c r="AI314" s="86"/>
      <c r="AJ314" s="86"/>
      <c r="AK314" s="46" t="str">
        <f t="shared" si="169"/>
        <v/>
      </c>
      <c r="AL314" s="86"/>
      <c r="AM314" s="46" t="str">
        <f t="shared" si="170"/>
        <v/>
      </c>
      <c r="AN314" s="126"/>
      <c r="AO314" s="46" t="str">
        <f t="shared" si="171"/>
        <v/>
      </c>
      <c r="AP314" s="126"/>
      <c r="AQ314" s="46" t="str">
        <f t="shared" si="172"/>
        <v/>
      </c>
      <c r="AR314" s="126"/>
      <c r="AS314" s="46" t="str">
        <f t="shared" si="173"/>
        <v/>
      </c>
      <c r="AT314" s="126"/>
      <c r="AU314" s="46" t="str">
        <f t="shared" si="174"/>
        <v/>
      </c>
      <c r="AV314" s="126"/>
      <c r="AW314" s="46" t="str">
        <f t="shared" si="175"/>
        <v/>
      </c>
      <c r="AX314" s="125" t="str">
        <f t="shared" si="176"/>
        <v/>
      </c>
      <c r="AY314" s="125" t="str">
        <f t="shared" si="177"/>
        <v/>
      </c>
      <c r="AZ314" s="87"/>
      <c r="BA314" s="30" t="str">
        <f t="shared" si="178"/>
        <v>Débil</v>
      </c>
      <c r="BB314" s="34" t="str">
        <f>IFERROR(VLOOKUP((CONCATENATE(AY314,BA314)),Listados!$U$3:$V$11,2,FALSE),"")</f>
        <v/>
      </c>
      <c r="BC314" s="125">
        <f t="shared" si="179"/>
        <v>100</v>
      </c>
      <c r="BD314" s="188"/>
      <c r="BE314" s="190"/>
      <c r="BF314" s="188"/>
      <c r="BG314" s="188"/>
      <c r="BH314" s="175"/>
      <c r="BI314" s="198"/>
      <c r="BJ314" s="175"/>
      <c r="BK314" s="175"/>
    </row>
    <row r="315" spans="1:63" ht="28">
      <c r="A315" s="178"/>
      <c r="B315" s="200"/>
      <c r="C315" s="182"/>
      <c r="D315" s="185"/>
      <c r="E315" s="35"/>
      <c r="F315" s="29"/>
      <c r="G315" s="185"/>
      <c r="H315" s="234"/>
      <c r="I315" s="234"/>
      <c r="J315" s="234"/>
      <c r="K315" s="234"/>
      <c r="L315" s="234"/>
      <c r="M315" s="234"/>
      <c r="N315" s="234"/>
      <c r="O315" s="234"/>
      <c r="P315" s="234"/>
      <c r="Q315" s="234"/>
      <c r="R315" s="234"/>
      <c r="S315" s="234"/>
      <c r="T315" s="234"/>
      <c r="U315" s="234"/>
      <c r="V315" s="234"/>
      <c r="W315" s="234"/>
      <c r="X315" s="234"/>
      <c r="Y315" s="234"/>
      <c r="Z315" s="192"/>
      <c r="AA315" s="218"/>
      <c r="AB315" s="192"/>
      <c r="AC315" s="194"/>
      <c r="AD315" s="218" t="str">
        <f>+IF(OR(AB315=1,AB315&lt;=5),"Moderado",IF(OR(AB315=6,AB315&lt;=11),"Mayor","Catastrófico"))</f>
        <v>Moderado</v>
      </c>
      <c r="AE315" s="194"/>
      <c r="AF315" s="198"/>
      <c r="AG315" s="83" t="s">
        <v>169</v>
      </c>
      <c r="AH315" s="86"/>
      <c r="AI315" s="86"/>
      <c r="AJ315" s="86"/>
      <c r="AK315" s="46" t="str">
        <f t="shared" si="169"/>
        <v/>
      </c>
      <c r="AL315" s="86"/>
      <c r="AM315" s="46" t="str">
        <f t="shared" si="170"/>
        <v/>
      </c>
      <c r="AN315" s="126"/>
      <c r="AO315" s="46" t="str">
        <f t="shared" si="171"/>
        <v/>
      </c>
      <c r="AP315" s="126"/>
      <c r="AQ315" s="46" t="str">
        <f t="shared" si="172"/>
        <v/>
      </c>
      <c r="AR315" s="126"/>
      <c r="AS315" s="46" t="str">
        <f t="shared" si="173"/>
        <v/>
      </c>
      <c r="AT315" s="126"/>
      <c r="AU315" s="46" t="str">
        <f t="shared" si="174"/>
        <v/>
      </c>
      <c r="AV315" s="126"/>
      <c r="AW315" s="46" t="str">
        <f t="shared" si="175"/>
        <v/>
      </c>
      <c r="AX315" s="125" t="str">
        <f t="shared" si="176"/>
        <v/>
      </c>
      <c r="AY315" s="125" t="str">
        <f t="shared" si="177"/>
        <v/>
      </c>
      <c r="AZ315" s="87"/>
      <c r="BA315" s="30" t="str">
        <f t="shared" si="178"/>
        <v>Débil</v>
      </c>
      <c r="BB315" s="34" t="str">
        <f>IFERROR(VLOOKUP((CONCATENATE(AY315,BA315)),Listados!$U$3:$V$11,2,FALSE),"")</f>
        <v/>
      </c>
      <c r="BC315" s="125">
        <f t="shared" si="179"/>
        <v>100</v>
      </c>
      <c r="BD315" s="188"/>
      <c r="BE315" s="190"/>
      <c r="BF315" s="188"/>
      <c r="BG315" s="188"/>
      <c r="BH315" s="175"/>
      <c r="BI315" s="198"/>
      <c r="BJ315" s="175"/>
      <c r="BK315" s="175"/>
    </row>
    <row r="316" spans="1:63" ht="28">
      <c r="A316" s="178"/>
      <c r="B316" s="200"/>
      <c r="C316" s="182"/>
      <c r="D316" s="185"/>
      <c r="E316" s="227"/>
      <c r="F316" s="235"/>
      <c r="G316" s="185"/>
      <c r="H316" s="234"/>
      <c r="I316" s="234"/>
      <c r="J316" s="234"/>
      <c r="K316" s="234"/>
      <c r="L316" s="234"/>
      <c r="M316" s="234"/>
      <c r="N316" s="234"/>
      <c r="O316" s="234"/>
      <c r="P316" s="234"/>
      <c r="Q316" s="234"/>
      <c r="R316" s="234"/>
      <c r="S316" s="234"/>
      <c r="T316" s="234"/>
      <c r="U316" s="234"/>
      <c r="V316" s="234"/>
      <c r="W316" s="234"/>
      <c r="X316" s="234"/>
      <c r="Y316" s="234"/>
      <c r="Z316" s="192"/>
      <c r="AA316" s="218"/>
      <c r="AB316" s="192"/>
      <c r="AC316" s="194"/>
      <c r="AD316" s="218" t="str">
        <f>+IF(OR(AB316=1,AB316&lt;=5),"Moderado",IF(OR(AB316=6,AB316&lt;=11),"Mayor","Catastrófico"))</f>
        <v>Moderado</v>
      </c>
      <c r="AE316" s="194"/>
      <c r="AF316" s="198"/>
      <c r="AG316" s="83" t="s">
        <v>169</v>
      </c>
      <c r="AH316" s="86"/>
      <c r="AI316" s="86"/>
      <c r="AJ316" s="86"/>
      <c r="AK316" s="46" t="str">
        <f t="shared" si="169"/>
        <v/>
      </c>
      <c r="AL316" s="86"/>
      <c r="AM316" s="46" t="str">
        <f t="shared" si="170"/>
        <v/>
      </c>
      <c r="AN316" s="126"/>
      <c r="AO316" s="46" t="str">
        <f t="shared" si="171"/>
        <v/>
      </c>
      <c r="AP316" s="126"/>
      <c r="AQ316" s="46" t="str">
        <f t="shared" si="172"/>
        <v/>
      </c>
      <c r="AR316" s="126"/>
      <c r="AS316" s="46" t="str">
        <f t="shared" si="173"/>
        <v/>
      </c>
      <c r="AT316" s="126"/>
      <c r="AU316" s="46" t="str">
        <f t="shared" si="174"/>
        <v/>
      </c>
      <c r="AV316" s="126"/>
      <c r="AW316" s="46" t="str">
        <f t="shared" si="175"/>
        <v/>
      </c>
      <c r="AX316" s="125" t="str">
        <f t="shared" si="176"/>
        <v/>
      </c>
      <c r="AY316" s="125" t="str">
        <f t="shared" si="177"/>
        <v/>
      </c>
      <c r="AZ316" s="87"/>
      <c r="BA316" s="30" t="str">
        <f t="shared" si="178"/>
        <v>Débil</v>
      </c>
      <c r="BB316" s="34" t="str">
        <f>IFERROR(VLOOKUP((CONCATENATE(AY316,BA316)),Listados!$U$3:$V$11,2,FALSE),"")</f>
        <v/>
      </c>
      <c r="BC316" s="125">
        <f t="shared" si="179"/>
        <v>100</v>
      </c>
      <c r="BD316" s="188"/>
      <c r="BE316" s="190"/>
      <c r="BF316" s="188"/>
      <c r="BG316" s="188"/>
      <c r="BH316" s="175"/>
      <c r="BI316" s="198"/>
      <c r="BJ316" s="175"/>
      <c r="BK316" s="175"/>
    </row>
    <row r="317" spans="1:63" ht="28">
      <c r="A317" s="178"/>
      <c r="B317" s="200"/>
      <c r="C317" s="182"/>
      <c r="D317" s="185"/>
      <c r="E317" s="228"/>
      <c r="F317" s="236"/>
      <c r="G317" s="185"/>
      <c r="H317" s="234"/>
      <c r="I317" s="234"/>
      <c r="J317" s="234"/>
      <c r="K317" s="234"/>
      <c r="L317" s="234"/>
      <c r="M317" s="234"/>
      <c r="N317" s="234"/>
      <c r="O317" s="234"/>
      <c r="P317" s="234"/>
      <c r="Q317" s="234"/>
      <c r="R317" s="234"/>
      <c r="S317" s="234"/>
      <c r="T317" s="234"/>
      <c r="U317" s="234"/>
      <c r="V317" s="234"/>
      <c r="W317" s="234"/>
      <c r="X317" s="234"/>
      <c r="Y317" s="234"/>
      <c r="Z317" s="192"/>
      <c r="AA317" s="218"/>
      <c r="AB317" s="192"/>
      <c r="AC317" s="194"/>
      <c r="AD317" s="218" t="str">
        <f>+IF(OR(AB317=1,AB317&lt;=5),"Moderado",IF(OR(AB317=6,AB317&lt;=11),"Mayor","Catastrófico"))</f>
        <v>Moderado</v>
      </c>
      <c r="AE317" s="194"/>
      <c r="AF317" s="198"/>
      <c r="AG317" s="83" t="s">
        <v>169</v>
      </c>
      <c r="AH317" s="86"/>
      <c r="AI317" s="86"/>
      <c r="AJ317" s="86"/>
      <c r="AK317" s="46" t="str">
        <f t="shared" si="169"/>
        <v/>
      </c>
      <c r="AL317" s="86"/>
      <c r="AM317" s="46" t="str">
        <f t="shared" si="170"/>
        <v/>
      </c>
      <c r="AN317" s="126"/>
      <c r="AO317" s="46" t="str">
        <f t="shared" si="171"/>
        <v/>
      </c>
      <c r="AP317" s="126"/>
      <c r="AQ317" s="46" t="str">
        <f t="shared" si="172"/>
        <v/>
      </c>
      <c r="AR317" s="126"/>
      <c r="AS317" s="46" t="str">
        <f t="shared" si="173"/>
        <v/>
      </c>
      <c r="AT317" s="126"/>
      <c r="AU317" s="46" t="str">
        <f t="shared" si="174"/>
        <v/>
      </c>
      <c r="AV317" s="126"/>
      <c r="AW317" s="46" t="str">
        <f t="shared" si="175"/>
        <v/>
      </c>
      <c r="AX317" s="125" t="str">
        <f t="shared" si="176"/>
        <v/>
      </c>
      <c r="AY317" s="125" t="str">
        <f t="shared" si="177"/>
        <v/>
      </c>
      <c r="AZ317" s="87"/>
      <c r="BA317" s="30" t="str">
        <f t="shared" si="178"/>
        <v>Débil</v>
      </c>
      <c r="BB317" s="34" t="str">
        <f>IFERROR(VLOOKUP((CONCATENATE(AY317,BA317)),Listados!$U$3:$V$11,2,FALSE),"")</f>
        <v/>
      </c>
      <c r="BC317" s="125">
        <f t="shared" si="179"/>
        <v>100</v>
      </c>
      <c r="BD317" s="188"/>
      <c r="BE317" s="190"/>
      <c r="BF317" s="188"/>
      <c r="BG317" s="188"/>
      <c r="BH317" s="175"/>
      <c r="BI317" s="198"/>
      <c r="BJ317" s="175"/>
      <c r="BK317" s="175"/>
    </row>
    <row r="318" spans="1:63" ht="29" thickBot="1">
      <c r="A318" s="179"/>
      <c r="B318" s="200"/>
      <c r="C318" s="183"/>
      <c r="D318" s="186"/>
      <c r="E318" s="229"/>
      <c r="F318" s="237"/>
      <c r="G318" s="185"/>
      <c r="H318" s="234"/>
      <c r="I318" s="234"/>
      <c r="J318" s="234"/>
      <c r="K318" s="234"/>
      <c r="L318" s="234"/>
      <c r="M318" s="234"/>
      <c r="N318" s="234"/>
      <c r="O318" s="234"/>
      <c r="P318" s="234"/>
      <c r="Q318" s="234"/>
      <c r="R318" s="234"/>
      <c r="S318" s="234"/>
      <c r="T318" s="234"/>
      <c r="U318" s="234"/>
      <c r="V318" s="234"/>
      <c r="W318" s="234"/>
      <c r="X318" s="234"/>
      <c r="Y318" s="234"/>
      <c r="Z318" s="192"/>
      <c r="AA318" s="218"/>
      <c r="AB318" s="192"/>
      <c r="AC318" s="195"/>
      <c r="AD318" s="218" t="str">
        <f>+IF(OR(AB318=1,AB318&lt;=5),"Moderado",IF(OR(AB318=6,AB318&lt;=11),"Mayor","Catastrófico"))</f>
        <v>Moderado</v>
      </c>
      <c r="AE318" s="195"/>
      <c r="AF318" s="198"/>
      <c r="AG318" s="83" t="s">
        <v>169</v>
      </c>
      <c r="AH318" s="86"/>
      <c r="AI318" s="86"/>
      <c r="AJ318" s="86"/>
      <c r="AK318" s="46" t="str">
        <f t="shared" si="169"/>
        <v/>
      </c>
      <c r="AL318" s="86"/>
      <c r="AM318" s="46" t="str">
        <f t="shared" si="170"/>
        <v/>
      </c>
      <c r="AN318" s="126"/>
      <c r="AO318" s="46" t="str">
        <f t="shared" si="171"/>
        <v/>
      </c>
      <c r="AP318" s="126"/>
      <c r="AQ318" s="46" t="str">
        <f t="shared" si="172"/>
        <v/>
      </c>
      <c r="AR318" s="126"/>
      <c r="AS318" s="46" t="str">
        <f t="shared" si="173"/>
        <v/>
      </c>
      <c r="AT318" s="126"/>
      <c r="AU318" s="46" t="str">
        <f t="shared" si="174"/>
        <v/>
      </c>
      <c r="AV318" s="126"/>
      <c r="AW318" s="46" t="str">
        <f t="shared" si="175"/>
        <v/>
      </c>
      <c r="AX318" s="125" t="str">
        <f t="shared" si="176"/>
        <v/>
      </c>
      <c r="AY318" s="125" t="str">
        <f t="shared" si="177"/>
        <v/>
      </c>
      <c r="AZ318" s="87"/>
      <c r="BA318" s="30" t="str">
        <f t="shared" si="178"/>
        <v>Débil</v>
      </c>
      <c r="BB318" s="34" t="str">
        <f>IFERROR(VLOOKUP((CONCATENATE(AY318,BA318)),Listados!$U$3:$V$11,2,FALSE),"")</f>
        <v/>
      </c>
      <c r="BC318" s="125">
        <f t="shared" si="179"/>
        <v>100</v>
      </c>
      <c r="BD318" s="189"/>
      <c r="BE318" s="190"/>
      <c r="BF318" s="189"/>
      <c r="BG318" s="189"/>
      <c r="BH318" s="176"/>
      <c r="BI318" s="198"/>
      <c r="BJ318" s="176"/>
      <c r="BK318" s="176"/>
    </row>
    <row r="319" spans="1:63" ht="28">
      <c r="A319" s="177">
        <v>53</v>
      </c>
      <c r="B319" s="199"/>
      <c r="C319" s="181" t="str">
        <f>IFERROR(VLOOKUP(B319,Listados!B$3:C$20,2,FALSE),"")</f>
        <v/>
      </c>
      <c r="D319" s="184" t="s">
        <v>193</v>
      </c>
      <c r="E319" s="37"/>
      <c r="F319" s="28"/>
      <c r="G319" s="184"/>
      <c r="H319" s="233"/>
      <c r="I319" s="233"/>
      <c r="J319" s="233"/>
      <c r="K319" s="233"/>
      <c r="L319" s="233"/>
      <c r="M319" s="233"/>
      <c r="N319" s="233"/>
      <c r="O319" s="233"/>
      <c r="P319" s="233"/>
      <c r="Q319" s="233"/>
      <c r="R319" s="233"/>
      <c r="S319" s="233"/>
      <c r="T319" s="233"/>
      <c r="U319" s="233"/>
      <c r="V319" s="233"/>
      <c r="W319" s="233"/>
      <c r="X319" s="233"/>
      <c r="Y319" s="233"/>
      <c r="Z319" s="191"/>
      <c r="AA319" s="195">
        <f>COUNTIF(H319:Z324, "SI")</f>
        <v>0</v>
      </c>
      <c r="AB319" s="191"/>
      <c r="AC319" s="193" t="e">
        <f>+VLOOKUP(AB319,Listados!$K$8:$L$12,2,0)</f>
        <v>#N/A</v>
      </c>
      <c r="AD319" s="195" t="str">
        <f>+IF(OR(AA319=1,AA319&lt;=5),"Moderado",IF(OR(AA319=6,AA319&lt;=11),"Mayor","Catastrófico"))</f>
        <v>Moderado</v>
      </c>
      <c r="AE319" s="193" t="e">
        <f>+VLOOKUP(AD319,Listados!K325:L329,2,0)</f>
        <v>#N/A</v>
      </c>
      <c r="AF319" s="176" t="str">
        <f>IF(AND(AB319&lt;&gt;"",AD319&lt;&gt;""),VLOOKUP(AB319&amp;AD319,Listados!$M$3:$N$27,2,FALSE),"")</f>
        <v/>
      </c>
      <c r="AG319" s="83" t="s">
        <v>169</v>
      </c>
      <c r="AH319" s="86"/>
      <c r="AI319" s="86"/>
      <c r="AJ319" s="86"/>
      <c r="AK319" s="46" t="str">
        <f t="shared" si="169"/>
        <v/>
      </c>
      <c r="AL319" s="86"/>
      <c r="AM319" s="46" t="str">
        <f t="shared" si="170"/>
        <v/>
      </c>
      <c r="AN319" s="126"/>
      <c r="AO319" s="46" t="str">
        <f t="shared" si="171"/>
        <v/>
      </c>
      <c r="AP319" s="126"/>
      <c r="AQ319" s="46" t="str">
        <f t="shared" si="172"/>
        <v/>
      </c>
      <c r="AR319" s="126"/>
      <c r="AS319" s="46" t="str">
        <f t="shared" si="173"/>
        <v/>
      </c>
      <c r="AT319" s="126"/>
      <c r="AU319" s="46" t="str">
        <f t="shared" si="174"/>
        <v/>
      </c>
      <c r="AV319" s="126"/>
      <c r="AW319" s="46" t="str">
        <f t="shared" si="175"/>
        <v/>
      </c>
      <c r="AX319" s="125" t="str">
        <f t="shared" si="176"/>
        <v/>
      </c>
      <c r="AY319" s="125" t="str">
        <f t="shared" si="177"/>
        <v/>
      </c>
      <c r="AZ319" s="87"/>
      <c r="BA319" s="30" t="str">
        <f t="shared" si="178"/>
        <v>Débil</v>
      </c>
      <c r="BB319" s="34" t="str">
        <f>IFERROR(VLOOKUP((CONCATENATE(AY319,BA319)),Listados!$U$3:$V$11,2,FALSE),"")</f>
        <v/>
      </c>
      <c r="BC319" s="125">
        <f t="shared" si="179"/>
        <v>100</v>
      </c>
      <c r="BD319" s="187">
        <f>AVERAGE(BC319:BC324)</f>
        <v>100</v>
      </c>
      <c r="BE319" s="189" t="str">
        <f>IF(BD319&lt;=50, "Débil", IF(BD319&lt;=99,"Moderado","Fuerte"))</f>
        <v>Fuerte</v>
      </c>
      <c r="BF319" s="187">
        <f t="shared" ref="BF319" si="207">+IF(BE319="Fuerte",2,IF(BE319="Moderado",1,0))</f>
        <v>2</v>
      </c>
      <c r="BG319" s="187" t="e">
        <f t="shared" ref="BG319" si="208">+AC319-BF319</f>
        <v>#N/A</v>
      </c>
      <c r="BH319" s="174" t="e">
        <f>+VLOOKUP(BG319,Listados!$J$18:$K$24,2,TRUE)</f>
        <v>#N/A</v>
      </c>
      <c r="BI319" s="176" t="str">
        <f t="shared" ref="BI319" si="209">IF(ISBLANK(AD319),"",AD319)</f>
        <v>Moderado</v>
      </c>
      <c r="BJ319" s="174" t="e">
        <f>IF(AND(BH319&lt;&gt;"",BI319&lt;&gt;""),VLOOKUP(BH319&amp;BI319,Listados!$M$3:$N$27,2,FALSE),"")</f>
        <v>#N/A</v>
      </c>
      <c r="BK319" s="174" t="e">
        <f>+VLOOKUP(BJ319,Listados!$P$3:$Q$6,2,FALSE)</f>
        <v>#N/A</v>
      </c>
    </row>
    <row r="320" spans="1:63" ht="28">
      <c r="A320" s="178"/>
      <c r="B320" s="200"/>
      <c r="C320" s="182"/>
      <c r="D320" s="185"/>
      <c r="E320" s="35"/>
      <c r="F320" s="29"/>
      <c r="G320" s="185"/>
      <c r="H320" s="234"/>
      <c r="I320" s="234"/>
      <c r="J320" s="234"/>
      <c r="K320" s="234"/>
      <c r="L320" s="234"/>
      <c r="M320" s="234"/>
      <c r="N320" s="234"/>
      <c r="O320" s="234"/>
      <c r="P320" s="234"/>
      <c r="Q320" s="234"/>
      <c r="R320" s="234"/>
      <c r="S320" s="234"/>
      <c r="T320" s="234"/>
      <c r="U320" s="234"/>
      <c r="V320" s="234"/>
      <c r="W320" s="234"/>
      <c r="X320" s="234"/>
      <c r="Y320" s="234"/>
      <c r="Z320" s="192"/>
      <c r="AA320" s="218"/>
      <c r="AB320" s="192"/>
      <c r="AC320" s="194"/>
      <c r="AD320" s="218" t="str">
        <f>+IF(OR(AB320=1,AB320&lt;=5),"Moderado",IF(OR(AB320=6,AB320&lt;=11),"Mayor","Catastrófico"))</f>
        <v>Moderado</v>
      </c>
      <c r="AE320" s="194"/>
      <c r="AF320" s="198"/>
      <c r="AG320" s="83" t="s">
        <v>169</v>
      </c>
      <c r="AH320" s="86"/>
      <c r="AI320" s="86"/>
      <c r="AJ320" s="86"/>
      <c r="AK320" s="46" t="str">
        <f t="shared" si="169"/>
        <v/>
      </c>
      <c r="AL320" s="86"/>
      <c r="AM320" s="46" t="str">
        <f t="shared" si="170"/>
        <v/>
      </c>
      <c r="AN320" s="126"/>
      <c r="AO320" s="46" t="str">
        <f t="shared" si="171"/>
        <v/>
      </c>
      <c r="AP320" s="126"/>
      <c r="AQ320" s="46" t="str">
        <f t="shared" si="172"/>
        <v/>
      </c>
      <c r="AR320" s="126"/>
      <c r="AS320" s="46" t="str">
        <f t="shared" si="173"/>
        <v/>
      </c>
      <c r="AT320" s="126"/>
      <c r="AU320" s="46" t="str">
        <f t="shared" si="174"/>
        <v/>
      </c>
      <c r="AV320" s="126"/>
      <c r="AW320" s="46" t="str">
        <f t="shared" si="175"/>
        <v/>
      </c>
      <c r="AX320" s="125" t="str">
        <f t="shared" si="176"/>
        <v/>
      </c>
      <c r="AY320" s="125" t="str">
        <f t="shared" si="177"/>
        <v/>
      </c>
      <c r="AZ320" s="87"/>
      <c r="BA320" s="30" t="str">
        <f t="shared" si="178"/>
        <v>Débil</v>
      </c>
      <c r="BB320" s="34" t="str">
        <f>IFERROR(VLOOKUP((CONCATENATE(AY320,BA320)),Listados!$U$3:$V$11,2,FALSE),"")</f>
        <v/>
      </c>
      <c r="BC320" s="125">
        <f t="shared" si="179"/>
        <v>100</v>
      </c>
      <c r="BD320" s="188"/>
      <c r="BE320" s="190"/>
      <c r="BF320" s="188"/>
      <c r="BG320" s="188"/>
      <c r="BH320" s="175"/>
      <c r="BI320" s="198"/>
      <c r="BJ320" s="175"/>
      <c r="BK320" s="175"/>
    </row>
    <row r="321" spans="1:63" ht="28">
      <c r="A321" s="178"/>
      <c r="B321" s="200"/>
      <c r="C321" s="182"/>
      <c r="D321" s="185"/>
      <c r="E321" s="35"/>
      <c r="F321" s="29"/>
      <c r="G321" s="185"/>
      <c r="H321" s="234"/>
      <c r="I321" s="234"/>
      <c r="J321" s="234"/>
      <c r="K321" s="234"/>
      <c r="L321" s="234"/>
      <c r="M321" s="234"/>
      <c r="N321" s="234"/>
      <c r="O321" s="234"/>
      <c r="P321" s="234"/>
      <c r="Q321" s="234"/>
      <c r="R321" s="234"/>
      <c r="S321" s="234"/>
      <c r="T321" s="234"/>
      <c r="U321" s="234"/>
      <c r="V321" s="234"/>
      <c r="W321" s="234"/>
      <c r="X321" s="234"/>
      <c r="Y321" s="234"/>
      <c r="Z321" s="192"/>
      <c r="AA321" s="218"/>
      <c r="AB321" s="192"/>
      <c r="AC321" s="194"/>
      <c r="AD321" s="218" t="str">
        <f>+IF(OR(AB321=1,AB321&lt;=5),"Moderado",IF(OR(AB321=6,AB321&lt;=11),"Mayor","Catastrófico"))</f>
        <v>Moderado</v>
      </c>
      <c r="AE321" s="194"/>
      <c r="AF321" s="198"/>
      <c r="AG321" s="83" t="s">
        <v>169</v>
      </c>
      <c r="AH321" s="86"/>
      <c r="AI321" s="86"/>
      <c r="AJ321" s="86"/>
      <c r="AK321" s="46" t="str">
        <f t="shared" si="169"/>
        <v/>
      </c>
      <c r="AL321" s="86"/>
      <c r="AM321" s="46" t="str">
        <f t="shared" si="170"/>
        <v/>
      </c>
      <c r="AN321" s="126"/>
      <c r="AO321" s="46" t="str">
        <f t="shared" si="171"/>
        <v/>
      </c>
      <c r="AP321" s="126"/>
      <c r="AQ321" s="46" t="str">
        <f t="shared" si="172"/>
        <v/>
      </c>
      <c r="AR321" s="126"/>
      <c r="AS321" s="46" t="str">
        <f t="shared" si="173"/>
        <v/>
      </c>
      <c r="AT321" s="126"/>
      <c r="AU321" s="46" t="str">
        <f t="shared" si="174"/>
        <v/>
      </c>
      <c r="AV321" s="126"/>
      <c r="AW321" s="46" t="str">
        <f t="shared" si="175"/>
        <v/>
      </c>
      <c r="AX321" s="125" t="str">
        <f t="shared" si="176"/>
        <v/>
      </c>
      <c r="AY321" s="125" t="str">
        <f t="shared" si="177"/>
        <v/>
      </c>
      <c r="AZ321" s="87"/>
      <c r="BA321" s="30" t="str">
        <f t="shared" si="178"/>
        <v>Débil</v>
      </c>
      <c r="BB321" s="34" t="str">
        <f>IFERROR(VLOOKUP((CONCATENATE(AY321,BA321)),Listados!$U$3:$V$11,2,FALSE),"")</f>
        <v/>
      </c>
      <c r="BC321" s="125">
        <f t="shared" si="179"/>
        <v>100</v>
      </c>
      <c r="BD321" s="188"/>
      <c r="BE321" s="190"/>
      <c r="BF321" s="188"/>
      <c r="BG321" s="188"/>
      <c r="BH321" s="175"/>
      <c r="BI321" s="198"/>
      <c r="BJ321" s="175"/>
      <c r="BK321" s="175"/>
    </row>
    <row r="322" spans="1:63" ht="28">
      <c r="A322" s="178"/>
      <c r="B322" s="200"/>
      <c r="C322" s="182"/>
      <c r="D322" s="185"/>
      <c r="E322" s="227"/>
      <c r="F322" s="235"/>
      <c r="G322" s="185"/>
      <c r="H322" s="234"/>
      <c r="I322" s="234"/>
      <c r="J322" s="234"/>
      <c r="K322" s="234"/>
      <c r="L322" s="234"/>
      <c r="M322" s="234"/>
      <c r="N322" s="234"/>
      <c r="O322" s="234"/>
      <c r="P322" s="234"/>
      <c r="Q322" s="234"/>
      <c r="R322" s="234"/>
      <c r="S322" s="234"/>
      <c r="T322" s="234"/>
      <c r="U322" s="234"/>
      <c r="V322" s="234"/>
      <c r="W322" s="234"/>
      <c r="X322" s="234"/>
      <c r="Y322" s="234"/>
      <c r="Z322" s="192"/>
      <c r="AA322" s="218"/>
      <c r="AB322" s="192"/>
      <c r="AC322" s="194"/>
      <c r="AD322" s="218" t="str">
        <f>+IF(OR(AB322=1,AB322&lt;=5),"Moderado",IF(OR(AB322=6,AB322&lt;=11),"Mayor","Catastrófico"))</f>
        <v>Moderado</v>
      </c>
      <c r="AE322" s="194"/>
      <c r="AF322" s="198"/>
      <c r="AG322" s="83" t="s">
        <v>169</v>
      </c>
      <c r="AH322" s="86"/>
      <c r="AI322" s="86"/>
      <c r="AJ322" s="86"/>
      <c r="AK322" s="46" t="str">
        <f t="shared" si="169"/>
        <v/>
      </c>
      <c r="AL322" s="86"/>
      <c r="AM322" s="46" t="str">
        <f t="shared" si="170"/>
        <v/>
      </c>
      <c r="AN322" s="126"/>
      <c r="AO322" s="46" t="str">
        <f t="shared" si="171"/>
        <v/>
      </c>
      <c r="AP322" s="126"/>
      <c r="AQ322" s="46" t="str">
        <f t="shared" si="172"/>
        <v/>
      </c>
      <c r="AR322" s="126"/>
      <c r="AS322" s="46" t="str">
        <f t="shared" si="173"/>
        <v/>
      </c>
      <c r="AT322" s="126"/>
      <c r="AU322" s="46" t="str">
        <f t="shared" si="174"/>
        <v/>
      </c>
      <c r="AV322" s="126"/>
      <c r="AW322" s="46" t="str">
        <f t="shared" si="175"/>
        <v/>
      </c>
      <c r="AX322" s="125" t="str">
        <f t="shared" si="176"/>
        <v/>
      </c>
      <c r="AY322" s="125" t="str">
        <f t="shared" si="177"/>
        <v/>
      </c>
      <c r="AZ322" s="87"/>
      <c r="BA322" s="30" t="str">
        <f t="shared" si="178"/>
        <v>Débil</v>
      </c>
      <c r="BB322" s="34" t="str">
        <f>IFERROR(VLOOKUP((CONCATENATE(AY322,BA322)),Listados!$U$3:$V$11,2,FALSE),"")</f>
        <v/>
      </c>
      <c r="BC322" s="125">
        <f t="shared" si="179"/>
        <v>100</v>
      </c>
      <c r="BD322" s="188"/>
      <c r="BE322" s="190"/>
      <c r="BF322" s="188"/>
      <c r="BG322" s="188"/>
      <c r="BH322" s="175"/>
      <c r="BI322" s="198"/>
      <c r="BJ322" s="175"/>
      <c r="BK322" s="175"/>
    </row>
    <row r="323" spans="1:63" ht="28">
      <c r="A323" s="178"/>
      <c r="B323" s="200"/>
      <c r="C323" s="182"/>
      <c r="D323" s="185"/>
      <c r="E323" s="228"/>
      <c r="F323" s="236"/>
      <c r="G323" s="185"/>
      <c r="H323" s="234"/>
      <c r="I323" s="234"/>
      <c r="J323" s="234"/>
      <c r="K323" s="234"/>
      <c r="L323" s="234"/>
      <c r="M323" s="234"/>
      <c r="N323" s="234"/>
      <c r="O323" s="234"/>
      <c r="P323" s="234"/>
      <c r="Q323" s="234"/>
      <c r="R323" s="234"/>
      <c r="S323" s="234"/>
      <c r="T323" s="234"/>
      <c r="U323" s="234"/>
      <c r="V323" s="234"/>
      <c r="W323" s="234"/>
      <c r="X323" s="234"/>
      <c r="Y323" s="234"/>
      <c r="Z323" s="192"/>
      <c r="AA323" s="218"/>
      <c r="AB323" s="192"/>
      <c r="AC323" s="194"/>
      <c r="AD323" s="218" t="str">
        <f>+IF(OR(AB323=1,AB323&lt;=5),"Moderado",IF(OR(AB323=6,AB323&lt;=11),"Mayor","Catastrófico"))</f>
        <v>Moderado</v>
      </c>
      <c r="AE323" s="194"/>
      <c r="AF323" s="198"/>
      <c r="AG323" s="83" t="s">
        <v>169</v>
      </c>
      <c r="AH323" s="86"/>
      <c r="AI323" s="86"/>
      <c r="AJ323" s="86"/>
      <c r="AK323" s="46" t="str">
        <f t="shared" si="169"/>
        <v/>
      </c>
      <c r="AL323" s="86"/>
      <c r="AM323" s="46" t="str">
        <f t="shared" si="170"/>
        <v/>
      </c>
      <c r="AN323" s="126"/>
      <c r="AO323" s="46" t="str">
        <f t="shared" si="171"/>
        <v/>
      </c>
      <c r="AP323" s="126"/>
      <c r="AQ323" s="46" t="str">
        <f t="shared" si="172"/>
        <v/>
      </c>
      <c r="AR323" s="126"/>
      <c r="AS323" s="46" t="str">
        <f t="shared" si="173"/>
        <v/>
      </c>
      <c r="AT323" s="126"/>
      <c r="AU323" s="46" t="str">
        <f t="shared" si="174"/>
        <v/>
      </c>
      <c r="AV323" s="126"/>
      <c r="AW323" s="46" t="str">
        <f t="shared" si="175"/>
        <v/>
      </c>
      <c r="AX323" s="125" t="str">
        <f t="shared" si="176"/>
        <v/>
      </c>
      <c r="AY323" s="125" t="str">
        <f t="shared" si="177"/>
        <v/>
      </c>
      <c r="AZ323" s="87"/>
      <c r="BA323" s="30" t="str">
        <f t="shared" si="178"/>
        <v>Débil</v>
      </c>
      <c r="BB323" s="34" t="str">
        <f>IFERROR(VLOOKUP((CONCATENATE(AY323,BA323)),Listados!$U$3:$V$11,2,FALSE),"")</f>
        <v/>
      </c>
      <c r="BC323" s="125">
        <f t="shared" si="179"/>
        <v>100</v>
      </c>
      <c r="BD323" s="188"/>
      <c r="BE323" s="190"/>
      <c r="BF323" s="188"/>
      <c r="BG323" s="188"/>
      <c r="BH323" s="175"/>
      <c r="BI323" s="198"/>
      <c r="BJ323" s="175"/>
      <c r="BK323" s="175"/>
    </row>
    <row r="324" spans="1:63" ht="29" thickBot="1">
      <c r="A324" s="179"/>
      <c r="B324" s="200"/>
      <c r="C324" s="183"/>
      <c r="D324" s="186"/>
      <c r="E324" s="229"/>
      <c r="F324" s="237"/>
      <c r="G324" s="185"/>
      <c r="H324" s="234"/>
      <c r="I324" s="234"/>
      <c r="J324" s="234"/>
      <c r="K324" s="234"/>
      <c r="L324" s="234"/>
      <c r="M324" s="234"/>
      <c r="N324" s="234"/>
      <c r="O324" s="234"/>
      <c r="P324" s="234"/>
      <c r="Q324" s="234"/>
      <c r="R324" s="234"/>
      <c r="S324" s="234"/>
      <c r="T324" s="234"/>
      <c r="U324" s="234"/>
      <c r="V324" s="234"/>
      <c r="W324" s="234"/>
      <c r="X324" s="234"/>
      <c r="Y324" s="234"/>
      <c r="Z324" s="192"/>
      <c r="AA324" s="218"/>
      <c r="AB324" s="192"/>
      <c r="AC324" s="195"/>
      <c r="AD324" s="218" t="str">
        <f>+IF(OR(AB324=1,AB324&lt;=5),"Moderado",IF(OR(AB324=6,AB324&lt;=11),"Mayor","Catastrófico"))</f>
        <v>Moderado</v>
      </c>
      <c r="AE324" s="195"/>
      <c r="AF324" s="198"/>
      <c r="AG324" s="83" t="s">
        <v>169</v>
      </c>
      <c r="AH324" s="86"/>
      <c r="AI324" s="86"/>
      <c r="AJ324" s="86"/>
      <c r="AK324" s="46" t="str">
        <f t="shared" si="169"/>
        <v/>
      </c>
      <c r="AL324" s="86"/>
      <c r="AM324" s="46" t="str">
        <f t="shared" si="170"/>
        <v/>
      </c>
      <c r="AN324" s="126"/>
      <c r="AO324" s="46" t="str">
        <f t="shared" si="171"/>
        <v/>
      </c>
      <c r="AP324" s="126"/>
      <c r="AQ324" s="46" t="str">
        <f t="shared" si="172"/>
        <v/>
      </c>
      <c r="AR324" s="126"/>
      <c r="AS324" s="46" t="str">
        <f t="shared" si="173"/>
        <v/>
      </c>
      <c r="AT324" s="126"/>
      <c r="AU324" s="46" t="str">
        <f t="shared" si="174"/>
        <v/>
      </c>
      <c r="AV324" s="126"/>
      <c r="AW324" s="46" t="str">
        <f t="shared" si="175"/>
        <v/>
      </c>
      <c r="AX324" s="125" t="str">
        <f t="shared" si="176"/>
        <v/>
      </c>
      <c r="AY324" s="125" t="str">
        <f t="shared" si="177"/>
        <v/>
      </c>
      <c r="AZ324" s="87"/>
      <c r="BA324" s="30" t="str">
        <f t="shared" si="178"/>
        <v>Débil</v>
      </c>
      <c r="BB324" s="34" t="str">
        <f>IFERROR(VLOOKUP((CONCATENATE(AY324,BA324)),Listados!$U$3:$V$11,2,FALSE),"")</f>
        <v/>
      </c>
      <c r="BC324" s="125">
        <f t="shared" si="179"/>
        <v>100</v>
      </c>
      <c r="BD324" s="189"/>
      <c r="BE324" s="190"/>
      <c r="BF324" s="189"/>
      <c r="BG324" s="189"/>
      <c r="BH324" s="176"/>
      <c r="BI324" s="198"/>
      <c r="BJ324" s="176"/>
      <c r="BK324" s="176"/>
    </row>
    <row r="325" spans="1:63" ht="28">
      <c r="A325" s="177">
        <v>54</v>
      </c>
      <c r="B325" s="199"/>
      <c r="C325" s="181" t="str">
        <f>IFERROR(VLOOKUP(B325,Listados!B$3:C$20,2,FALSE),"")</f>
        <v/>
      </c>
      <c r="D325" s="184" t="s">
        <v>193</v>
      </c>
      <c r="E325" s="37"/>
      <c r="F325" s="28"/>
      <c r="G325" s="184"/>
      <c r="H325" s="233"/>
      <c r="I325" s="233"/>
      <c r="J325" s="233"/>
      <c r="K325" s="233"/>
      <c r="L325" s="233"/>
      <c r="M325" s="233"/>
      <c r="N325" s="233"/>
      <c r="O325" s="233"/>
      <c r="P325" s="233"/>
      <c r="Q325" s="233"/>
      <c r="R325" s="233"/>
      <c r="S325" s="233"/>
      <c r="T325" s="233"/>
      <c r="U325" s="233"/>
      <c r="V325" s="233"/>
      <c r="W325" s="233"/>
      <c r="X325" s="233"/>
      <c r="Y325" s="233"/>
      <c r="Z325" s="191"/>
      <c r="AA325" s="195">
        <f>COUNTIF(H325:Z330, "SI")</f>
        <v>0</v>
      </c>
      <c r="AB325" s="191"/>
      <c r="AC325" s="193" t="e">
        <f>+VLOOKUP(AB325,Listados!$K$8:$L$12,2,0)</f>
        <v>#N/A</v>
      </c>
      <c r="AD325" s="195" t="str">
        <f>+IF(OR(AA325=1,AA325&lt;=5),"Moderado",IF(OR(AA325=6,AA325&lt;=11),"Mayor","Catastrófico"))</f>
        <v>Moderado</v>
      </c>
      <c r="AE325" s="193" t="e">
        <f>+VLOOKUP(AD325,Listados!K331:L335,2,0)</f>
        <v>#N/A</v>
      </c>
      <c r="AF325" s="176" t="str">
        <f>IF(AND(AB325&lt;&gt;"",AD325&lt;&gt;""),VLOOKUP(AB325&amp;AD325,Listados!$M$3:$N$27,2,FALSE),"")</f>
        <v/>
      </c>
      <c r="AG325" s="83" t="s">
        <v>169</v>
      </c>
      <c r="AH325" s="86"/>
      <c r="AI325" s="86"/>
      <c r="AJ325" s="86"/>
      <c r="AK325" s="46" t="str">
        <f t="shared" si="169"/>
        <v/>
      </c>
      <c r="AL325" s="86"/>
      <c r="AM325" s="46" t="str">
        <f t="shared" si="170"/>
        <v/>
      </c>
      <c r="AN325" s="126"/>
      <c r="AO325" s="46" t="str">
        <f t="shared" si="171"/>
        <v/>
      </c>
      <c r="AP325" s="126"/>
      <c r="AQ325" s="46" t="str">
        <f t="shared" si="172"/>
        <v/>
      </c>
      <c r="AR325" s="126"/>
      <c r="AS325" s="46" t="str">
        <f t="shared" si="173"/>
        <v/>
      </c>
      <c r="AT325" s="126"/>
      <c r="AU325" s="46" t="str">
        <f t="shared" si="174"/>
        <v/>
      </c>
      <c r="AV325" s="126"/>
      <c r="AW325" s="46" t="str">
        <f t="shared" si="175"/>
        <v/>
      </c>
      <c r="AX325" s="125" t="str">
        <f t="shared" si="176"/>
        <v/>
      </c>
      <c r="AY325" s="125" t="str">
        <f t="shared" si="177"/>
        <v/>
      </c>
      <c r="AZ325" s="87"/>
      <c r="BA325" s="30" t="str">
        <f t="shared" si="178"/>
        <v>Débil</v>
      </c>
      <c r="BB325" s="34" t="str">
        <f>IFERROR(VLOOKUP((CONCATENATE(AY325,BA325)),Listados!$U$3:$V$11,2,FALSE),"")</f>
        <v/>
      </c>
      <c r="BC325" s="125">
        <f t="shared" si="179"/>
        <v>100</v>
      </c>
      <c r="BD325" s="187">
        <f>AVERAGE(BC325:BC330)</f>
        <v>100</v>
      </c>
      <c r="BE325" s="189" t="str">
        <f>IF(BD325&lt;=50, "Débil", IF(BD325&lt;=99,"Moderado","Fuerte"))</f>
        <v>Fuerte</v>
      </c>
      <c r="BF325" s="187">
        <f t="shared" ref="BF325" si="210">+IF(BE325="Fuerte",2,IF(BE325="Moderado",1,0))</f>
        <v>2</v>
      </c>
      <c r="BG325" s="187" t="e">
        <f t="shared" ref="BG325" si="211">+AC325-BF325</f>
        <v>#N/A</v>
      </c>
      <c r="BH325" s="174" t="e">
        <f>+VLOOKUP(BG325,Listados!$J$18:$K$24,2,TRUE)</f>
        <v>#N/A</v>
      </c>
      <c r="BI325" s="176" t="str">
        <f t="shared" ref="BI325" si="212">IF(ISBLANK(AD325),"",AD325)</f>
        <v>Moderado</v>
      </c>
      <c r="BJ325" s="174" t="e">
        <f>IF(AND(BH325&lt;&gt;"",BI325&lt;&gt;""),VLOOKUP(BH325&amp;BI325,Listados!$M$3:$N$27,2,FALSE),"")</f>
        <v>#N/A</v>
      </c>
      <c r="BK325" s="174" t="e">
        <f>+VLOOKUP(BJ325,Listados!$P$3:$Q$6,2,FALSE)</f>
        <v>#N/A</v>
      </c>
    </row>
    <row r="326" spans="1:63" ht="28">
      <c r="A326" s="178"/>
      <c r="B326" s="200"/>
      <c r="C326" s="182"/>
      <c r="D326" s="185"/>
      <c r="E326" s="35"/>
      <c r="F326" s="29"/>
      <c r="G326" s="185"/>
      <c r="H326" s="234"/>
      <c r="I326" s="234"/>
      <c r="J326" s="234"/>
      <c r="K326" s="234"/>
      <c r="L326" s="234"/>
      <c r="M326" s="234"/>
      <c r="N326" s="234"/>
      <c r="O326" s="234"/>
      <c r="P326" s="234"/>
      <c r="Q326" s="234"/>
      <c r="R326" s="234"/>
      <c r="S326" s="234"/>
      <c r="T326" s="234"/>
      <c r="U326" s="234"/>
      <c r="V326" s="234"/>
      <c r="W326" s="234"/>
      <c r="X326" s="234"/>
      <c r="Y326" s="234"/>
      <c r="Z326" s="192"/>
      <c r="AA326" s="218"/>
      <c r="AB326" s="192"/>
      <c r="AC326" s="194"/>
      <c r="AD326" s="218" t="str">
        <f>+IF(OR(AB326=1,AB326&lt;=5),"Moderado",IF(OR(AB326=6,AB326&lt;=11),"Mayor","Catastrófico"))</f>
        <v>Moderado</v>
      </c>
      <c r="AE326" s="194"/>
      <c r="AF326" s="198"/>
      <c r="AG326" s="83" t="s">
        <v>169</v>
      </c>
      <c r="AH326" s="86"/>
      <c r="AI326" s="86"/>
      <c r="AJ326" s="86"/>
      <c r="AK326" s="46" t="str">
        <f t="shared" si="169"/>
        <v/>
      </c>
      <c r="AL326" s="86"/>
      <c r="AM326" s="46" t="str">
        <f t="shared" si="170"/>
        <v/>
      </c>
      <c r="AN326" s="126"/>
      <c r="AO326" s="46" t="str">
        <f t="shared" si="171"/>
        <v/>
      </c>
      <c r="AP326" s="126"/>
      <c r="AQ326" s="46" t="str">
        <f t="shared" si="172"/>
        <v/>
      </c>
      <c r="AR326" s="126"/>
      <c r="AS326" s="46" t="str">
        <f t="shared" si="173"/>
        <v/>
      </c>
      <c r="AT326" s="126"/>
      <c r="AU326" s="46" t="str">
        <f t="shared" si="174"/>
        <v/>
      </c>
      <c r="AV326" s="126"/>
      <c r="AW326" s="46" t="str">
        <f t="shared" si="175"/>
        <v/>
      </c>
      <c r="AX326" s="125" t="str">
        <f t="shared" si="176"/>
        <v/>
      </c>
      <c r="AY326" s="125" t="str">
        <f t="shared" si="177"/>
        <v/>
      </c>
      <c r="AZ326" s="87"/>
      <c r="BA326" s="30" t="str">
        <f t="shared" si="178"/>
        <v>Débil</v>
      </c>
      <c r="BB326" s="34" t="str">
        <f>IFERROR(VLOOKUP((CONCATENATE(AY326,BA326)),Listados!$U$3:$V$11,2,FALSE),"")</f>
        <v/>
      </c>
      <c r="BC326" s="125">
        <f t="shared" si="179"/>
        <v>100</v>
      </c>
      <c r="BD326" s="188"/>
      <c r="BE326" s="190"/>
      <c r="BF326" s="188"/>
      <c r="BG326" s="188"/>
      <c r="BH326" s="175"/>
      <c r="BI326" s="198"/>
      <c r="BJ326" s="175"/>
      <c r="BK326" s="175"/>
    </row>
    <row r="327" spans="1:63" ht="28">
      <c r="A327" s="178"/>
      <c r="B327" s="200"/>
      <c r="C327" s="182"/>
      <c r="D327" s="185"/>
      <c r="E327" s="35"/>
      <c r="F327" s="29"/>
      <c r="G327" s="185"/>
      <c r="H327" s="234"/>
      <c r="I327" s="234"/>
      <c r="J327" s="234"/>
      <c r="K327" s="234"/>
      <c r="L327" s="234"/>
      <c r="M327" s="234"/>
      <c r="N327" s="234"/>
      <c r="O327" s="234"/>
      <c r="P327" s="234"/>
      <c r="Q327" s="234"/>
      <c r="R327" s="234"/>
      <c r="S327" s="234"/>
      <c r="T327" s="234"/>
      <c r="U327" s="234"/>
      <c r="V327" s="234"/>
      <c r="W327" s="234"/>
      <c r="X327" s="234"/>
      <c r="Y327" s="234"/>
      <c r="Z327" s="192"/>
      <c r="AA327" s="218"/>
      <c r="AB327" s="192"/>
      <c r="AC327" s="194"/>
      <c r="AD327" s="218" t="str">
        <f>+IF(OR(AB327=1,AB327&lt;=5),"Moderado",IF(OR(AB327=6,AB327&lt;=11),"Mayor","Catastrófico"))</f>
        <v>Moderado</v>
      </c>
      <c r="AE327" s="194"/>
      <c r="AF327" s="198"/>
      <c r="AG327" s="83" t="s">
        <v>169</v>
      </c>
      <c r="AH327" s="86"/>
      <c r="AI327" s="86"/>
      <c r="AJ327" s="86"/>
      <c r="AK327" s="46" t="str">
        <f t="shared" si="169"/>
        <v/>
      </c>
      <c r="AL327" s="86"/>
      <c r="AM327" s="46" t="str">
        <f t="shared" si="170"/>
        <v/>
      </c>
      <c r="AN327" s="126"/>
      <c r="AO327" s="46" t="str">
        <f t="shared" si="171"/>
        <v/>
      </c>
      <c r="AP327" s="126"/>
      <c r="AQ327" s="46" t="str">
        <f t="shared" si="172"/>
        <v/>
      </c>
      <c r="AR327" s="126"/>
      <c r="AS327" s="46" t="str">
        <f t="shared" si="173"/>
        <v/>
      </c>
      <c r="AT327" s="126"/>
      <c r="AU327" s="46" t="str">
        <f t="shared" si="174"/>
        <v/>
      </c>
      <c r="AV327" s="126"/>
      <c r="AW327" s="46" t="str">
        <f t="shared" si="175"/>
        <v/>
      </c>
      <c r="AX327" s="125" t="str">
        <f t="shared" si="176"/>
        <v/>
      </c>
      <c r="AY327" s="125" t="str">
        <f t="shared" si="177"/>
        <v/>
      </c>
      <c r="AZ327" s="87"/>
      <c r="BA327" s="30" t="str">
        <f t="shared" si="178"/>
        <v>Débil</v>
      </c>
      <c r="BB327" s="34" t="str">
        <f>IFERROR(VLOOKUP((CONCATENATE(AY327,BA327)),Listados!$U$3:$V$11,2,FALSE),"")</f>
        <v/>
      </c>
      <c r="BC327" s="125">
        <f t="shared" si="179"/>
        <v>100</v>
      </c>
      <c r="BD327" s="188"/>
      <c r="BE327" s="190"/>
      <c r="BF327" s="188"/>
      <c r="BG327" s="188"/>
      <c r="BH327" s="175"/>
      <c r="BI327" s="198"/>
      <c r="BJ327" s="175"/>
      <c r="BK327" s="175"/>
    </row>
    <row r="328" spans="1:63" ht="28">
      <c r="A328" s="178"/>
      <c r="B328" s="200"/>
      <c r="C328" s="182"/>
      <c r="D328" s="185"/>
      <c r="E328" s="227"/>
      <c r="F328" s="235"/>
      <c r="G328" s="185"/>
      <c r="H328" s="234"/>
      <c r="I328" s="234"/>
      <c r="J328" s="234"/>
      <c r="K328" s="234"/>
      <c r="L328" s="234"/>
      <c r="M328" s="234"/>
      <c r="N328" s="234"/>
      <c r="O328" s="234"/>
      <c r="P328" s="234"/>
      <c r="Q328" s="234"/>
      <c r="R328" s="234"/>
      <c r="S328" s="234"/>
      <c r="T328" s="234"/>
      <c r="U328" s="234"/>
      <c r="V328" s="234"/>
      <c r="W328" s="234"/>
      <c r="X328" s="234"/>
      <c r="Y328" s="234"/>
      <c r="Z328" s="192"/>
      <c r="AA328" s="218"/>
      <c r="AB328" s="192"/>
      <c r="AC328" s="194"/>
      <c r="AD328" s="218" t="str">
        <f>+IF(OR(AB328=1,AB328&lt;=5),"Moderado",IF(OR(AB328=6,AB328&lt;=11),"Mayor","Catastrófico"))</f>
        <v>Moderado</v>
      </c>
      <c r="AE328" s="194"/>
      <c r="AF328" s="198"/>
      <c r="AG328" s="83" t="s">
        <v>169</v>
      </c>
      <c r="AH328" s="86"/>
      <c r="AI328" s="86"/>
      <c r="AJ328" s="86"/>
      <c r="AK328" s="46" t="str">
        <f t="shared" ref="AK328:AK366" si="213">+IF(AJ328="si",15,"")</f>
        <v/>
      </c>
      <c r="AL328" s="86"/>
      <c r="AM328" s="46" t="str">
        <f t="shared" ref="AM328:AM366" si="214">+IF(AL328="si",15,"")</f>
        <v/>
      </c>
      <c r="AN328" s="126"/>
      <c r="AO328" s="46" t="str">
        <f t="shared" ref="AO328:AO366" si="215">+IF(AN328="si",15,"")</f>
        <v/>
      </c>
      <c r="AP328" s="126"/>
      <c r="AQ328" s="46" t="str">
        <f t="shared" ref="AQ328:AQ366" si="216">+IF(AP328="si",15,"")</f>
        <v/>
      </c>
      <c r="AR328" s="126"/>
      <c r="AS328" s="46" t="str">
        <f t="shared" ref="AS328:AS366" si="217">+IF(AR328="si",15,"")</f>
        <v/>
      </c>
      <c r="AT328" s="126"/>
      <c r="AU328" s="46" t="str">
        <f t="shared" ref="AU328:AU366" si="218">+IF(AT328="si",15,"")</f>
        <v/>
      </c>
      <c r="AV328" s="126"/>
      <c r="AW328" s="46" t="str">
        <f t="shared" ref="AW328:AW366" si="219">+IF(AV328="Completa",10,IF(AV328="Incompleta",5,""))</f>
        <v/>
      </c>
      <c r="AX328" s="125" t="str">
        <f t="shared" ref="AX328:AX366" si="220">IF((SUM(AK328,AM328,AO328,AQ328,AS328,AU328,AW328)=0),"",(SUM(AK328,AM328,AO328,AQ328,AS328,AU328,AW328)))</f>
        <v/>
      </c>
      <c r="AY328" s="125" t="str">
        <f t="shared" ref="AY328:AY366" si="221">IF(AX328&lt;=85,"Débil",IF(AX328&lt;=95,"Moderado",IF(AX328=100,"Fuerte","")))</f>
        <v/>
      </c>
      <c r="AZ328" s="87"/>
      <c r="BA328" s="30" t="str">
        <f t="shared" ref="BA328:BA366" si="222">+IF(AZ328="siempre","Fuerte",IF(AZ328="Algunas veces","Moderado","Débil"))</f>
        <v>Débil</v>
      </c>
      <c r="BB328" s="34" t="str">
        <f>IFERROR(VLOOKUP((CONCATENATE(AY328,BA328)),Listados!$U$3:$V$11,2,FALSE),"")</f>
        <v/>
      </c>
      <c r="BC328" s="125">
        <f t="shared" ref="BC328:BC366" si="223">IF(ISBLANK(BB328),"",IF(BB328="Débil", 0, IF(BB328="Moderado",50,100)))</f>
        <v>100</v>
      </c>
      <c r="BD328" s="188"/>
      <c r="BE328" s="190"/>
      <c r="BF328" s="188"/>
      <c r="BG328" s="188"/>
      <c r="BH328" s="175"/>
      <c r="BI328" s="198"/>
      <c r="BJ328" s="175"/>
      <c r="BK328" s="175"/>
    </row>
    <row r="329" spans="1:63" ht="28">
      <c r="A329" s="178"/>
      <c r="B329" s="200"/>
      <c r="C329" s="182"/>
      <c r="D329" s="185"/>
      <c r="E329" s="228"/>
      <c r="F329" s="236"/>
      <c r="G329" s="185"/>
      <c r="H329" s="234"/>
      <c r="I329" s="234"/>
      <c r="J329" s="234"/>
      <c r="K329" s="234"/>
      <c r="L329" s="234"/>
      <c r="M329" s="234"/>
      <c r="N329" s="234"/>
      <c r="O329" s="234"/>
      <c r="P329" s="234"/>
      <c r="Q329" s="234"/>
      <c r="R329" s="234"/>
      <c r="S329" s="234"/>
      <c r="T329" s="234"/>
      <c r="U329" s="234"/>
      <c r="V329" s="234"/>
      <c r="W329" s="234"/>
      <c r="X329" s="234"/>
      <c r="Y329" s="234"/>
      <c r="Z329" s="192"/>
      <c r="AA329" s="218"/>
      <c r="AB329" s="192"/>
      <c r="AC329" s="194"/>
      <c r="AD329" s="218" t="str">
        <f>+IF(OR(AB329=1,AB329&lt;=5),"Moderado",IF(OR(AB329=6,AB329&lt;=11),"Mayor","Catastrófico"))</f>
        <v>Moderado</v>
      </c>
      <c r="AE329" s="194"/>
      <c r="AF329" s="198"/>
      <c r="AG329" s="83" t="s">
        <v>169</v>
      </c>
      <c r="AH329" s="86"/>
      <c r="AI329" s="86"/>
      <c r="AJ329" s="86"/>
      <c r="AK329" s="46" t="str">
        <f t="shared" si="213"/>
        <v/>
      </c>
      <c r="AL329" s="86"/>
      <c r="AM329" s="46" t="str">
        <f t="shared" si="214"/>
        <v/>
      </c>
      <c r="AN329" s="126"/>
      <c r="AO329" s="46" t="str">
        <f t="shared" si="215"/>
        <v/>
      </c>
      <c r="AP329" s="126"/>
      <c r="AQ329" s="46" t="str">
        <f t="shared" si="216"/>
        <v/>
      </c>
      <c r="AR329" s="126"/>
      <c r="AS329" s="46" t="str">
        <f t="shared" si="217"/>
        <v/>
      </c>
      <c r="AT329" s="126"/>
      <c r="AU329" s="46" t="str">
        <f t="shared" si="218"/>
        <v/>
      </c>
      <c r="AV329" s="126"/>
      <c r="AW329" s="46" t="str">
        <f t="shared" si="219"/>
        <v/>
      </c>
      <c r="AX329" s="125" t="str">
        <f t="shared" si="220"/>
        <v/>
      </c>
      <c r="AY329" s="125" t="str">
        <f t="shared" si="221"/>
        <v/>
      </c>
      <c r="AZ329" s="87"/>
      <c r="BA329" s="30" t="str">
        <f t="shared" si="222"/>
        <v>Débil</v>
      </c>
      <c r="BB329" s="34" t="str">
        <f>IFERROR(VLOOKUP((CONCATENATE(AY329,BA329)),Listados!$U$3:$V$11,2,FALSE),"")</f>
        <v/>
      </c>
      <c r="BC329" s="125">
        <f t="shared" si="223"/>
        <v>100</v>
      </c>
      <c r="BD329" s="188"/>
      <c r="BE329" s="190"/>
      <c r="BF329" s="188"/>
      <c r="BG329" s="188"/>
      <c r="BH329" s="175"/>
      <c r="BI329" s="198"/>
      <c r="BJ329" s="175"/>
      <c r="BK329" s="175"/>
    </row>
    <row r="330" spans="1:63" ht="29" thickBot="1">
      <c r="A330" s="179"/>
      <c r="B330" s="200"/>
      <c r="C330" s="183"/>
      <c r="D330" s="186"/>
      <c r="E330" s="229"/>
      <c r="F330" s="237"/>
      <c r="G330" s="185"/>
      <c r="H330" s="234"/>
      <c r="I330" s="234"/>
      <c r="J330" s="234"/>
      <c r="K330" s="234"/>
      <c r="L330" s="234"/>
      <c r="M330" s="234"/>
      <c r="N330" s="234"/>
      <c r="O330" s="234"/>
      <c r="P330" s="234"/>
      <c r="Q330" s="234"/>
      <c r="R330" s="234"/>
      <c r="S330" s="234"/>
      <c r="T330" s="234"/>
      <c r="U330" s="234"/>
      <c r="V330" s="234"/>
      <c r="W330" s="234"/>
      <c r="X330" s="234"/>
      <c r="Y330" s="234"/>
      <c r="Z330" s="192"/>
      <c r="AA330" s="218"/>
      <c r="AB330" s="192"/>
      <c r="AC330" s="195"/>
      <c r="AD330" s="218" t="str">
        <f>+IF(OR(AB330=1,AB330&lt;=5),"Moderado",IF(OR(AB330=6,AB330&lt;=11),"Mayor","Catastrófico"))</f>
        <v>Moderado</v>
      </c>
      <c r="AE330" s="195"/>
      <c r="AF330" s="198"/>
      <c r="AG330" s="83" t="s">
        <v>169</v>
      </c>
      <c r="AH330" s="86"/>
      <c r="AI330" s="86"/>
      <c r="AJ330" s="86"/>
      <c r="AK330" s="46" t="str">
        <f t="shared" si="213"/>
        <v/>
      </c>
      <c r="AL330" s="86"/>
      <c r="AM330" s="46" t="str">
        <f t="shared" si="214"/>
        <v/>
      </c>
      <c r="AN330" s="126"/>
      <c r="AO330" s="46" t="str">
        <f t="shared" si="215"/>
        <v/>
      </c>
      <c r="AP330" s="126"/>
      <c r="AQ330" s="46" t="str">
        <f t="shared" si="216"/>
        <v/>
      </c>
      <c r="AR330" s="126"/>
      <c r="AS330" s="46" t="str">
        <f t="shared" si="217"/>
        <v/>
      </c>
      <c r="AT330" s="126"/>
      <c r="AU330" s="46" t="str">
        <f t="shared" si="218"/>
        <v/>
      </c>
      <c r="AV330" s="126"/>
      <c r="AW330" s="46" t="str">
        <f t="shared" si="219"/>
        <v/>
      </c>
      <c r="AX330" s="125" t="str">
        <f t="shared" si="220"/>
        <v/>
      </c>
      <c r="AY330" s="125" t="str">
        <f t="shared" si="221"/>
        <v/>
      </c>
      <c r="AZ330" s="87"/>
      <c r="BA330" s="30" t="str">
        <f t="shared" si="222"/>
        <v>Débil</v>
      </c>
      <c r="BB330" s="34" t="str">
        <f>IFERROR(VLOOKUP((CONCATENATE(AY330,BA330)),Listados!$U$3:$V$11,2,FALSE),"")</f>
        <v/>
      </c>
      <c r="BC330" s="125">
        <f t="shared" si="223"/>
        <v>100</v>
      </c>
      <c r="BD330" s="189"/>
      <c r="BE330" s="190"/>
      <c r="BF330" s="189"/>
      <c r="BG330" s="189"/>
      <c r="BH330" s="176"/>
      <c r="BI330" s="198"/>
      <c r="BJ330" s="176"/>
      <c r="BK330" s="176"/>
    </row>
    <row r="331" spans="1:63" ht="28">
      <c r="A331" s="177">
        <v>55</v>
      </c>
      <c r="B331" s="199"/>
      <c r="C331" s="181" t="str">
        <f>IFERROR(VLOOKUP(B331,Listados!B$3:C$20,2,FALSE),"")</f>
        <v/>
      </c>
      <c r="D331" s="184" t="s">
        <v>193</v>
      </c>
      <c r="E331" s="37"/>
      <c r="F331" s="28"/>
      <c r="G331" s="184"/>
      <c r="H331" s="233"/>
      <c r="I331" s="233"/>
      <c r="J331" s="233"/>
      <c r="K331" s="233"/>
      <c r="L331" s="233"/>
      <c r="M331" s="233"/>
      <c r="N331" s="233"/>
      <c r="O331" s="233"/>
      <c r="P331" s="233"/>
      <c r="Q331" s="233"/>
      <c r="R331" s="233"/>
      <c r="S331" s="233"/>
      <c r="T331" s="233"/>
      <c r="U331" s="233"/>
      <c r="V331" s="233"/>
      <c r="W331" s="233"/>
      <c r="X331" s="233"/>
      <c r="Y331" s="233"/>
      <c r="Z331" s="191"/>
      <c r="AA331" s="195">
        <f>COUNTIF(H331:Z336, "SI")</f>
        <v>0</v>
      </c>
      <c r="AB331" s="191"/>
      <c r="AC331" s="193" t="e">
        <f>+VLOOKUP(AB331,Listados!$K$8:$L$12,2,0)</f>
        <v>#N/A</v>
      </c>
      <c r="AD331" s="195" t="str">
        <f>+IF(OR(AA331=1,AA331&lt;=5),"Moderado",IF(OR(AA331=6,AA331&lt;=11),"Mayor","Catastrófico"))</f>
        <v>Moderado</v>
      </c>
      <c r="AE331" s="193" t="e">
        <f>+VLOOKUP(AD331,Listados!K337:L341,2,0)</f>
        <v>#N/A</v>
      </c>
      <c r="AF331" s="176" t="str">
        <f>IF(AND(AB331&lt;&gt;"",AD331&lt;&gt;""),VLOOKUP(AB331&amp;AD331,Listados!$M$3:$N$27,2,FALSE),"")</f>
        <v/>
      </c>
      <c r="AG331" s="83" t="s">
        <v>169</v>
      </c>
      <c r="AH331" s="86"/>
      <c r="AI331" s="86"/>
      <c r="AJ331" s="86"/>
      <c r="AK331" s="46" t="str">
        <f t="shared" si="213"/>
        <v/>
      </c>
      <c r="AL331" s="86"/>
      <c r="AM331" s="46" t="str">
        <f t="shared" si="214"/>
        <v/>
      </c>
      <c r="AN331" s="126"/>
      <c r="AO331" s="46" t="str">
        <f t="shared" si="215"/>
        <v/>
      </c>
      <c r="AP331" s="126"/>
      <c r="AQ331" s="46" t="str">
        <f t="shared" si="216"/>
        <v/>
      </c>
      <c r="AR331" s="126"/>
      <c r="AS331" s="46" t="str">
        <f t="shared" si="217"/>
        <v/>
      </c>
      <c r="AT331" s="126"/>
      <c r="AU331" s="46" t="str">
        <f t="shared" si="218"/>
        <v/>
      </c>
      <c r="AV331" s="126"/>
      <c r="AW331" s="46" t="str">
        <f t="shared" si="219"/>
        <v/>
      </c>
      <c r="AX331" s="125" t="str">
        <f t="shared" si="220"/>
        <v/>
      </c>
      <c r="AY331" s="125" t="str">
        <f t="shared" si="221"/>
        <v/>
      </c>
      <c r="AZ331" s="87"/>
      <c r="BA331" s="30" t="str">
        <f t="shared" si="222"/>
        <v>Débil</v>
      </c>
      <c r="BB331" s="34" t="str">
        <f>IFERROR(VLOOKUP((CONCATENATE(AY331,BA331)),Listados!$U$3:$V$11,2,FALSE),"")</f>
        <v/>
      </c>
      <c r="BC331" s="125">
        <f t="shared" si="223"/>
        <v>100</v>
      </c>
      <c r="BD331" s="187">
        <f>AVERAGE(BC331:BC336)</f>
        <v>100</v>
      </c>
      <c r="BE331" s="189" t="str">
        <f>IF(BD331&lt;=50, "Débil", IF(BD331&lt;=99,"Moderado","Fuerte"))</f>
        <v>Fuerte</v>
      </c>
      <c r="BF331" s="187">
        <f t="shared" ref="BF331" si="224">+IF(BE331="Fuerte",2,IF(BE331="Moderado",1,0))</f>
        <v>2</v>
      </c>
      <c r="BG331" s="187" t="e">
        <f t="shared" ref="BG331" si="225">+AC331-BF331</f>
        <v>#N/A</v>
      </c>
      <c r="BH331" s="174" t="e">
        <f>+VLOOKUP(BG331,Listados!$J$18:$K$24,2,TRUE)</f>
        <v>#N/A</v>
      </c>
      <c r="BI331" s="176" t="str">
        <f t="shared" ref="BI331" si="226">IF(ISBLANK(AD331),"",AD331)</f>
        <v>Moderado</v>
      </c>
      <c r="BJ331" s="174" t="e">
        <f>IF(AND(BH331&lt;&gt;"",BI331&lt;&gt;""),VLOOKUP(BH331&amp;BI331,Listados!$M$3:$N$27,2,FALSE),"")</f>
        <v>#N/A</v>
      </c>
      <c r="BK331" s="174" t="e">
        <f>+VLOOKUP(BJ331,Listados!$P$3:$Q$6,2,FALSE)</f>
        <v>#N/A</v>
      </c>
    </row>
    <row r="332" spans="1:63" ht="28">
      <c r="A332" s="178"/>
      <c r="B332" s="200"/>
      <c r="C332" s="182"/>
      <c r="D332" s="185"/>
      <c r="E332" s="35"/>
      <c r="F332" s="29"/>
      <c r="G332" s="185"/>
      <c r="H332" s="234"/>
      <c r="I332" s="234"/>
      <c r="J332" s="234"/>
      <c r="K332" s="234"/>
      <c r="L332" s="234"/>
      <c r="M332" s="234"/>
      <c r="N332" s="234"/>
      <c r="O332" s="234"/>
      <c r="P332" s="234"/>
      <c r="Q332" s="234"/>
      <c r="R332" s="234"/>
      <c r="S332" s="234"/>
      <c r="T332" s="234"/>
      <c r="U332" s="234"/>
      <c r="V332" s="234"/>
      <c r="W332" s="234"/>
      <c r="X332" s="234"/>
      <c r="Y332" s="234"/>
      <c r="Z332" s="192"/>
      <c r="AA332" s="218"/>
      <c r="AB332" s="192"/>
      <c r="AC332" s="194"/>
      <c r="AD332" s="218" t="str">
        <f>+IF(OR(AB332=1,AB332&lt;=5),"Moderado",IF(OR(AB332=6,AB332&lt;=11),"Mayor","Catastrófico"))</f>
        <v>Moderado</v>
      </c>
      <c r="AE332" s="194"/>
      <c r="AF332" s="198"/>
      <c r="AG332" s="83" t="s">
        <v>169</v>
      </c>
      <c r="AH332" s="86"/>
      <c r="AI332" s="86"/>
      <c r="AJ332" s="86"/>
      <c r="AK332" s="46" t="str">
        <f t="shared" si="213"/>
        <v/>
      </c>
      <c r="AL332" s="86"/>
      <c r="AM332" s="46" t="str">
        <f t="shared" si="214"/>
        <v/>
      </c>
      <c r="AN332" s="126"/>
      <c r="AO332" s="46" t="str">
        <f t="shared" si="215"/>
        <v/>
      </c>
      <c r="AP332" s="126"/>
      <c r="AQ332" s="46" t="str">
        <f t="shared" si="216"/>
        <v/>
      </c>
      <c r="AR332" s="126"/>
      <c r="AS332" s="46" t="str">
        <f t="shared" si="217"/>
        <v/>
      </c>
      <c r="AT332" s="126"/>
      <c r="AU332" s="46" t="str">
        <f t="shared" si="218"/>
        <v/>
      </c>
      <c r="AV332" s="126"/>
      <c r="AW332" s="46" t="str">
        <f t="shared" si="219"/>
        <v/>
      </c>
      <c r="AX332" s="125" t="str">
        <f t="shared" si="220"/>
        <v/>
      </c>
      <c r="AY332" s="125" t="str">
        <f t="shared" si="221"/>
        <v/>
      </c>
      <c r="AZ332" s="87"/>
      <c r="BA332" s="30" t="str">
        <f t="shared" si="222"/>
        <v>Débil</v>
      </c>
      <c r="BB332" s="34" t="str">
        <f>IFERROR(VLOOKUP((CONCATENATE(AY332,BA332)),Listados!$U$3:$V$11,2,FALSE),"")</f>
        <v/>
      </c>
      <c r="BC332" s="125">
        <f t="shared" si="223"/>
        <v>100</v>
      </c>
      <c r="BD332" s="188"/>
      <c r="BE332" s="190"/>
      <c r="BF332" s="188"/>
      <c r="BG332" s="188"/>
      <c r="BH332" s="175"/>
      <c r="BI332" s="198"/>
      <c r="BJ332" s="175"/>
      <c r="BK332" s="175"/>
    </row>
    <row r="333" spans="1:63" ht="28">
      <c r="A333" s="178"/>
      <c r="B333" s="200"/>
      <c r="C333" s="182"/>
      <c r="D333" s="185"/>
      <c r="E333" s="35"/>
      <c r="F333" s="29"/>
      <c r="G333" s="185"/>
      <c r="H333" s="234"/>
      <c r="I333" s="234"/>
      <c r="J333" s="234"/>
      <c r="K333" s="234"/>
      <c r="L333" s="234"/>
      <c r="M333" s="234"/>
      <c r="N333" s="234"/>
      <c r="O333" s="234"/>
      <c r="P333" s="234"/>
      <c r="Q333" s="234"/>
      <c r="R333" s="234"/>
      <c r="S333" s="234"/>
      <c r="T333" s="234"/>
      <c r="U333" s="234"/>
      <c r="V333" s="234"/>
      <c r="W333" s="234"/>
      <c r="X333" s="234"/>
      <c r="Y333" s="234"/>
      <c r="Z333" s="192"/>
      <c r="AA333" s="218"/>
      <c r="AB333" s="192"/>
      <c r="AC333" s="194"/>
      <c r="AD333" s="218" t="str">
        <f>+IF(OR(AB333=1,AB333&lt;=5),"Moderado",IF(OR(AB333=6,AB333&lt;=11),"Mayor","Catastrófico"))</f>
        <v>Moderado</v>
      </c>
      <c r="AE333" s="194"/>
      <c r="AF333" s="198"/>
      <c r="AG333" s="83" t="s">
        <v>169</v>
      </c>
      <c r="AH333" s="86"/>
      <c r="AI333" s="86"/>
      <c r="AJ333" s="86"/>
      <c r="AK333" s="46" t="str">
        <f t="shared" si="213"/>
        <v/>
      </c>
      <c r="AL333" s="86"/>
      <c r="AM333" s="46" t="str">
        <f t="shared" si="214"/>
        <v/>
      </c>
      <c r="AN333" s="126"/>
      <c r="AO333" s="46" t="str">
        <f t="shared" si="215"/>
        <v/>
      </c>
      <c r="AP333" s="126"/>
      <c r="AQ333" s="46" t="str">
        <f t="shared" si="216"/>
        <v/>
      </c>
      <c r="AR333" s="126"/>
      <c r="AS333" s="46" t="str">
        <f t="shared" si="217"/>
        <v/>
      </c>
      <c r="AT333" s="126"/>
      <c r="AU333" s="46" t="str">
        <f t="shared" si="218"/>
        <v/>
      </c>
      <c r="AV333" s="126"/>
      <c r="AW333" s="46" t="str">
        <f t="shared" si="219"/>
        <v/>
      </c>
      <c r="AX333" s="125" t="str">
        <f t="shared" si="220"/>
        <v/>
      </c>
      <c r="AY333" s="125" t="str">
        <f t="shared" si="221"/>
        <v/>
      </c>
      <c r="AZ333" s="87"/>
      <c r="BA333" s="30" t="str">
        <f t="shared" si="222"/>
        <v>Débil</v>
      </c>
      <c r="BB333" s="34" t="str">
        <f>IFERROR(VLOOKUP((CONCATENATE(AY333,BA333)),Listados!$U$3:$V$11,2,FALSE),"")</f>
        <v/>
      </c>
      <c r="BC333" s="125">
        <f t="shared" si="223"/>
        <v>100</v>
      </c>
      <c r="BD333" s="188"/>
      <c r="BE333" s="190"/>
      <c r="BF333" s="188"/>
      <c r="BG333" s="188"/>
      <c r="BH333" s="175"/>
      <c r="BI333" s="198"/>
      <c r="BJ333" s="175"/>
      <c r="BK333" s="175"/>
    </row>
    <row r="334" spans="1:63" ht="28">
      <c r="A334" s="178"/>
      <c r="B334" s="200"/>
      <c r="C334" s="182"/>
      <c r="D334" s="185"/>
      <c r="E334" s="227"/>
      <c r="F334" s="235"/>
      <c r="G334" s="185"/>
      <c r="H334" s="234"/>
      <c r="I334" s="234"/>
      <c r="J334" s="234"/>
      <c r="K334" s="234"/>
      <c r="L334" s="234"/>
      <c r="M334" s="234"/>
      <c r="N334" s="234"/>
      <c r="O334" s="234"/>
      <c r="P334" s="234"/>
      <c r="Q334" s="234"/>
      <c r="R334" s="234"/>
      <c r="S334" s="234"/>
      <c r="T334" s="234"/>
      <c r="U334" s="234"/>
      <c r="V334" s="234"/>
      <c r="W334" s="234"/>
      <c r="X334" s="234"/>
      <c r="Y334" s="234"/>
      <c r="Z334" s="192"/>
      <c r="AA334" s="218"/>
      <c r="AB334" s="192"/>
      <c r="AC334" s="194"/>
      <c r="AD334" s="218" t="str">
        <f>+IF(OR(AB334=1,AB334&lt;=5),"Moderado",IF(OR(AB334=6,AB334&lt;=11),"Mayor","Catastrófico"))</f>
        <v>Moderado</v>
      </c>
      <c r="AE334" s="194"/>
      <c r="AF334" s="198"/>
      <c r="AG334" s="83" t="s">
        <v>169</v>
      </c>
      <c r="AH334" s="86"/>
      <c r="AI334" s="86"/>
      <c r="AJ334" s="86"/>
      <c r="AK334" s="46" t="str">
        <f t="shared" si="213"/>
        <v/>
      </c>
      <c r="AL334" s="86"/>
      <c r="AM334" s="46" t="str">
        <f t="shared" si="214"/>
        <v/>
      </c>
      <c r="AN334" s="126"/>
      <c r="AO334" s="46" t="str">
        <f t="shared" si="215"/>
        <v/>
      </c>
      <c r="AP334" s="126"/>
      <c r="AQ334" s="46" t="str">
        <f t="shared" si="216"/>
        <v/>
      </c>
      <c r="AR334" s="126"/>
      <c r="AS334" s="46" t="str">
        <f t="shared" si="217"/>
        <v/>
      </c>
      <c r="AT334" s="126"/>
      <c r="AU334" s="46" t="str">
        <f t="shared" si="218"/>
        <v/>
      </c>
      <c r="AV334" s="126"/>
      <c r="AW334" s="46" t="str">
        <f t="shared" si="219"/>
        <v/>
      </c>
      <c r="AX334" s="125" t="str">
        <f t="shared" si="220"/>
        <v/>
      </c>
      <c r="AY334" s="125" t="str">
        <f t="shared" si="221"/>
        <v/>
      </c>
      <c r="AZ334" s="87"/>
      <c r="BA334" s="30" t="str">
        <f t="shared" si="222"/>
        <v>Débil</v>
      </c>
      <c r="BB334" s="34" t="str">
        <f>IFERROR(VLOOKUP((CONCATENATE(AY334,BA334)),Listados!$U$3:$V$11,2,FALSE),"")</f>
        <v/>
      </c>
      <c r="BC334" s="125">
        <f t="shared" si="223"/>
        <v>100</v>
      </c>
      <c r="BD334" s="188"/>
      <c r="BE334" s="190"/>
      <c r="BF334" s="188"/>
      <c r="BG334" s="188"/>
      <c r="BH334" s="175"/>
      <c r="BI334" s="198"/>
      <c r="BJ334" s="175"/>
      <c r="BK334" s="175"/>
    </row>
    <row r="335" spans="1:63" ht="28">
      <c r="A335" s="178"/>
      <c r="B335" s="200"/>
      <c r="C335" s="182"/>
      <c r="D335" s="185"/>
      <c r="E335" s="228"/>
      <c r="F335" s="236"/>
      <c r="G335" s="185"/>
      <c r="H335" s="234"/>
      <c r="I335" s="234"/>
      <c r="J335" s="234"/>
      <c r="K335" s="234"/>
      <c r="L335" s="234"/>
      <c r="M335" s="234"/>
      <c r="N335" s="234"/>
      <c r="O335" s="234"/>
      <c r="P335" s="234"/>
      <c r="Q335" s="234"/>
      <c r="R335" s="234"/>
      <c r="S335" s="234"/>
      <c r="T335" s="234"/>
      <c r="U335" s="234"/>
      <c r="V335" s="234"/>
      <c r="W335" s="234"/>
      <c r="X335" s="234"/>
      <c r="Y335" s="234"/>
      <c r="Z335" s="192"/>
      <c r="AA335" s="218"/>
      <c r="AB335" s="192"/>
      <c r="AC335" s="194"/>
      <c r="AD335" s="218" t="str">
        <f>+IF(OR(AB335=1,AB335&lt;=5),"Moderado",IF(OR(AB335=6,AB335&lt;=11),"Mayor","Catastrófico"))</f>
        <v>Moderado</v>
      </c>
      <c r="AE335" s="194"/>
      <c r="AF335" s="198"/>
      <c r="AG335" s="83" t="s">
        <v>169</v>
      </c>
      <c r="AH335" s="86"/>
      <c r="AI335" s="86"/>
      <c r="AJ335" s="86"/>
      <c r="AK335" s="46" t="str">
        <f t="shared" si="213"/>
        <v/>
      </c>
      <c r="AL335" s="86"/>
      <c r="AM335" s="46" t="str">
        <f t="shared" si="214"/>
        <v/>
      </c>
      <c r="AN335" s="126"/>
      <c r="AO335" s="46" t="str">
        <f t="shared" si="215"/>
        <v/>
      </c>
      <c r="AP335" s="126"/>
      <c r="AQ335" s="46" t="str">
        <f t="shared" si="216"/>
        <v/>
      </c>
      <c r="AR335" s="126"/>
      <c r="AS335" s="46" t="str">
        <f t="shared" si="217"/>
        <v/>
      </c>
      <c r="AT335" s="126"/>
      <c r="AU335" s="46" t="str">
        <f t="shared" si="218"/>
        <v/>
      </c>
      <c r="AV335" s="126"/>
      <c r="AW335" s="46" t="str">
        <f t="shared" si="219"/>
        <v/>
      </c>
      <c r="AX335" s="125" t="str">
        <f t="shared" si="220"/>
        <v/>
      </c>
      <c r="AY335" s="125" t="str">
        <f t="shared" si="221"/>
        <v/>
      </c>
      <c r="AZ335" s="87"/>
      <c r="BA335" s="30" t="str">
        <f t="shared" si="222"/>
        <v>Débil</v>
      </c>
      <c r="BB335" s="34" t="str">
        <f>IFERROR(VLOOKUP((CONCATENATE(AY335,BA335)),Listados!$U$3:$V$11,2,FALSE),"")</f>
        <v/>
      </c>
      <c r="BC335" s="125">
        <f t="shared" si="223"/>
        <v>100</v>
      </c>
      <c r="BD335" s="188"/>
      <c r="BE335" s="190"/>
      <c r="BF335" s="188"/>
      <c r="BG335" s="188"/>
      <c r="BH335" s="175"/>
      <c r="BI335" s="198"/>
      <c r="BJ335" s="175"/>
      <c r="BK335" s="175"/>
    </row>
    <row r="336" spans="1:63" ht="29" thickBot="1">
      <c r="A336" s="179"/>
      <c r="B336" s="200"/>
      <c r="C336" s="183"/>
      <c r="D336" s="186"/>
      <c r="E336" s="229"/>
      <c r="F336" s="237"/>
      <c r="G336" s="185"/>
      <c r="H336" s="234"/>
      <c r="I336" s="234"/>
      <c r="J336" s="234"/>
      <c r="K336" s="234"/>
      <c r="L336" s="234"/>
      <c r="M336" s="234"/>
      <c r="N336" s="234"/>
      <c r="O336" s="234"/>
      <c r="P336" s="234"/>
      <c r="Q336" s="234"/>
      <c r="R336" s="234"/>
      <c r="S336" s="234"/>
      <c r="T336" s="234"/>
      <c r="U336" s="234"/>
      <c r="V336" s="234"/>
      <c r="W336" s="234"/>
      <c r="X336" s="234"/>
      <c r="Y336" s="234"/>
      <c r="Z336" s="192"/>
      <c r="AA336" s="218"/>
      <c r="AB336" s="192"/>
      <c r="AC336" s="195"/>
      <c r="AD336" s="218" t="str">
        <f>+IF(OR(AB336=1,AB336&lt;=5),"Moderado",IF(OR(AB336=6,AB336&lt;=11),"Mayor","Catastrófico"))</f>
        <v>Moderado</v>
      </c>
      <c r="AE336" s="195"/>
      <c r="AF336" s="198"/>
      <c r="AG336" s="83" t="s">
        <v>169</v>
      </c>
      <c r="AH336" s="86"/>
      <c r="AI336" s="86"/>
      <c r="AJ336" s="86"/>
      <c r="AK336" s="46" t="str">
        <f t="shared" si="213"/>
        <v/>
      </c>
      <c r="AL336" s="86"/>
      <c r="AM336" s="46" t="str">
        <f t="shared" si="214"/>
        <v/>
      </c>
      <c r="AN336" s="126"/>
      <c r="AO336" s="46" t="str">
        <f t="shared" si="215"/>
        <v/>
      </c>
      <c r="AP336" s="126"/>
      <c r="AQ336" s="46" t="str">
        <f t="shared" si="216"/>
        <v/>
      </c>
      <c r="AR336" s="126"/>
      <c r="AS336" s="46" t="str">
        <f t="shared" si="217"/>
        <v/>
      </c>
      <c r="AT336" s="126"/>
      <c r="AU336" s="46" t="str">
        <f t="shared" si="218"/>
        <v/>
      </c>
      <c r="AV336" s="126"/>
      <c r="AW336" s="46" t="str">
        <f t="shared" si="219"/>
        <v/>
      </c>
      <c r="AX336" s="125" t="str">
        <f t="shared" si="220"/>
        <v/>
      </c>
      <c r="AY336" s="125" t="str">
        <f t="shared" si="221"/>
        <v/>
      </c>
      <c r="AZ336" s="87"/>
      <c r="BA336" s="30" t="str">
        <f t="shared" si="222"/>
        <v>Débil</v>
      </c>
      <c r="BB336" s="34" t="str">
        <f>IFERROR(VLOOKUP((CONCATENATE(AY336,BA336)),Listados!$U$3:$V$11,2,FALSE),"")</f>
        <v/>
      </c>
      <c r="BC336" s="125">
        <f t="shared" si="223"/>
        <v>100</v>
      </c>
      <c r="BD336" s="189"/>
      <c r="BE336" s="190"/>
      <c r="BF336" s="189"/>
      <c r="BG336" s="189"/>
      <c r="BH336" s="176"/>
      <c r="BI336" s="198"/>
      <c r="BJ336" s="176"/>
      <c r="BK336" s="176"/>
    </row>
    <row r="337" spans="1:63" ht="28">
      <c r="A337" s="177">
        <v>56</v>
      </c>
      <c r="B337" s="199"/>
      <c r="C337" s="181" t="str">
        <f>IFERROR(VLOOKUP(B337,Listados!B$3:C$20,2,FALSE),"")</f>
        <v/>
      </c>
      <c r="D337" s="184" t="s">
        <v>193</v>
      </c>
      <c r="E337" s="37"/>
      <c r="F337" s="28"/>
      <c r="G337" s="184"/>
      <c r="H337" s="233"/>
      <c r="I337" s="233"/>
      <c r="J337" s="233"/>
      <c r="K337" s="233"/>
      <c r="L337" s="233"/>
      <c r="M337" s="233"/>
      <c r="N337" s="233"/>
      <c r="O337" s="233"/>
      <c r="P337" s="233"/>
      <c r="Q337" s="233"/>
      <c r="R337" s="233"/>
      <c r="S337" s="233"/>
      <c r="T337" s="233"/>
      <c r="U337" s="233"/>
      <c r="V337" s="233"/>
      <c r="W337" s="233"/>
      <c r="X337" s="233"/>
      <c r="Y337" s="233"/>
      <c r="Z337" s="191"/>
      <c r="AA337" s="195">
        <f>COUNTIF(H337:Z342, "SI")</f>
        <v>0</v>
      </c>
      <c r="AB337" s="191"/>
      <c r="AC337" s="193" t="e">
        <f>+VLOOKUP(AB337,Listados!$K$8:$L$12,2,0)</f>
        <v>#N/A</v>
      </c>
      <c r="AD337" s="195" t="str">
        <f>+IF(OR(AA337=1,AA337&lt;=5),"Moderado",IF(OR(AA337=6,AA337&lt;=11),"Mayor","Catastrófico"))</f>
        <v>Moderado</v>
      </c>
      <c r="AE337" s="193" t="e">
        <f>+VLOOKUP(AD337,Listados!K343:L347,2,0)</f>
        <v>#N/A</v>
      </c>
      <c r="AF337" s="176" t="str">
        <f>IF(AND(AB337&lt;&gt;"",AD337&lt;&gt;""),VLOOKUP(AB337&amp;AD337,Listados!$M$3:$N$27,2,FALSE),"")</f>
        <v/>
      </c>
      <c r="AG337" s="83" t="s">
        <v>169</v>
      </c>
      <c r="AH337" s="86"/>
      <c r="AI337" s="86"/>
      <c r="AJ337" s="86"/>
      <c r="AK337" s="46" t="str">
        <f t="shared" si="213"/>
        <v/>
      </c>
      <c r="AL337" s="86"/>
      <c r="AM337" s="46" t="str">
        <f t="shared" si="214"/>
        <v/>
      </c>
      <c r="AN337" s="126"/>
      <c r="AO337" s="46" t="str">
        <f t="shared" si="215"/>
        <v/>
      </c>
      <c r="AP337" s="126"/>
      <c r="AQ337" s="46" t="str">
        <f t="shared" si="216"/>
        <v/>
      </c>
      <c r="AR337" s="126"/>
      <c r="AS337" s="46" t="str">
        <f t="shared" si="217"/>
        <v/>
      </c>
      <c r="AT337" s="126"/>
      <c r="AU337" s="46" t="str">
        <f t="shared" si="218"/>
        <v/>
      </c>
      <c r="AV337" s="126"/>
      <c r="AW337" s="46" t="str">
        <f t="shared" si="219"/>
        <v/>
      </c>
      <c r="AX337" s="125" t="str">
        <f t="shared" si="220"/>
        <v/>
      </c>
      <c r="AY337" s="125" t="str">
        <f t="shared" si="221"/>
        <v/>
      </c>
      <c r="AZ337" s="87"/>
      <c r="BA337" s="30" t="str">
        <f t="shared" si="222"/>
        <v>Débil</v>
      </c>
      <c r="BB337" s="34" t="str">
        <f>IFERROR(VLOOKUP((CONCATENATE(AY337,BA337)),Listados!$U$3:$V$11,2,FALSE),"")</f>
        <v/>
      </c>
      <c r="BC337" s="125">
        <f t="shared" si="223"/>
        <v>100</v>
      </c>
      <c r="BD337" s="187">
        <f>AVERAGE(BC337:BC342)</f>
        <v>100</v>
      </c>
      <c r="BE337" s="189" t="str">
        <f>IF(BD337&lt;=50, "Débil", IF(BD337&lt;=99,"Moderado","Fuerte"))</f>
        <v>Fuerte</v>
      </c>
      <c r="BF337" s="187">
        <f t="shared" ref="BF337" si="227">+IF(BE337="Fuerte",2,IF(BE337="Moderado",1,0))</f>
        <v>2</v>
      </c>
      <c r="BG337" s="187" t="e">
        <f t="shared" ref="BG337" si="228">+AC337-BF337</f>
        <v>#N/A</v>
      </c>
      <c r="BH337" s="174" t="e">
        <f>+VLOOKUP(BG337,Listados!$J$18:$K$24,2,TRUE)</f>
        <v>#N/A</v>
      </c>
      <c r="BI337" s="176" t="str">
        <f t="shared" ref="BI337" si="229">IF(ISBLANK(AD337),"",AD337)</f>
        <v>Moderado</v>
      </c>
      <c r="BJ337" s="174" t="e">
        <f>IF(AND(BH337&lt;&gt;"",BI337&lt;&gt;""),VLOOKUP(BH337&amp;BI337,Listados!$M$3:$N$27,2,FALSE),"")</f>
        <v>#N/A</v>
      </c>
      <c r="BK337" s="174" t="e">
        <f>+VLOOKUP(BJ337,Listados!$P$3:$Q$6,2,FALSE)</f>
        <v>#N/A</v>
      </c>
    </row>
    <row r="338" spans="1:63" ht="28">
      <c r="A338" s="178"/>
      <c r="B338" s="200"/>
      <c r="C338" s="182"/>
      <c r="D338" s="185"/>
      <c r="E338" s="35"/>
      <c r="F338" s="29"/>
      <c r="G338" s="185"/>
      <c r="H338" s="234"/>
      <c r="I338" s="234"/>
      <c r="J338" s="234"/>
      <c r="K338" s="234"/>
      <c r="L338" s="234"/>
      <c r="M338" s="234"/>
      <c r="N338" s="234"/>
      <c r="O338" s="234"/>
      <c r="P338" s="234"/>
      <c r="Q338" s="234"/>
      <c r="R338" s="234"/>
      <c r="S338" s="234"/>
      <c r="T338" s="234"/>
      <c r="U338" s="234"/>
      <c r="V338" s="234"/>
      <c r="W338" s="234"/>
      <c r="X338" s="234"/>
      <c r="Y338" s="234"/>
      <c r="Z338" s="192"/>
      <c r="AA338" s="218"/>
      <c r="AB338" s="192"/>
      <c r="AC338" s="194"/>
      <c r="AD338" s="218" t="str">
        <f>+IF(OR(AB338=1,AB338&lt;=5),"Moderado",IF(OR(AB338=6,AB338&lt;=11),"Mayor","Catastrófico"))</f>
        <v>Moderado</v>
      </c>
      <c r="AE338" s="194"/>
      <c r="AF338" s="198"/>
      <c r="AG338" s="83" t="s">
        <v>169</v>
      </c>
      <c r="AH338" s="86"/>
      <c r="AI338" s="86"/>
      <c r="AJ338" s="86"/>
      <c r="AK338" s="46" t="str">
        <f t="shared" si="213"/>
        <v/>
      </c>
      <c r="AL338" s="86"/>
      <c r="AM338" s="46" t="str">
        <f t="shared" si="214"/>
        <v/>
      </c>
      <c r="AN338" s="126"/>
      <c r="AO338" s="46" t="str">
        <f t="shared" si="215"/>
        <v/>
      </c>
      <c r="AP338" s="126"/>
      <c r="AQ338" s="46" t="str">
        <f t="shared" si="216"/>
        <v/>
      </c>
      <c r="AR338" s="126"/>
      <c r="AS338" s="46" t="str">
        <f t="shared" si="217"/>
        <v/>
      </c>
      <c r="AT338" s="126"/>
      <c r="AU338" s="46" t="str">
        <f t="shared" si="218"/>
        <v/>
      </c>
      <c r="AV338" s="126"/>
      <c r="AW338" s="46" t="str">
        <f t="shared" si="219"/>
        <v/>
      </c>
      <c r="AX338" s="125" t="str">
        <f t="shared" si="220"/>
        <v/>
      </c>
      <c r="AY338" s="125" t="str">
        <f t="shared" si="221"/>
        <v/>
      </c>
      <c r="AZ338" s="87"/>
      <c r="BA338" s="30" t="str">
        <f t="shared" si="222"/>
        <v>Débil</v>
      </c>
      <c r="BB338" s="34" t="str">
        <f>IFERROR(VLOOKUP((CONCATENATE(AY338,BA338)),Listados!$U$3:$V$11,2,FALSE),"")</f>
        <v/>
      </c>
      <c r="BC338" s="125">
        <f t="shared" si="223"/>
        <v>100</v>
      </c>
      <c r="BD338" s="188"/>
      <c r="BE338" s="190"/>
      <c r="BF338" s="188"/>
      <c r="BG338" s="188"/>
      <c r="BH338" s="175"/>
      <c r="BI338" s="198"/>
      <c r="BJ338" s="175"/>
      <c r="BK338" s="175"/>
    </row>
    <row r="339" spans="1:63" ht="28">
      <c r="A339" s="178"/>
      <c r="B339" s="200"/>
      <c r="C339" s="182"/>
      <c r="D339" s="185"/>
      <c r="E339" s="35"/>
      <c r="F339" s="29"/>
      <c r="G339" s="185"/>
      <c r="H339" s="234"/>
      <c r="I339" s="234"/>
      <c r="J339" s="234"/>
      <c r="K339" s="234"/>
      <c r="L339" s="234"/>
      <c r="M339" s="234"/>
      <c r="N339" s="234"/>
      <c r="O339" s="234"/>
      <c r="P339" s="234"/>
      <c r="Q339" s="234"/>
      <c r="R339" s="234"/>
      <c r="S339" s="234"/>
      <c r="T339" s="234"/>
      <c r="U339" s="234"/>
      <c r="V339" s="234"/>
      <c r="W339" s="234"/>
      <c r="X339" s="234"/>
      <c r="Y339" s="234"/>
      <c r="Z339" s="192"/>
      <c r="AA339" s="218"/>
      <c r="AB339" s="192"/>
      <c r="AC339" s="194"/>
      <c r="AD339" s="218" t="str">
        <f>+IF(OR(AB339=1,AB339&lt;=5),"Moderado",IF(OR(AB339=6,AB339&lt;=11),"Mayor","Catastrófico"))</f>
        <v>Moderado</v>
      </c>
      <c r="AE339" s="194"/>
      <c r="AF339" s="198"/>
      <c r="AG339" s="83" t="s">
        <v>169</v>
      </c>
      <c r="AH339" s="86"/>
      <c r="AI339" s="86"/>
      <c r="AJ339" s="86"/>
      <c r="AK339" s="46" t="str">
        <f t="shared" si="213"/>
        <v/>
      </c>
      <c r="AL339" s="86"/>
      <c r="AM339" s="46" t="str">
        <f t="shared" si="214"/>
        <v/>
      </c>
      <c r="AN339" s="126"/>
      <c r="AO339" s="46" t="str">
        <f t="shared" si="215"/>
        <v/>
      </c>
      <c r="AP339" s="126"/>
      <c r="AQ339" s="46" t="str">
        <f t="shared" si="216"/>
        <v/>
      </c>
      <c r="AR339" s="126"/>
      <c r="AS339" s="46" t="str">
        <f t="shared" si="217"/>
        <v/>
      </c>
      <c r="AT339" s="126"/>
      <c r="AU339" s="46" t="str">
        <f t="shared" si="218"/>
        <v/>
      </c>
      <c r="AV339" s="126"/>
      <c r="AW339" s="46" t="str">
        <f t="shared" si="219"/>
        <v/>
      </c>
      <c r="AX339" s="125" t="str">
        <f t="shared" si="220"/>
        <v/>
      </c>
      <c r="AY339" s="125" t="str">
        <f t="shared" si="221"/>
        <v/>
      </c>
      <c r="AZ339" s="87"/>
      <c r="BA339" s="30" t="str">
        <f t="shared" si="222"/>
        <v>Débil</v>
      </c>
      <c r="BB339" s="34" t="str">
        <f>IFERROR(VLOOKUP((CONCATENATE(AY339,BA339)),Listados!$U$3:$V$11,2,FALSE),"")</f>
        <v/>
      </c>
      <c r="BC339" s="125">
        <f t="shared" si="223"/>
        <v>100</v>
      </c>
      <c r="BD339" s="188"/>
      <c r="BE339" s="190"/>
      <c r="BF339" s="188"/>
      <c r="BG339" s="188"/>
      <c r="BH339" s="175"/>
      <c r="BI339" s="198"/>
      <c r="BJ339" s="175"/>
      <c r="BK339" s="175"/>
    </row>
    <row r="340" spans="1:63" ht="28">
      <c r="A340" s="178"/>
      <c r="B340" s="200"/>
      <c r="C340" s="182"/>
      <c r="D340" s="185"/>
      <c r="E340" s="227"/>
      <c r="F340" s="235"/>
      <c r="G340" s="185"/>
      <c r="H340" s="234"/>
      <c r="I340" s="234"/>
      <c r="J340" s="234"/>
      <c r="K340" s="234"/>
      <c r="L340" s="234"/>
      <c r="M340" s="234"/>
      <c r="N340" s="234"/>
      <c r="O340" s="234"/>
      <c r="P340" s="234"/>
      <c r="Q340" s="234"/>
      <c r="R340" s="234"/>
      <c r="S340" s="234"/>
      <c r="T340" s="234"/>
      <c r="U340" s="234"/>
      <c r="V340" s="234"/>
      <c r="W340" s="234"/>
      <c r="X340" s="234"/>
      <c r="Y340" s="234"/>
      <c r="Z340" s="192"/>
      <c r="AA340" s="218"/>
      <c r="AB340" s="192"/>
      <c r="AC340" s="194"/>
      <c r="AD340" s="218" t="str">
        <f>+IF(OR(AB340=1,AB340&lt;=5),"Moderado",IF(OR(AB340=6,AB340&lt;=11),"Mayor","Catastrófico"))</f>
        <v>Moderado</v>
      </c>
      <c r="AE340" s="194"/>
      <c r="AF340" s="198"/>
      <c r="AG340" s="83" t="s">
        <v>169</v>
      </c>
      <c r="AH340" s="86"/>
      <c r="AI340" s="86"/>
      <c r="AJ340" s="86"/>
      <c r="AK340" s="46" t="str">
        <f t="shared" si="213"/>
        <v/>
      </c>
      <c r="AL340" s="86"/>
      <c r="AM340" s="46" t="str">
        <f t="shared" si="214"/>
        <v/>
      </c>
      <c r="AN340" s="126"/>
      <c r="AO340" s="46" t="str">
        <f t="shared" si="215"/>
        <v/>
      </c>
      <c r="AP340" s="126"/>
      <c r="AQ340" s="46" t="str">
        <f t="shared" si="216"/>
        <v/>
      </c>
      <c r="AR340" s="126"/>
      <c r="AS340" s="46" t="str">
        <f t="shared" si="217"/>
        <v/>
      </c>
      <c r="AT340" s="126"/>
      <c r="AU340" s="46" t="str">
        <f t="shared" si="218"/>
        <v/>
      </c>
      <c r="AV340" s="126"/>
      <c r="AW340" s="46" t="str">
        <f t="shared" si="219"/>
        <v/>
      </c>
      <c r="AX340" s="125" t="str">
        <f t="shared" si="220"/>
        <v/>
      </c>
      <c r="AY340" s="125" t="str">
        <f t="shared" si="221"/>
        <v/>
      </c>
      <c r="AZ340" s="87"/>
      <c r="BA340" s="30" t="str">
        <f t="shared" si="222"/>
        <v>Débil</v>
      </c>
      <c r="BB340" s="34" t="str">
        <f>IFERROR(VLOOKUP((CONCATENATE(AY340,BA340)),Listados!$U$3:$V$11,2,FALSE),"")</f>
        <v/>
      </c>
      <c r="BC340" s="125">
        <f t="shared" si="223"/>
        <v>100</v>
      </c>
      <c r="BD340" s="188"/>
      <c r="BE340" s="190"/>
      <c r="BF340" s="188"/>
      <c r="BG340" s="188"/>
      <c r="BH340" s="175"/>
      <c r="BI340" s="198"/>
      <c r="BJ340" s="175"/>
      <c r="BK340" s="175"/>
    </row>
    <row r="341" spans="1:63" ht="28">
      <c r="A341" s="178"/>
      <c r="B341" s="200"/>
      <c r="C341" s="182"/>
      <c r="D341" s="185"/>
      <c r="E341" s="228"/>
      <c r="F341" s="236"/>
      <c r="G341" s="185"/>
      <c r="H341" s="234"/>
      <c r="I341" s="234"/>
      <c r="J341" s="234"/>
      <c r="K341" s="234"/>
      <c r="L341" s="234"/>
      <c r="M341" s="234"/>
      <c r="N341" s="234"/>
      <c r="O341" s="234"/>
      <c r="P341" s="234"/>
      <c r="Q341" s="234"/>
      <c r="R341" s="234"/>
      <c r="S341" s="234"/>
      <c r="T341" s="234"/>
      <c r="U341" s="234"/>
      <c r="V341" s="234"/>
      <c r="W341" s="234"/>
      <c r="X341" s="234"/>
      <c r="Y341" s="234"/>
      <c r="Z341" s="192"/>
      <c r="AA341" s="218"/>
      <c r="AB341" s="192"/>
      <c r="AC341" s="194"/>
      <c r="AD341" s="218" t="str">
        <f>+IF(OR(AB341=1,AB341&lt;=5),"Moderado",IF(OR(AB341=6,AB341&lt;=11),"Mayor","Catastrófico"))</f>
        <v>Moderado</v>
      </c>
      <c r="AE341" s="194"/>
      <c r="AF341" s="198"/>
      <c r="AG341" s="83" t="s">
        <v>169</v>
      </c>
      <c r="AH341" s="86"/>
      <c r="AI341" s="86"/>
      <c r="AJ341" s="86"/>
      <c r="AK341" s="46" t="str">
        <f t="shared" si="213"/>
        <v/>
      </c>
      <c r="AL341" s="86"/>
      <c r="AM341" s="46" t="str">
        <f t="shared" si="214"/>
        <v/>
      </c>
      <c r="AN341" s="126"/>
      <c r="AO341" s="46" t="str">
        <f t="shared" si="215"/>
        <v/>
      </c>
      <c r="AP341" s="126"/>
      <c r="AQ341" s="46" t="str">
        <f t="shared" si="216"/>
        <v/>
      </c>
      <c r="AR341" s="126"/>
      <c r="AS341" s="46" t="str">
        <f t="shared" si="217"/>
        <v/>
      </c>
      <c r="AT341" s="126"/>
      <c r="AU341" s="46" t="str">
        <f t="shared" si="218"/>
        <v/>
      </c>
      <c r="AV341" s="126"/>
      <c r="AW341" s="46" t="str">
        <f t="shared" si="219"/>
        <v/>
      </c>
      <c r="AX341" s="125" t="str">
        <f t="shared" si="220"/>
        <v/>
      </c>
      <c r="AY341" s="125" t="str">
        <f t="shared" si="221"/>
        <v/>
      </c>
      <c r="AZ341" s="87"/>
      <c r="BA341" s="30" t="str">
        <f t="shared" si="222"/>
        <v>Débil</v>
      </c>
      <c r="BB341" s="34" t="str">
        <f>IFERROR(VLOOKUP((CONCATENATE(AY341,BA341)),Listados!$U$3:$V$11,2,FALSE),"")</f>
        <v/>
      </c>
      <c r="BC341" s="125">
        <f t="shared" si="223"/>
        <v>100</v>
      </c>
      <c r="BD341" s="188"/>
      <c r="BE341" s="190"/>
      <c r="BF341" s="188"/>
      <c r="BG341" s="188"/>
      <c r="BH341" s="175"/>
      <c r="BI341" s="198"/>
      <c r="BJ341" s="175"/>
      <c r="BK341" s="175"/>
    </row>
    <row r="342" spans="1:63" ht="29" thickBot="1">
      <c r="A342" s="179"/>
      <c r="B342" s="200"/>
      <c r="C342" s="183"/>
      <c r="D342" s="186"/>
      <c r="E342" s="229"/>
      <c r="F342" s="237"/>
      <c r="G342" s="185"/>
      <c r="H342" s="234"/>
      <c r="I342" s="234"/>
      <c r="J342" s="234"/>
      <c r="K342" s="234"/>
      <c r="L342" s="234"/>
      <c r="M342" s="234"/>
      <c r="N342" s="234"/>
      <c r="O342" s="234"/>
      <c r="P342" s="234"/>
      <c r="Q342" s="234"/>
      <c r="R342" s="234"/>
      <c r="S342" s="234"/>
      <c r="T342" s="234"/>
      <c r="U342" s="234"/>
      <c r="V342" s="234"/>
      <c r="W342" s="234"/>
      <c r="X342" s="234"/>
      <c r="Y342" s="234"/>
      <c r="Z342" s="192"/>
      <c r="AA342" s="218"/>
      <c r="AB342" s="192"/>
      <c r="AC342" s="195"/>
      <c r="AD342" s="218" t="str">
        <f>+IF(OR(AB342=1,AB342&lt;=5),"Moderado",IF(OR(AB342=6,AB342&lt;=11),"Mayor","Catastrófico"))</f>
        <v>Moderado</v>
      </c>
      <c r="AE342" s="195"/>
      <c r="AF342" s="198"/>
      <c r="AG342" s="83" t="s">
        <v>169</v>
      </c>
      <c r="AH342" s="86"/>
      <c r="AI342" s="86"/>
      <c r="AJ342" s="86"/>
      <c r="AK342" s="46" t="str">
        <f t="shared" si="213"/>
        <v/>
      </c>
      <c r="AL342" s="86"/>
      <c r="AM342" s="46" t="str">
        <f t="shared" si="214"/>
        <v/>
      </c>
      <c r="AN342" s="126"/>
      <c r="AO342" s="46" t="str">
        <f t="shared" si="215"/>
        <v/>
      </c>
      <c r="AP342" s="126"/>
      <c r="AQ342" s="46" t="str">
        <f t="shared" si="216"/>
        <v/>
      </c>
      <c r="AR342" s="126"/>
      <c r="AS342" s="46" t="str">
        <f t="shared" si="217"/>
        <v/>
      </c>
      <c r="AT342" s="126"/>
      <c r="AU342" s="46" t="str">
        <f t="shared" si="218"/>
        <v/>
      </c>
      <c r="AV342" s="126"/>
      <c r="AW342" s="46" t="str">
        <f t="shared" si="219"/>
        <v/>
      </c>
      <c r="AX342" s="125" t="str">
        <f t="shared" si="220"/>
        <v/>
      </c>
      <c r="AY342" s="125" t="str">
        <f t="shared" si="221"/>
        <v/>
      </c>
      <c r="AZ342" s="87"/>
      <c r="BA342" s="30" t="str">
        <f t="shared" si="222"/>
        <v>Débil</v>
      </c>
      <c r="BB342" s="34" t="str">
        <f>IFERROR(VLOOKUP((CONCATENATE(AY342,BA342)),Listados!$U$3:$V$11,2,FALSE),"")</f>
        <v/>
      </c>
      <c r="BC342" s="125">
        <f t="shared" si="223"/>
        <v>100</v>
      </c>
      <c r="BD342" s="189"/>
      <c r="BE342" s="190"/>
      <c r="BF342" s="189"/>
      <c r="BG342" s="189"/>
      <c r="BH342" s="176"/>
      <c r="BI342" s="198"/>
      <c r="BJ342" s="176"/>
      <c r="BK342" s="176"/>
    </row>
    <row r="343" spans="1:63" ht="28">
      <c r="A343" s="177">
        <v>57</v>
      </c>
      <c r="B343" s="199"/>
      <c r="C343" s="181" t="str">
        <f>IFERROR(VLOOKUP(B343,Listados!B$3:C$20,2,FALSE),"")</f>
        <v/>
      </c>
      <c r="D343" s="184" t="s">
        <v>193</v>
      </c>
      <c r="E343" s="37"/>
      <c r="F343" s="28"/>
      <c r="G343" s="184"/>
      <c r="H343" s="233"/>
      <c r="I343" s="233"/>
      <c r="J343" s="233"/>
      <c r="K343" s="233"/>
      <c r="L343" s="233"/>
      <c r="M343" s="233"/>
      <c r="N343" s="233"/>
      <c r="O343" s="233"/>
      <c r="P343" s="233"/>
      <c r="Q343" s="233"/>
      <c r="R343" s="233"/>
      <c r="S343" s="233"/>
      <c r="T343" s="233"/>
      <c r="U343" s="233"/>
      <c r="V343" s="233"/>
      <c r="W343" s="233"/>
      <c r="X343" s="233"/>
      <c r="Y343" s="233"/>
      <c r="Z343" s="191"/>
      <c r="AA343" s="195">
        <f>COUNTIF(H343:Z348, "SI")</f>
        <v>0</v>
      </c>
      <c r="AB343" s="191"/>
      <c r="AC343" s="193" t="e">
        <f>+VLOOKUP(AB343,Listados!$K$8:$L$12,2,0)</f>
        <v>#N/A</v>
      </c>
      <c r="AD343" s="195" t="str">
        <f>+IF(OR(AA343=1,AA343&lt;=5),"Moderado",IF(OR(AA343=6,AA343&lt;=11),"Mayor","Catastrófico"))</f>
        <v>Moderado</v>
      </c>
      <c r="AE343" s="193" t="e">
        <f>+VLOOKUP(AD343,Listados!K349:L353,2,0)</f>
        <v>#N/A</v>
      </c>
      <c r="AF343" s="176" t="str">
        <f>IF(AND(AB343&lt;&gt;"",AD343&lt;&gt;""),VLOOKUP(AB343&amp;AD343,Listados!$M$3:$N$27,2,FALSE),"")</f>
        <v/>
      </c>
      <c r="AG343" s="83" t="s">
        <v>169</v>
      </c>
      <c r="AH343" s="86"/>
      <c r="AI343" s="86"/>
      <c r="AJ343" s="86"/>
      <c r="AK343" s="46" t="str">
        <f t="shared" si="213"/>
        <v/>
      </c>
      <c r="AL343" s="86"/>
      <c r="AM343" s="46" t="str">
        <f t="shared" si="214"/>
        <v/>
      </c>
      <c r="AN343" s="126"/>
      <c r="AO343" s="46" t="str">
        <f t="shared" si="215"/>
        <v/>
      </c>
      <c r="AP343" s="126"/>
      <c r="AQ343" s="46" t="str">
        <f t="shared" si="216"/>
        <v/>
      </c>
      <c r="AR343" s="126"/>
      <c r="AS343" s="46" t="str">
        <f t="shared" si="217"/>
        <v/>
      </c>
      <c r="AT343" s="126"/>
      <c r="AU343" s="46" t="str">
        <f t="shared" si="218"/>
        <v/>
      </c>
      <c r="AV343" s="126"/>
      <c r="AW343" s="46" t="str">
        <f t="shared" si="219"/>
        <v/>
      </c>
      <c r="AX343" s="125" t="str">
        <f t="shared" si="220"/>
        <v/>
      </c>
      <c r="AY343" s="125" t="str">
        <f t="shared" si="221"/>
        <v/>
      </c>
      <c r="AZ343" s="87"/>
      <c r="BA343" s="30" t="str">
        <f t="shared" si="222"/>
        <v>Débil</v>
      </c>
      <c r="BB343" s="34" t="str">
        <f>IFERROR(VLOOKUP((CONCATENATE(AY343,BA343)),Listados!$U$3:$V$11,2,FALSE),"")</f>
        <v/>
      </c>
      <c r="BC343" s="125">
        <f t="shared" si="223"/>
        <v>100</v>
      </c>
      <c r="BD343" s="187">
        <f>AVERAGE(BC343:BC348)</f>
        <v>100</v>
      </c>
      <c r="BE343" s="189" t="str">
        <f>IF(BD343&lt;=50, "Débil", IF(BD343&lt;=99,"Moderado","Fuerte"))</f>
        <v>Fuerte</v>
      </c>
      <c r="BF343" s="187">
        <f t="shared" ref="BF343" si="230">+IF(BE343="Fuerte",2,IF(BE343="Moderado",1,0))</f>
        <v>2</v>
      </c>
      <c r="BG343" s="187" t="e">
        <f t="shared" ref="BG343" si="231">+AC343-BF343</f>
        <v>#N/A</v>
      </c>
      <c r="BH343" s="174" t="e">
        <f>+VLOOKUP(BG343,Listados!$J$18:$K$24,2,TRUE)</f>
        <v>#N/A</v>
      </c>
      <c r="BI343" s="176" t="str">
        <f t="shared" ref="BI343" si="232">IF(ISBLANK(AD343),"",AD343)</f>
        <v>Moderado</v>
      </c>
      <c r="BJ343" s="174" t="e">
        <f>IF(AND(BH343&lt;&gt;"",BI343&lt;&gt;""),VLOOKUP(BH343&amp;BI343,Listados!$M$3:$N$27,2,FALSE),"")</f>
        <v>#N/A</v>
      </c>
      <c r="BK343" s="174" t="e">
        <f>+VLOOKUP(BJ343,Listados!$P$3:$Q$6,2,FALSE)</f>
        <v>#N/A</v>
      </c>
    </row>
    <row r="344" spans="1:63" ht="28">
      <c r="A344" s="178"/>
      <c r="B344" s="200"/>
      <c r="C344" s="182"/>
      <c r="D344" s="185"/>
      <c r="E344" s="35"/>
      <c r="F344" s="29"/>
      <c r="G344" s="185"/>
      <c r="H344" s="234"/>
      <c r="I344" s="234"/>
      <c r="J344" s="234"/>
      <c r="K344" s="234"/>
      <c r="L344" s="234"/>
      <c r="M344" s="234"/>
      <c r="N344" s="234"/>
      <c r="O344" s="234"/>
      <c r="P344" s="234"/>
      <c r="Q344" s="234"/>
      <c r="R344" s="234"/>
      <c r="S344" s="234"/>
      <c r="T344" s="234"/>
      <c r="U344" s="234"/>
      <c r="V344" s="234"/>
      <c r="W344" s="234"/>
      <c r="X344" s="234"/>
      <c r="Y344" s="234"/>
      <c r="Z344" s="192"/>
      <c r="AA344" s="218"/>
      <c r="AB344" s="192"/>
      <c r="AC344" s="194"/>
      <c r="AD344" s="218" t="str">
        <f>+IF(OR(AB344=1,AB344&lt;=5),"Moderado",IF(OR(AB344=6,AB344&lt;=11),"Mayor","Catastrófico"))</f>
        <v>Moderado</v>
      </c>
      <c r="AE344" s="194"/>
      <c r="AF344" s="198"/>
      <c r="AG344" s="83" t="s">
        <v>169</v>
      </c>
      <c r="AH344" s="86"/>
      <c r="AI344" s="86"/>
      <c r="AJ344" s="86"/>
      <c r="AK344" s="46" t="str">
        <f t="shared" si="213"/>
        <v/>
      </c>
      <c r="AL344" s="86"/>
      <c r="AM344" s="46" t="str">
        <f t="shared" si="214"/>
        <v/>
      </c>
      <c r="AN344" s="126"/>
      <c r="AO344" s="46" t="str">
        <f t="shared" si="215"/>
        <v/>
      </c>
      <c r="AP344" s="126"/>
      <c r="AQ344" s="46" t="str">
        <f t="shared" si="216"/>
        <v/>
      </c>
      <c r="AR344" s="126"/>
      <c r="AS344" s="46" t="str">
        <f t="shared" si="217"/>
        <v/>
      </c>
      <c r="AT344" s="126"/>
      <c r="AU344" s="46" t="str">
        <f t="shared" si="218"/>
        <v/>
      </c>
      <c r="AV344" s="126"/>
      <c r="AW344" s="46" t="str">
        <f t="shared" si="219"/>
        <v/>
      </c>
      <c r="AX344" s="125" t="str">
        <f t="shared" si="220"/>
        <v/>
      </c>
      <c r="AY344" s="125" t="str">
        <f t="shared" si="221"/>
        <v/>
      </c>
      <c r="AZ344" s="87"/>
      <c r="BA344" s="30" t="str">
        <f t="shared" si="222"/>
        <v>Débil</v>
      </c>
      <c r="BB344" s="34" t="str">
        <f>IFERROR(VLOOKUP((CONCATENATE(AY344,BA344)),Listados!$U$3:$V$11,2,FALSE),"")</f>
        <v/>
      </c>
      <c r="BC344" s="125">
        <f t="shared" si="223"/>
        <v>100</v>
      </c>
      <c r="BD344" s="188"/>
      <c r="BE344" s="190"/>
      <c r="BF344" s="188"/>
      <c r="BG344" s="188"/>
      <c r="BH344" s="175"/>
      <c r="BI344" s="198"/>
      <c r="BJ344" s="175"/>
      <c r="BK344" s="175"/>
    </row>
    <row r="345" spans="1:63" ht="28">
      <c r="A345" s="178"/>
      <c r="B345" s="200"/>
      <c r="C345" s="182"/>
      <c r="D345" s="185"/>
      <c r="E345" s="35"/>
      <c r="F345" s="29"/>
      <c r="G345" s="185"/>
      <c r="H345" s="234"/>
      <c r="I345" s="234"/>
      <c r="J345" s="234"/>
      <c r="K345" s="234"/>
      <c r="L345" s="234"/>
      <c r="M345" s="234"/>
      <c r="N345" s="234"/>
      <c r="O345" s="234"/>
      <c r="P345" s="234"/>
      <c r="Q345" s="234"/>
      <c r="R345" s="234"/>
      <c r="S345" s="234"/>
      <c r="T345" s="234"/>
      <c r="U345" s="234"/>
      <c r="V345" s="234"/>
      <c r="W345" s="234"/>
      <c r="X345" s="234"/>
      <c r="Y345" s="234"/>
      <c r="Z345" s="192"/>
      <c r="AA345" s="218"/>
      <c r="AB345" s="192"/>
      <c r="AC345" s="194"/>
      <c r="AD345" s="218" t="str">
        <f>+IF(OR(AB345=1,AB345&lt;=5),"Moderado",IF(OR(AB345=6,AB345&lt;=11),"Mayor","Catastrófico"))</f>
        <v>Moderado</v>
      </c>
      <c r="AE345" s="194"/>
      <c r="AF345" s="198"/>
      <c r="AG345" s="83" t="s">
        <v>169</v>
      </c>
      <c r="AH345" s="86"/>
      <c r="AI345" s="86"/>
      <c r="AJ345" s="86"/>
      <c r="AK345" s="46" t="str">
        <f t="shared" si="213"/>
        <v/>
      </c>
      <c r="AL345" s="86"/>
      <c r="AM345" s="46" t="str">
        <f t="shared" si="214"/>
        <v/>
      </c>
      <c r="AN345" s="126"/>
      <c r="AO345" s="46" t="str">
        <f t="shared" si="215"/>
        <v/>
      </c>
      <c r="AP345" s="126"/>
      <c r="AQ345" s="46" t="str">
        <f t="shared" si="216"/>
        <v/>
      </c>
      <c r="AR345" s="126"/>
      <c r="AS345" s="46" t="str">
        <f t="shared" si="217"/>
        <v/>
      </c>
      <c r="AT345" s="126"/>
      <c r="AU345" s="46" t="str">
        <f t="shared" si="218"/>
        <v/>
      </c>
      <c r="AV345" s="126"/>
      <c r="AW345" s="46" t="str">
        <f t="shared" si="219"/>
        <v/>
      </c>
      <c r="AX345" s="125" t="str">
        <f t="shared" si="220"/>
        <v/>
      </c>
      <c r="AY345" s="125" t="str">
        <f t="shared" si="221"/>
        <v/>
      </c>
      <c r="AZ345" s="87"/>
      <c r="BA345" s="30" t="str">
        <f t="shared" si="222"/>
        <v>Débil</v>
      </c>
      <c r="BB345" s="34" t="str">
        <f>IFERROR(VLOOKUP((CONCATENATE(AY345,BA345)),Listados!$U$3:$V$11,2,FALSE),"")</f>
        <v/>
      </c>
      <c r="BC345" s="125">
        <f t="shared" si="223"/>
        <v>100</v>
      </c>
      <c r="BD345" s="188"/>
      <c r="BE345" s="190"/>
      <c r="BF345" s="188"/>
      <c r="BG345" s="188"/>
      <c r="BH345" s="175"/>
      <c r="BI345" s="198"/>
      <c r="BJ345" s="175"/>
      <c r="BK345" s="175"/>
    </row>
    <row r="346" spans="1:63" ht="28">
      <c r="A346" s="178"/>
      <c r="B346" s="200"/>
      <c r="C346" s="182"/>
      <c r="D346" s="185"/>
      <c r="E346" s="227"/>
      <c r="F346" s="235"/>
      <c r="G346" s="185"/>
      <c r="H346" s="234"/>
      <c r="I346" s="234"/>
      <c r="J346" s="234"/>
      <c r="K346" s="234"/>
      <c r="L346" s="234"/>
      <c r="M346" s="234"/>
      <c r="N346" s="234"/>
      <c r="O346" s="234"/>
      <c r="P346" s="234"/>
      <c r="Q346" s="234"/>
      <c r="R346" s="234"/>
      <c r="S346" s="234"/>
      <c r="T346" s="234"/>
      <c r="U346" s="234"/>
      <c r="V346" s="234"/>
      <c r="W346" s="234"/>
      <c r="X346" s="234"/>
      <c r="Y346" s="234"/>
      <c r="Z346" s="192"/>
      <c r="AA346" s="218"/>
      <c r="AB346" s="192"/>
      <c r="AC346" s="194"/>
      <c r="AD346" s="218" t="str">
        <f>+IF(OR(AB346=1,AB346&lt;=5),"Moderado",IF(OR(AB346=6,AB346&lt;=11),"Mayor","Catastrófico"))</f>
        <v>Moderado</v>
      </c>
      <c r="AE346" s="194"/>
      <c r="AF346" s="198"/>
      <c r="AG346" s="83" t="s">
        <v>169</v>
      </c>
      <c r="AH346" s="86"/>
      <c r="AI346" s="86"/>
      <c r="AJ346" s="86"/>
      <c r="AK346" s="46" t="str">
        <f t="shared" si="213"/>
        <v/>
      </c>
      <c r="AL346" s="86"/>
      <c r="AM346" s="46" t="str">
        <f t="shared" si="214"/>
        <v/>
      </c>
      <c r="AN346" s="126"/>
      <c r="AO346" s="46" t="str">
        <f t="shared" si="215"/>
        <v/>
      </c>
      <c r="AP346" s="126"/>
      <c r="AQ346" s="46" t="str">
        <f t="shared" si="216"/>
        <v/>
      </c>
      <c r="AR346" s="126"/>
      <c r="AS346" s="46" t="str">
        <f t="shared" si="217"/>
        <v/>
      </c>
      <c r="AT346" s="126"/>
      <c r="AU346" s="46" t="str">
        <f t="shared" si="218"/>
        <v/>
      </c>
      <c r="AV346" s="126"/>
      <c r="AW346" s="46" t="str">
        <f t="shared" si="219"/>
        <v/>
      </c>
      <c r="AX346" s="125" t="str">
        <f t="shared" si="220"/>
        <v/>
      </c>
      <c r="AY346" s="125" t="str">
        <f t="shared" si="221"/>
        <v/>
      </c>
      <c r="AZ346" s="87"/>
      <c r="BA346" s="30" t="str">
        <f t="shared" si="222"/>
        <v>Débil</v>
      </c>
      <c r="BB346" s="34" t="str">
        <f>IFERROR(VLOOKUP((CONCATENATE(AY346,BA346)),Listados!$U$3:$V$11,2,FALSE),"")</f>
        <v/>
      </c>
      <c r="BC346" s="125">
        <f t="shared" si="223"/>
        <v>100</v>
      </c>
      <c r="BD346" s="188"/>
      <c r="BE346" s="190"/>
      <c r="BF346" s="188"/>
      <c r="BG346" s="188"/>
      <c r="BH346" s="175"/>
      <c r="BI346" s="198"/>
      <c r="BJ346" s="175"/>
      <c r="BK346" s="175"/>
    </row>
    <row r="347" spans="1:63" ht="28">
      <c r="A347" s="178"/>
      <c r="B347" s="200"/>
      <c r="C347" s="182"/>
      <c r="D347" s="185"/>
      <c r="E347" s="228"/>
      <c r="F347" s="236"/>
      <c r="G347" s="185"/>
      <c r="H347" s="234"/>
      <c r="I347" s="234"/>
      <c r="J347" s="234"/>
      <c r="K347" s="234"/>
      <c r="L347" s="234"/>
      <c r="M347" s="234"/>
      <c r="N347" s="234"/>
      <c r="O347" s="234"/>
      <c r="P347" s="234"/>
      <c r="Q347" s="234"/>
      <c r="R347" s="234"/>
      <c r="S347" s="234"/>
      <c r="T347" s="234"/>
      <c r="U347" s="234"/>
      <c r="V347" s="234"/>
      <c r="W347" s="234"/>
      <c r="X347" s="234"/>
      <c r="Y347" s="234"/>
      <c r="Z347" s="192"/>
      <c r="AA347" s="218"/>
      <c r="AB347" s="192"/>
      <c r="AC347" s="194"/>
      <c r="AD347" s="218" t="str">
        <f>+IF(OR(AB347=1,AB347&lt;=5),"Moderado",IF(OR(AB347=6,AB347&lt;=11),"Mayor","Catastrófico"))</f>
        <v>Moderado</v>
      </c>
      <c r="AE347" s="194"/>
      <c r="AF347" s="198"/>
      <c r="AG347" s="83" t="s">
        <v>169</v>
      </c>
      <c r="AH347" s="86"/>
      <c r="AI347" s="86"/>
      <c r="AJ347" s="86"/>
      <c r="AK347" s="46" t="str">
        <f t="shared" si="213"/>
        <v/>
      </c>
      <c r="AL347" s="86"/>
      <c r="AM347" s="46" t="str">
        <f t="shared" si="214"/>
        <v/>
      </c>
      <c r="AN347" s="126"/>
      <c r="AO347" s="46" t="str">
        <f t="shared" si="215"/>
        <v/>
      </c>
      <c r="AP347" s="126"/>
      <c r="AQ347" s="46" t="str">
        <f t="shared" si="216"/>
        <v/>
      </c>
      <c r="AR347" s="126"/>
      <c r="AS347" s="46" t="str">
        <f t="shared" si="217"/>
        <v/>
      </c>
      <c r="AT347" s="126"/>
      <c r="AU347" s="46" t="str">
        <f t="shared" si="218"/>
        <v/>
      </c>
      <c r="AV347" s="126"/>
      <c r="AW347" s="46" t="str">
        <f t="shared" si="219"/>
        <v/>
      </c>
      <c r="AX347" s="125" t="str">
        <f t="shared" si="220"/>
        <v/>
      </c>
      <c r="AY347" s="125" t="str">
        <f t="shared" si="221"/>
        <v/>
      </c>
      <c r="AZ347" s="87"/>
      <c r="BA347" s="30" t="str">
        <f t="shared" si="222"/>
        <v>Débil</v>
      </c>
      <c r="BB347" s="34" t="str">
        <f>IFERROR(VLOOKUP((CONCATENATE(AY347,BA347)),Listados!$U$3:$V$11,2,FALSE),"")</f>
        <v/>
      </c>
      <c r="BC347" s="125">
        <f t="shared" si="223"/>
        <v>100</v>
      </c>
      <c r="BD347" s="188"/>
      <c r="BE347" s="190"/>
      <c r="BF347" s="188"/>
      <c r="BG347" s="188"/>
      <c r="BH347" s="175"/>
      <c r="BI347" s="198"/>
      <c r="BJ347" s="175"/>
      <c r="BK347" s="175"/>
    </row>
    <row r="348" spans="1:63" ht="29" thickBot="1">
      <c r="A348" s="179"/>
      <c r="B348" s="200"/>
      <c r="C348" s="183"/>
      <c r="D348" s="186"/>
      <c r="E348" s="229"/>
      <c r="F348" s="237"/>
      <c r="G348" s="185"/>
      <c r="H348" s="234"/>
      <c r="I348" s="234"/>
      <c r="J348" s="234"/>
      <c r="K348" s="234"/>
      <c r="L348" s="234"/>
      <c r="M348" s="234"/>
      <c r="N348" s="234"/>
      <c r="O348" s="234"/>
      <c r="P348" s="234"/>
      <c r="Q348" s="234"/>
      <c r="R348" s="234"/>
      <c r="S348" s="234"/>
      <c r="T348" s="234"/>
      <c r="U348" s="234"/>
      <c r="V348" s="234"/>
      <c r="W348" s="234"/>
      <c r="X348" s="234"/>
      <c r="Y348" s="234"/>
      <c r="Z348" s="192"/>
      <c r="AA348" s="218"/>
      <c r="AB348" s="192"/>
      <c r="AC348" s="195"/>
      <c r="AD348" s="218" t="str">
        <f>+IF(OR(AB348=1,AB348&lt;=5),"Moderado",IF(OR(AB348=6,AB348&lt;=11),"Mayor","Catastrófico"))</f>
        <v>Moderado</v>
      </c>
      <c r="AE348" s="195"/>
      <c r="AF348" s="198"/>
      <c r="AG348" s="83" t="s">
        <v>169</v>
      </c>
      <c r="AH348" s="86"/>
      <c r="AI348" s="86"/>
      <c r="AJ348" s="86"/>
      <c r="AK348" s="46" t="str">
        <f t="shared" si="213"/>
        <v/>
      </c>
      <c r="AL348" s="86"/>
      <c r="AM348" s="46" t="str">
        <f t="shared" si="214"/>
        <v/>
      </c>
      <c r="AN348" s="126"/>
      <c r="AO348" s="46" t="str">
        <f t="shared" si="215"/>
        <v/>
      </c>
      <c r="AP348" s="126"/>
      <c r="AQ348" s="46" t="str">
        <f t="shared" si="216"/>
        <v/>
      </c>
      <c r="AR348" s="126"/>
      <c r="AS348" s="46" t="str">
        <f t="shared" si="217"/>
        <v/>
      </c>
      <c r="AT348" s="126"/>
      <c r="AU348" s="46" t="str">
        <f t="shared" si="218"/>
        <v/>
      </c>
      <c r="AV348" s="126"/>
      <c r="AW348" s="46" t="str">
        <f t="shared" si="219"/>
        <v/>
      </c>
      <c r="AX348" s="125" t="str">
        <f t="shared" si="220"/>
        <v/>
      </c>
      <c r="AY348" s="125" t="str">
        <f t="shared" si="221"/>
        <v/>
      </c>
      <c r="AZ348" s="87"/>
      <c r="BA348" s="30" t="str">
        <f t="shared" si="222"/>
        <v>Débil</v>
      </c>
      <c r="BB348" s="34" t="str">
        <f>IFERROR(VLOOKUP((CONCATENATE(AY348,BA348)),Listados!$U$3:$V$11,2,FALSE),"")</f>
        <v/>
      </c>
      <c r="BC348" s="125">
        <f t="shared" si="223"/>
        <v>100</v>
      </c>
      <c r="BD348" s="189"/>
      <c r="BE348" s="190"/>
      <c r="BF348" s="189"/>
      <c r="BG348" s="189"/>
      <c r="BH348" s="176"/>
      <c r="BI348" s="198"/>
      <c r="BJ348" s="176"/>
      <c r="BK348" s="176"/>
    </row>
    <row r="349" spans="1:63" ht="28">
      <c r="A349" s="177">
        <v>58</v>
      </c>
      <c r="B349" s="199"/>
      <c r="C349" s="181" t="str">
        <f>IFERROR(VLOOKUP(B349,Listados!B$3:C$20,2,FALSE),"")</f>
        <v/>
      </c>
      <c r="D349" s="184" t="s">
        <v>193</v>
      </c>
      <c r="E349" s="37"/>
      <c r="F349" s="28"/>
      <c r="G349" s="184"/>
      <c r="H349" s="233"/>
      <c r="I349" s="233"/>
      <c r="J349" s="233"/>
      <c r="K349" s="233"/>
      <c r="L349" s="233"/>
      <c r="M349" s="233"/>
      <c r="N349" s="233"/>
      <c r="O349" s="233"/>
      <c r="P349" s="233"/>
      <c r="Q349" s="233"/>
      <c r="R349" s="233"/>
      <c r="S349" s="233"/>
      <c r="T349" s="233"/>
      <c r="U349" s="233"/>
      <c r="V349" s="233"/>
      <c r="W349" s="233"/>
      <c r="X349" s="233"/>
      <c r="Y349" s="233"/>
      <c r="Z349" s="191"/>
      <c r="AA349" s="195">
        <f>COUNTIF(H349:Z354, "SI")</f>
        <v>0</v>
      </c>
      <c r="AB349" s="191"/>
      <c r="AC349" s="193" t="e">
        <f>+VLOOKUP(AB349,Listados!$K$8:$L$12,2,0)</f>
        <v>#N/A</v>
      </c>
      <c r="AD349" s="195" t="str">
        <f>+IF(OR(AA349=1,AA349&lt;=5),"Moderado",IF(OR(AA349=6,AA349&lt;=11),"Mayor","Catastrófico"))</f>
        <v>Moderado</v>
      </c>
      <c r="AE349" s="193" t="e">
        <f>+VLOOKUP(AD349,Listados!K355:L359,2,0)</f>
        <v>#N/A</v>
      </c>
      <c r="AF349" s="176" t="str">
        <f>IF(AND(AB349&lt;&gt;"",AD349&lt;&gt;""),VLOOKUP(AB349&amp;AD349,Listados!$M$3:$N$27,2,FALSE),"")</f>
        <v/>
      </c>
      <c r="AG349" s="83" t="s">
        <v>169</v>
      </c>
      <c r="AH349" s="86"/>
      <c r="AI349" s="86"/>
      <c r="AJ349" s="86"/>
      <c r="AK349" s="46" t="str">
        <f t="shared" si="213"/>
        <v/>
      </c>
      <c r="AL349" s="86"/>
      <c r="AM349" s="46" t="str">
        <f t="shared" si="214"/>
        <v/>
      </c>
      <c r="AN349" s="126"/>
      <c r="AO349" s="46" t="str">
        <f t="shared" si="215"/>
        <v/>
      </c>
      <c r="AP349" s="126"/>
      <c r="AQ349" s="46" t="str">
        <f t="shared" si="216"/>
        <v/>
      </c>
      <c r="AR349" s="126"/>
      <c r="AS349" s="46" t="str">
        <f t="shared" si="217"/>
        <v/>
      </c>
      <c r="AT349" s="126"/>
      <c r="AU349" s="46" t="str">
        <f t="shared" si="218"/>
        <v/>
      </c>
      <c r="AV349" s="126"/>
      <c r="AW349" s="46" t="str">
        <f t="shared" si="219"/>
        <v/>
      </c>
      <c r="AX349" s="125" t="str">
        <f t="shared" si="220"/>
        <v/>
      </c>
      <c r="AY349" s="125" t="str">
        <f t="shared" si="221"/>
        <v/>
      </c>
      <c r="AZ349" s="87"/>
      <c r="BA349" s="30" t="str">
        <f t="shared" si="222"/>
        <v>Débil</v>
      </c>
      <c r="BB349" s="34" t="str">
        <f>IFERROR(VLOOKUP((CONCATENATE(AY349,BA349)),Listados!$U$3:$V$11,2,FALSE),"")</f>
        <v/>
      </c>
      <c r="BC349" s="125">
        <f t="shared" si="223"/>
        <v>100</v>
      </c>
      <c r="BD349" s="187">
        <f>AVERAGE(BC349:BC354)</f>
        <v>100</v>
      </c>
      <c r="BE349" s="189" t="str">
        <f>IF(BD349&lt;=50, "Débil", IF(BD349&lt;=99,"Moderado","Fuerte"))</f>
        <v>Fuerte</v>
      </c>
      <c r="BF349" s="187">
        <f t="shared" ref="BF349" si="233">+IF(BE349="Fuerte",2,IF(BE349="Moderado",1,0))</f>
        <v>2</v>
      </c>
      <c r="BG349" s="187" t="e">
        <f t="shared" ref="BG349" si="234">+AC349-BF349</f>
        <v>#N/A</v>
      </c>
      <c r="BH349" s="174" t="e">
        <f>+VLOOKUP(BG349,Listados!$J$18:$K$24,2,TRUE)</f>
        <v>#N/A</v>
      </c>
      <c r="BI349" s="176" t="str">
        <f t="shared" ref="BI349" si="235">IF(ISBLANK(AD349),"",AD349)</f>
        <v>Moderado</v>
      </c>
      <c r="BJ349" s="174" t="e">
        <f>IF(AND(BH349&lt;&gt;"",BI349&lt;&gt;""),VLOOKUP(BH349&amp;BI349,Listados!$M$3:$N$27,2,FALSE),"")</f>
        <v>#N/A</v>
      </c>
      <c r="BK349" s="174" t="e">
        <f>+VLOOKUP(BJ349,Listados!$P$3:$Q$6,2,FALSE)</f>
        <v>#N/A</v>
      </c>
    </row>
    <row r="350" spans="1:63" ht="28">
      <c r="A350" s="178"/>
      <c r="B350" s="200"/>
      <c r="C350" s="182"/>
      <c r="D350" s="185"/>
      <c r="E350" s="35"/>
      <c r="F350" s="29"/>
      <c r="G350" s="185"/>
      <c r="H350" s="234"/>
      <c r="I350" s="234"/>
      <c r="J350" s="234"/>
      <c r="K350" s="234"/>
      <c r="L350" s="234"/>
      <c r="M350" s="234"/>
      <c r="N350" s="234"/>
      <c r="O350" s="234"/>
      <c r="P350" s="234"/>
      <c r="Q350" s="234"/>
      <c r="R350" s="234"/>
      <c r="S350" s="234"/>
      <c r="T350" s="234"/>
      <c r="U350" s="234"/>
      <c r="V350" s="234"/>
      <c r="W350" s="234"/>
      <c r="X350" s="234"/>
      <c r="Y350" s="234"/>
      <c r="Z350" s="192"/>
      <c r="AA350" s="218"/>
      <c r="AB350" s="192"/>
      <c r="AC350" s="194"/>
      <c r="AD350" s="218" t="str">
        <f>+IF(OR(AB350=1,AB350&lt;=5),"Moderado",IF(OR(AB350=6,AB350&lt;=11),"Mayor","Catastrófico"))</f>
        <v>Moderado</v>
      </c>
      <c r="AE350" s="194"/>
      <c r="AF350" s="198"/>
      <c r="AG350" s="83" t="s">
        <v>169</v>
      </c>
      <c r="AH350" s="86"/>
      <c r="AI350" s="86"/>
      <c r="AJ350" s="86"/>
      <c r="AK350" s="46" t="str">
        <f t="shared" si="213"/>
        <v/>
      </c>
      <c r="AL350" s="86"/>
      <c r="AM350" s="46" t="str">
        <f t="shared" si="214"/>
        <v/>
      </c>
      <c r="AN350" s="126"/>
      <c r="AO350" s="46" t="str">
        <f t="shared" si="215"/>
        <v/>
      </c>
      <c r="AP350" s="126"/>
      <c r="AQ350" s="46" t="str">
        <f t="shared" si="216"/>
        <v/>
      </c>
      <c r="AR350" s="126"/>
      <c r="AS350" s="46" t="str">
        <f t="shared" si="217"/>
        <v/>
      </c>
      <c r="AT350" s="126"/>
      <c r="AU350" s="46" t="str">
        <f t="shared" si="218"/>
        <v/>
      </c>
      <c r="AV350" s="126"/>
      <c r="AW350" s="46" t="str">
        <f t="shared" si="219"/>
        <v/>
      </c>
      <c r="AX350" s="125" t="str">
        <f t="shared" si="220"/>
        <v/>
      </c>
      <c r="AY350" s="125" t="str">
        <f t="shared" si="221"/>
        <v/>
      </c>
      <c r="AZ350" s="87"/>
      <c r="BA350" s="30" t="str">
        <f t="shared" si="222"/>
        <v>Débil</v>
      </c>
      <c r="BB350" s="34" t="str">
        <f>IFERROR(VLOOKUP((CONCATENATE(AY350,BA350)),Listados!$U$3:$V$11,2,FALSE),"")</f>
        <v/>
      </c>
      <c r="BC350" s="125">
        <f t="shared" si="223"/>
        <v>100</v>
      </c>
      <c r="BD350" s="188"/>
      <c r="BE350" s="190"/>
      <c r="BF350" s="188"/>
      <c r="BG350" s="188"/>
      <c r="BH350" s="175"/>
      <c r="BI350" s="198"/>
      <c r="BJ350" s="175"/>
      <c r="BK350" s="175"/>
    </row>
    <row r="351" spans="1:63" ht="28">
      <c r="A351" s="178"/>
      <c r="B351" s="200"/>
      <c r="C351" s="182"/>
      <c r="D351" s="185"/>
      <c r="E351" s="35"/>
      <c r="F351" s="29"/>
      <c r="G351" s="185"/>
      <c r="H351" s="234"/>
      <c r="I351" s="234"/>
      <c r="J351" s="234"/>
      <c r="K351" s="234"/>
      <c r="L351" s="234"/>
      <c r="M351" s="234"/>
      <c r="N351" s="234"/>
      <c r="O351" s="234"/>
      <c r="P351" s="234"/>
      <c r="Q351" s="234"/>
      <c r="R351" s="234"/>
      <c r="S351" s="234"/>
      <c r="T351" s="234"/>
      <c r="U351" s="234"/>
      <c r="V351" s="234"/>
      <c r="W351" s="234"/>
      <c r="X351" s="234"/>
      <c r="Y351" s="234"/>
      <c r="Z351" s="192"/>
      <c r="AA351" s="218"/>
      <c r="AB351" s="192"/>
      <c r="AC351" s="194"/>
      <c r="AD351" s="218" t="str">
        <f>+IF(OR(AB351=1,AB351&lt;=5),"Moderado",IF(OR(AB351=6,AB351&lt;=11),"Mayor","Catastrófico"))</f>
        <v>Moderado</v>
      </c>
      <c r="AE351" s="194"/>
      <c r="AF351" s="198"/>
      <c r="AG351" s="83" t="s">
        <v>169</v>
      </c>
      <c r="AH351" s="86"/>
      <c r="AI351" s="86"/>
      <c r="AJ351" s="86"/>
      <c r="AK351" s="46" t="str">
        <f t="shared" si="213"/>
        <v/>
      </c>
      <c r="AL351" s="86"/>
      <c r="AM351" s="46" t="str">
        <f t="shared" si="214"/>
        <v/>
      </c>
      <c r="AN351" s="126"/>
      <c r="AO351" s="46" t="str">
        <f t="shared" si="215"/>
        <v/>
      </c>
      <c r="AP351" s="126"/>
      <c r="AQ351" s="46" t="str">
        <f t="shared" si="216"/>
        <v/>
      </c>
      <c r="AR351" s="126"/>
      <c r="AS351" s="46" t="str">
        <f t="shared" si="217"/>
        <v/>
      </c>
      <c r="AT351" s="126"/>
      <c r="AU351" s="46" t="str">
        <f t="shared" si="218"/>
        <v/>
      </c>
      <c r="AV351" s="126"/>
      <c r="AW351" s="46" t="str">
        <f t="shared" si="219"/>
        <v/>
      </c>
      <c r="AX351" s="125" t="str">
        <f t="shared" si="220"/>
        <v/>
      </c>
      <c r="AY351" s="125" t="str">
        <f t="shared" si="221"/>
        <v/>
      </c>
      <c r="AZ351" s="87"/>
      <c r="BA351" s="30" t="str">
        <f t="shared" si="222"/>
        <v>Débil</v>
      </c>
      <c r="BB351" s="34" t="str">
        <f>IFERROR(VLOOKUP((CONCATENATE(AY351,BA351)),Listados!$U$3:$V$11,2,FALSE),"")</f>
        <v/>
      </c>
      <c r="BC351" s="125">
        <f t="shared" si="223"/>
        <v>100</v>
      </c>
      <c r="BD351" s="188"/>
      <c r="BE351" s="190"/>
      <c r="BF351" s="188"/>
      <c r="BG351" s="188"/>
      <c r="BH351" s="175"/>
      <c r="BI351" s="198"/>
      <c r="BJ351" s="175"/>
      <c r="BK351" s="175"/>
    </row>
    <row r="352" spans="1:63" ht="28">
      <c r="A352" s="178"/>
      <c r="B352" s="200"/>
      <c r="C352" s="182"/>
      <c r="D352" s="185"/>
      <c r="E352" s="227"/>
      <c r="F352" s="235"/>
      <c r="G352" s="185"/>
      <c r="H352" s="234"/>
      <c r="I352" s="234"/>
      <c r="J352" s="234"/>
      <c r="K352" s="234"/>
      <c r="L352" s="234"/>
      <c r="M352" s="234"/>
      <c r="N352" s="234"/>
      <c r="O352" s="234"/>
      <c r="P352" s="234"/>
      <c r="Q352" s="234"/>
      <c r="R352" s="234"/>
      <c r="S352" s="234"/>
      <c r="T352" s="234"/>
      <c r="U352" s="234"/>
      <c r="V352" s="234"/>
      <c r="W352" s="234"/>
      <c r="X352" s="234"/>
      <c r="Y352" s="234"/>
      <c r="Z352" s="192"/>
      <c r="AA352" s="218"/>
      <c r="AB352" s="192"/>
      <c r="AC352" s="194"/>
      <c r="AD352" s="218" t="str">
        <f>+IF(OR(AB352=1,AB352&lt;=5),"Moderado",IF(OR(AB352=6,AB352&lt;=11),"Mayor","Catastrófico"))</f>
        <v>Moderado</v>
      </c>
      <c r="AE352" s="194"/>
      <c r="AF352" s="198"/>
      <c r="AG352" s="83" t="s">
        <v>169</v>
      </c>
      <c r="AH352" s="86"/>
      <c r="AI352" s="86"/>
      <c r="AJ352" s="86"/>
      <c r="AK352" s="46" t="str">
        <f t="shared" si="213"/>
        <v/>
      </c>
      <c r="AL352" s="86"/>
      <c r="AM352" s="46" t="str">
        <f t="shared" si="214"/>
        <v/>
      </c>
      <c r="AN352" s="126"/>
      <c r="AO352" s="46" t="str">
        <f t="shared" si="215"/>
        <v/>
      </c>
      <c r="AP352" s="126"/>
      <c r="AQ352" s="46" t="str">
        <f t="shared" si="216"/>
        <v/>
      </c>
      <c r="AR352" s="126"/>
      <c r="AS352" s="46" t="str">
        <f t="shared" si="217"/>
        <v/>
      </c>
      <c r="AT352" s="126"/>
      <c r="AU352" s="46" t="str">
        <f t="shared" si="218"/>
        <v/>
      </c>
      <c r="AV352" s="126"/>
      <c r="AW352" s="46" t="str">
        <f t="shared" si="219"/>
        <v/>
      </c>
      <c r="AX352" s="125" t="str">
        <f t="shared" si="220"/>
        <v/>
      </c>
      <c r="AY352" s="125" t="str">
        <f t="shared" si="221"/>
        <v/>
      </c>
      <c r="AZ352" s="87"/>
      <c r="BA352" s="30" t="str">
        <f t="shared" si="222"/>
        <v>Débil</v>
      </c>
      <c r="BB352" s="34" t="str">
        <f>IFERROR(VLOOKUP((CONCATENATE(AY352,BA352)),Listados!$U$3:$V$11,2,FALSE),"")</f>
        <v/>
      </c>
      <c r="BC352" s="125">
        <f t="shared" si="223"/>
        <v>100</v>
      </c>
      <c r="BD352" s="188"/>
      <c r="BE352" s="190"/>
      <c r="BF352" s="188"/>
      <c r="BG352" s="188"/>
      <c r="BH352" s="175"/>
      <c r="BI352" s="198"/>
      <c r="BJ352" s="175"/>
      <c r="BK352" s="175"/>
    </row>
    <row r="353" spans="1:63" ht="28">
      <c r="A353" s="178"/>
      <c r="B353" s="200"/>
      <c r="C353" s="182"/>
      <c r="D353" s="185"/>
      <c r="E353" s="228"/>
      <c r="F353" s="236"/>
      <c r="G353" s="185"/>
      <c r="H353" s="234"/>
      <c r="I353" s="234"/>
      <c r="J353" s="234"/>
      <c r="K353" s="234"/>
      <c r="L353" s="234"/>
      <c r="M353" s="234"/>
      <c r="N353" s="234"/>
      <c r="O353" s="234"/>
      <c r="P353" s="234"/>
      <c r="Q353" s="234"/>
      <c r="R353" s="234"/>
      <c r="S353" s="234"/>
      <c r="T353" s="234"/>
      <c r="U353" s="234"/>
      <c r="V353" s="234"/>
      <c r="W353" s="234"/>
      <c r="X353" s="234"/>
      <c r="Y353" s="234"/>
      <c r="Z353" s="192"/>
      <c r="AA353" s="218"/>
      <c r="AB353" s="192"/>
      <c r="AC353" s="194"/>
      <c r="AD353" s="218" t="str">
        <f>+IF(OR(AB353=1,AB353&lt;=5),"Moderado",IF(OR(AB353=6,AB353&lt;=11),"Mayor","Catastrófico"))</f>
        <v>Moderado</v>
      </c>
      <c r="AE353" s="194"/>
      <c r="AF353" s="198"/>
      <c r="AG353" s="83" t="s">
        <v>169</v>
      </c>
      <c r="AH353" s="86"/>
      <c r="AI353" s="86"/>
      <c r="AJ353" s="86"/>
      <c r="AK353" s="46" t="str">
        <f t="shared" si="213"/>
        <v/>
      </c>
      <c r="AL353" s="86"/>
      <c r="AM353" s="46" t="str">
        <f t="shared" si="214"/>
        <v/>
      </c>
      <c r="AN353" s="126"/>
      <c r="AO353" s="46" t="str">
        <f t="shared" si="215"/>
        <v/>
      </c>
      <c r="AP353" s="126"/>
      <c r="AQ353" s="46" t="str">
        <f t="shared" si="216"/>
        <v/>
      </c>
      <c r="AR353" s="126"/>
      <c r="AS353" s="46" t="str">
        <f t="shared" si="217"/>
        <v/>
      </c>
      <c r="AT353" s="126"/>
      <c r="AU353" s="46" t="str">
        <f t="shared" si="218"/>
        <v/>
      </c>
      <c r="AV353" s="126"/>
      <c r="AW353" s="46" t="str">
        <f t="shared" si="219"/>
        <v/>
      </c>
      <c r="AX353" s="125" t="str">
        <f t="shared" si="220"/>
        <v/>
      </c>
      <c r="AY353" s="125" t="str">
        <f t="shared" si="221"/>
        <v/>
      </c>
      <c r="AZ353" s="87"/>
      <c r="BA353" s="30" t="str">
        <f t="shared" si="222"/>
        <v>Débil</v>
      </c>
      <c r="BB353" s="34" t="str">
        <f>IFERROR(VLOOKUP((CONCATENATE(AY353,BA353)),Listados!$U$3:$V$11,2,FALSE),"")</f>
        <v/>
      </c>
      <c r="BC353" s="125">
        <f t="shared" si="223"/>
        <v>100</v>
      </c>
      <c r="BD353" s="188"/>
      <c r="BE353" s="190"/>
      <c r="BF353" s="188"/>
      <c r="BG353" s="188"/>
      <c r="BH353" s="175"/>
      <c r="BI353" s="198"/>
      <c r="BJ353" s="175"/>
      <c r="BK353" s="175"/>
    </row>
    <row r="354" spans="1:63" ht="29" thickBot="1">
      <c r="A354" s="179"/>
      <c r="B354" s="200"/>
      <c r="C354" s="183"/>
      <c r="D354" s="186"/>
      <c r="E354" s="229"/>
      <c r="F354" s="237"/>
      <c r="G354" s="185"/>
      <c r="H354" s="234"/>
      <c r="I354" s="234"/>
      <c r="J354" s="234"/>
      <c r="K354" s="234"/>
      <c r="L354" s="234"/>
      <c r="M354" s="234"/>
      <c r="N354" s="234"/>
      <c r="O354" s="234"/>
      <c r="P354" s="234"/>
      <c r="Q354" s="234"/>
      <c r="R354" s="234"/>
      <c r="S354" s="234"/>
      <c r="T354" s="234"/>
      <c r="U354" s="234"/>
      <c r="V354" s="234"/>
      <c r="W354" s="234"/>
      <c r="X354" s="234"/>
      <c r="Y354" s="234"/>
      <c r="Z354" s="192"/>
      <c r="AA354" s="218"/>
      <c r="AB354" s="192"/>
      <c r="AC354" s="195"/>
      <c r="AD354" s="218" t="str">
        <f>+IF(OR(AB354=1,AB354&lt;=5),"Moderado",IF(OR(AB354=6,AB354&lt;=11),"Mayor","Catastrófico"))</f>
        <v>Moderado</v>
      </c>
      <c r="AE354" s="195"/>
      <c r="AF354" s="198"/>
      <c r="AG354" s="83" t="s">
        <v>169</v>
      </c>
      <c r="AH354" s="86"/>
      <c r="AI354" s="86"/>
      <c r="AJ354" s="86"/>
      <c r="AK354" s="46" t="str">
        <f t="shared" si="213"/>
        <v/>
      </c>
      <c r="AL354" s="86"/>
      <c r="AM354" s="46" t="str">
        <f t="shared" si="214"/>
        <v/>
      </c>
      <c r="AN354" s="126"/>
      <c r="AO354" s="46" t="str">
        <f t="shared" si="215"/>
        <v/>
      </c>
      <c r="AP354" s="126"/>
      <c r="AQ354" s="46" t="str">
        <f t="shared" si="216"/>
        <v/>
      </c>
      <c r="AR354" s="126"/>
      <c r="AS354" s="46" t="str">
        <f t="shared" si="217"/>
        <v/>
      </c>
      <c r="AT354" s="126"/>
      <c r="AU354" s="46" t="str">
        <f t="shared" si="218"/>
        <v/>
      </c>
      <c r="AV354" s="126"/>
      <c r="AW354" s="46" t="str">
        <f t="shared" si="219"/>
        <v/>
      </c>
      <c r="AX354" s="125" t="str">
        <f t="shared" si="220"/>
        <v/>
      </c>
      <c r="AY354" s="125" t="str">
        <f t="shared" si="221"/>
        <v/>
      </c>
      <c r="AZ354" s="87"/>
      <c r="BA354" s="30" t="str">
        <f t="shared" si="222"/>
        <v>Débil</v>
      </c>
      <c r="BB354" s="34" t="str">
        <f>IFERROR(VLOOKUP((CONCATENATE(AY354,BA354)),Listados!$U$3:$V$11,2,FALSE),"")</f>
        <v/>
      </c>
      <c r="BC354" s="125">
        <f t="shared" si="223"/>
        <v>100</v>
      </c>
      <c r="BD354" s="189"/>
      <c r="BE354" s="190"/>
      <c r="BF354" s="189"/>
      <c r="BG354" s="189"/>
      <c r="BH354" s="176"/>
      <c r="BI354" s="198"/>
      <c r="BJ354" s="176"/>
      <c r="BK354" s="176"/>
    </row>
    <row r="355" spans="1:63" ht="28">
      <c r="A355" s="177">
        <v>59</v>
      </c>
      <c r="B355" s="199"/>
      <c r="C355" s="181" t="str">
        <f>IFERROR(VLOOKUP(B355,Listados!B$3:C$20,2,FALSE),"")</f>
        <v/>
      </c>
      <c r="D355" s="184" t="s">
        <v>193</v>
      </c>
      <c r="E355" s="37"/>
      <c r="F355" s="28"/>
      <c r="G355" s="184"/>
      <c r="H355" s="233"/>
      <c r="I355" s="233"/>
      <c r="J355" s="233"/>
      <c r="K355" s="233"/>
      <c r="L355" s="233"/>
      <c r="M355" s="233"/>
      <c r="N355" s="233"/>
      <c r="O355" s="233"/>
      <c r="P355" s="233"/>
      <c r="Q355" s="233"/>
      <c r="R355" s="233"/>
      <c r="S355" s="233"/>
      <c r="T355" s="233"/>
      <c r="U355" s="233"/>
      <c r="V355" s="233"/>
      <c r="W355" s="233"/>
      <c r="X355" s="233"/>
      <c r="Y355" s="233"/>
      <c r="Z355" s="191"/>
      <c r="AA355" s="195">
        <f>COUNTIF(H355:Z360, "SI")</f>
        <v>0</v>
      </c>
      <c r="AB355" s="191"/>
      <c r="AC355" s="193" t="e">
        <f>+VLOOKUP(AB355,Listados!$K$8:$L$12,2,0)</f>
        <v>#N/A</v>
      </c>
      <c r="AD355" s="195" t="str">
        <f>+IF(OR(AA355=1,AA355&lt;=5),"Moderado",IF(OR(AA355=6,AA355&lt;=11),"Mayor","Catastrófico"))</f>
        <v>Moderado</v>
      </c>
      <c r="AE355" s="193" t="e">
        <f>+VLOOKUP(AD355,Listados!K361:L365,2,0)</f>
        <v>#N/A</v>
      </c>
      <c r="AF355" s="176" t="str">
        <f>IF(AND(AB355&lt;&gt;"",AD355&lt;&gt;""),VLOOKUP(AB355&amp;AD355,Listados!$M$3:$N$27,2,FALSE),"")</f>
        <v/>
      </c>
      <c r="AG355" s="83" t="s">
        <v>169</v>
      </c>
      <c r="AH355" s="86"/>
      <c r="AI355" s="86"/>
      <c r="AJ355" s="86"/>
      <c r="AK355" s="46" t="str">
        <f t="shared" si="213"/>
        <v/>
      </c>
      <c r="AL355" s="86"/>
      <c r="AM355" s="46" t="str">
        <f t="shared" si="214"/>
        <v/>
      </c>
      <c r="AN355" s="126"/>
      <c r="AO355" s="46" t="str">
        <f t="shared" si="215"/>
        <v/>
      </c>
      <c r="AP355" s="126"/>
      <c r="AQ355" s="46" t="str">
        <f t="shared" si="216"/>
        <v/>
      </c>
      <c r="AR355" s="126"/>
      <c r="AS355" s="46" t="str">
        <f t="shared" si="217"/>
        <v/>
      </c>
      <c r="AT355" s="126"/>
      <c r="AU355" s="46" t="str">
        <f t="shared" si="218"/>
        <v/>
      </c>
      <c r="AV355" s="126"/>
      <c r="AW355" s="46" t="str">
        <f t="shared" si="219"/>
        <v/>
      </c>
      <c r="AX355" s="125" t="str">
        <f t="shared" si="220"/>
        <v/>
      </c>
      <c r="AY355" s="125" t="str">
        <f t="shared" si="221"/>
        <v/>
      </c>
      <c r="AZ355" s="87"/>
      <c r="BA355" s="30" t="str">
        <f t="shared" si="222"/>
        <v>Débil</v>
      </c>
      <c r="BB355" s="34" t="str">
        <f>IFERROR(VLOOKUP((CONCATENATE(AY355,BA355)),Listados!$U$3:$V$11,2,FALSE),"")</f>
        <v/>
      </c>
      <c r="BC355" s="125">
        <f t="shared" si="223"/>
        <v>100</v>
      </c>
      <c r="BD355" s="187">
        <f>AVERAGE(BC355:BC360)</f>
        <v>100</v>
      </c>
      <c r="BE355" s="189" t="str">
        <f>IF(BD355&lt;=50, "Débil", IF(BD355&lt;=99,"Moderado","Fuerte"))</f>
        <v>Fuerte</v>
      </c>
      <c r="BF355" s="187">
        <f t="shared" ref="BF355" si="236">+IF(BE355="Fuerte",2,IF(BE355="Moderado",1,0))</f>
        <v>2</v>
      </c>
      <c r="BG355" s="187" t="e">
        <f t="shared" ref="BG355" si="237">+AC355-BF355</f>
        <v>#N/A</v>
      </c>
      <c r="BH355" s="174" t="e">
        <f>+VLOOKUP(BG355,Listados!$J$18:$K$24,2,TRUE)</f>
        <v>#N/A</v>
      </c>
      <c r="BI355" s="176" t="str">
        <f t="shared" ref="BI355" si="238">IF(ISBLANK(AD355),"",AD355)</f>
        <v>Moderado</v>
      </c>
      <c r="BJ355" s="174" t="e">
        <f>IF(AND(BH355&lt;&gt;"",BI355&lt;&gt;""),VLOOKUP(BH355&amp;BI355,Listados!$M$3:$N$27,2,FALSE),"")</f>
        <v>#N/A</v>
      </c>
      <c r="BK355" s="174" t="e">
        <f>+VLOOKUP(BJ355,Listados!$P$3:$Q$6,2,FALSE)</f>
        <v>#N/A</v>
      </c>
    </row>
    <row r="356" spans="1:63" ht="28">
      <c r="A356" s="178"/>
      <c r="B356" s="200"/>
      <c r="C356" s="182"/>
      <c r="D356" s="185"/>
      <c r="E356" s="35"/>
      <c r="F356" s="29"/>
      <c r="G356" s="185"/>
      <c r="H356" s="234"/>
      <c r="I356" s="234"/>
      <c r="J356" s="234"/>
      <c r="K356" s="234"/>
      <c r="L356" s="234"/>
      <c r="M356" s="234"/>
      <c r="N356" s="234"/>
      <c r="O356" s="234"/>
      <c r="P356" s="234"/>
      <c r="Q356" s="234"/>
      <c r="R356" s="234"/>
      <c r="S356" s="234"/>
      <c r="T356" s="234"/>
      <c r="U356" s="234"/>
      <c r="V356" s="234"/>
      <c r="W356" s="234"/>
      <c r="X356" s="234"/>
      <c r="Y356" s="234"/>
      <c r="Z356" s="192"/>
      <c r="AA356" s="218"/>
      <c r="AB356" s="192"/>
      <c r="AC356" s="194"/>
      <c r="AD356" s="218" t="str">
        <f>+IF(OR(AB356=1,AB356&lt;=5),"Moderado",IF(OR(AB356=6,AB356&lt;=11),"Mayor","Catastrófico"))</f>
        <v>Moderado</v>
      </c>
      <c r="AE356" s="194"/>
      <c r="AF356" s="198"/>
      <c r="AG356" s="83" t="s">
        <v>169</v>
      </c>
      <c r="AH356" s="86"/>
      <c r="AI356" s="86"/>
      <c r="AJ356" s="86"/>
      <c r="AK356" s="46" t="str">
        <f t="shared" si="213"/>
        <v/>
      </c>
      <c r="AL356" s="86"/>
      <c r="AM356" s="46" t="str">
        <f t="shared" si="214"/>
        <v/>
      </c>
      <c r="AN356" s="126"/>
      <c r="AO356" s="46" t="str">
        <f t="shared" si="215"/>
        <v/>
      </c>
      <c r="AP356" s="126"/>
      <c r="AQ356" s="46" t="str">
        <f t="shared" si="216"/>
        <v/>
      </c>
      <c r="AR356" s="126"/>
      <c r="AS356" s="46" t="str">
        <f t="shared" si="217"/>
        <v/>
      </c>
      <c r="AT356" s="126"/>
      <c r="AU356" s="46" t="str">
        <f t="shared" si="218"/>
        <v/>
      </c>
      <c r="AV356" s="126"/>
      <c r="AW356" s="46" t="str">
        <f t="shared" si="219"/>
        <v/>
      </c>
      <c r="AX356" s="125" t="str">
        <f t="shared" si="220"/>
        <v/>
      </c>
      <c r="AY356" s="125" t="str">
        <f t="shared" si="221"/>
        <v/>
      </c>
      <c r="AZ356" s="87"/>
      <c r="BA356" s="30" t="str">
        <f t="shared" si="222"/>
        <v>Débil</v>
      </c>
      <c r="BB356" s="34" t="str">
        <f>IFERROR(VLOOKUP((CONCATENATE(AY356,BA356)),Listados!$U$3:$V$11,2,FALSE),"")</f>
        <v/>
      </c>
      <c r="BC356" s="125">
        <f t="shared" si="223"/>
        <v>100</v>
      </c>
      <c r="BD356" s="188"/>
      <c r="BE356" s="190"/>
      <c r="BF356" s="188"/>
      <c r="BG356" s="188"/>
      <c r="BH356" s="175"/>
      <c r="BI356" s="198"/>
      <c r="BJ356" s="175"/>
      <c r="BK356" s="175"/>
    </row>
    <row r="357" spans="1:63" ht="28">
      <c r="A357" s="178"/>
      <c r="B357" s="200"/>
      <c r="C357" s="182"/>
      <c r="D357" s="185"/>
      <c r="E357" s="35"/>
      <c r="F357" s="29"/>
      <c r="G357" s="185"/>
      <c r="H357" s="234"/>
      <c r="I357" s="234"/>
      <c r="J357" s="234"/>
      <c r="K357" s="234"/>
      <c r="L357" s="234"/>
      <c r="M357" s="234"/>
      <c r="N357" s="234"/>
      <c r="O357" s="234"/>
      <c r="P357" s="234"/>
      <c r="Q357" s="234"/>
      <c r="R357" s="234"/>
      <c r="S357" s="234"/>
      <c r="T357" s="234"/>
      <c r="U357" s="234"/>
      <c r="V357" s="234"/>
      <c r="W357" s="234"/>
      <c r="X357" s="234"/>
      <c r="Y357" s="234"/>
      <c r="Z357" s="192"/>
      <c r="AA357" s="218"/>
      <c r="AB357" s="192"/>
      <c r="AC357" s="194"/>
      <c r="AD357" s="218" t="str">
        <f>+IF(OR(AB357=1,AB357&lt;=5),"Moderado",IF(OR(AB357=6,AB357&lt;=11),"Mayor","Catastrófico"))</f>
        <v>Moderado</v>
      </c>
      <c r="AE357" s="194"/>
      <c r="AF357" s="198"/>
      <c r="AG357" s="83" t="s">
        <v>169</v>
      </c>
      <c r="AH357" s="86"/>
      <c r="AI357" s="86"/>
      <c r="AJ357" s="86"/>
      <c r="AK357" s="46" t="str">
        <f t="shared" si="213"/>
        <v/>
      </c>
      <c r="AL357" s="86"/>
      <c r="AM357" s="46" t="str">
        <f t="shared" si="214"/>
        <v/>
      </c>
      <c r="AN357" s="126"/>
      <c r="AO357" s="46" t="str">
        <f t="shared" si="215"/>
        <v/>
      </c>
      <c r="AP357" s="126"/>
      <c r="AQ357" s="46" t="str">
        <f t="shared" si="216"/>
        <v/>
      </c>
      <c r="AR357" s="126"/>
      <c r="AS357" s="46" t="str">
        <f t="shared" si="217"/>
        <v/>
      </c>
      <c r="AT357" s="126"/>
      <c r="AU357" s="46" t="str">
        <f t="shared" si="218"/>
        <v/>
      </c>
      <c r="AV357" s="126"/>
      <c r="AW357" s="46" t="str">
        <f t="shared" si="219"/>
        <v/>
      </c>
      <c r="AX357" s="125" t="str">
        <f t="shared" si="220"/>
        <v/>
      </c>
      <c r="AY357" s="125" t="str">
        <f t="shared" si="221"/>
        <v/>
      </c>
      <c r="AZ357" s="87"/>
      <c r="BA357" s="30" t="str">
        <f t="shared" si="222"/>
        <v>Débil</v>
      </c>
      <c r="BB357" s="34" t="str">
        <f>IFERROR(VLOOKUP((CONCATENATE(AY357,BA357)),Listados!$U$3:$V$11,2,FALSE),"")</f>
        <v/>
      </c>
      <c r="BC357" s="125">
        <f t="shared" si="223"/>
        <v>100</v>
      </c>
      <c r="BD357" s="188"/>
      <c r="BE357" s="190"/>
      <c r="BF357" s="188"/>
      <c r="BG357" s="188"/>
      <c r="BH357" s="175"/>
      <c r="BI357" s="198"/>
      <c r="BJ357" s="175"/>
      <c r="BK357" s="175"/>
    </row>
    <row r="358" spans="1:63" ht="28">
      <c r="A358" s="178"/>
      <c r="B358" s="200"/>
      <c r="C358" s="182"/>
      <c r="D358" s="185"/>
      <c r="E358" s="227"/>
      <c r="F358" s="235"/>
      <c r="G358" s="185"/>
      <c r="H358" s="234"/>
      <c r="I358" s="234"/>
      <c r="J358" s="234"/>
      <c r="K358" s="234"/>
      <c r="L358" s="234"/>
      <c r="M358" s="234"/>
      <c r="N358" s="234"/>
      <c r="O358" s="234"/>
      <c r="P358" s="234"/>
      <c r="Q358" s="234"/>
      <c r="R358" s="234"/>
      <c r="S358" s="234"/>
      <c r="T358" s="234"/>
      <c r="U358" s="234"/>
      <c r="V358" s="234"/>
      <c r="W358" s="234"/>
      <c r="X358" s="234"/>
      <c r="Y358" s="234"/>
      <c r="Z358" s="192"/>
      <c r="AA358" s="218"/>
      <c r="AB358" s="192"/>
      <c r="AC358" s="194"/>
      <c r="AD358" s="218" t="str">
        <f>+IF(OR(AB358=1,AB358&lt;=5),"Moderado",IF(OR(AB358=6,AB358&lt;=11),"Mayor","Catastrófico"))</f>
        <v>Moderado</v>
      </c>
      <c r="AE358" s="194"/>
      <c r="AF358" s="198"/>
      <c r="AG358" s="83" t="s">
        <v>169</v>
      </c>
      <c r="AH358" s="86"/>
      <c r="AI358" s="86"/>
      <c r="AJ358" s="86"/>
      <c r="AK358" s="46" t="str">
        <f t="shared" si="213"/>
        <v/>
      </c>
      <c r="AL358" s="86"/>
      <c r="AM358" s="46" t="str">
        <f t="shared" si="214"/>
        <v/>
      </c>
      <c r="AN358" s="126"/>
      <c r="AO358" s="46" t="str">
        <f t="shared" si="215"/>
        <v/>
      </c>
      <c r="AP358" s="126"/>
      <c r="AQ358" s="46" t="str">
        <f t="shared" si="216"/>
        <v/>
      </c>
      <c r="AR358" s="126"/>
      <c r="AS358" s="46" t="str">
        <f t="shared" si="217"/>
        <v/>
      </c>
      <c r="AT358" s="126"/>
      <c r="AU358" s="46" t="str">
        <f t="shared" si="218"/>
        <v/>
      </c>
      <c r="AV358" s="126"/>
      <c r="AW358" s="46" t="str">
        <f t="shared" si="219"/>
        <v/>
      </c>
      <c r="AX358" s="125" t="str">
        <f t="shared" si="220"/>
        <v/>
      </c>
      <c r="AY358" s="125" t="str">
        <f t="shared" si="221"/>
        <v/>
      </c>
      <c r="AZ358" s="87"/>
      <c r="BA358" s="30" t="str">
        <f t="shared" si="222"/>
        <v>Débil</v>
      </c>
      <c r="BB358" s="34" t="str">
        <f>IFERROR(VLOOKUP((CONCATENATE(AY358,BA358)),Listados!$U$3:$V$11,2,FALSE),"")</f>
        <v/>
      </c>
      <c r="BC358" s="125">
        <f t="shared" si="223"/>
        <v>100</v>
      </c>
      <c r="BD358" s="188"/>
      <c r="BE358" s="190"/>
      <c r="BF358" s="188"/>
      <c r="BG358" s="188"/>
      <c r="BH358" s="175"/>
      <c r="BI358" s="198"/>
      <c r="BJ358" s="175"/>
      <c r="BK358" s="175"/>
    </row>
    <row r="359" spans="1:63" ht="28">
      <c r="A359" s="178"/>
      <c r="B359" s="200"/>
      <c r="C359" s="182"/>
      <c r="D359" s="185"/>
      <c r="E359" s="228"/>
      <c r="F359" s="236"/>
      <c r="G359" s="185"/>
      <c r="H359" s="234"/>
      <c r="I359" s="234"/>
      <c r="J359" s="234"/>
      <c r="K359" s="234"/>
      <c r="L359" s="234"/>
      <c r="M359" s="234"/>
      <c r="N359" s="234"/>
      <c r="O359" s="234"/>
      <c r="P359" s="234"/>
      <c r="Q359" s="234"/>
      <c r="R359" s="234"/>
      <c r="S359" s="234"/>
      <c r="T359" s="234"/>
      <c r="U359" s="234"/>
      <c r="V359" s="234"/>
      <c r="W359" s="234"/>
      <c r="X359" s="234"/>
      <c r="Y359" s="234"/>
      <c r="Z359" s="192"/>
      <c r="AA359" s="218"/>
      <c r="AB359" s="192"/>
      <c r="AC359" s="194"/>
      <c r="AD359" s="218" t="str">
        <f>+IF(OR(AB359=1,AB359&lt;=5),"Moderado",IF(OR(AB359=6,AB359&lt;=11),"Mayor","Catastrófico"))</f>
        <v>Moderado</v>
      </c>
      <c r="AE359" s="194"/>
      <c r="AF359" s="198"/>
      <c r="AG359" s="83" t="s">
        <v>169</v>
      </c>
      <c r="AH359" s="86"/>
      <c r="AI359" s="86"/>
      <c r="AJ359" s="86"/>
      <c r="AK359" s="46" t="str">
        <f t="shared" si="213"/>
        <v/>
      </c>
      <c r="AL359" s="86"/>
      <c r="AM359" s="46" t="str">
        <f t="shared" si="214"/>
        <v/>
      </c>
      <c r="AN359" s="126"/>
      <c r="AO359" s="46" t="str">
        <f t="shared" si="215"/>
        <v/>
      </c>
      <c r="AP359" s="126"/>
      <c r="AQ359" s="46" t="str">
        <f t="shared" si="216"/>
        <v/>
      </c>
      <c r="AR359" s="126"/>
      <c r="AS359" s="46" t="str">
        <f t="shared" si="217"/>
        <v/>
      </c>
      <c r="AT359" s="126"/>
      <c r="AU359" s="46" t="str">
        <f t="shared" si="218"/>
        <v/>
      </c>
      <c r="AV359" s="126"/>
      <c r="AW359" s="46" t="str">
        <f t="shared" si="219"/>
        <v/>
      </c>
      <c r="AX359" s="125" t="str">
        <f t="shared" si="220"/>
        <v/>
      </c>
      <c r="AY359" s="125" t="str">
        <f t="shared" si="221"/>
        <v/>
      </c>
      <c r="AZ359" s="87"/>
      <c r="BA359" s="30" t="str">
        <f t="shared" si="222"/>
        <v>Débil</v>
      </c>
      <c r="BB359" s="34" t="str">
        <f>IFERROR(VLOOKUP((CONCATENATE(AY359,BA359)),Listados!$U$3:$V$11,2,FALSE),"")</f>
        <v/>
      </c>
      <c r="BC359" s="125">
        <f t="shared" si="223"/>
        <v>100</v>
      </c>
      <c r="BD359" s="188"/>
      <c r="BE359" s="190"/>
      <c r="BF359" s="188"/>
      <c r="BG359" s="188"/>
      <c r="BH359" s="175"/>
      <c r="BI359" s="198"/>
      <c r="BJ359" s="175"/>
      <c r="BK359" s="175"/>
    </row>
    <row r="360" spans="1:63" ht="29" thickBot="1">
      <c r="A360" s="179"/>
      <c r="B360" s="200"/>
      <c r="C360" s="183"/>
      <c r="D360" s="186"/>
      <c r="E360" s="229"/>
      <c r="F360" s="237"/>
      <c r="G360" s="185"/>
      <c r="H360" s="234"/>
      <c r="I360" s="234"/>
      <c r="J360" s="234"/>
      <c r="K360" s="234"/>
      <c r="L360" s="234"/>
      <c r="M360" s="234"/>
      <c r="N360" s="234"/>
      <c r="O360" s="234"/>
      <c r="P360" s="234"/>
      <c r="Q360" s="234"/>
      <c r="R360" s="234"/>
      <c r="S360" s="234"/>
      <c r="T360" s="234"/>
      <c r="U360" s="234"/>
      <c r="V360" s="234"/>
      <c r="W360" s="234"/>
      <c r="X360" s="234"/>
      <c r="Y360" s="234"/>
      <c r="Z360" s="192"/>
      <c r="AA360" s="218"/>
      <c r="AB360" s="192"/>
      <c r="AC360" s="195"/>
      <c r="AD360" s="218" t="str">
        <f>+IF(OR(AB360=1,AB360&lt;=5),"Moderado",IF(OR(AB360=6,AB360&lt;=11),"Mayor","Catastrófico"))</f>
        <v>Moderado</v>
      </c>
      <c r="AE360" s="195"/>
      <c r="AF360" s="198"/>
      <c r="AG360" s="83" t="s">
        <v>169</v>
      </c>
      <c r="AH360" s="86"/>
      <c r="AI360" s="86"/>
      <c r="AJ360" s="86"/>
      <c r="AK360" s="46" t="str">
        <f t="shared" si="213"/>
        <v/>
      </c>
      <c r="AL360" s="86"/>
      <c r="AM360" s="46" t="str">
        <f t="shared" si="214"/>
        <v/>
      </c>
      <c r="AN360" s="126"/>
      <c r="AO360" s="46" t="str">
        <f t="shared" si="215"/>
        <v/>
      </c>
      <c r="AP360" s="126"/>
      <c r="AQ360" s="46" t="str">
        <f t="shared" si="216"/>
        <v/>
      </c>
      <c r="AR360" s="126"/>
      <c r="AS360" s="46" t="str">
        <f t="shared" si="217"/>
        <v/>
      </c>
      <c r="AT360" s="126"/>
      <c r="AU360" s="46" t="str">
        <f t="shared" si="218"/>
        <v/>
      </c>
      <c r="AV360" s="126"/>
      <c r="AW360" s="46" t="str">
        <f t="shared" si="219"/>
        <v/>
      </c>
      <c r="AX360" s="125" t="str">
        <f t="shared" si="220"/>
        <v/>
      </c>
      <c r="AY360" s="125" t="str">
        <f t="shared" si="221"/>
        <v/>
      </c>
      <c r="AZ360" s="87"/>
      <c r="BA360" s="30" t="str">
        <f t="shared" si="222"/>
        <v>Débil</v>
      </c>
      <c r="BB360" s="34" t="str">
        <f>IFERROR(VLOOKUP((CONCATENATE(AY360,BA360)),Listados!$U$3:$V$11,2,FALSE),"")</f>
        <v/>
      </c>
      <c r="BC360" s="125">
        <f t="shared" si="223"/>
        <v>100</v>
      </c>
      <c r="BD360" s="189"/>
      <c r="BE360" s="190"/>
      <c r="BF360" s="189"/>
      <c r="BG360" s="189"/>
      <c r="BH360" s="176"/>
      <c r="BI360" s="198"/>
      <c r="BJ360" s="176"/>
      <c r="BK360" s="176"/>
    </row>
    <row r="361" spans="1:63" ht="28">
      <c r="A361" s="177">
        <v>60</v>
      </c>
      <c r="B361" s="180"/>
      <c r="C361" s="181" t="str">
        <f>IFERROR(VLOOKUP(B361,Listados!B$3:C$20,2,FALSE),"")</f>
        <v/>
      </c>
      <c r="D361" s="184" t="s">
        <v>193</v>
      </c>
      <c r="E361" s="37"/>
      <c r="F361" s="28"/>
      <c r="G361" s="184"/>
      <c r="H361" s="233"/>
      <c r="I361" s="233"/>
      <c r="J361" s="233"/>
      <c r="K361" s="233"/>
      <c r="L361" s="233"/>
      <c r="M361" s="233"/>
      <c r="N361" s="233"/>
      <c r="O361" s="233"/>
      <c r="P361" s="233"/>
      <c r="Q361" s="233"/>
      <c r="R361" s="233"/>
      <c r="S361" s="233"/>
      <c r="T361" s="233"/>
      <c r="U361" s="233"/>
      <c r="V361" s="233"/>
      <c r="W361" s="233"/>
      <c r="X361" s="233"/>
      <c r="Y361" s="233"/>
      <c r="Z361" s="191"/>
      <c r="AA361" s="195">
        <f>COUNTIF(H361:Z366, "SI")</f>
        <v>0</v>
      </c>
      <c r="AB361" s="191"/>
      <c r="AC361" s="193" t="e">
        <f>+VLOOKUP(AB361,Listados!$K$8:$L$12,2,0)</f>
        <v>#N/A</v>
      </c>
      <c r="AD361" s="195" t="str">
        <f>+IF(OR(AA361=1,AA361&lt;=5),"Moderado",IF(OR(AA361=6,AA361&lt;=11),"Mayor","Catastrófico"))</f>
        <v>Moderado</v>
      </c>
      <c r="AE361" s="193" t="e">
        <f>+VLOOKUP(AD361,Listados!K367:L371,2,0)</f>
        <v>#N/A</v>
      </c>
      <c r="AF361" s="176" t="str">
        <f>IF(AND(AB361&lt;&gt;"",AD361&lt;&gt;""),VLOOKUP(AB361&amp;AD361,Listados!$M$3:$N$27,2,FALSE),"")</f>
        <v/>
      </c>
      <c r="AG361" s="83" t="s">
        <v>169</v>
      </c>
      <c r="AH361" s="86"/>
      <c r="AI361" s="86"/>
      <c r="AJ361" s="86"/>
      <c r="AK361" s="46" t="str">
        <f t="shared" si="213"/>
        <v/>
      </c>
      <c r="AL361" s="86"/>
      <c r="AM361" s="46" t="str">
        <f t="shared" si="214"/>
        <v/>
      </c>
      <c r="AN361" s="126"/>
      <c r="AO361" s="46" t="str">
        <f t="shared" si="215"/>
        <v/>
      </c>
      <c r="AP361" s="126"/>
      <c r="AQ361" s="46" t="str">
        <f t="shared" si="216"/>
        <v/>
      </c>
      <c r="AR361" s="126"/>
      <c r="AS361" s="46" t="str">
        <f t="shared" si="217"/>
        <v/>
      </c>
      <c r="AT361" s="126"/>
      <c r="AU361" s="46" t="str">
        <f t="shared" si="218"/>
        <v/>
      </c>
      <c r="AV361" s="126"/>
      <c r="AW361" s="46" t="str">
        <f t="shared" si="219"/>
        <v/>
      </c>
      <c r="AX361" s="125" t="str">
        <f t="shared" si="220"/>
        <v/>
      </c>
      <c r="AY361" s="125" t="str">
        <f t="shared" si="221"/>
        <v/>
      </c>
      <c r="AZ361" s="87"/>
      <c r="BA361" s="30" t="str">
        <f t="shared" si="222"/>
        <v>Débil</v>
      </c>
      <c r="BB361" s="34" t="str">
        <f>IFERROR(VLOOKUP((CONCATENATE(AY361,BA361)),Listados!$U$3:$V$11,2,FALSE),"")</f>
        <v/>
      </c>
      <c r="BC361" s="125">
        <f t="shared" si="223"/>
        <v>100</v>
      </c>
      <c r="BD361" s="187">
        <f>AVERAGE(BC361:BC366)</f>
        <v>100</v>
      </c>
      <c r="BE361" s="189" t="str">
        <f>IF(BD361&lt;=50, "Débil", IF(BD361&lt;=99,"Moderado","Fuerte"))</f>
        <v>Fuerte</v>
      </c>
      <c r="BF361" s="187">
        <f t="shared" ref="BF361" si="239">+IF(BE361="Fuerte",2,IF(BE361="Moderado",1,0))</f>
        <v>2</v>
      </c>
      <c r="BG361" s="187" t="e">
        <f t="shared" ref="BG361" si="240">+AC361-BF361</f>
        <v>#N/A</v>
      </c>
      <c r="BH361" s="174" t="e">
        <f>+VLOOKUP(BG361,Listados!$J$18:$K$24,2,TRUE)</f>
        <v>#N/A</v>
      </c>
      <c r="BI361" s="176" t="str">
        <f t="shared" ref="BI361" si="241">IF(ISBLANK(AD361),"",AD361)</f>
        <v>Moderado</v>
      </c>
      <c r="BJ361" s="174" t="e">
        <f>IF(AND(BH361&lt;&gt;"",BI361&lt;&gt;""),VLOOKUP(BH361&amp;BI361,Listados!$M$3:$N$27,2,FALSE),"")</f>
        <v>#N/A</v>
      </c>
      <c r="BK361" s="174" t="e">
        <f>+VLOOKUP(BJ361,Listados!$P$3:$Q$6,2,FALSE)</f>
        <v>#N/A</v>
      </c>
    </row>
    <row r="362" spans="1:63" ht="28">
      <c r="A362" s="178"/>
      <c r="B362" s="180"/>
      <c r="C362" s="182"/>
      <c r="D362" s="185"/>
      <c r="E362" s="35"/>
      <c r="F362" s="29"/>
      <c r="G362" s="185"/>
      <c r="H362" s="234"/>
      <c r="I362" s="234"/>
      <c r="J362" s="234"/>
      <c r="K362" s="234"/>
      <c r="L362" s="234"/>
      <c r="M362" s="234"/>
      <c r="N362" s="234"/>
      <c r="O362" s="234"/>
      <c r="P362" s="234"/>
      <c r="Q362" s="234"/>
      <c r="R362" s="234"/>
      <c r="S362" s="234"/>
      <c r="T362" s="234"/>
      <c r="U362" s="234"/>
      <c r="V362" s="234"/>
      <c r="W362" s="234"/>
      <c r="X362" s="234"/>
      <c r="Y362" s="234"/>
      <c r="Z362" s="192"/>
      <c r="AA362" s="218"/>
      <c r="AB362" s="192"/>
      <c r="AC362" s="194"/>
      <c r="AD362" s="218" t="str">
        <f>+IF(OR(AB362=1,AB362&lt;=5),"Moderado",IF(OR(AB362=6,AB362&lt;=11),"Mayor","Catastrófico"))</f>
        <v>Moderado</v>
      </c>
      <c r="AE362" s="194"/>
      <c r="AF362" s="198"/>
      <c r="AG362" s="83" t="s">
        <v>169</v>
      </c>
      <c r="AH362" s="86"/>
      <c r="AI362" s="86"/>
      <c r="AJ362" s="86"/>
      <c r="AK362" s="46" t="str">
        <f t="shared" si="213"/>
        <v/>
      </c>
      <c r="AL362" s="86"/>
      <c r="AM362" s="46" t="str">
        <f t="shared" si="214"/>
        <v/>
      </c>
      <c r="AN362" s="126"/>
      <c r="AO362" s="46" t="str">
        <f t="shared" si="215"/>
        <v/>
      </c>
      <c r="AP362" s="126"/>
      <c r="AQ362" s="46" t="str">
        <f t="shared" si="216"/>
        <v/>
      </c>
      <c r="AR362" s="126"/>
      <c r="AS362" s="46" t="str">
        <f t="shared" si="217"/>
        <v/>
      </c>
      <c r="AT362" s="126"/>
      <c r="AU362" s="46" t="str">
        <f t="shared" si="218"/>
        <v/>
      </c>
      <c r="AV362" s="126"/>
      <c r="AW362" s="46" t="str">
        <f t="shared" si="219"/>
        <v/>
      </c>
      <c r="AX362" s="125" t="str">
        <f t="shared" si="220"/>
        <v/>
      </c>
      <c r="AY362" s="125" t="str">
        <f t="shared" si="221"/>
        <v/>
      </c>
      <c r="AZ362" s="87"/>
      <c r="BA362" s="30" t="str">
        <f t="shared" si="222"/>
        <v>Débil</v>
      </c>
      <c r="BB362" s="34" t="str">
        <f>IFERROR(VLOOKUP((CONCATENATE(AY362,BA362)),Listados!$U$3:$V$11,2,FALSE),"")</f>
        <v/>
      </c>
      <c r="BC362" s="125">
        <f t="shared" si="223"/>
        <v>100</v>
      </c>
      <c r="BD362" s="188"/>
      <c r="BE362" s="190"/>
      <c r="BF362" s="188"/>
      <c r="BG362" s="188"/>
      <c r="BH362" s="175"/>
      <c r="BI362" s="198"/>
      <c r="BJ362" s="175"/>
      <c r="BK362" s="175"/>
    </row>
    <row r="363" spans="1:63" ht="28">
      <c r="A363" s="178"/>
      <c r="B363" s="180"/>
      <c r="C363" s="182"/>
      <c r="D363" s="185"/>
      <c r="E363" s="35"/>
      <c r="F363" s="29"/>
      <c r="G363" s="185"/>
      <c r="H363" s="234"/>
      <c r="I363" s="234"/>
      <c r="J363" s="234"/>
      <c r="K363" s="234"/>
      <c r="L363" s="234"/>
      <c r="M363" s="234"/>
      <c r="N363" s="234"/>
      <c r="O363" s="234"/>
      <c r="P363" s="234"/>
      <c r="Q363" s="234"/>
      <c r="R363" s="234"/>
      <c r="S363" s="234"/>
      <c r="T363" s="234"/>
      <c r="U363" s="234"/>
      <c r="V363" s="234"/>
      <c r="W363" s="234"/>
      <c r="X363" s="234"/>
      <c r="Y363" s="234"/>
      <c r="Z363" s="192"/>
      <c r="AA363" s="218"/>
      <c r="AB363" s="192"/>
      <c r="AC363" s="194"/>
      <c r="AD363" s="218" t="str">
        <f>+IF(OR(AB363=1,AB363&lt;=5),"Moderado",IF(OR(AB363=6,AB363&lt;=11),"Mayor","Catastrófico"))</f>
        <v>Moderado</v>
      </c>
      <c r="AE363" s="194"/>
      <c r="AF363" s="198"/>
      <c r="AG363" s="83" t="s">
        <v>169</v>
      </c>
      <c r="AH363" s="86"/>
      <c r="AI363" s="86"/>
      <c r="AJ363" s="86"/>
      <c r="AK363" s="46" t="str">
        <f t="shared" si="213"/>
        <v/>
      </c>
      <c r="AL363" s="86"/>
      <c r="AM363" s="46" t="str">
        <f t="shared" si="214"/>
        <v/>
      </c>
      <c r="AN363" s="126"/>
      <c r="AO363" s="46" t="str">
        <f t="shared" si="215"/>
        <v/>
      </c>
      <c r="AP363" s="126"/>
      <c r="AQ363" s="46" t="str">
        <f t="shared" si="216"/>
        <v/>
      </c>
      <c r="AR363" s="126"/>
      <c r="AS363" s="46" t="str">
        <f t="shared" si="217"/>
        <v/>
      </c>
      <c r="AT363" s="126"/>
      <c r="AU363" s="46" t="str">
        <f t="shared" si="218"/>
        <v/>
      </c>
      <c r="AV363" s="126"/>
      <c r="AW363" s="46" t="str">
        <f t="shared" si="219"/>
        <v/>
      </c>
      <c r="AX363" s="125" t="str">
        <f t="shared" si="220"/>
        <v/>
      </c>
      <c r="AY363" s="125" t="str">
        <f t="shared" si="221"/>
        <v/>
      </c>
      <c r="AZ363" s="87"/>
      <c r="BA363" s="30" t="str">
        <f t="shared" si="222"/>
        <v>Débil</v>
      </c>
      <c r="BB363" s="34" t="str">
        <f>IFERROR(VLOOKUP((CONCATENATE(AY363,BA363)),Listados!$U$3:$V$11,2,FALSE),"")</f>
        <v/>
      </c>
      <c r="BC363" s="125">
        <f t="shared" si="223"/>
        <v>100</v>
      </c>
      <c r="BD363" s="188"/>
      <c r="BE363" s="190"/>
      <c r="BF363" s="188"/>
      <c r="BG363" s="188"/>
      <c r="BH363" s="175"/>
      <c r="BI363" s="198"/>
      <c r="BJ363" s="175"/>
      <c r="BK363" s="175"/>
    </row>
    <row r="364" spans="1:63" ht="28">
      <c r="A364" s="178"/>
      <c r="B364" s="180"/>
      <c r="C364" s="182"/>
      <c r="D364" s="185"/>
      <c r="E364" s="227"/>
      <c r="F364" s="235"/>
      <c r="G364" s="185"/>
      <c r="H364" s="234"/>
      <c r="I364" s="234"/>
      <c r="J364" s="234"/>
      <c r="K364" s="234"/>
      <c r="L364" s="234"/>
      <c r="M364" s="234"/>
      <c r="N364" s="234"/>
      <c r="O364" s="234"/>
      <c r="P364" s="234"/>
      <c r="Q364" s="234"/>
      <c r="R364" s="234"/>
      <c r="S364" s="234"/>
      <c r="T364" s="234"/>
      <c r="U364" s="234"/>
      <c r="V364" s="234"/>
      <c r="W364" s="234"/>
      <c r="X364" s="234"/>
      <c r="Y364" s="234"/>
      <c r="Z364" s="192"/>
      <c r="AA364" s="218"/>
      <c r="AB364" s="192"/>
      <c r="AC364" s="194"/>
      <c r="AD364" s="218" t="str">
        <f>+IF(OR(AB364=1,AB364&lt;=5),"Moderado",IF(OR(AB364=6,AB364&lt;=11),"Mayor","Catastrófico"))</f>
        <v>Moderado</v>
      </c>
      <c r="AE364" s="194"/>
      <c r="AF364" s="198"/>
      <c r="AG364" s="83" t="s">
        <v>169</v>
      </c>
      <c r="AH364" s="86"/>
      <c r="AI364" s="86"/>
      <c r="AJ364" s="86"/>
      <c r="AK364" s="46" t="str">
        <f t="shared" si="213"/>
        <v/>
      </c>
      <c r="AL364" s="86"/>
      <c r="AM364" s="46" t="str">
        <f t="shared" si="214"/>
        <v/>
      </c>
      <c r="AN364" s="126"/>
      <c r="AO364" s="46" t="str">
        <f t="shared" si="215"/>
        <v/>
      </c>
      <c r="AP364" s="126"/>
      <c r="AQ364" s="46" t="str">
        <f t="shared" si="216"/>
        <v/>
      </c>
      <c r="AR364" s="126"/>
      <c r="AS364" s="46" t="str">
        <f t="shared" si="217"/>
        <v/>
      </c>
      <c r="AT364" s="126"/>
      <c r="AU364" s="46" t="str">
        <f t="shared" si="218"/>
        <v/>
      </c>
      <c r="AV364" s="126"/>
      <c r="AW364" s="46" t="str">
        <f t="shared" si="219"/>
        <v/>
      </c>
      <c r="AX364" s="125" t="str">
        <f t="shared" si="220"/>
        <v/>
      </c>
      <c r="AY364" s="125" t="str">
        <f t="shared" si="221"/>
        <v/>
      </c>
      <c r="AZ364" s="87"/>
      <c r="BA364" s="30" t="str">
        <f t="shared" si="222"/>
        <v>Débil</v>
      </c>
      <c r="BB364" s="34" t="str">
        <f>IFERROR(VLOOKUP((CONCATENATE(AY364,BA364)),Listados!$U$3:$V$11,2,FALSE),"")</f>
        <v/>
      </c>
      <c r="BC364" s="125">
        <f t="shared" si="223"/>
        <v>100</v>
      </c>
      <c r="BD364" s="188"/>
      <c r="BE364" s="190"/>
      <c r="BF364" s="188"/>
      <c r="BG364" s="188"/>
      <c r="BH364" s="175"/>
      <c r="BI364" s="198"/>
      <c r="BJ364" s="175"/>
      <c r="BK364" s="175"/>
    </row>
    <row r="365" spans="1:63" ht="28">
      <c r="A365" s="178"/>
      <c r="B365" s="180"/>
      <c r="C365" s="182"/>
      <c r="D365" s="185"/>
      <c r="E365" s="228"/>
      <c r="F365" s="236"/>
      <c r="G365" s="185"/>
      <c r="H365" s="234"/>
      <c r="I365" s="234"/>
      <c r="J365" s="234"/>
      <c r="K365" s="234"/>
      <c r="L365" s="234"/>
      <c r="M365" s="234"/>
      <c r="N365" s="234"/>
      <c r="O365" s="234"/>
      <c r="P365" s="234"/>
      <c r="Q365" s="234"/>
      <c r="R365" s="234"/>
      <c r="S365" s="234"/>
      <c r="T365" s="234"/>
      <c r="U365" s="234"/>
      <c r="V365" s="234"/>
      <c r="W365" s="234"/>
      <c r="X365" s="234"/>
      <c r="Y365" s="234"/>
      <c r="Z365" s="192"/>
      <c r="AA365" s="218"/>
      <c r="AB365" s="192"/>
      <c r="AC365" s="194"/>
      <c r="AD365" s="218" t="str">
        <f>+IF(OR(AB365=1,AB365&lt;=5),"Moderado",IF(OR(AB365=6,AB365&lt;=11),"Mayor","Catastrófico"))</f>
        <v>Moderado</v>
      </c>
      <c r="AE365" s="194"/>
      <c r="AF365" s="198"/>
      <c r="AG365" s="83" t="s">
        <v>169</v>
      </c>
      <c r="AH365" s="86"/>
      <c r="AI365" s="86"/>
      <c r="AJ365" s="86"/>
      <c r="AK365" s="46" t="str">
        <f t="shared" si="213"/>
        <v/>
      </c>
      <c r="AL365" s="86"/>
      <c r="AM365" s="46" t="str">
        <f t="shared" si="214"/>
        <v/>
      </c>
      <c r="AN365" s="126"/>
      <c r="AO365" s="46" t="str">
        <f t="shared" si="215"/>
        <v/>
      </c>
      <c r="AP365" s="126"/>
      <c r="AQ365" s="46" t="str">
        <f t="shared" si="216"/>
        <v/>
      </c>
      <c r="AR365" s="126"/>
      <c r="AS365" s="46" t="str">
        <f t="shared" si="217"/>
        <v/>
      </c>
      <c r="AT365" s="126"/>
      <c r="AU365" s="46" t="str">
        <f t="shared" si="218"/>
        <v/>
      </c>
      <c r="AV365" s="126"/>
      <c r="AW365" s="46" t="str">
        <f t="shared" si="219"/>
        <v/>
      </c>
      <c r="AX365" s="125" t="str">
        <f t="shared" si="220"/>
        <v/>
      </c>
      <c r="AY365" s="125" t="str">
        <f t="shared" si="221"/>
        <v/>
      </c>
      <c r="AZ365" s="87"/>
      <c r="BA365" s="30" t="str">
        <f t="shared" si="222"/>
        <v>Débil</v>
      </c>
      <c r="BB365" s="34" t="str">
        <f>IFERROR(VLOOKUP((CONCATENATE(AY365,BA365)),Listados!$U$3:$V$11,2,FALSE),"")</f>
        <v/>
      </c>
      <c r="BC365" s="125">
        <f t="shared" si="223"/>
        <v>100</v>
      </c>
      <c r="BD365" s="188"/>
      <c r="BE365" s="190"/>
      <c r="BF365" s="188"/>
      <c r="BG365" s="188"/>
      <c r="BH365" s="175"/>
      <c r="BI365" s="198"/>
      <c r="BJ365" s="175"/>
      <c r="BK365" s="175"/>
    </row>
    <row r="366" spans="1:63" ht="29" thickBot="1">
      <c r="A366" s="179"/>
      <c r="B366" s="180"/>
      <c r="C366" s="183"/>
      <c r="D366" s="186"/>
      <c r="E366" s="229"/>
      <c r="F366" s="237"/>
      <c r="G366" s="185"/>
      <c r="H366" s="234"/>
      <c r="I366" s="234"/>
      <c r="J366" s="234"/>
      <c r="K366" s="234"/>
      <c r="L366" s="234"/>
      <c r="M366" s="234"/>
      <c r="N366" s="234"/>
      <c r="O366" s="234"/>
      <c r="P366" s="234"/>
      <c r="Q366" s="234"/>
      <c r="R366" s="234"/>
      <c r="S366" s="234"/>
      <c r="T366" s="234"/>
      <c r="U366" s="234"/>
      <c r="V366" s="234"/>
      <c r="W366" s="234"/>
      <c r="X366" s="234"/>
      <c r="Y366" s="234"/>
      <c r="Z366" s="192"/>
      <c r="AA366" s="218"/>
      <c r="AB366" s="192"/>
      <c r="AC366" s="195"/>
      <c r="AD366" s="218" t="str">
        <f>+IF(OR(AB366=1,AB366&lt;=5),"Moderado",IF(OR(AB366=6,AB366&lt;=11),"Mayor","Catastrófico"))</f>
        <v>Moderado</v>
      </c>
      <c r="AE366" s="195"/>
      <c r="AF366" s="198"/>
      <c r="AG366" s="83" t="s">
        <v>169</v>
      </c>
      <c r="AH366" s="86"/>
      <c r="AI366" s="86"/>
      <c r="AJ366" s="86"/>
      <c r="AK366" s="46" t="str">
        <f t="shared" si="213"/>
        <v/>
      </c>
      <c r="AL366" s="86"/>
      <c r="AM366" s="46" t="str">
        <f t="shared" si="214"/>
        <v/>
      </c>
      <c r="AN366" s="126"/>
      <c r="AO366" s="46" t="str">
        <f t="shared" si="215"/>
        <v/>
      </c>
      <c r="AP366" s="126"/>
      <c r="AQ366" s="46" t="str">
        <f t="shared" si="216"/>
        <v/>
      </c>
      <c r="AR366" s="126"/>
      <c r="AS366" s="46" t="str">
        <f t="shared" si="217"/>
        <v/>
      </c>
      <c r="AT366" s="126"/>
      <c r="AU366" s="46" t="str">
        <f t="shared" si="218"/>
        <v/>
      </c>
      <c r="AV366" s="126"/>
      <c r="AW366" s="46" t="str">
        <f t="shared" si="219"/>
        <v/>
      </c>
      <c r="AX366" s="125" t="str">
        <f t="shared" si="220"/>
        <v/>
      </c>
      <c r="AY366" s="125" t="str">
        <f t="shared" si="221"/>
        <v/>
      </c>
      <c r="AZ366" s="87"/>
      <c r="BA366" s="30" t="str">
        <f t="shared" si="222"/>
        <v>Débil</v>
      </c>
      <c r="BB366" s="34" t="str">
        <f>IFERROR(VLOOKUP((CONCATENATE(AY366,BA366)),Listados!$U$3:$V$11,2,FALSE),"")</f>
        <v/>
      </c>
      <c r="BC366" s="125">
        <f t="shared" si="223"/>
        <v>100</v>
      </c>
      <c r="BD366" s="189"/>
      <c r="BE366" s="190"/>
      <c r="BF366" s="189"/>
      <c r="BG366" s="189"/>
      <c r="BH366" s="176"/>
      <c r="BI366" s="198"/>
      <c r="BJ366" s="176"/>
      <c r="BK366" s="176"/>
    </row>
  </sheetData>
  <sheetProtection algorithmName="SHA-512" hashValue="sk6TtkeRHjmnxObeYaViiA2jZUM1SDZmTx49FZyj7T+JTlD3dX3tpyeHWmsZf9/DKR7/+RBWDVX5MSC92Ed+jw==" saltValue="t80kaJD9WIHcK34jwPndfg==" spinCount="100000" sheet="1" objects="1" scenarios="1" selectLockedCells="1"/>
  <mergeCells count="2419">
    <mergeCell ref="BE151:BE156"/>
    <mergeCell ref="BE157:BE162"/>
    <mergeCell ref="BE163:BE168"/>
    <mergeCell ref="BE169:BE174"/>
    <mergeCell ref="BE175:BE180"/>
    <mergeCell ref="BE361:BE366"/>
    <mergeCell ref="BE325:BE330"/>
    <mergeCell ref="BE331:BE336"/>
    <mergeCell ref="BE337:BE342"/>
    <mergeCell ref="BE343:BE348"/>
    <mergeCell ref="BE349:BE354"/>
    <mergeCell ref="BE355:BE360"/>
    <mergeCell ref="BE289:BE294"/>
    <mergeCell ref="BE295:BE300"/>
    <mergeCell ref="BE301:BE306"/>
    <mergeCell ref="BE307:BE312"/>
    <mergeCell ref="BE313:BE318"/>
    <mergeCell ref="BE319:BE324"/>
    <mergeCell ref="BE253:BE258"/>
    <mergeCell ref="BE259:BE264"/>
    <mergeCell ref="BE265:BE270"/>
    <mergeCell ref="BE271:BE276"/>
    <mergeCell ref="BE277:BE282"/>
    <mergeCell ref="BE283:BE288"/>
    <mergeCell ref="BD361:BD366"/>
    <mergeCell ref="BE13:BE18"/>
    <mergeCell ref="BE19:BE24"/>
    <mergeCell ref="BE25:BE30"/>
    <mergeCell ref="BE31:BE36"/>
    <mergeCell ref="BE37:BE42"/>
    <mergeCell ref="BE43:BE48"/>
    <mergeCell ref="BE49:BE54"/>
    <mergeCell ref="BE55:BE60"/>
    <mergeCell ref="BE61:BE66"/>
    <mergeCell ref="BD325:BD330"/>
    <mergeCell ref="BD331:BD336"/>
    <mergeCell ref="BD337:BD342"/>
    <mergeCell ref="BD343:BD348"/>
    <mergeCell ref="BD349:BD354"/>
    <mergeCell ref="BD355:BD360"/>
    <mergeCell ref="BD289:BD294"/>
    <mergeCell ref="BD295:BD300"/>
    <mergeCell ref="BD301:BD306"/>
    <mergeCell ref="BD307:BD312"/>
    <mergeCell ref="BE217:BE222"/>
    <mergeCell ref="BE223:BE228"/>
    <mergeCell ref="BE229:BE234"/>
    <mergeCell ref="BE235:BE240"/>
    <mergeCell ref="BE241:BE246"/>
    <mergeCell ref="BE247:BE252"/>
    <mergeCell ref="BE181:BE186"/>
    <mergeCell ref="BE187:BE192"/>
    <mergeCell ref="BE193:BE198"/>
    <mergeCell ref="BE199:BE204"/>
    <mergeCell ref="BE205:BE210"/>
    <mergeCell ref="BE211:BE216"/>
    <mergeCell ref="Z337:Z342"/>
    <mergeCell ref="AA337:AA342"/>
    <mergeCell ref="BD79:BD84"/>
    <mergeCell ref="BD85:BD90"/>
    <mergeCell ref="BD91:BD96"/>
    <mergeCell ref="BD97:BD102"/>
    <mergeCell ref="BD103:BD108"/>
    <mergeCell ref="BD313:BD318"/>
    <mergeCell ref="BD319:BD324"/>
    <mergeCell ref="BD253:BD258"/>
    <mergeCell ref="BD259:BD264"/>
    <mergeCell ref="BD265:BD270"/>
    <mergeCell ref="BD271:BD276"/>
    <mergeCell ref="BD277:BD282"/>
    <mergeCell ref="BD283:BD288"/>
    <mergeCell ref="BD217:BD222"/>
    <mergeCell ref="BD223:BD228"/>
    <mergeCell ref="BD229:BD234"/>
    <mergeCell ref="BD235:BD240"/>
    <mergeCell ref="BD241:BD246"/>
    <mergeCell ref="BD247:BD252"/>
    <mergeCell ref="BD181:BD186"/>
    <mergeCell ref="BD187:BD192"/>
    <mergeCell ref="BD193:BD198"/>
    <mergeCell ref="BD199:BD204"/>
    <mergeCell ref="BD205:BD210"/>
    <mergeCell ref="BD211:BD216"/>
    <mergeCell ref="AB337:AB342"/>
    <mergeCell ref="AD337:AD342"/>
    <mergeCell ref="AF337:AF342"/>
    <mergeCell ref="AC337:AC342"/>
    <mergeCell ref="Z325:Z330"/>
    <mergeCell ref="J349:J354"/>
    <mergeCell ref="K349:K354"/>
    <mergeCell ref="Z361:Z366"/>
    <mergeCell ref="AA361:AA366"/>
    <mergeCell ref="AB361:AB366"/>
    <mergeCell ref="AD361:AD366"/>
    <mergeCell ref="AF361:AF366"/>
    <mergeCell ref="AG5:AI5"/>
    <mergeCell ref="AJ5:AY5"/>
    <mergeCell ref="AZ5:BA5"/>
    <mergeCell ref="T361:T366"/>
    <mergeCell ref="U361:U366"/>
    <mergeCell ref="V361:V366"/>
    <mergeCell ref="W361:W366"/>
    <mergeCell ref="X361:X366"/>
    <mergeCell ref="Y361:Y366"/>
    <mergeCell ref="AF355:AF360"/>
    <mergeCell ref="Z349:Z354"/>
    <mergeCell ref="AA349:AA354"/>
    <mergeCell ref="AB349:AB354"/>
    <mergeCell ref="AD349:AD354"/>
    <mergeCell ref="AF349:AF354"/>
    <mergeCell ref="Y343:Y348"/>
    <mergeCell ref="Z343:Z348"/>
    <mergeCell ref="AA343:AA348"/>
    <mergeCell ref="AB343:AB348"/>
    <mergeCell ref="AD343:AD348"/>
    <mergeCell ref="AF343:AF348"/>
    <mergeCell ref="U355:U360"/>
    <mergeCell ref="V355:V360"/>
    <mergeCell ref="W355:W360"/>
    <mergeCell ref="X355:X360"/>
    <mergeCell ref="BB5:BC5"/>
    <mergeCell ref="BD5:BE5"/>
    <mergeCell ref="BD13:BD18"/>
    <mergeCell ref="BD19:BD24"/>
    <mergeCell ref="BD25:BD30"/>
    <mergeCell ref="BD31:BD36"/>
    <mergeCell ref="BD145:BD150"/>
    <mergeCell ref="BD151:BD156"/>
    <mergeCell ref="BD157:BD162"/>
    <mergeCell ref="BD163:BD168"/>
    <mergeCell ref="BD169:BD174"/>
    <mergeCell ref="BD175:BD180"/>
    <mergeCell ref="BD109:BD114"/>
    <mergeCell ref="BD115:BD120"/>
    <mergeCell ref="BD121:BD126"/>
    <mergeCell ref="BD127:BD132"/>
    <mergeCell ref="BD133:BD138"/>
    <mergeCell ref="BD139:BD144"/>
    <mergeCell ref="BD73:BD78"/>
    <mergeCell ref="BE109:BE114"/>
    <mergeCell ref="BE115:BE120"/>
    <mergeCell ref="BE121:BE126"/>
    <mergeCell ref="BE127:BE132"/>
    <mergeCell ref="BE133:BE138"/>
    <mergeCell ref="BE139:BE144"/>
    <mergeCell ref="BE73:BE78"/>
    <mergeCell ref="BE79:BE84"/>
    <mergeCell ref="BE85:BE90"/>
    <mergeCell ref="BE91:BE96"/>
    <mergeCell ref="BE97:BE102"/>
    <mergeCell ref="BE103:BE108"/>
    <mergeCell ref="BE145:BE150"/>
    <mergeCell ref="L349:L354"/>
    <mergeCell ref="M349:M354"/>
    <mergeCell ref="N361:N366"/>
    <mergeCell ref="O361:O366"/>
    <mergeCell ref="P361:P366"/>
    <mergeCell ref="Q361:Q366"/>
    <mergeCell ref="R361:R366"/>
    <mergeCell ref="S361:S366"/>
    <mergeCell ref="H361:H366"/>
    <mergeCell ref="I361:I366"/>
    <mergeCell ref="J361:J366"/>
    <mergeCell ref="K361:K366"/>
    <mergeCell ref="L361:L366"/>
    <mergeCell ref="M361:M366"/>
    <mergeCell ref="S355:S360"/>
    <mergeCell ref="P343:P348"/>
    <mergeCell ref="Q343:Q348"/>
    <mergeCell ref="R343:R348"/>
    <mergeCell ref="H343:H348"/>
    <mergeCell ref="I343:I348"/>
    <mergeCell ref="J343:J348"/>
    <mergeCell ref="M355:M360"/>
    <mergeCell ref="N355:N360"/>
    <mergeCell ref="O355:O360"/>
    <mergeCell ref="P355:P360"/>
    <mergeCell ref="Q355:Q360"/>
    <mergeCell ref="R355:R360"/>
    <mergeCell ref="H355:H360"/>
    <mergeCell ref="I355:I360"/>
    <mergeCell ref="J355:J360"/>
    <mergeCell ref="H349:H354"/>
    <mergeCell ref="I349:I354"/>
    <mergeCell ref="AC343:AC348"/>
    <mergeCell ref="AE337:AE342"/>
    <mergeCell ref="AE343:AE348"/>
    <mergeCell ref="K355:K360"/>
    <mergeCell ref="L355:L360"/>
    <mergeCell ref="T349:T354"/>
    <mergeCell ref="U349:U354"/>
    <mergeCell ref="V349:V354"/>
    <mergeCell ref="W349:W354"/>
    <mergeCell ref="X349:X354"/>
    <mergeCell ref="Y349:Y354"/>
    <mergeCell ref="N349:N354"/>
    <mergeCell ref="O349:O354"/>
    <mergeCell ref="P349:P354"/>
    <mergeCell ref="Q349:Q354"/>
    <mergeCell ref="R349:R354"/>
    <mergeCell ref="S349:S354"/>
    <mergeCell ref="Y355:Y360"/>
    <mergeCell ref="Z355:Z360"/>
    <mergeCell ref="AA355:AA360"/>
    <mergeCell ref="AB355:AB360"/>
    <mergeCell ref="AD355:AD360"/>
    <mergeCell ref="T355:T360"/>
    <mergeCell ref="K343:K348"/>
    <mergeCell ref="L343:L348"/>
    <mergeCell ref="T337:T342"/>
    <mergeCell ref="U337:U342"/>
    <mergeCell ref="V337:V342"/>
    <mergeCell ref="W337:W342"/>
    <mergeCell ref="X337:X342"/>
    <mergeCell ref="Y337:Y342"/>
    <mergeCell ref="N337:N342"/>
    <mergeCell ref="O337:O342"/>
    <mergeCell ref="P337:P342"/>
    <mergeCell ref="Q337:Q342"/>
    <mergeCell ref="R337:R342"/>
    <mergeCell ref="S337:S342"/>
    <mergeCell ref="H337:H342"/>
    <mergeCell ref="I337:I342"/>
    <mergeCell ref="J337:J342"/>
    <mergeCell ref="K337:K342"/>
    <mergeCell ref="L337:L342"/>
    <mergeCell ref="M337:M342"/>
    <mergeCell ref="S343:S348"/>
    <mergeCell ref="T343:T348"/>
    <mergeCell ref="U343:U348"/>
    <mergeCell ref="V343:V348"/>
    <mergeCell ref="W343:W348"/>
    <mergeCell ref="X343:X348"/>
    <mergeCell ref="M343:M348"/>
    <mergeCell ref="N343:N348"/>
    <mergeCell ref="O343:O348"/>
    <mergeCell ref="Z331:Z336"/>
    <mergeCell ref="AA331:AA336"/>
    <mergeCell ref="AB331:AB336"/>
    <mergeCell ref="AD331:AD336"/>
    <mergeCell ref="AF331:AF336"/>
    <mergeCell ref="S331:S336"/>
    <mergeCell ref="T331:T336"/>
    <mergeCell ref="U331:U336"/>
    <mergeCell ref="V331:V336"/>
    <mergeCell ref="W331:W336"/>
    <mergeCell ref="X331:X336"/>
    <mergeCell ref="M331:M336"/>
    <mergeCell ref="N331:N336"/>
    <mergeCell ref="O331:O336"/>
    <mergeCell ref="P331:P336"/>
    <mergeCell ref="Q331:Q336"/>
    <mergeCell ref="R331:R336"/>
    <mergeCell ref="AA325:AA330"/>
    <mergeCell ref="AB325:AB330"/>
    <mergeCell ref="AD325:AD330"/>
    <mergeCell ref="AF325:AF330"/>
    <mergeCell ref="H331:H336"/>
    <mergeCell ref="I331:I336"/>
    <mergeCell ref="J331:J336"/>
    <mergeCell ref="K331:K336"/>
    <mergeCell ref="L331:L336"/>
    <mergeCell ref="T325:T330"/>
    <mergeCell ref="U325:U330"/>
    <mergeCell ref="V325:V330"/>
    <mergeCell ref="W325:W330"/>
    <mergeCell ref="X325:X330"/>
    <mergeCell ref="Y325:Y330"/>
    <mergeCell ref="N325:N330"/>
    <mergeCell ref="O325:O330"/>
    <mergeCell ref="P325:P330"/>
    <mergeCell ref="Q325:Q330"/>
    <mergeCell ref="R325:R330"/>
    <mergeCell ref="S325:S330"/>
    <mergeCell ref="H325:H330"/>
    <mergeCell ref="I325:I330"/>
    <mergeCell ref="J325:J330"/>
    <mergeCell ref="K325:K330"/>
    <mergeCell ref="L325:L330"/>
    <mergeCell ref="M325:M330"/>
    <mergeCell ref="AC325:AC330"/>
    <mergeCell ref="AC331:AC336"/>
    <mergeCell ref="AE325:AE330"/>
    <mergeCell ref="AE331:AE336"/>
    <mergeCell ref="Y331:Y336"/>
    <mergeCell ref="Y319:Y324"/>
    <mergeCell ref="Z319:Z324"/>
    <mergeCell ref="AA319:AA324"/>
    <mergeCell ref="AB319:AB324"/>
    <mergeCell ref="AD319:AD324"/>
    <mergeCell ref="AF319:AF324"/>
    <mergeCell ref="S319:S324"/>
    <mergeCell ref="T319:T324"/>
    <mergeCell ref="U319:U324"/>
    <mergeCell ref="V319:V324"/>
    <mergeCell ref="W319:W324"/>
    <mergeCell ref="X319:X324"/>
    <mergeCell ref="M319:M324"/>
    <mergeCell ref="N319:N324"/>
    <mergeCell ref="O319:O324"/>
    <mergeCell ref="P319:P324"/>
    <mergeCell ref="Q319:Q324"/>
    <mergeCell ref="R319:R324"/>
    <mergeCell ref="Z313:Z318"/>
    <mergeCell ref="AA313:AA318"/>
    <mergeCell ref="AB313:AB318"/>
    <mergeCell ref="AD313:AD318"/>
    <mergeCell ref="AF313:AF318"/>
    <mergeCell ref="H319:H324"/>
    <mergeCell ref="I319:I324"/>
    <mergeCell ref="J319:J324"/>
    <mergeCell ref="K319:K324"/>
    <mergeCell ref="L319:L324"/>
    <mergeCell ref="T313:T318"/>
    <mergeCell ref="U313:U318"/>
    <mergeCell ref="V313:V318"/>
    <mergeCell ref="W313:W318"/>
    <mergeCell ref="X313:X318"/>
    <mergeCell ref="Y313:Y318"/>
    <mergeCell ref="N313:N318"/>
    <mergeCell ref="O313:O318"/>
    <mergeCell ref="P313:P318"/>
    <mergeCell ref="Q313:Q318"/>
    <mergeCell ref="R313:R318"/>
    <mergeCell ref="S313:S318"/>
    <mergeCell ref="H313:H318"/>
    <mergeCell ref="I313:I318"/>
    <mergeCell ref="J313:J318"/>
    <mergeCell ref="K313:K318"/>
    <mergeCell ref="L313:L318"/>
    <mergeCell ref="M313:M318"/>
    <mergeCell ref="AC313:AC318"/>
    <mergeCell ref="AC319:AC324"/>
    <mergeCell ref="AE313:AE318"/>
    <mergeCell ref="AE319:AE324"/>
    <mergeCell ref="Y307:Y312"/>
    <mergeCell ref="Z307:Z312"/>
    <mergeCell ref="AA307:AA312"/>
    <mergeCell ref="AB307:AB312"/>
    <mergeCell ref="AD307:AD312"/>
    <mergeCell ref="AF307:AF312"/>
    <mergeCell ref="S307:S312"/>
    <mergeCell ref="T307:T312"/>
    <mergeCell ref="U307:U312"/>
    <mergeCell ref="V307:V312"/>
    <mergeCell ref="W307:W312"/>
    <mergeCell ref="X307:X312"/>
    <mergeCell ref="M307:M312"/>
    <mergeCell ref="N307:N312"/>
    <mergeCell ref="O307:O312"/>
    <mergeCell ref="P307:P312"/>
    <mergeCell ref="Q307:Q312"/>
    <mergeCell ref="R307:R312"/>
    <mergeCell ref="Z301:Z306"/>
    <mergeCell ref="AA301:AA306"/>
    <mergeCell ref="AB301:AB306"/>
    <mergeCell ref="AD301:AD306"/>
    <mergeCell ref="AF301:AF306"/>
    <mergeCell ref="H307:H312"/>
    <mergeCell ref="I307:I312"/>
    <mergeCell ref="J307:J312"/>
    <mergeCell ref="K307:K312"/>
    <mergeCell ref="L307:L312"/>
    <mergeCell ref="T301:T306"/>
    <mergeCell ref="U301:U306"/>
    <mergeCell ref="V301:V306"/>
    <mergeCell ref="W301:W306"/>
    <mergeCell ref="X301:X306"/>
    <mergeCell ref="Y301:Y306"/>
    <mergeCell ref="N301:N306"/>
    <mergeCell ref="O301:O306"/>
    <mergeCell ref="P301:P306"/>
    <mergeCell ref="Q301:Q306"/>
    <mergeCell ref="R301:R306"/>
    <mergeCell ref="S301:S306"/>
    <mergeCell ref="H301:H306"/>
    <mergeCell ref="I301:I306"/>
    <mergeCell ref="J301:J306"/>
    <mergeCell ref="K301:K306"/>
    <mergeCell ref="L301:L306"/>
    <mergeCell ref="M301:M306"/>
    <mergeCell ref="AC301:AC306"/>
    <mergeCell ref="AC307:AC312"/>
    <mergeCell ref="AE301:AE306"/>
    <mergeCell ref="AE307:AE312"/>
    <mergeCell ref="Y295:Y300"/>
    <mergeCell ref="Z295:Z300"/>
    <mergeCell ref="AA295:AA300"/>
    <mergeCell ref="AB295:AB300"/>
    <mergeCell ref="AD295:AD300"/>
    <mergeCell ref="AF295:AF300"/>
    <mergeCell ref="S295:S300"/>
    <mergeCell ref="T295:T300"/>
    <mergeCell ref="U295:U300"/>
    <mergeCell ref="V295:V300"/>
    <mergeCell ref="W295:W300"/>
    <mergeCell ref="X295:X300"/>
    <mergeCell ref="M295:M300"/>
    <mergeCell ref="N295:N300"/>
    <mergeCell ref="O295:O300"/>
    <mergeCell ref="P295:P300"/>
    <mergeCell ref="Q295:Q300"/>
    <mergeCell ref="R295:R300"/>
    <mergeCell ref="Z289:Z294"/>
    <mergeCell ref="AA289:AA294"/>
    <mergeCell ref="AB289:AB294"/>
    <mergeCell ref="AD289:AD294"/>
    <mergeCell ref="AF289:AF294"/>
    <mergeCell ref="H295:H300"/>
    <mergeCell ref="I295:I300"/>
    <mergeCell ref="J295:J300"/>
    <mergeCell ref="K295:K300"/>
    <mergeCell ref="L295:L300"/>
    <mergeCell ref="T289:T294"/>
    <mergeCell ref="U289:U294"/>
    <mergeCell ref="V289:V294"/>
    <mergeCell ref="W289:W294"/>
    <mergeCell ref="X289:X294"/>
    <mergeCell ref="Y289:Y294"/>
    <mergeCell ref="N289:N294"/>
    <mergeCell ref="O289:O294"/>
    <mergeCell ref="P289:P294"/>
    <mergeCell ref="Q289:Q294"/>
    <mergeCell ref="R289:R294"/>
    <mergeCell ref="S289:S294"/>
    <mergeCell ref="H289:H294"/>
    <mergeCell ref="I289:I294"/>
    <mergeCell ref="J289:J294"/>
    <mergeCell ref="K289:K294"/>
    <mergeCell ref="L289:L294"/>
    <mergeCell ref="M289:M294"/>
    <mergeCell ref="AC289:AC294"/>
    <mergeCell ref="AC295:AC300"/>
    <mergeCell ref="AE289:AE294"/>
    <mergeCell ref="AE295:AE300"/>
    <mergeCell ref="Y283:Y288"/>
    <mergeCell ref="Z283:Z288"/>
    <mergeCell ref="AA283:AA288"/>
    <mergeCell ref="AB283:AB288"/>
    <mergeCell ref="AD283:AD288"/>
    <mergeCell ref="AF283:AF288"/>
    <mergeCell ref="S283:S288"/>
    <mergeCell ref="T283:T288"/>
    <mergeCell ref="U283:U288"/>
    <mergeCell ref="V283:V288"/>
    <mergeCell ref="W283:W288"/>
    <mergeCell ref="X283:X288"/>
    <mergeCell ref="M283:M288"/>
    <mergeCell ref="N283:N288"/>
    <mergeCell ref="O283:O288"/>
    <mergeCell ref="P283:P288"/>
    <mergeCell ref="Q283:Q288"/>
    <mergeCell ref="R283:R288"/>
    <mergeCell ref="Z277:Z282"/>
    <mergeCell ref="AA277:AA282"/>
    <mergeCell ref="AB277:AB282"/>
    <mergeCell ref="AD277:AD282"/>
    <mergeCell ref="AF277:AF282"/>
    <mergeCell ref="H283:H288"/>
    <mergeCell ref="I283:I288"/>
    <mergeCell ref="J283:J288"/>
    <mergeCell ref="K283:K288"/>
    <mergeCell ref="L283:L288"/>
    <mergeCell ref="T277:T282"/>
    <mergeCell ref="U277:U282"/>
    <mergeCell ref="V277:V282"/>
    <mergeCell ref="W277:W282"/>
    <mergeCell ref="X277:X282"/>
    <mergeCell ref="Y277:Y282"/>
    <mergeCell ref="N277:N282"/>
    <mergeCell ref="O277:O282"/>
    <mergeCell ref="P277:P282"/>
    <mergeCell ref="Q277:Q282"/>
    <mergeCell ref="R277:R282"/>
    <mergeCell ref="S277:S282"/>
    <mergeCell ref="H277:H282"/>
    <mergeCell ref="I277:I282"/>
    <mergeCell ref="J277:J282"/>
    <mergeCell ref="K277:K282"/>
    <mergeCell ref="L277:L282"/>
    <mergeCell ref="M277:M282"/>
    <mergeCell ref="AC277:AC282"/>
    <mergeCell ref="AC283:AC288"/>
    <mergeCell ref="AE277:AE282"/>
    <mergeCell ref="AE283:AE288"/>
    <mergeCell ref="Y271:Y276"/>
    <mergeCell ref="Z271:Z276"/>
    <mergeCell ref="AA271:AA276"/>
    <mergeCell ref="AB271:AB276"/>
    <mergeCell ref="AD271:AD276"/>
    <mergeCell ref="AF271:AF276"/>
    <mergeCell ref="S271:S276"/>
    <mergeCell ref="T271:T276"/>
    <mergeCell ref="U271:U276"/>
    <mergeCell ref="V271:V276"/>
    <mergeCell ref="W271:W276"/>
    <mergeCell ref="X271:X276"/>
    <mergeCell ref="M271:M276"/>
    <mergeCell ref="N271:N276"/>
    <mergeCell ref="O271:O276"/>
    <mergeCell ref="P271:P276"/>
    <mergeCell ref="Q271:Q276"/>
    <mergeCell ref="R271:R276"/>
    <mergeCell ref="Z265:Z270"/>
    <mergeCell ref="AA265:AA270"/>
    <mergeCell ref="AB265:AB270"/>
    <mergeCell ref="AD265:AD270"/>
    <mergeCell ref="AF265:AF270"/>
    <mergeCell ref="H271:H276"/>
    <mergeCell ref="I271:I276"/>
    <mergeCell ref="J271:J276"/>
    <mergeCell ref="K271:K276"/>
    <mergeCell ref="L271:L276"/>
    <mergeCell ref="T265:T270"/>
    <mergeCell ref="U265:U270"/>
    <mergeCell ref="V265:V270"/>
    <mergeCell ref="W265:W270"/>
    <mergeCell ref="X265:X270"/>
    <mergeCell ref="Y265:Y270"/>
    <mergeCell ref="N265:N270"/>
    <mergeCell ref="O265:O270"/>
    <mergeCell ref="P265:P270"/>
    <mergeCell ref="Q265:Q270"/>
    <mergeCell ref="R265:R270"/>
    <mergeCell ref="S265:S270"/>
    <mergeCell ref="H265:H270"/>
    <mergeCell ref="I265:I270"/>
    <mergeCell ref="J265:J270"/>
    <mergeCell ref="K265:K270"/>
    <mergeCell ref="L265:L270"/>
    <mergeCell ref="M265:M270"/>
    <mergeCell ref="AC265:AC270"/>
    <mergeCell ref="AC271:AC276"/>
    <mergeCell ref="AE265:AE270"/>
    <mergeCell ref="AE271:AE276"/>
    <mergeCell ref="Y259:Y264"/>
    <mergeCell ref="Z259:Z264"/>
    <mergeCell ref="AA259:AA264"/>
    <mergeCell ref="AB259:AB264"/>
    <mergeCell ref="AD259:AD264"/>
    <mergeCell ref="AF259:AF264"/>
    <mergeCell ref="S259:S264"/>
    <mergeCell ref="T259:T264"/>
    <mergeCell ref="U259:U264"/>
    <mergeCell ref="V259:V264"/>
    <mergeCell ref="W259:W264"/>
    <mergeCell ref="X259:X264"/>
    <mergeCell ref="M259:M264"/>
    <mergeCell ref="N259:N264"/>
    <mergeCell ref="O259:O264"/>
    <mergeCell ref="P259:P264"/>
    <mergeCell ref="Q259:Q264"/>
    <mergeCell ref="R259:R264"/>
    <mergeCell ref="Z253:Z258"/>
    <mergeCell ref="AA253:AA258"/>
    <mergeCell ref="AB253:AB258"/>
    <mergeCell ref="AD253:AD258"/>
    <mergeCell ref="AF253:AF258"/>
    <mergeCell ref="H259:H264"/>
    <mergeCell ref="I259:I264"/>
    <mergeCell ref="J259:J264"/>
    <mergeCell ref="K259:K264"/>
    <mergeCell ref="L259:L264"/>
    <mergeCell ref="T253:T258"/>
    <mergeCell ref="U253:U258"/>
    <mergeCell ref="V253:V258"/>
    <mergeCell ref="W253:W258"/>
    <mergeCell ref="X253:X258"/>
    <mergeCell ref="Y253:Y258"/>
    <mergeCell ref="N253:N258"/>
    <mergeCell ref="O253:O258"/>
    <mergeCell ref="P253:P258"/>
    <mergeCell ref="Q253:Q258"/>
    <mergeCell ref="R253:R258"/>
    <mergeCell ref="S253:S258"/>
    <mergeCell ref="H253:H258"/>
    <mergeCell ref="I253:I258"/>
    <mergeCell ref="J253:J258"/>
    <mergeCell ref="K253:K258"/>
    <mergeCell ref="L253:L258"/>
    <mergeCell ref="M253:M258"/>
    <mergeCell ref="AC253:AC258"/>
    <mergeCell ref="AC259:AC264"/>
    <mergeCell ref="AE253:AE258"/>
    <mergeCell ref="AE259:AE264"/>
    <mergeCell ref="Y247:Y252"/>
    <mergeCell ref="Z247:Z252"/>
    <mergeCell ref="AA247:AA252"/>
    <mergeCell ref="AB247:AB252"/>
    <mergeCell ref="AD247:AD252"/>
    <mergeCell ref="AF247:AF252"/>
    <mergeCell ref="S247:S252"/>
    <mergeCell ref="T247:T252"/>
    <mergeCell ref="U247:U252"/>
    <mergeCell ref="V247:V252"/>
    <mergeCell ref="W247:W252"/>
    <mergeCell ref="X247:X252"/>
    <mergeCell ref="M247:M252"/>
    <mergeCell ref="N247:N252"/>
    <mergeCell ref="O247:O252"/>
    <mergeCell ref="P247:P252"/>
    <mergeCell ref="Q247:Q252"/>
    <mergeCell ref="R247:R252"/>
    <mergeCell ref="Z241:Z246"/>
    <mergeCell ref="AA241:AA246"/>
    <mergeCell ref="AB241:AB246"/>
    <mergeCell ref="AD241:AD246"/>
    <mergeCell ref="AF241:AF246"/>
    <mergeCell ref="H247:H252"/>
    <mergeCell ref="I247:I252"/>
    <mergeCell ref="J247:J252"/>
    <mergeCell ref="K247:K252"/>
    <mergeCell ref="L247:L252"/>
    <mergeCell ref="T241:T246"/>
    <mergeCell ref="U241:U246"/>
    <mergeCell ref="V241:V246"/>
    <mergeCell ref="W241:W246"/>
    <mergeCell ref="X241:X246"/>
    <mergeCell ref="Y241:Y246"/>
    <mergeCell ref="N241:N246"/>
    <mergeCell ref="O241:O246"/>
    <mergeCell ref="P241:P246"/>
    <mergeCell ref="Q241:Q246"/>
    <mergeCell ref="R241:R246"/>
    <mergeCell ref="S241:S246"/>
    <mergeCell ref="H241:H246"/>
    <mergeCell ref="I241:I246"/>
    <mergeCell ref="J241:J246"/>
    <mergeCell ref="K241:K246"/>
    <mergeCell ref="L241:L246"/>
    <mergeCell ref="M241:M246"/>
    <mergeCell ref="AC241:AC246"/>
    <mergeCell ref="AC247:AC252"/>
    <mergeCell ref="AE241:AE246"/>
    <mergeCell ref="AE247:AE252"/>
    <mergeCell ref="Y235:Y240"/>
    <mergeCell ref="Z235:Z240"/>
    <mergeCell ref="AA235:AA240"/>
    <mergeCell ref="AB235:AB240"/>
    <mergeCell ref="AD235:AD240"/>
    <mergeCell ref="AF235:AF240"/>
    <mergeCell ref="S235:S240"/>
    <mergeCell ref="T235:T240"/>
    <mergeCell ref="U235:U240"/>
    <mergeCell ref="V235:V240"/>
    <mergeCell ref="W235:W240"/>
    <mergeCell ref="X235:X240"/>
    <mergeCell ref="M235:M240"/>
    <mergeCell ref="N235:N240"/>
    <mergeCell ref="O235:O240"/>
    <mergeCell ref="P235:P240"/>
    <mergeCell ref="Q235:Q240"/>
    <mergeCell ref="R235:R240"/>
    <mergeCell ref="Z229:Z234"/>
    <mergeCell ref="AA229:AA234"/>
    <mergeCell ref="AB229:AB234"/>
    <mergeCell ref="AD229:AD234"/>
    <mergeCell ref="AF229:AF234"/>
    <mergeCell ref="H235:H240"/>
    <mergeCell ref="I235:I240"/>
    <mergeCell ref="J235:J240"/>
    <mergeCell ref="K235:K240"/>
    <mergeCell ref="L235:L240"/>
    <mergeCell ref="T229:T234"/>
    <mergeCell ref="U229:U234"/>
    <mergeCell ref="V229:V234"/>
    <mergeCell ref="W229:W234"/>
    <mergeCell ref="X229:X234"/>
    <mergeCell ref="Y229:Y234"/>
    <mergeCell ref="N229:N234"/>
    <mergeCell ref="O229:O234"/>
    <mergeCell ref="P229:P234"/>
    <mergeCell ref="Q229:Q234"/>
    <mergeCell ref="R229:R234"/>
    <mergeCell ref="S229:S234"/>
    <mergeCell ref="H229:H234"/>
    <mergeCell ref="I229:I234"/>
    <mergeCell ref="J229:J234"/>
    <mergeCell ref="K229:K234"/>
    <mergeCell ref="L229:L234"/>
    <mergeCell ref="M229:M234"/>
    <mergeCell ref="AC229:AC234"/>
    <mergeCell ref="AC235:AC240"/>
    <mergeCell ref="AE229:AE234"/>
    <mergeCell ref="AE235:AE240"/>
    <mergeCell ref="Y223:Y228"/>
    <mergeCell ref="Z223:Z228"/>
    <mergeCell ref="AA223:AA228"/>
    <mergeCell ref="AB223:AB228"/>
    <mergeCell ref="AD223:AD228"/>
    <mergeCell ref="AF223:AF228"/>
    <mergeCell ref="S223:S228"/>
    <mergeCell ref="T223:T228"/>
    <mergeCell ref="U223:U228"/>
    <mergeCell ref="V223:V228"/>
    <mergeCell ref="W223:W228"/>
    <mergeCell ref="X223:X228"/>
    <mergeCell ref="M223:M228"/>
    <mergeCell ref="N223:N228"/>
    <mergeCell ref="O223:O228"/>
    <mergeCell ref="P223:P228"/>
    <mergeCell ref="Q223:Q228"/>
    <mergeCell ref="R223:R228"/>
    <mergeCell ref="Z217:Z222"/>
    <mergeCell ref="AA217:AA222"/>
    <mergeCell ref="AB217:AB222"/>
    <mergeCell ref="AD217:AD222"/>
    <mergeCell ref="AF217:AF222"/>
    <mergeCell ref="H223:H228"/>
    <mergeCell ref="I223:I228"/>
    <mergeCell ref="J223:J228"/>
    <mergeCell ref="K223:K228"/>
    <mergeCell ref="L223:L228"/>
    <mergeCell ref="T217:T222"/>
    <mergeCell ref="U217:U222"/>
    <mergeCell ref="V217:V222"/>
    <mergeCell ref="W217:W222"/>
    <mergeCell ref="X217:X222"/>
    <mergeCell ref="Y217:Y222"/>
    <mergeCell ref="N217:N222"/>
    <mergeCell ref="O217:O222"/>
    <mergeCell ref="P217:P222"/>
    <mergeCell ref="Q217:Q222"/>
    <mergeCell ref="R217:R222"/>
    <mergeCell ref="S217:S222"/>
    <mergeCell ref="H217:H222"/>
    <mergeCell ref="I217:I222"/>
    <mergeCell ref="J217:J222"/>
    <mergeCell ref="K217:K222"/>
    <mergeCell ref="L217:L222"/>
    <mergeCell ref="M217:M222"/>
    <mergeCell ref="AC217:AC222"/>
    <mergeCell ref="AC223:AC228"/>
    <mergeCell ref="AE217:AE222"/>
    <mergeCell ref="AE223:AE228"/>
    <mergeCell ref="Y211:Y216"/>
    <mergeCell ref="Z211:Z216"/>
    <mergeCell ref="AA211:AA216"/>
    <mergeCell ref="AB211:AB216"/>
    <mergeCell ref="AD211:AD216"/>
    <mergeCell ref="AF211:AF216"/>
    <mergeCell ref="S211:S216"/>
    <mergeCell ref="T211:T216"/>
    <mergeCell ref="U211:U216"/>
    <mergeCell ref="V211:V216"/>
    <mergeCell ref="W211:W216"/>
    <mergeCell ref="X211:X216"/>
    <mergeCell ref="M211:M216"/>
    <mergeCell ref="N211:N216"/>
    <mergeCell ref="O211:O216"/>
    <mergeCell ref="P211:P216"/>
    <mergeCell ref="Q211:Q216"/>
    <mergeCell ref="R211:R216"/>
    <mergeCell ref="Z205:Z210"/>
    <mergeCell ref="AA205:AA210"/>
    <mergeCell ref="AB205:AB210"/>
    <mergeCell ref="AD205:AD210"/>
    <mergeCell ref="AF205:AF210"/>
    <mergeCell ref="H211:H216"/>
    <mergeCell ref="I211:I216"/>
    <mergeCell ref="J211:J216"/>
    <mergeCell ref="K211:K216"/>
    <mergeCell ref="L211:L216"/>
    <mergeCell ref="T205:T210"/>
    <mergeCell ref="U205:U210"/>
    <mergeCell ref="V205:V210"/>
    <mergeCell ref="W205:W210"/>
    <mergeCell ref="X205:X210"/>
    <mergeCell ref="Y205:Y210"/>
    <mergeCell ref="N205:N210"/>
    <mergeCell ref="O205:O210"/>
    <mergeCell ref="P205:P210"/>
    <mergeCell ref="Q205:Q210"/>
    <mergeCell ref="R205:R210"/>
    <mergeCell ref="S205:S210"/>
    <mergeCell ref="H205:H210"/>
    <mergeCell ref="I205:I210"/>
    <mergeCell ref="J205:J210"/>
    <mergeCell ref="K205:K210"/>
    <mergeCell ref="L205:L210"/>
    <mergeCell ref="M205:M210"/>
    <mergeCell ref="AC205:AC210"/>
    <mergeCell ref="AC211:AC216"/>
    <mergeCell ref="AE205:AE210"/>
    <mergeCell ref="AE211:AE216"/>
    <mergeCell ref="Y199:Y204"/>
    <mergeCell ref="Z199:Z204"/>
    <mergeCell ref="AA199:AA204"/>
    <mergeCell ref="AB199:AB204"/>
    <mergeCell ref="AD199:AD204"/>
    <mergeCell ref="AF199:AF204"/>
    <mergeCell ref="S199:S204"/>
    <mergeCell ref="T199:T204"/>
    <mergeCell ref="U199:U204"/>
    <mergeCell ref="V199:V204"/>
    <mergeCell ref="W199:W204"/>
    <mergeCell ref="X199:X204"/>
    <mergeCell ref="M199:M204"/>
    <mergeCell ref="N199:N204"/>
    <mergeCell ref="O199:O204"/>
    <mergeCell ref="P199:P204"/>
    <mergeCell ref="Q199:Q204"/>
    <mergeCell ref="R199:R204"/>
    <mergeCell ref="Z193:Z198"/>
    <mergeCell ref="AA193:AA198"/>
    <mergeCell ref="AB193:AB198"/>
    <mergeCell ref="AD193:AD198"/>
    <mergeCell ref="AF193:AF198"/>
    <mergeCell ref="H199:H204"/>
    <mergeCell ref="I199:I204"/>
    <mergeCell ref="J199:J204"/>
    <mergeCell ref="K199:K204"/>
    <mergeCell ref="L199:L204"/>
    <mergeCell ref="T193:T198"/>
    <mergeCell ref="U193:U198"/>
    <mergeCell ref="V193:V198"/>
    <mergeCell ref="W193:W198"/>
    <mergeCell ref="X193:X198"/>
    <mergeCell ref="Y193:Y198"/>
    <mergeCell ref="N193:N198"/>
    <mergeCell ref="O193:O198"/>
    <mergeCell ref="P193:P198"/>
    <mergeCell ref="Q193:Q198"/>
    <mergeCell ref="R193:R198"/>
    <mergeCell ref="S193:S198"/>
    <mergeCell ref="H193:H198"/>
    <mergeCell ref="I193:I198"/>
    <mergeCell ref="J193:J198"/>
    <mergeCell ref="K193:K198"/>
    <mergeCell ref="L193:L198"/>
    <mergeCell ref="M193:M198"/>
    <mergeCell ref="AC193:AC198"/>
    <mergeCell ref="AC199:AC204"/>
    <mergeCell ref="AE193:AE198"/>
    <mergeCell ref="AE199:AE204"/>
    <mergeCell ref="Y187:Y192"/>
    <mergeCell ref="Z187:Z192"/>
    <mergeCell ref="AA187:AA192"/>
    <mergeCell ref="AB187:AB192"/>
    <mergeCell ref="AD187:AD192"/>
    <mergeCell ref="AF187:AF192"/>
    <mergeCell ref="S187:S192"/>
    <mergeCell ref="T187:T192"/>
    <mergeCell ref="U187:U192"/>
    <mergeCell ref="V187:V192"/>
    <mergeCell ref="W187:W192"/>
    <mergeCell ref="X187:X192"/>
    <mergeCell ref="M187:M192"/>
    <mergeCell ref="N187:N192"/>
    <mergeCell ref="O187:O192"/>
    <mergeCell ref="P187:P192"/>
    <mergeCell ref="Q187:Q192"/>
    <mergeCell ref="R187:R192"/>
    <mergeCell ref="Z181:Z186"/>
    <mergeCell ref="AA181:AA186"/>
    <mergeCell ref="AB181:AB186"/>
    <mergeCell ref="AD181:AD186"/>
    <mergeCell ref="AF181:AF186"/>
    <mergeCell ref="H187:H192"/>
    <mergeCell ref="I187:I192"/>
    <mergeCell ref="J187:J192"/>
    <mergeCell ref="K187:K192"/>
    <mergeCell ref="L187:L192"/>
    <mergeCell ref="T181:T186"/>
    <mergeCell ref="U181:U186"/>
    <mergeCell ref="V181:V186"/>
    <mergeCell ref="W181:W186"/>
    <mergeCell ref="X181:X186"/>
    <mergeCell ref="Y181:Y186"/>
    <mergeCell ref="N181:N186"/>
    <mergeCell ref="O181:O186"/>
    <mergeCell ref="P181:P186"/>
    <mergeCell ref="Q181:Q186"/>
    <mergeCell ref="R181:R186"/>
    <mergeCell ref="S181:S186"/>
    <mergeCell ref="H181:H186"/>
    <mergeCell ref="I181:I186"/>
    <mergeCell ref="J181:J186"/>
    <mergeCell ref="K181:K186"/>
    <mergeCell ref="L181:L186"/>
    <mergeCell ref="M181:M186"/>
    <mergeCell ref="AC181:AC186"/>
    <mergeCell ref="AC187:AC192"/>
    <mergeCell ref="AE181:AE186"/>
    <mergeCell ref="AE187:AE192"/>
    <mergeCell ref="Y175:Y180"/>
    <mergeCell ref="Z175:Z180"/>
    <mergeCell ref="AA175:AA180"/>
    <mergeCell ref="AB175:AB180"/>
    <mergeCell ref="AD175:AD180"/>
    <mergeCell ref="AF175:AF180"/>
    <mergeCell ref="S175:S180"/>
    <mergeCell ref="T175:T180"/>
    <mergeCell ref="U175:U180"/>
    <mergeCell ref="V175:V180"/>
    <mergeCell ref="W175:W180"/>
    <mergeCell ref="X175:X180"/>
    <mergeCell ref="M175:M180"/>
    <mergeCell ref="N175:N180"/>
    <mergeCell ref="O175:O180"/>
    <mergeCell ref="P175:P180"/>
    <mergeCell ref="Q175:Q180"/>
    <mergeCell ref="R175:R180"/>
    <mergeCell ref="Z169:Z174"/>
    <mergeCell ref="AA169:AA174"/>
    <mergeCell ref="AB169:AB174"/>
    <mergeCell ref="AD169:AD174"/>
    <mergeCell ref="AF169:AF174"/>
    <mergeCell ref="H175:H180"/>
    <mergeCell ref="I175:I180"/>
    <mergeCell ref="J175:J180"/>
    <mergeCell ref="K175:K180"/>
    <mergeCell ref="L175:L180"/>
    <mergeCell ref="T169:T174"/>
    <mergeCell ref="U169:U174"/>
    <mergeCell ref="V169:V174"/>
    <mergeCell ref="W169:W174"/>
    <mergeCell ref="X169:X174"/>
    <mergeCell ref="Y169:Y174"/>
    <mergeCell ref="N169:N174"/>
    <mergeCell ref="O169:O174"/>
    <mergeCell ref="P169:P174"/>
    <mergeCell ref="Q169:Q174"/>
    <mergeCell ref="R169:R174"/>
    <mergeCell ref="S169:S174"/>
    <mergeCell ref="H169:H174"/>
    <mergeCell ref="I169:I174"/>
    <mergeCell ref="J169:J174"/>
    <mergeCell ref="K169:K174"/>
    <mergeCell ref="L169:L174"/>
    <mergeCell ref="M169:M174"/>
    <mergeCell ref="AC169:AC174"/>
    <mergeCell ref="AC175:AC180"/>
    <mergeCell ref="AE169:AE174"/>
    <mergeCell ref="AE175:AE180"/>
    <mergeCell ref="AC163:AC168"/>
    <mergeCell ref="AE163:AE168"/>
    <mergeCell ref="Y163:Y168"/>
    <mergeCell ref="Z163:Z168"/>
    <mergeCell ref="AA163:AA168"/>
    <mergeCell ref="AB163:AB168"/>
    <mergeCell ref="AD163:AD168"/>
    <mergeCell ref="AF163:AF168"/>
    <mergeCell ref="S163:S168"/>
    <mergeCell ref="T163:T168"/>
    <mergeCell ref="U163:U168"/>
    <mergeCell ref="V163:V168"/>
    <mergeCell ref="W163:W168"/>
    <mergeCell ref="X163:X168"/>
    <mergeCell ref="M163:M168"/>
    <mergeCell ref="N163:N168"/>
    <mergeCell ref="O163:O168"/>
    <mergeCell ref="P163:P168"/>
    <mergeCell ref="Q163:Q168"/>
    <mergeCell ref="R163:R168"/>
    <mergeCell ref="H163:H168"/>
    <mergeCell ref="I163:I168"/>
    <mergeCell ref="J163:J168"/>
    <mergeCell ref="K163:K168"/>
    <mergeCell ref="L163:L168"/>
    <mergeCell ref="T157:T162"/>
    <mergeCell ref="U157:U162"/>
    <mergeCell ref="V157:V162"/>
    <mergeCell ref="W157:W162"/>
    <mergeCell ref="X157:X162"/>
    <mergeCell ref="Y157:Y162"/>
    <mergeCell ref="N157:N162"/>
    <mergeCell ref="O157:O162"/>
    <mergeCell ref="P157:P162"/>
    <mergeCell ref="Q157:Q162"/>
    <mergeCell ref="R157:R162"/>
    <mergeCell ref="S157:S162"/>
    <mergeCell ref="H157:H162"/>
    <mergeCell ref="I157:I162"/>
    <mergeCell ref="J157:J162"/>
    <mergeCell ref="K157:K162"/>
    <mergeCell ref="L157:L162"/>
    <mergeCell ref="M157:M162"/>
    <mergeCell ref="AA151:AA156"/>
    <mergeCell ref="AB151:AB156"/>
    <mergeCell ref="AD151:AD156"/>
    <mergeCell ref="AF151:AF156"/>
    <mergeCell ref="S151:S156"/>
    <mergeCell ref="T151:T156"/>
    <mergeCell ref="U151:U156"/>
    <mergeCell ref="V151:V156"/>
    <mergeCell ref="W151:W156"/>
    <mergeCell ref="X151:X156"/>
    <mergeCell ref="M151:M156"/>
    <mergeCell ref="N151:N156"/>
    <mergeCell ref="O151:O156"/>
    <mergeCell ref="P151:P156"/>
    <mergeCell ref="Q151:Q156"/>
    <mergeCell ref="R151:R156"/>
    <mergeCell ref="Z157:Z162"/>
    <mergeCell ref="AA157:AA162"/>
    <mergeCell ref="AB157:AB162"/>
    <mergeCell ref="AD157:AD162"/>
    <mergeCell ref="AF157:AF162"/>
    <mergeCell ref="AC157:AC162"/>
    <mergeCell ref="Z145:Z150"/>
    <mergeCell ref="AA145:AA150"/>
    <mergeCell ref="AB145:AB150"/>
    <mergeCell ref="AD145:AD150"/>
    <mergeCell ref="AF145:AF150"/>
    <mergeCell ref="H151:H156"/>
    <mergeCell ref="I151:I156"/>
    <mergeCell ref="J151:J156"/>
    <mergeCell ref="K151:K156"/>
    <mergeCell ref="L151:L156"/>
    <mergeCell ref="T145:T150"/>
    <mergeCell ref="U145:U150"/>
    <mergeCell ref="V145:V150"/>
    <mergeCell ref="W145:W150"/>
    <mergeCell ref="X145:X150"/>
    <mergeCell ref="Y145:Y150"/>
    <mergeCell ref="N145:N150"/>
    <mergeCell ref="O145:O150"/>
    <mergeCell ref="P145:P150"/>
    <mergeCell ref="Q145:Q150"/>
    <mergeCell ref="R145:R150"/>
    <mergeCell ref="S145:S150"/>
    <mergeCell ref="H145:H150"/>
    <mergeCell ref="I145:I150"/>
    <mergeCell ref="J145:J150"/>
    <mergeCell ref="K145:K150"/>
    <mergeCell ref="L145:L150"/>
    <mergeCell ref="M145:M150"/>
    <mergeCell ref="AC145:AC150"/>
    <mergeCell ref="AC151:AC156"/>
    <mergeCell ref="Y151:Y156"/>
    <mergeCell ref="Z151:Z156"/>
    <mergeCell ref="AC139:AC144"/>
    <mergeCell ref="Y139:Y144"/>
    <mergeCell ref="Z139:Z144"/>
    <mergeCell ref="AA139:AA144"/>
    <mergeCell ref="AB139:AB144"/>
    <mergeCell ref="AD139:AD144"/>
    <mergeCell ref="AF139:AF144"/>
    <mergeCell ref="S139:S144"/>
    <mergeCell ref="T139:T144"/>
    <mergeCell ref="U139:U144"/>
    <mergeCell ref="V139:V144"/>
    <mergeCell ref="W139:W144"/>
    <mergeCell ref="X139:X144"/>
    <mergeCell ref="M139:M144"/>
    <mergeCell ref="N139:N144"/>
    <mergeCell ref="O139:O144"/>
    <mergeCell ref="P139:P144"/>
    <mergeCell ref="Q139:Q144"/>
    <mergeCell ref="R139:R144"/>
    <mergeCell ref="H139:H144"/>
    <mergeCell ref="I139:I144"/>
    <mergeCell ref="J139:J144"/>
    <mergeCell ref="K139:K144"/>
    <mergeCell ref="L139:L144"/>
    <mergeCell ref="T133:T138"/>
    <mergeCell ref="U133:U138"/>
    <mergeCell ref="V133:V138"/>
    <mergeCell ref="W133:W138"/>
    <mergeCell ref="X133:X138"/>
    <mergeCell ref="Y133:Y138"/>
    <mergeCell ref="N133:N138"/>
    <mergeCell ref="O133:O138"/>
    <mergeCell ref="P133:P138"/>
    <mergeCell ref="Q133:Q138"/>
    <mergeCell ref="R133:R138"/>
    <mergeCell ref="S133:S138"/>
    <mergeCell ref="H133:H138"/>
    <mergeCell ref="I133:I138"/>
    <mergeCell ref="J133:J138"/>
    <mergeCell ref="K133:K138"/>
    <mergeCell ref="L133:L138"/>
    <mergeCell ref="M133:M138"/>
    <mergeCell ref="AA127:AA132"/>
    <mergeCell ref="AB127:AB132"/>
    <mergeCell ref="AD127:AD132"/>
    <mergeCell ref="AF127:AF132"/>
    <mergeCell ref="S127:S132"/>
    <mergeCell ref="T127:T132"/>
    <mergeCell ref="U127:U132"/>
    <mergeCell ref="V127:V132"/>
    <mergeCell ref="W127:W132"/>
    <mergeCell ref="X127:X132"/>
    <mergeCell ref="M127:M132"/>
    <mergeCell ref="N127:N132"/>
    <mergeCell ref="O127:O132"/>
    <mergeCell ref="P127:P132"/>
    <mergeCell ref="Q127:Q132"/>
    <mergeCell ref="R127:R132"/>
    <mergeCell ref="Z133:Z138"/>
    <mergeCell ref="AA133:AA138"/>
    <mergeCell ref="AB133:AB138"/>
    <mergeCell ref="AD133:AD138"/>
    <mergeCell ref="AF133:AF138"/>
    <mergeCell ref="AC133:AC138"/>
    <mergeCell ref="Z121:Z126"/>
    <mergeCell ref="AA121:AA126"/>
    <mergeCell ref="AB121:AB126"/>
    <mergeCell ref="AD121:AD126"/>
    <mergeCell ref="AF121:AF126"/>
    <mergeCell ref="H127:H132"/>
    <mergeCell ref="I127:I132"/>
    <mergeCell ref="J127:J132"/>
    <mergeCell ref="K127:K132"/>
    <mergeCell ref="L127:L132"/>
    <mergeCell ref="T121:T126"/>
    <mergeCell ref="U121:U126"/>
    <mergeCell ref="V121:V126"/>
    <mergeCell ref="W121:W126"/>
    <mergeCell ref="X121:X126"/>
    <mergeCell ref="Y121:Y126"/>
    <mergeCell ref="N121:N126"/>
    <mergeCell ref="O121:O126"/>
    <mergeCell ref="P121:P126"/>
    <mergeCell ref="Q121:Q126"/>
    <mergeCell ref="R121:R126"/>
    <mergeCell ref="S121:S126"/>
    <mergeCell ref="H121:H126"/>
    <mergeCell ref="I121:I126"/>
    <mergeCell ref="J121:J126"/>
    <mergeCell ref="K121:K126"/>
    <mergeCell ref="L121:L126"/>
    <mergeCell ref="M121:M126"/>
    <mergeCell ref="AC121:AC126"/>
    <mergeCell ref="AC127:AC132"/>
    <mergeCell ref="Y127:Y132"/>
    <mergeCell ref="Z127:Z132"/>
    <mergeCell ref="AC115:AC120"/>
    <mergeCell ref="Y115:Y120"/>
    <mergeCell ref="Z115:Z120"/>
    <mergeCell ref="AA115:AA120"/>
    <mergeCell ref="AB115:AB120"/>
    <mergeCell ref="AD115:AD120"/>
    <mergeCell ref="AF115:AF120"/>
    <mergeCell ref="S115:S120"/>
    <mergeCell ref="T115:T120"/>
    <mergeCell ref="U115:U120"/>
    <mergeCell ref="V115:V120"/>
    <mergeCell ref="W115:W120"/>
    <mergeCell ref="X115:X120"/>
    <mergeCell ref="M115:M120"/>
    <mergeCell ref="N115:N120"/>
    <mergeCell ref="O115:O120"/>
    <mergeCell ref="P115:P120"/>
    <mergeCell ref="Q115:Q120"/>
    <mergeCell ref="R115:R120"/>
    <mergeCell ref="H115:H120"/>
    <mergeCell ref="I115:I120"/>
    <mergeCell ref="J115:J120"/>
    <mergeCell ref="K115:K120"/>
    <mergeCell ref="L115:L120"/>
    <mergeCell ref="T109:T114"/>
    <mergeCell ref="U109:U114"/>
    <mergeCell ref="V109:V114"/>
    <mergeCell ref="W109:W114"/>
    <mergeCell ref="X109:X114"/>
    <mergeCell ref="Y109:Y114"/>
    <mergeCell ref="N109:N114"/>
    <mergeCell ref="O109:O114"/>
    <mergeCell ref="P109:P114"/>
    <mergeCell ref="Q109:Q114"/>
    <mergeCell ref="R109:R114"/>
    <mergeCell ref="S109:S114"/>
    <mergeCell ref="H109:H114"/>
    <mergeCell ref="I109:I114"/>
    <mergeCell ref="J109:J114"/>
    <mergeCell ref="K109:K114"/>
    <mergeCell ref="L109:L114"/>
    <mergeCell ref="M109:M114"/>
    <mergeCell ref="AA103:AA108"/>
    <mergeCell ref="AB103:AB108"/>
    <mergeCell ref="AD103:AD108"/>
    <mergeCell ref="AF103:AF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Z109:Z114"/>
    <mergeCell ref="AA109:AA114"/>
    <mergeCell ref="AB109:AB114"/>
    <mergeCell ref="AD109:AD114"/>
    <mergeCell ref="AF109:AF114"/>
    <mergeCell ref="AC109:AC114"/>
    <mergeCell ref="Z97:Z102"/>
    <mergeCell ref="AA97:AA102"/>
    <mergeCell ref="AB97:AB102"/>
    <mergeCell ref="AD97:AD102"/>
    <mergeCell ref="AF97:AF102"/>
    <mergeCell ref="H103:H108"/>
    <mergeCell ref="I103:I108"/>
    <mergeCell ref="J103:J108"/>
    <mergeCell ref="K103:K108"/>
    <mergeCell ref="L103:L108"/>
    <mergeCell ref="T97:T102"/>
    <mergeCell ref="U97:U102"/>
    <mergeCell ref="V97:V102"/>
    <mergeCell ref="W97:W102"/>
    <mergeCell ref="X97:X102"/>
    <mergeCell ref="Y97:Y102"/>
    <mergeCell ref="N97:N102"/>
    <mergeCell ref="O97:O102"/>
    <mergeCell ref="P97:P102"/>
    <mergeCell ref="Q97:Q102"/>
    <mergeCell ref="R97:R102"/>
    <mergeCell ref="S97:S102"/>
    <mergeCell ref="H97:H102"/>
    <mergeCell ref="I97:I102"/>
    <mergeCell ref="J97:J102"/>
    <mergeCell ref="K97:K102"/>
    <mergeCell ref="L97:L102"/>
    <mergeCell ref="M97:M102"/>
    <mergeCell ref="AC97:AC102"/>
    <mergeCell ref="AC103:AC108"/>
    <mergeCell ref="Y103:Y108"/>
    <mergeCell ref="Z103:Z108"/>
    <mergeCell ref="AC91:AC96"/>
    <mergeCell ref="Y91:Y96"/>
    <mergeCell ref="Z91:Z96"/>
    <mergeCell ref="AA91:AA96"/>
    <mergeCell ref="AB91:AB96"/>
    <mergeCell ref="AD91:AD96"/>
    <mergeCell ref="AF91:AF96"/>
    <mergeCell ref="S91:S96"/>
    <mergeCell ref="T91:T96"/>
    <mergeCell ref="U91:U96"/>
    <mergeCell ref="V91:V96"/>
    <mergeCell ref="W91:W96"/>
    <mergeCell ref="X91:X96"/>
    <mergeCell ref="M91:M96"/>
    <mergeCell ref="N91:N96"/>
    <mergeCell ref="O91:O96"/>
    <mergeCell ref="P91:P96"/>
    <mergeCell ref="Q91:Q96"/>
    <mergeCell ref="R91:R96"/>
    <mergeCell ref="H91:H96"/>
    <mergeCell ref="I91:I96"/>
    <mergeCell ref="J91:J96"/>
    <mergeCell ref="K91:K96"/>
    <mergeCell ref="L91:L96"/>
    <mergeCell ref="T85:T90"/>
    <mergeCell ref="U85:U90"/>
    <mergeCell ref="V85:V90"/>
    <mergeCell ref="W85:W90"/>
    <mergeCell ref="X85:X90"/>
    <mergeCell ref="Y85:Y90"/>
    <mergeCell ref="N85:N90"/>
    <mergeCell ref="O85:O90"/>
    <mergeCell ref="P85:P90"/>
    <mergeCell ref="Q85:Q90"/>
    <mergeCell ref="R85:R90"/>
    <mergeCell ref="S85:S90"/>
    <mergeCell ref="H85:H90"/>
    <mergeCell ref="I85:I90"/>
    <mergeCell ref="J85:J90"/>
    <mergeCell ref="K85:K90"/>
    <mergeCell ref="L85:L90"/>
    <mergeCell ref="M85:M90"/>
    <mergeCell ref="AA79:AA84"/>
    <mergeCell ref="AB79:AB84"/>
    <mergeCell ref="AD79:AD84"/>
    <mergeCell ref="AF79:AF84"/>
    <mergeCell ref="S79:S84"/>
    <mergeCell ref="T79:T84"/>
    <mergeCell ref="U79:U84"/>
    <mergeCell ref="V79:V84"/>
    <mergeCell ref="W79:W84"/>
    <mergeCell ref="X79:X84"/>
    <mergeCell ref="M79:M84"/>
    <mergeCell ref="N79:N84"/>
    <mergeCell ref="O79:O84"/>
    <mergeCell ref="P79:P84"/>
    <mergeCell ref="Q79:Q84"/>
    <mergeCell ref="R79:R84"/>
    <mergeCell ref="Z85:Z90"/>
    <mergeCell ref="AA85:AA90"/>
    <mergeCell ref="AB85:AB90"/>
    <mergeCell ref="AD85:AD90"/>
    <mergeCell ref="AF85:AF90"/>
    <mergeCell ref="AC85:AC90"/>
    <mergeCell ref="Z73:Z78"/>
    <mergeCell ref="AA73:AA78"/>
    <mergeCell ref="AB73:AB78"/>
    <mergeCell ref="AD73:AD78"/>
    <mergeCell ref="AF73:AF78"/>
    <mergeCell ref="H79:H84"/>
    <mergeCell ref="I79:I84"/>
    <mergeCell ref="J79:J84"/>
    <mergeCell ref="K79:K84"/>
    <mergeCell ref="L79:L84"/>
    <mergeCell ref="T73:T78"/>
    <mergeCell ref="U73:U78"/>
    <mergeCell ref="V73:V78"/>
    <mergeCell ref="W73:W78"/>
    <mergeCell ref="X73:X78"/>
    <mergeCell ref="Y73:Y78"/>
    <mergeCell ref="N73:N78"/>
    <mergeCell ref="O73:O78"/>
    <mergeCell ref="P73:P78"/>
    <mergeCell ref="Q73:Q78"/>
    <mergeCell ref="R73:R78"/>
    <mergeCell ref="S73:S78"/>
    <mergeCell ref="H73:H78"/>
    <mergeCell ref="I73:I78"/>
    <mergeCell ref="J73:J78"/>
    <mergeCell ref="K73:K78"/>
    <mergeCell ref="L73:L78"/>
    <mergeCell ref="M73:M78"/>
    <mergeCell ref="AC73:AC78"/>
    <mergeCell ref="AC79:AC84"/>
    <mergeCell ref="Y79:Y84"/>
    <mergeCell ref="Z79:Z84"/>
    <mergeCell ref="H43:H48"/>
    <mergeCell ref="S67:S72"/>
    <mergeCell ref="T67:T72"/>
    <mergeCell ref="U67:U72"/>
    <mergeCell ref="V67:V72"/>
    <mergeCell ref="W67:W72"/>
    <mergeCell ref="X67:X72"/>
    <mergeCell ref="AF55:AF60"/>
    <mergeCell ref="H61:H66"/>
    <mergeCell ref="I61:I66"/>
    <mergeCell ref="J61:J66"/>
    <mergeCell ref="K61:K66"/>
    <mergeCell ref="L61:L66"/>
    <mergeCell ref="M61:M66"/>
    <mergeCell ref="N61:N66"/>
    <mergeCell ref="O61:O66"/>
    <mergeCell ref="P61:P66"/>
    <mergeCell ref="R55:R60"/>
    <mergeCell ref="S55:S60"/>
    <mergeCell ref="T55:T60"/>
    <mergeCell ref="U55:U60"/>
    <mergeCell ref="V55:V60"/>
    <mergeCell ref="W55:W60"/>
    <mergeCell ref="AC55:AC60"/>
    <mergeCell ref="Z49:Z54"/>
    <mergeCell ref="S49:S54"/>
    <mergeCell ref="T49:T54"/>
    <mergeCell ref="H55:H60"/>
    <mergeCell ref="I55:I60"/>
    <mergeCell ref="J55:J60"/>
    <mergeCell ref="K55:K60"/>
    <mergeCell ref="I43:I48"/>
    <mergeCell ref="X31:X36"/>
    <mergeCell ref="H31:H36"/>
    <mergeCell ref="I31:I36"/>
    <mergeCell ref="J31:J36"/>
    <mergeCell ref="K31:K36"/>
    <mergeCell ref="L31:L36"/>
    <mergeCell ref="M31:M36"/>
    <mergeCell ref="Y19:Y24"/>
    <mergeCell ref="Z19:Z24"/>
    <mergeCell ref="AA19:AA24"/>
    <mergeCell ref="AB19:AB24"/>
    <mergeCell ref="H37:H42"/>
    <mergeCell ref="I37:I42"/>
    <mergeCell ref="J37:J42"/>
    <mergeCell ref="K37:K42"/>
    <mergeCell ref="AA31:AA36"/>
    <mergeCell ref="AB31:AB36"/>
    <mergeCell ref="J25:J30"/>
    <mergeCell ref="K25:K30"/>
    <mergeCell ref="L25:L30"/>
    <mergeCell ref="M25:M30"/>
    <mergeCell ref="U19:U24"/>
    <mergeCell ref="V19:V24"/>
    <mergeCell ref="W19:W24"/>
    <mergeCell ref="X19:X24"/>
    <mergeCell ref="T19:T24"/>
    <mergeCell ref="S37:S42"/>
    <mergeCell ref="T37:T42"/>
    <mergeCell ref="U37:U42"/>
    <mergeCell ref="V37:V42"/>
    <mergeCell ref="W37:W42"/>
    <mergeCell ref="Q19:Q24"/>
    <mergeCell ref="R19:R24"/>
    <mergeCell ref="S19:S24"/>
    <mergeCell ref="G343:G348"/>
    <mergeCell ref="G349:G354"/>
    <mergeCell ref="G355:G360"/>
    <mergeCell ref="G361:G366"/>
    <mergeCell ref="H13:H18"/>
    <mergeCell ref="I13:I18"/>
    <mergeCell ref="H19:H24"/>
    <mergeCell ref="I19:I24"/>
    <mergeCell ref="H25:H30"/>
    <mergeCell ref="I25:I30"/>
    <mergeCell ref="G307:G312"/>
    <mergeCell ref="G313:G318"/>
    <mergeCell ref="G319:G324"/>
    <mergeCell ref="G325:G330"/>
    <mergeCell ref="G331:G336"/>
    <mergeCell ref="G337:G342"/>
    <mergeCell ref="G271:G276"/>
    <mergeCell ref="G277:G282"/>
    <mergeCell ref="G283:G288"/>
    <mergeCell ref="G289:G294"/>
    <mergeCell ref="G295:G300"/>
    <mergeCell ref="G301:G306"/>
    <mergeCell ref="G235:G240"/>
    <mergeCell ref="G241:G246"/>
    <mergeCell ref="S31:S36"/>
    <mergeCell ref="H49:H54"/>
    <mergeCell ref="I49:I54"/>
    <mergeCell ref="J49:J54"/>
    <mergeCell ref="K49:K54"/>
    <mergeCell ref="G247:G252"/>
    <mergeCell ref="G253:G258"/>
    <mergeCell ref="G259:G264"/>
    <mergeCell ref="G265:G270"/>
    <mergeCell ref="G199:G204"/>
    <mergeCell ref="G205:G210"/>
    <mergeCell ref="G211:G216"/>
    <mergeCell ref="G217:G222"/>
    <mergeCell ref="G223:G228"/>
    <mergeCell ref="G229:G234"/>
    <mergeCell ref="G163:G168"/>
    <mergeCell ref="G169:G174"/>
    <mergeCell ref="G175:G180"/>
    <mergeCell ref="G181:G186"/>
    <mergeCell ref="G187:G192"/>
    <mergeCell ref="G193:G198"/>
    <mergeCell ref="G127:G132"/>
    <mergeCell ref="G133:G138"/>
    <mergeCell ref="G139:G144"/>
    <mergeCell ref="G145:G150"/>
    <mergeCell ref="G151:G156"/>
    <mergeCell ref="G157:G162"/>
    <mergeCell ref="G91:G96"/>
    <mergeCell ref="G97:G102"/>
    <mergeCell ref="G103:G108"/>
    <mergeCell ref="G109:G114"/>
    <mergeCell ref="G115:G120"/>
    <mergeCell ref="G121:G126"/>
    <mergeCell ref="G55:G60"/>
    <mergeCell ref="G61:G66"/>
    <mergeCell ref="G67:G72"/>
    <mergeCell ref="G73:G78"/>
    <mergeCell ref="G79:G84"/>
    <mergeCell ref="G85:G90"/>
    <mergeCell ref="D349:D354"/>
    <mergeCell ref="D355:D360"/>
    <mergeCell ref="D361:D366"/>
    <mergeCell ref="G13:G18"/>
    <mergeCell ref="G19:G24"/>
    <mergeCell ref="G25:G30"/>
    <mergeCell ref="G31:G36"/>
    <mergeCell ref="G37:G42"/>
    <mergeCell ref="G43:G48"/>
    <mergeCell ref="G49:G54"/>
    <mergeCell ref="D313:D318"/>
    <mergeCell ref="D319:D324"/>
    <mergeCell ref="D325:D330"/>
    <mergeCell ref="D331:D336"/>
    <mergeCell ref="D337:D342"/>
    <mergeCell ref="D343:D348"/>
    <mergeCell ref="D277:D282"/>
    <mergeCell ref="D283:D288"/>
    <mergeCell ref="D289:D294"/>
    <mergeCell ref="D295:D300"/>
    <mergeCell ref="D301:D306"/>
    <mergeCell ref="D307:D312"/>
    <mergeCell ref="D241:D246"/>
    <mergeCell ref="D247:D252"/>
    <mergeCell ref="D253:D258"/>
    <mergeCell ref="D259:D264"/>
    <mergeCell ref="D265:D270"/>
    <mergeCell ref="D271:D276"/>
    <mergeCell ref="D205:D210"/>
    <mergeCell ref="D211:D216"/>
    <mergeCell ref="D217:D222"/>
    <mergeCell ref="D223:D228"/>
    <mergeCell ref="D229:D234"/>
    <mergeCell ref="D235:D240"/>
    <mergeCell ref="D169:D174"/>
    <mergeCell ref="D175:D180"/>
    <mergeCell ref="D181:D186"/>
    <mergeCell ref="D187:D192"/>
    <mergeCell ref="D193:D198"/>
    <mergeCell ref="D199:D204"/>
    <mergeCell ref="D133:D138"/>
    <mergeCell ref="D139:D144"/>
    <mergeCell ref="D145:D150"/>
    <mergeCell ref="D151:D156"/>
    <mergeCell ref="D157:D162"/>
    <mergeCell ref="D163:D168"/>
    <mergeCell ref="D97:D102"/>
    <mergeCell ref="D103:D108"/>
    <mergeCell ref="D109:D114"/>
    <mergeCell ref="D115:D120"/>
    <mergeCell ref="D121:D126"/>
    <mergeCell ref="D127:D132"/>
    <mergeCell ref="D61:D66"/>
    <mergeCell ref="D67:D72"/>
    <mergeCell ref="D73:D78"/>
    <mergeCell ref="D79:D84"/>
    <mergeCell ref="D85:D90"/>
    <mergeCell ref="D91:D96"/>
    <mergeCell ref="E364:E366"/>
    <mergeCell ref="F364:F366"/>
    <mergeCell ref="D13:D18"/>
    <mergeCell ref="D19:D24"/>
    <mergeCell ref="D25:D30"/>
    <mergeCell ref="D31:D36"/>
    <mergeCell ref="D37:D42"/>
    <mergeCell ref="D43:D48"/>
    <mergeCell ref="D49:D54"/>
    <mergeCell ref="D55:D60"/>
    <mergeCell ref="E346:E348"/>
    <mergeCell ref="F346:F348"/>
    <mergeCell ref="E352:E354"/>
    <mergeCell ref="F352:F354"/>
    <mergeCell ref="E358:E360"/>
    <mergeCell ref="F358:F360"/>
    <mergeCell ref="E328:E330"/>
    <mergeCell ref="F328:F330"/>
    <mergeCell ref="E334:E336"/>
    <mergeCell ref="F334:F336"/>
    <mergeCell ref="E340:E342"/>
    <mergeCell ref="F340:F342"/>
    <mergeCell ref="E310:E312"/>
    <mergeCell ref="F310:F312"/>
    <mergeCell ref="E316:E318"/>
    <mergeCell ref="F316:F318"/>
    <mergeCell ref="E322:E324"/>
    <mergeCell ref="F322:F324"/>
    <mergeCell ref="E292:E294"/>
    <mergeCell ref="F292:F294"/>
    <mergeCell ref="E298:E300"/>
    <mergeCell ref="F298:F300"/>
    <mergeCell ref="E304:E306"/>
    <mergeCell ref="F304:F306"/>
    <mergeCell ref="E274:E276"/>
    <mergeCell ref="F274:F276"/>
    <mergeCell ref="E280:E282"/>
    <mergeCell ref="F280:F282"/>
    <mergeCell ref="E286:E288"/>
    <mergeCell ref="F286:F288"/>
    <mergeCell ref="E256:E258"/>
    <mergeCell ref="F256:F258"/>
    <mergeCell ref="E262:E264"/>
    <mergeCell ref="F262:F264"/>
    <mergeCell ref="E268:E270"/>
    <mergeCell ref="F268:F270"/>
    <mergeCell ref="E238:E240"/>
    <mergeCell ref="F238:F240"/>
    <mergeCell ref="E244:E246"/>
    <mergeCell ref="F244:F246"/>
    <mergeCell ref="E250:E252"/>
    <mergeCell ref="F250:F252"/>
    <mergeCell ref="E220:E222"/>
    <mergeCell ref="F220:F222"/>
    <mergeCell ref="E226:E228"/>
    <mergeCell ref="F226:F228"/>
    <mergeCell ref="E232:E234"/>
    <mergeCell ref="F232:F234"/>
    <mergeCell ref="E202:E204"/>
    <mergeCell ref="F202:F204"/>
    <mergeCell ref="E208:E210"/>
    <mergeCell ref="F208:F210"/>
    <mergeCell ref="E214:E216"/>
    <mergeCell ref="F214:F216"/>
    <mergeCell ref="E184:E186"/>
    <mergeCell ref="F184:F186"/>
    <mergeCell ref="E190:E192"/>
    <mergeCell ref="F190:F192"/>
    <mergeCell ref="E196:E198"/>
    <mergeCell ref="F196:F198"/>
    <mergeCell ref="E166:E168"/>
    <mergeCell ref="F166:F168"/>
    <mergeCell ref="E172:E174"/>
    <mergeCell ref="F172:F174"/>
    <mergeCell ref="E178:E180"/>
    <mergeCell ref="F178:F180"/>
    <mergeCell ref="E148:E150"/>
    <mergeCell ref="F148:F150"/>
    <mergeCell ref="E154:E156"/>
    <mergeCell ref="F154:F156"/>
    <mergeCell ref="E160:E162"/>
    <mergeCell ref="F160:F162"/>
    <mergeCell ref="E130:E132"/>
    <mergeCell ref="F130:F132"/>
    <mergeCell ref="E136:E138"/>
    <mergeCell ref="F136:F138"/>
    <mergeCell ref="E142:E144"/>
    <mergeCell ref="F142:F144"/>
    <mergeCell ref="E112:E114"/>
    <mergeCell ref="F112:F114"/>
    <mergeCell ref="E118:E120"/>
    <mergeCell ref="F118:F120"/>
    <mergeCell ref="E124:E126"/>
    <mergeCell ref="F124:F126"/>
    <mergeCell ref="E94:E96"/>
    <mergeCell ref="F94:F96"/>
    <mergeCell ref="E100:E102"/>
    <mergeCell ref="F100:F102"/>
    <mergeCell ref="E106:E108"/>
    <mergeCell ref="F106:F108"/>
    <mergeCell ref="E76:E78"/>
    <mergeCell ref="F76:F78"/>
    <mergeCell ref="E82:E84"/>
    <mergeCell ref="F82:F84"/>
    <mergeCell ref="E88:E90"/>
    <mergeCell ref="F88:F90"/>
    <mergeCell ref="E52:E54"/>
    <mergeCell ref="F52:F54"/>
    <mergeCell ref="E58:E60"/>
    <mergeCell ref="F58:F60"/>
    <mergeCell ref="E64:E66"/>
    <mergeCell ref="F64:F66"/>
    <mergeCell ref="E34:E36"/>
    <mergeCell ref="F34:F36"/>
    <mergeCell ref="E40:E42"/>
    <mergeCell ref="F40:F42"/>
    <mergeCell ref="E46:E48"/>
    <mergeCell ref="F46:F48"/>
    <mergeCell ref="E16:E18"/>
    <mergeCell ref="F16:F18"/>
    <mergeCell ref="E22:E24"/>
    <mergeCell ref="F22:F24"/>
    <mergeCell ref="E28:E30"/>
    <mergeCell ref="F28:F30"/>
    <mergeCell ref="C343:C348"/>
    <mergeCell ref="C349:C354"/>
    <mergeCell ref="C355:C360"/>
    <mergeCell ref="C361:C366"/>
    <mergeCell ref="C307:C312"/>
    <mergeCell ref="C313:C318"/>
    <mergeCell ref="C319:C324"/>
    <mergeCell ref="C325:C330"/>
    <mergeCell ref="C331:C336"/>
    <mergeCell ref="C337:C342"/>
    <mergeCell ref="C271:C276"/>
    <mergeCell ref="C277:C282"/>
    <mergeCell ref="C283:C288"/>
    <mergeCell ref="C289:C294"/>
    <mergeCell ref="C295:C300"/>
    <mergeCell ref="C301:C306"/>
    <mergeCell ref="C235:C240"/>
    <mergeCell ref="C241:C246"/>
    <mergeCell ref="C247:C252"/>
    <mergeCell ref="C253:C258"/>
    <mergeCell ref="C259:C264"/>
    <mergeCell ref="C265:C270"/>
    <mergeCell ref="C199:C204"/>
    <mergeCell ref="C205:C210"/>
    <mergeCell ref="C211:C216"/>
    <mergeCell ref="C217:C222"/>
    <mergeCell ref="C223:C228"/>
    <mergeCell ref="C229:C234"/>
    <mergeCell ref="C163:C168"/>
    <mergeCell ref="C169:C174"/>
    <mergeCell ref="C175:C180"/>
    <mergeCell ref="C181:C186"/>
    <mergeCell ref="C187:C192"/>
    <mergeCell ref="C193:C198"/>
    <mergeCell ref="C127:C132"/>
    <mergeCell ref="C133:C138"/>
    <mergeCell ref="C139:C144"/>
    <mergeCell ref="C145:C150"/>
    <mergeCell ref="C151:C156"/>
    <mergeCell ref="C157:C162"/>
    <mergeCell ref="C91:C96"/>
    <mergeCell ref="C97:C102"/>
    <mergeCell ref="C103:C108"/>
    <mergeCell ref="C109:C114"/>
    <mergeCell ref="C115:C120"/>
    <mergeCell ref="C121:C126"/>
    <mergeCell ref="C55:C60"/>
    <mergeCell ref="C61:C66"/>
    <mergeCell ref="C67:C72"/>
    <mergeCell ref="C73:C78"/>
    <mergeCell ref="C79:C84"/>
    <mergeCell ref="C85:C90"/>
    <mergeCell ref="B343:B348"/>
    <mergeCell ref="B349:B354"/>
    <mergeCell ref="B355:B360"/>
    <mergeCell ref="B361:B366"/>
    <mergeCell ref="C19:C24"/>
    <mergeCell ref="C25:C30"/>
    <mergeCell ref="C31:C36"/>
    <mergeCell ref="C37:C42"/>
    <mergeCell ref="C43:C48"/>
    <mergeCell ref="C49:C54"/>
    <mergeCell ref="B307:B312"/>
    <mergeCell ref="B313:B318"/>
    <mergeCell ref="B319:B324"/>
    <mergeCell ref="B325:B330"/>
    <mergeCell ref="B331:B336"/>
    <mergeCell ref="B337:B342"/>
    <mergeCell ref="B271:B276"/>
    <mergeCell ref="B277:B282"/>
    <mergeCell ref="B283:B288"/>
    <mergeCell ref="B289:B294"/>
    <mergeCell ref="B295:B300"/>
    <mergeCell ref="B301:B306"/>
    <mergeCell ref="B235:B240"/>
    <mergeCell ref="B241:B246"/>
    <mergeCell ref="B247:B252"/>
    <mergeCell ref="B253:B258"/>
    <mergeCell ref="B259:B264"/>
    <mergeCell ref="B265:B270"/>
    <mergeCell ref="B199:B204"/>
    <mergeCell ref="B205:B210"/>
    <mergeCell ref="B211:B216"/>
    <mergeCell ref="B217:B222"/>
    <mergeCell ref="B223:B228"/>
    <mergeCell ref="B229:B234"/>
    <mergeCell ref="B163:B168"/>
    <mergeCell ref="B169:B174"/>
    <mergeCell ref="B175:B180"/>
    <mergeCell ref="B181:B186"/>
    <mergeCell ref="B187:B192"/>
    <mergeCell ref="B193:B198"/>
    <mergeCell ref="B127:B132"/>
    <mergeCell ref="B133:B138"/>
    <mergeCell ref="B139:B144"/>
    <mergeCell ref="B145:B150"/>
    <mergeCell ref="B151:B156"/>
    <mergeCell ref="B157:B162"/>
    <mergeCell ref="B91:B96"/>
    <mergeCell ref="B97:B102"/>
    <mergeCell ref="B103:B108"/>
    <mergeCell ref="B109:B114"/>
    <mergeCell ref="B115:B120"/>
    <mergeCell ref="B121:B126"/>
    <mergeCell ref="B55:B60"/>
    <mergeCell ref="B61:B66"/>
    <mergeCell ref="B67:B72"/>
    <mergeCell ref="B73:B78"/>
    <mergeCell ref="B79:B84"/>
    <mergeCell ref="B85:B90"/>
    <mergeCell ref="A343:A348"/>
    <mergeCell ref="A349:A354"/>
    <mergeCell ref="A355:A360"/>
    <mergeCell ref="A361:A366"/>
    <mergeCell ref="B19:B24"/>
    <mergeCell ref="B25:B30"/>
    <mergeCell ref="B31:B36"/>
    <mergeCell ref="B37:B42"/>
    <mergeCell ref="B43:B48"/>
    <mergeCell ref="B49:B54"/>
    <mergeCell ref="A307:A312"/>
    <mergeCell ref="A313:A318"/>
    <mergeCell ref="A319:A324"/>
    <mergeCell ref="A325:A330"/>
    <mergeCell ref="A331:A336"/>
    <mergeCell ref="A337:A342"/>
    <mergeCell ref="A271:A276"/>
    <mergeCell ref="A277:A282"/>
    <mergeCell ref="A283:A288"/>
    <mergeCell ref="A289:A294"/>
    <mergeCell ref="A295:A300"/>
    <mergeCell ref="A301:A306"/>
    <mergeCell ref="A235:A240"/>
    <mergeCell ref="A241:A246"/>
    <mergeCell ref="A247:A252"/>
    <mergeCell ref="A253:A258"/>
    <mergeCell ref="A259:A264"/>
    <mergeCell ref="A265:A270"/>
    <mergeCell ref="A199:A204"/>
    <mergeCell ref="A205:A210"/>
    <mergeCell ref="A211:A216"/>
    <mergeCell ref="A217:A222"/>
    <mergeCell ref="A223:A228"/>
    <mergeCell ref="A229:A234"/>
    <mergeCell ref="A163:A168"/>
    <mergeCell ref="A169:A174"/>
    <mergeCell ref="A175:A180"/>
    <mergeCell ref="A181:A186"/>
    <mergeCell ref="A187:A192"/>
    <mergeCell ref="A193:A198"/>
    <mergeCell ref="A127:A132"/>
    <mergeCell ref="A133:A138"/>
    <mergeCell ref="A139:A144"/>
    <mergeCell ref="A145:A150"/>
    <mergeCell ref="A151:A156"/>
    <mergeCell ref="A157:A162"/>
    <mergeCell ref="A91:A96"/>
    <mergeCell ref="A97:A102"/>
    <mergeCell ref="A103:A108"/>
    <mergeCell ref="A109:A114"/>
    <mergeCell ref="A115:A120"/>
    <mergeCell ref="A121:A126"/>
    <mergeCell ref="A55:A60"/>
    <mergeCell ref="A61:A66"/>
    <mergeCell ref="A67:A72"/>
    <mergeCell ref="A73:A78"/>
    <mergeCell ref="A79:A84"/>
    <mergeCell ref="A85:A90"/>
    <mergeCell ref="A13:A18"/>
    <mergeCell ref="A19:A24"/>
    <mergeCell ref="B13:B18"/>
    <mergeCell ref="C13:C18"/>
    <mergeCell ref="A25:A30"/>
    <mergeCell ref="A31:A36"/>
    <mergeCell ref="A37:A42"/>
    <mergeCell ref="A43:A48"/>
    <mergeCell ref="A49:A54"/>
    <mergeCell ref="BD67:BD72"/>
    <mergeCell ref="BE67:BE72"/>
    <mergeCell ref="AA67:AA72"/>
    <mergeCell ref="AB67:AB72"/>
    <mergeCell ref="AD67:AD72"/>
    <mergeCell ref="AF67:AF72"/>
    <mergeCell ref="Y67:Y72"/>
    <mergeCell ref="Z67:Z72"/>
    <mergeCell ref="O67:O72"/>
    <mergeCell ref="P67:P72"/>
    <mergeCell ref="Q67:Q72"/>
    <mergeCell ref="R67:R72"/>
    <mergeCell ref="I67:I72"/>
    <mergeCell ref="J67:J72"/>
    <mergeCell ref="K67:K72"/>
    <mergeCell ref="L67:L72"/>
    <mergeCell ref="E70:E72"/>
    <mergeCell ref="O49:O54"/>
    <mergeCell ref="P49:P54"/>
    <mergeCell ref="Q49:Q54"/>
    <mergeCell ref="R49:R54"/>
    <mergeCell ref="N49:N54"/>
    <mergeCell ref="L55:L60"/>
    <mergeCell ref="M55:M60"/>
    <mergeCell ref="Y49:Y54"/>
    <mergeCell ref="F70:F72"/>
    <mergeCell ref="H67:H72"/>
    <mergeCell ref="BD61:BD66"/>
    <mergeCell ref="AD61:AD66"/>
    <mergeCell ref="AF61:AF66"/>
    <mergeCell ref="W61:W66"/>
    <mergeCell ref="X61:X66"/>
    <mergeCell ref="Y61:Y66"/>
    <mergeCell ref="Z61:Z66"/>
    <mergeCell ref="Q61:Q66"/>
    <mergeCell ref="R61:R66"/>
    <mergeCell ref="S61:S66"/>
    <mergeCell ref="T61:T66"/>
    <mergeCell ref="M67:M72"/>
    <mergeCell ref="N67:N72"/>
    <mergeCell ref="AA61:AA66"/>
    <mergeCell ref="AB61:AB66"/>
    <mergeCell ref="U61:U66"/>
    <mergeCell ref="V61:V66"/>
    <mergeCell ref="AC61:AC66"/>
    <mergeCell ref="AC67:AC72"/>
    <mergeCell ref="J43:J48"/>
    <mergeCell ref="K43:K48"/>
    <mergeCell ref="L43:L48"/>
    <mergeCell ref="AC49:AC54"/>
    <mergeCell ref="L49:L54"/>
    <mergeCell ref="M49:M54"/>
    <mergeCell ref="N43:N48"/>
    <mergeCell ref="O43:O48"/>
    <mergeCell ref="P43:P48"/>
    <mergeCell ref="Q43:Q48"/>
    <mergeCell ref="R43:R48"/>
    <mergeCell ref="S43:S48"/>
    <mergeCell ref="BD55:BD60"/>
    <mergeCell ref="Z55:Z60"/>
    <mergeCell ref="AA55:AA60"/>
    <mergeCell ref="AB55:AB60"/>
    <mergeCell ref="AD55:AD60"/>
    <mergeCell ref="X55:X60"/>
    <mergeCell ref="Y55:Y60"/>
    <mergeCell ref="N55:N60"/>
    <mergeCell ref="O55:O60"/>
    <mergeCell ref="P55:P60"/>
    <mergeCell ref="Q55:Q60"/>
    <mergeCell ref="BD49:BD54"/>
    <mergeCell ref="AA49:AA54"/>
    <mergeCell ref="AB49:AB54"/>
    <mergeCell ref="AD49:AD54"/>
    <mergeCell ref="AF49:AF54"/>
    <mergeCell ref="U49:U54"/>
    <mergeCell ref="V49:V54"/>
    <mergeCell ref="W49:W54"/>
    <mergeCell ref="X49:X54"/>
    <mergeCell ref="BD37:BD42"/>
    <mergeCell ref="AA37:AA42"/>
    <mergeCell ref="AB37:AB42"/>
    <mergeCell ref="AD37:AD42"/>
    <mergeCell ref="AF37:AF42"/>
    <mergeCell ref="Y37:Y42"/>
    <mergeCell ref="Z37:Z42"/>
    <mergeCell ref="Y43:Y48"/>
    <mergeCell ref="Z43:Z48"/>
    <mergeCell ref="O37:O42"/>
    <mergeCell ref="P37:P42"/>
    <mergeCell ref="Q37:Q42"/>
    <mergeCell ref="R37:R42"/>
    <mergeCell ref="L37:L42"/>
    <mergeCell ref="M37:M42"/>
    <mergeCell ref="N37:N42"/>
    <mergeCell ref="M43:M48"/>
    <mergeCell ref="AC37:AC42"/>
    <mergeCell ref="AC43:AC48"/>
    <mergeCell ref="X37:X42"/>
    <mergeCell ref="BD43:BD48"/>
    <mergeCell ref="AA43:AA48"/>
    <mergeCell ref="AB43:AB48"/>
    <mergeCell ref="AD43:AD48"/>
    <mergeCell ref="AF43:AF48"/>
    <mergeCell ref="U43:U48"/>
    <mergeCell ref="V43:V48"/>
    <mergeCell ref="W43:W48"/>
    <mergeCell ref="X43:X48"/>
    <mergeCell ref="T43:T48"/>
    <mergeCell ref="AD31:AD36"/>
    <mergeCell ref="AF31:AF36"/>
    <mergeCell ref="Y31:Y36"/>
    <mergeCell ref="Z31:Z36"/>
    <mergeCell ref="O31:O36"/>
    <mergeCell ref="P31:P36"/>
    <mergeCell ref="Q31:Q36"/>
    <mergeCell ref="R31:R36"/>
    <mergeCell ref="N31:N36"/>
    <mergeCell ref="Z25:Z30"/>
    <mergeCell ref="AA25:AA30"/>
    <mergeCell ref="AB25:AB30"/>
    <mergeCell ref="AD25:AD30"/>
    <mergeCell ref="T25:T30"/>
    <mergeCell ref="U25:U30"/>
    <mergeCell ref="V25:V30"/>
    <mergeCell ref="W25:W30"/>
    <mergeCell ref="N25:N30"/>
    <mergeCell ref="O25:O30"/>
    <mergeCell ref="P25:P30"/>
    <mergeCell ref="Q25:Q30"/>
    <mergeCell ref="AF25:AF30"/>
    <mergeCell ref="X25:X30"/>
    <mergeCell ref="Y25:Y30"/>
    <mergeCell ref="R25:R30"/>
    <mergeCell ref="S25:S30"/>
    <mergeCell ref="AC25:AC30"/>
    <mergeCell ref="AC31:AC36"/>
    <mergeCell ref="T31:T36"/>
    <mergeCell ref="U31:U36"/>
    <mergeCell ref="V31:V36"/>
    <mergeCell ref="W31:W36"/>
    <mergeCell ref="J19:J24"/>
    <mergeCell ref="K19:K24"/>
    <mergeCell ref="L19:L24"/>
    <mergeCell ref="M19:M24"/>
    <mergeCell ref="AD13:AD18"/>
    <mergeCell ref="AF13:AF18"/>
    <mergeCell ref="W13:W18"/>
    <mergeCell ref="X13:X18"/>
    <mergeCell ref="Y13:Y18"/>
    <mergeCell ref="Z13:Z18"/>
    <mergeCell ref="Q13:Q18"/>
    <mergeCell ref="R13:R18"/>
    <mergeCell ref="S13:S18"/>
    <mergeCell ref="T13:T18"/>
    <mergeCell ref="K13:K18"/>
    <mergeCell ref="L13:L18"/>
    <mergeCell ref="M13:M18"/>
    <mergeCell ref="N13:N18"/>
    <mergeCell ref="AA13:AA18"/>
    <mergeCell ref="AB13:AB18"/>
    <mergeCell ref="U13:U18"/>
    <mergeCell ref="V13:V18"/>
    <mergeCell ref="O13:O18"/>
    <mergeCell ref="P13:P18"/>
    <mergeCell ref="J13:J18"/>
    <mergeCell ref="AC13:AC18"/>
    <mergeCell ref="AC19:AC24"/>
    <mergeCell ref="AD19:AD24"/>
    <mergeCell ref="AF19:AF24"/>
    <mergeCell ref="N19:N24"/>
    <mergeCell ref="O19:O24"/>
    <mergeCell ref="P19:P24"/>
    <mergeCell ref="T7:T12"/>
    <mergeCell ref="U7:U12"/>
    <mergeCell ref="V7:V12"/>
    <mergeCell ref="W7:W12"/>
    <mergeCell ref="X7:X12"/>
    <mergeCell ref="Y7:Y12"/>
    <mergeCell ref="N7:N12"/>
    <mergeCell ref="O7:O12"/>
    <mergeCell ref="P7:P12"/>
    <mergeCell ref="Q7:Q12"/>
    <mergeCell ref="R7:R12"/>
    <mergeCell ref="S7:S12"/>
    <mergeCell ref="H7:H12"/>
    <mergeCell ref="I7:I12"/>
    <mergeCell ref="J7:J12"/>
    <mergeCell ref="K7:K12"/>
    <mergeCell ref="L7:L12"/>
    <mergeCell ref="M7:M12"/>
    <mergeCell ref="A7:A12"/>
    <mergeCell ref="B7:B12"/>
    <mergeCell ref="C7:C12"/>
    <mergeCell ref="D7:D12"/>
    <mergeCell ref="G7:G12"/>
    <mergeCell ref="A4:G5"/>
    <mergeCell ref="H4:AF4"/>
    <mergeCell ref="AG4:BJ4"/>
    <mergeCell ref="BK4:BK5"/>
    <mergeCell ref="H5:AA5"/>
    <mergeCell ref="AB5:AF5"/>
    <mergeCell ref="BH5:BJ5"/>
    <mergeCell ref="A1:D3"/>
    <mergeCell ref="E1:BK2"/>
    <mergeCell ref="E3:F3"/>
    <mergeCell ref="H3:K3"/>
    <mergeCell ref="L3:N3"/>
    <mergeCell ref="O3:R3"/>
    <mergeCell ref="S3:BK3"/>
    <mergeCell ref="BF7:BF12"/>
    <mergeCell ref="AC7:AC12"/>
    <mergeCell ref="E10:E12"/>
    <mergeCell ref="F10:F12"/>
    <mergeCell ref="BD7:BD12"/>
    <mergeCell ref="BE7:BE12"/>
    <mergeCell ref="BH7:BH12"/>
    <mergeCell ref="BI7:BI12"/>
    <mergeCell ref="BJ7:BJ12"/>
    <mergeCell ref="BK7:BK12"/>
    <mergeCell ref="Z7:Z12"/>
    <mergeCell ref="AA7:AA12"/>
    <mergeCell ref="AB7:AB12"/>
    <mergeCell ref="AC349:AC354"/>
    <mergeCell ref="AC355:AC360"/>
    <mergeCell ref="AC361:AC366"/>
    <mergeCell ref="AE7:AE12"/>
    <mergeCell ref="BG7:BG12"/>
    <mergeCell ref="AE13:AE18"/>
    <mergeCell ref="AE19:AE24"/>
    <mergeCell ref="AE25:AE30"/>
    <mergeCell ref="AE31:AE36"/>
    <mergeCell ref="AE37:AE42"/>
    <mergeCell ref="AE43:AE48"/>
    <mergeCell ref="AE49:AE54"/>
    <mergeCell ref="AE55:AE60"/>
    <mergeCell ref="AE61:AE66"/>
    <mergeCell ref="AE67:AE72"/>
    <mergeCell ref="AE73:AE78"/>
    <mergeCell ref="AE79:AE84"/>
    <mergeCell ref="AE85:AE90"/>
    <mergeCell ref="AE91:AE96"/>
    <mergeCell ref="AE97:AE102"/>
    <mergeCell ref="AE103:AE108"/>
    <mergeCell ref="AE109:AE114"/>
    <mergeCell ref="AE115:AE120"/>
    <mergeCell ref="AE121:AE126"/>
    <mergeCell ref="AE127:AE132"/>
    <mergeCell ref="AE133:AE138"/>
    <mergeCell ref="AE139:AE144"/>
    <mergeCell ref="AE145:AE150"/>
    <mergeCell ref="AE151:AE156"/>
    <mergeCell ref="AE157:AE162"/>
    <mergeCell ref="AD7:AD12"/>
    <mergeCell ref="AF7:AF12"/>
    <mergeCell ref="AE349:AE354"/>
    <mergeCell ref="AE355:AE360"/>
    <mergeCell ref="AE361:AE366"/>
    <mergeCell ref="BF13:BF18"/>
    <mergeCell ref="BF19:BF24"/>
    <mergeCell ref="BF25:BF30"/>
    <mergeCell ref="BF31:BF36"/>
    <mergeCell ref="BF37:BF42"/>
    <mergeCell ref="BF43:BF48"/>
    <mergeCell ref="BF49:BF54"/>
    <mergeCell ref="BF55:BF60"/>
    <mergeCell ref="BF61:BF66"/>
    <mergeCell ref="BF67:BF72"/>
    <mergeCell ref="BF73:BF78"/>
    <mergeCell ref="BF79:BF84"/>
    <mergeCell ref="BF85:BF90"/>
    <mergeCell ref="BF91:BF96"/>
    <mergeCell ref="BF97:BF102"/>
    <mergeCell ref="BF103:BF108"/>
    <mergeCell ref="BF109:BF114"/>
    <mergeCell ref="BF115:BF120"/>
    <mergeCell ref="BF121:BF126"/>
    <mergeCell ref="BF127:BF132"/>
    <mergeCell ref="BF133:BF138"/>
    <mergeCell ref="BF139:BF144"/>
    <mergeCell ref="BF145:BF150"/>
    <mergeCell ref="BF151:BF156"/>
    <mergeCell ref="BF157:BF162"/>
    <mergeCell ref="BF163:BF168"/>
    <mergeCell ref="BF169:BF174"/>
    <mergeCell ref="BF175:BF180"/>
    <mergeCell ref="BF181:BF186"/>
    <mergeCell ref="BF187:BF192"/>
    <mergeCell ref="BF193:BF198"/>
    <mergeCell ref="BF199:BF204"/>
    <mergeCell ref="BF205:BF210"/>
    <mergeCell ref="BF211:BF216"/>
    <mergeCell ref="BF217:BF222"/>
    <mergeCell ref="BF223:BF228"/>
    <mergeCell ref="BF229:BF234"/>
    <mergeCell ref="BF235:BF240"/>
    <mergeCell ref="BF241:BF246"/>
    <mergeCell ref="BF247:BF252"/>
    <mergeCell ref="BF253:BF258"/>
    <mergeCell ref="BF259:BF264"/>
    <mergeCell ref="BF265:BF270"/>
    <mergeCell ref="BF271:BF276"/>
    <mergeCell ref="BF277:BF282"/>
    <mergeCell ref="BF283:BF288"/>
    <mergeCell ref="BF289:BF294"/>
    <mergeCell ref="BF295:BF300"/>
    <mergeCell ref="BF301:BF306"/>
    <mergeCell ref="BF307:BF312"/>
    <mergeCell ref="BF313:BF318"/>
    <mergeCell ref="BF319:BF324"/>
    <mergeCell ref="BF325:BF330"/>
    <mergeCell ref="BF331:BF336"/>
    <mergeCell ref="BF337:BF342"/>
    <mergeCell ref="BF343:BF348"/>
    <mergeCell ref="BF349:BF354"/>
    <mergeCell ref="BF355:BF360"/>
    <mergeCell ref="BF361:BF366"/>
    <mergeCell ref="BG13:BG18"/>
    <mergeCell ref="BG19:BG24"/>
    <mergeCell ref="BG25:BG30"/>
    <mergeCell ref="BG31:BG36"/>
    <mergeCell ref="BG37:BG42"/>
    <mergeCell ref="BG43:BG48"/>
    <mergeCell ref="BG49:BG54"/>
    <mergeCell ref="BG55:BG60"/>
    <mergeCell ref="BG61:BG66"/>
    <mergeCell ref="BG67:BG72"/>
    <mergeCell ref="BG73:BG78"/>
    <mergeCell ref="BG79:BG84"/>
    <mergeCell ref="BG85:BG90"/>
    <mergeCell ref="BG91:BG96"/>
    <mergeCell ref="BG97:BG102"/>
    <mergeCell ref="BG103:BG108"/>
    <mergeCell ref="BG109:BG114"/>
    <mergeCell ref="BG115:BG120"/>
    <mergeCell ref="BG121:BG126"/>
    <mergeCell ref="BG127:BG132"/>
    <mergeCell ref="BG133:BG138"/>
    <mergeCell ref="BG139:BG144"/>
    <mergeCell ref="BG145:BG150"/>
    <mergeCell ref="BG151:BG156"/>
    <mergeCell ref="BG157:BG162"/>
    <mergeCell ref="BG163:BG168"/>
    <mergeCell ref="BG169:BG174"/>
    <mergeCell ref="BG175:BG180"/>
    <mergeCell ref="BG181:BG186"/>
    <mergeCell ref="BG187:BG192"/>
    <mergeCell ref="BG193:BG198"/>
    <mergeCell ref="BG199:BG204"/>
    <mergeCell ref="BG205:BG210"/>
    <mergeCell ref="BG211:BG216"/>
    <mergeCell ref="BG217:BG222"/>
    <mergeCell ref="BG223:BG228"/>
    <mergeCell ref="BG229:BG234"/>
    <mergeCell ref="BG235:BG240"/>
    <mergeCell ref="BG241:BG246"/>
    <mergeCell ref="BG247:BG252"/>
    <mergeCell ref="BG253:BG258"/>
    <mergeCell ref="BG259:BG264"/>
    <mergeCell ref="BG265:BG270"/>
    <mergeCell ref="BG271:BG276"/>
    <mergeCell ref="BG277:BG282"/>
    <mergeCell ref="BG283:BG288"/>
    <mergeCell ref="BG289:BG294"/>
    <mergeCell ref="BG295:BG300"/>
    <mergeCell ref="BG301:BG306"/>
    <mergeCell ref="BG307:BG312"/>
    <mergeCell ref="BG313:BG318"/>
    <mergeCell ref="BG319:BG324"/>
    <mergeCell ref="BG325:BG330"/>
    <mergeCell ref="BG331:BG336"/>
    <mergeCell ref="BG337:BG342"/>
    <mergeCell ref="BG343:BG348"/>
    <mergeCell ref="BG349:BG354"/>
    <mergeCell ref="BG355:BG360"/>
    <mergeCell ref="BG361:BG366"/>
    <mergeCell ref="BH13:BH18"/>
    <mergeCell ref="BH19:BH24"/>
    <mergeCell ref="BH25:BH30"/>
    <mergeCell ref="BH31:BH36"/>
    <mergeCell ref="BH37:BH42"/>
    <mergeCell ref="BH43:BH48"/>
    <mergeCell ref="BH49:BH54"/>
    <mergeCell ref="BH55:BH60"/>
    <mergeCell ref="BH61:BH66"/>
    <mergeCell ref="BH67:BH72"/>
    <mergeCell ref="BH73:BH78"/>
    <mergeCell ref="BH79:BH84"/>
    <mergeCell ref="BH85:BH90"/>
    <mergeCell ref="BH91:BH96"/>
    <mergeCell ref="BH97:BH102"/>
    <mergeCell ref="BH103:BH108"/>
    <mergeCell ref="BH109:BH114"/>
    <mergeCell ref="BH115:BH120"/>
    <mergeCell ref="BH121:BH126"/>
    <mergeCell ref="BH127:BH132"/>
    <mergeCell ref="BH133:BH138"/>
    <mergeCell ref="BH139:BH144"/>
    <mergeCell ref="BH145:BH150"/>
    <mergeCell ref="BH151:BH156"/>
    <mergeCell ref="BH157:BH162"/>
    <mergeCell ref="BH163:BH168"/>
    <mergeCell ref="BH169:BH174"/>
    <mergeCell ref="BH175:BH180"/>
    <mergeCell ref="BH181:BH186"/>
    <mergeCell ref="BH187:BH192"/>
    <mergeCell ref="BH193:BH198"/>
    <mergeCell ref="BH199:BH204"/>
    <mergeCell ref="BH205:BH210"/>
    <mergeCell ref="BH211:BH216"/>
    <mergeCell ref="BH217:BH222"/>
    <mergeCell ref="BH223:BH228"/>
    <mergeCell ref="BH229:BH234"/>
    <mergeCell ref="BH235:BH240"/>
    <mergeCell ref="BH241:BH246"/>
    <mergeCell ref="BH247:BH252"/>
    <mergeCell ref="BH253:BH258"/>
    <mergeCell ref="BH259:BH264"/>
    <mergeCell ref="BH265:BH270"/>
    <mergeCell ref="BH271:BH276"/>
    <mergeCell ref="BH277:BH282"/>
    <mergeCell ref="BH283:BH288"/>
    <mergeCell ref="BH289:BH294"/>
    <mergeCell ref="BH295:BH300"/>
    <mergeCell ref="BH301:BH306"/>
    <mergeCell ref="BH307:BH312"/>
    <mergeCell ref="BH313:BH318"/>
    <mergeCell ref="BH319:BH324"/>
    <mergeCell ref="BH325:BH330"/>
    <mergeCell ref="BH331:BH336"/>
    <mergeCell ref="BH337:BH342"/>
    <mergeCell ref="BH343:BH348"/>
    <mergeCell ref="BH349:BH354"/>
    <mergeCell ref="BH355:BH360"/>
    <mergeCell ref="BH361:BH366"/>
    <mergeCell ref="BI13:BI18"/>
    <mergeCell ref="BI19:BI24"/>
    <mergeCell ref="BI25:BI30"/>
    <mergeCell ref="BI31:BI36"/>
    <mergeCell ref="BI37:BI42"/>
    <mergeCell ref="BI43:BI48"/>
    <mergeCell ref="BI49:BI54"/>
    <mergeCell ref="BI55:BI60"/>
    <mergeCell ref="BI61:BI66"/>
    <mergeCell ref="BI67:BI72"/>
    <mergeCell ref="BI73:BI78"/>
    <mergeCell ref="BI79:BI84"/>
    <mergeCell ref="BI85:BI90"/>
    <mergeCell ref="BI91:BI96"/>
    <mergeCell ref="BI97:BI102"/>
    <mergeCell ref="BI103:BI108"/>
    <mergeCell ref="BI109:BI114"/>
    <mergeCell ref="BI115:BI120"/>
    <mergeCell ref="BI121:BI126"/>
    <mergeCell ref="BI127:BI132"/>
    <mergeCell ref="BI133:BI138"/>
    <mergeCell ref="BI139:BI144"/>
    <mergeCell ref="BI145:BI150"/>
    <mergeCell ref="BI151:BI156"/>
    <mergeCell ref="BI157:BI162"/>
    <mergeCell ref="BI163:BI168"/>
    <mergeCell ref="BI169:BI174"/>
    <mergeCell ref="BI175:BI180"/>
    <mergeCell ref="BI181:BI186"/>
    <mergeCell ref="BI187:BI192"/>
    <mergeCell ref="BI193:BI198"/>
    <mergeCell ref="BI199:BI204"/>
    <mergeCell ref="BI205:BI210"/>
    <mergeCell ref="BI211:BI216"/>
    <mergeCell ref="BI217:BI222"/>
    <mergeCell ref="BI223:BI228"/>
    <mergeCell ref="BI229:BI234"/>
    <mergeCell ref="BI235:BI240"/>
    <mergeCell ref="BI241:BI246"/>
    <mergeCell ref="BI247:BI252"/>
    <mergeCell ref="BI253:BI258"/>
    <mergeCell ref="BI259:BI264"/>
    <mergeCell ref="BI265:BI270"/>
    <mergeCell ref="BI271:BI276"/>
    <mergeCell ref="BI277:BI282"/>
    <mergeCell ref="BI283:BI288"/>
    <mergeCell ref="BI289:BI294"/>
    <mergeCell ref="BI295:BI300"/>
    <mergeCell ref="BI301:BI306"/>
    <mergeCell ref="BI307:BI312"/>
    <mergeCell ref="BI313:BI318"/>
    <mergeCell ref="BI319:BI324"/>
    <mergeCell ref="BI325:BI330"/>
    <mergeCell ref="BI331:BI336"/>
    <mergeCell ref="BI337:BI342"/>
    <mergeCell ref="BI343:BI348"/>
    <mergeCell ref="BI349:BI354"/>
    <mergeCell ref="BI355:BI360"/>
    <mergeCell ref="BI361:BI366"/>
    <mergeCell ref="BJ13:BJ18"/>
    <mergeCell ref="BJ19:BJ24"/>
    <mergeCell ref="BJ25:BJ30"/>
    <mergeCell ref="BJ31:BJ36"/>
    <mergeCell ref="BJ37:BJ42"/>
    <mergeCell ref="BJ43:BJ48"/>
    <mergeCell ref="BJ49:BJ54"/>
    <mergeCell ref="BJ55:BJ60"/>
    <mergeCell ref="BJ61:BJ66"/>
    <mergeCell ref="BJ67:BJ72"/>
    <mergeCell ref="BJ73:BJ78"/>
    <mergeCell ref="BJ79:BJ84"/>
    <mergeCell ref="BJ85:BJ90"/>
    <mergeCell ref="BJ91:BJ96"/>
    <mergeCell ref="BJ97:BJ102"/>
    <mergeCell ref="BJ103:BJ108"/>
    <mergeCell ref="BJ109:BJ114"/>
    <mergeCell ref="BJ115:BJ120"/>
    <mergeCell ref="BJ121:BJ126"/>
    <mergeCell ref="BJ127:BJ132"/>
    <mergeCell ref="BJ133:BJ138"/>
    <mergeCell ref="BJ139:BJ144"/>
    <mergeCell ref="BJ145:BJ150"/>
    <mergeCell ref="BJ151:BJ156"/>
    <mergeCell ref="BJ157:BJ162"/>
    <mergeCell ref="BJ163:BJ168"/>
    <mergeCell ref="BJ169:BJ174"/>
    <mergeCell ref="BJ175:BJ180"/>
    <mergeCell ref="BJ181:BJ186"/>
    <mergeCell ref="BJ187:BJ192"/>
    <mergeCell ref="BJ193:BJ198"/>
    <mergeCell ref="BJ199:BJ204"/>
    <mergeCell ref="BJ205:BJ210"/>
    <mergeCell ref="BJ211:BJ216"/>
    <mergeCell ref="BJ217:BJ222"/>
    <mergeCell ref="BJ223:BJ228"/>
    <mergeCell ref="BJ229:BJ234"/>
    <mergeCell ref="BJ235:BJ240"/>
    <mergeCell ref="BJ241:BJ246"/>
    <mergeCell ref="BJ247:BJ252"/>
    <mergeCell ref="BJ253:BJ258"/>
    <mergeCell ref="BJ259:BJ264"/>
    <mergeCell ref="BJ265:BJ270"/>
    <mergeCell ref="BJ271:BJ276"/>
    <mergeCell ref="BJ277:BJ282"/>
    <mergeCell ref="BJ283:BJ288"/>
    <mergeCell ref="BJ289:BJ294"/>
    <mergeCell ref="BJ295:BJ300"/>
    <mergeCell ref="BJ301:BJ306"/>
    <mergeCell ref="BJ307:BJ312"/>
    <mergeCell ref="BJ313:BJ318"/>
    <mergeCell ref="BJ319:BJ324"/>
    <mergeCell ref="BJ325:BJ330"/>
    <mergeCell ref="BJ331:BJ336"/>
    <mergeCell ref="BJ337:BJ342"/>
    <mergeCell ref="BJ343:BJ348"/>
    <mergeCell ref="BJ349:BJ354"/>
    <mergeCell ref="BJ355:BJ360"/>
    <mergeCell ref="BJ361:BJ366"/>
    <mergeCell ref="BK13:BK18"/>
    <mergeCell ref="BK19:BK24"/>
    <mergeCell ref="BK25:BK30"/>
    <mergeCell ref="BK31:BK36"/>
    <mergeCell ref="BK37:BK42"/>
    <mergeCell ref="BK43:BK48"/>
    <mergeCell ref="BK49:BK54"/>
    <mergeCell ref="BK55:BK60"/>
    <mergeCell ref="BK61:BK66"/>
    <mergeCell ref="BK67:BK72"/>
    <mergeCell ref="BK73:BK78"/>
    <mergeCell ref="BK79:BK84"/>
    <mergeCell ref="BK85:BK90"/>
    <mergeCell ref="BK91:BK96"/>
    <mergeCell ref="BK97:BK102"/>
    <mergeCell ref="BK103:BK108"/>
    <mergeCell ref="BK109:BK114"/>
    <mergeCell ref="BK115:BK120"/>
    <mergeCell ref="BK121:BK126"/>
    <mergeCell ref="BK127:BK132"/>
    <mergeCell ref="BK133:BK138"/>
    <mergeCell ref="BK139:BK144"/>
    <mergeCell ref="BK145:BK150"/>
    <mergeCell ref="BK151:BK156"/>
    <mergeCell ref="BK157:BK162"/>
    <mergeCell ref="BK163:BK168"/>
    <mergeCell ref="BK169:BK174"/>
    <mergeCell ref="BK175:BK180"/>
    <mergeCell ref="BK181:BK186"/>
    <mergeCell ref="BK187:BK192"/>
    <mergeCell ref="BK295:BK300"/>
    <mergeCell ref="BK301:BK306"/>
    <mergeCell ref="BK307:BK312"/>
    <mergeCell ref="BK313:BK318"/>
    <mergeCell ref="BK319:BK324"/>
    <mergeCell ref="BK325:BK330"/>
    <mergeCell ref="BK331:BK336"/>
    <mergeCell ref="BK337:BK342"/>
    <mergeCell ref="BK343:BK348"/>
    <mergeCell ref="BK349:BK354"/>
    <mergeCell ref="BK355:BK360"/>
    <mergeCell ref="BK361:BK366"/>
    <mergeCell ref="BK193:BK198"/>
    <mergeCell ref="BK199:BK204"/>
    <mergeCell ref="BK205:BK210"/>
    <mergeCell ref="BK211:BK216"/>
    <mergeCell ref="BK217:BK222"/>
    <mergeCell ref="BK223:BK228"/>
    <mergeCell ref="BK229:BK234"/>
    <mergeCell ref="BK235:BK240"/>
    <mergeCell ref="BK241:BK246"/>
    <mergeCell ref="BK247:BK252"/>
    <mergeCell ref="BK253:BK258"/>
    <mergeCell ref="BK259:BK264"/>
    <mergeCell ref="BK265:BK270"/>
    <mergeCell ref="BK271:BK276"/>
    <mergeCell ref="BK277:BK282"/>
    <mergeCell ref="BK283:BK288"/>
    <mergeCell ref="BK289:BK294"/>
  </mergeCells>
  <conditionalFormatting sqref="AF7">
    <cfRule type="cellIs" dxfId="553" priority="121" operator="equal">
      <formula>"Extremo"</formula>
    </cfRule>
    <cfRule type="cellIs" dxfId="552" priority="122" operator="equal">
      <formula>"Alto"</formula>
    </cfRule>
    <cfRule type="cellIs" dxfId="551" priority="123" operator="equal">
      <formula>"Moderado"</formula>
    </cfRule>
    <cfRule type="cellIs" dxfId="550" priority="124" operator="equal">
      <formula>"Bajo"</formula>
    </cfRule>
  </conditionalFormatting>
  <conditionalFormatting sqref="BJ7">
    <cfRule type="cellIs" dxfId="549" priority="117" operator="equal">
      <formula>"Extremo"</formula>
    </cfRule>
    <cfRule type="cellIs" dxfId="548" priority="118" operator="equal">
      <formula>"Alto"</formula>
    </cfRule>
    <cfRule type="cellIs" dxfId="547" priority="119" operator="equal">
      <formula>"Moderado"</formula>
    </cfRule>
    <cfRule type="cellIs" dxfId="546" priority="120" operator="equal">
      <formula>"Bajo"</formula>
    </cfRule>
  </conditionalFormatting>
  <conditionalFormatting sqref="BJ13 BJ19 BJ25 BJ31 BJ37 BJ43 BJ49 BJ55 BJ61 BJ67 BJ73 BJ79 BJ85 BJ91 BJ97 BJ103 BJ109 BJ115 BJ121 BJ127 BJ133 BJ139 BJ145 BJ151 BJ157 BJ163 BJ169 BJ175 BJ181 BJ187 BJ193 BJ199 BJ205 BJ211 BJ217 BJ223 BJ229 BJ235 BJ241 BJ247 BJ253 BJ259 BJ265 BJ271 BJ277 BJ283 BJ289 BJ295 BJ301 BJ307 BJ313 BJ319 BJ325 BJ331 BJ337 BJ343 BJ349 BJ355 BJ361">
    <cfRule type="cellIs" dxfId="545" priority="5" operator="equal">
      <formula>"Extremo"</formula>
    </cfRule>
    <cfRule type="cellIs" dxfId="544" priority="6" operator="equal">
      <formula>"Alto"</formula>
    </cfRule>
    <cfRule type="cellIs" dxfId="543" priority="7" operator="equal">
      <formula>"Moderado"</formula>
    </cfRule>
    <cfRule type="cellIs" dxfId="542" priority="8" operator="equal">
      <formula>"Bajo"</formula>
    </cfRule>
  </conditionalFormatting>
  <conditionalFormatting sqref="AF13 AF19 AF25 AF31 AF37 AF43 AF49 AF55 AF61 AF67 AF73 AF79 AF85 AF91 AF97 AF103 AF109 AF115 AF121 AF127 AF133 AF139 AF145 AF151 AF157 AF163 AF169 AF175 AF181 AF187 AF193 AF199 AF205 AF211 AF217 AF223 AF229 AF235 AF241 AF247 AF253 AF259 AF265 AF271 AF277 AF283 AF289 AF295 AF301 AF307 AF313 AF319 AF325 AF331 AF337 AF343 AF349 AF355 AF361">
    <cfRule type="cellIs" dxfId="541" priority="1" operator="equal">
      <formula>"Extremo"</formula>
    </cfRule>
    <cfRule type="cellIs" dxfId="540" priority="2" operator="equal">
      <formula>"Alto"</formula>
    </cfRule>
    <cfRule type="cellIs" dxfId="539" priority="3" operator="equal">
      <formula>"Moderado"</formula>
    </cfRule>
    <cfRule type="cellIs" dxfId="538" priority="4" operator="equal">
      <formula>"Bajo"</formula>
    </cfRule>
  </conditionalFormatting>
  <dataValidations count="51">
    <dataValidation allowBlank="1" showInputMessage="1" showErrorMessage="1" prompt="Fuerte: 100_x000a__x000a_Moderado: Entre 50 y 99_x000a__x000a_Débil: Menor a 50" sqref="BE6" xr:uid="{00000000-0002-0000-0200-000000000000}"/>
    <dataValidation allowBlank="1" showInputMessage="1" showErrorMessage="1" prompt="Fuerte: 100_x000a__x000a_Moderado: 50_x000a__x000a_Débil: 0" sqref="BC6" xr:uid="{00000000-0002-0000-0200-000001000000}"/>
    <dataValidation allowBlank="1" showInputMessage="1" showErrorMessage="1" prompt="Fuerte: Siempre se ejecuta_x000a__x000a_Moderado: Algunas veces_x000a__x000a_Débil: No se ejecuta " sqref="AZ6:BA6" xr:uid="{00000000-0002-0000-0200-000002000000}"/>
    <dataValidation allowBlank="1" showInputMessage="1" showErrorMessage="1" prompt="Fuerte: Calificación entre 96 y 100_x000a__x000a_Moderado: Calificación entre 86 y 95_x000a__x000a_Débil: Calificación entre 0 y 85" sqref="AY6" xr:uid="{00000000-0002-0000-0200-000003000000}"/>
    <dataValidation allowBlank="1" showInputMessage="1" showErrorMessage="1" prompt="- Confiable (15)_x000a__x000a_- No Confiable (0)_x000a_" sqref="AR6:AS6" xr:uid="{00000000-0002-0000-0200-000004000000}"/>
    <dataValidation allowBlank="1" showInputMessage="1" showErrorMessage="1" prompt="- Prevenir (15)_x000a__x000a_- Detectar (10)_x000a__x000a_- No es un Control (0)" sqref="AP6:AQ6" xr:uid="{00000000-0002-0000-0200-000005000000}"/>
    <dataValidation allowBlank="1" showInputMessage="1" showErrorMessage="1" prompt="- Oportuna (15)_x000a__x000a_- Inoportuna (0)_x000a_" sqref="AN6:AO6" xr:uid="{00000000-0002-0000-0200-000006000000}"/>
    <dataValidation allowBlank="1" showInputMessage="1" showErrorMessage="1" prompt="- Asignado (15)_x000a__x000a_- No Asignado (0)" sqref="AJ6:AK6" xr:uid="{00000000-0002-0000-02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00000000-0002-0000-0200-000008000000}"/>
    <dataValidation allowBlank="1" showInputMessage="1" showErrorMessage="1" prompt="Completa (10)_x000a__x000a_Incompleta (5)_x000a__x000a_No esxiste (0)" sqref="AV6:AW6" xr:uid="{00000000-0002-0000-0200-000009000000}"/>
    <dataValidation allowBlank="1" showInputMessage="1" showErrorMessage="1" prompt="- Se investigan y se resuelven Oportunamente (15)_x000a__x000a_- No se investigan y resuelven Oportunamente (0)_x000a_" sqref="AT6:AU6" xr:uid="{00000000-0002-0000-0200-00000A000000}"/>
    <dataValidation allowBlank="1" showInputMessage="1" showErrorMessage="1" prompt="- Adecuado (15)_x000a__x000a_- Inadecuado (0)_x000a_" sqref="AL6:AM6" xr:uid="{00000000-0002-0000-0200-00000B000000}"/>
    <dataValidation allowBlank="1" showInputMessage="1" showErrorMessage="1" prompt="Promedio entre el diseño Total de Control y Total Solidez Individual " sqref="BD6" xr:uid="{00000000-0002-0000-02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00000000-0002-0000-02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00000000-0002-0000-02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0000000-0002-0000-02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00000000-0002-0000-0200-000010000000}"/>
    <dataValidation type="list" allowBlank="1" showInputMessage="1" showErrorMessage="1" sqref="AH7:AH12" xr:uid="{00000000-0002-0000-0200-000011000000}">
      <formula1>$E$7:$E$12</formula1>
    </dataValidation>
    <dataValidation type="list" allowBlank="1" showInputMessage="1" showErrorMessage="1" sqref="AH205:AH366" xr:uid="{00000000-0002-0000-0200-000012000000}">
      <formula1>$E$13:$E$366</formula1>
    </dataValidation>
    <dataValidation type="list" allowBlank="1" showInputMessage="1" showErrorMessage="1" sqref="AH13:AH18" xr:uid="{00000000-0002-0000-0200-000013000000}">
      <formula1>$E$13:$E$18</formula1>
    </dataValidation>
    <dataValidation type="list" allowBlank="1" showInputMessage="1" showErrorMessage="1" sqref="AH19:AH24" xr:uid="{00000000-0002-0000-0200-000014000000}">
      <formula1>$E$19:$E$24</formula1>
    </dataValidation>
    <dataValidation type="list" allowBlank="1" showInputMessage="1" showErrorMessage="1" sqref="AH25:AH30" xr:uid="{00000000-0002-0000-0200-000015000000}">
      <formula1>$E$25:$E$30</formula1>
    </dataValidation>
    <dataValidation type="list" allowBlank="1" showInputMessage="1" showErrorMessage="1" sqref="AH31:AH36" xr:uid="{00000000-0002-0000-0200-000016000000}">
      <formula1>$E$31:$E$36</formula1>
    </dataValidation>
    <dataValidation type="list" allowBlank="1" showInputMessage="1" showErrorMessage="1" sqref="AH37:AH42" xr:uid="{00000000-0002-0000-0200-000017000000}">
      <formula1>$E$37:$E$42</formula1>
    </dataValidation>
    <dataValidation type="list" allowBlank="1" showInputMessage="1" showErrorMessage="1" sqref="AH43:AH48" xr:uid="{00000000-0002-0000-0200-000018000000}">
      <formula1>$E$43:$E$48</formula1>
    </dataValidation>
    <dataValidation type="list" allowBlank="1" showInputMessage="1" showErrorMessage="1" sqref="AH49:AH54" xr:uid="{00000000-0002-0000-0200-000019000000}">
      <formula1>$E$49:$E$54</formula1>
    </dataValidation>
    <dataValidation type="list" allowBlank="1" showInputMessage="1" showErrorMessage="1" sqref="AH55:AH60" xr:uid="{00000000-0002-0000-0200-00001A000000}">
      <formula1>$E$55:$E$60</formula1>
    </dataValidation>
    <dataValidation type="list" allowBlank="1" showInputMessage="1" showErrorMessage="1" sqref="AH61:AH66" xr:uid="{00000000-0002-0000-0200-00001B000000}">
      <formula1>$E$61:$E$66</formula1>
    </dataValidation>
    <dataValidation type="list" allowBlank="1" showInputMessage="1" showErrorMessage="1" sqref="AH67:AH72" xr:uid="{00000000-0002-0000-0200-00001C000000}">
      <formula1>$E$67:$E$72</formula1>
    </dataValidation>
    <dataValidation type="list" allowBlank="1" showInputMessage="1" showErrorMessage="1" sqref="AH73:AH78" xr:uid="{00000000-0002-0000-0200-00001D000000}">
      <formula1>$E$73:$E$78</formula1>
    </dataValidation>
    <dataValidation type="list" allowBlank="1" showInputMessage="1" showErrorMessage="1" sqref="AH79:AH84" xr:uid="{00000000-0002-0000-0200-00001E000000}">
      <formula1>$E$79:$E$84</formula1>
    </dataValidation>
    <dataValidation type="list" allowBlank="1" showInputMessage="1" showErrorMessage="1" sqref="AH85:AH90" xr:uid="{00000000-0002-0000-0200-00001F000000}">
      <formula1>$E$85:$E$90</formula1>
    </dataValidation>
    <dataValidation type="list" allowBlank="1" showInputMessage="1" showErrorMessage="1" sqref="AH91:AH96" xr:uid="{00000000-0002-0000-0200-000020000000}">
      <formula1>$E$91:$E$96</formula1>
    </dataValidation>
    <dataValidation type="list" allowBlank="1" showInputMessage="1" showErrorMessage="1" sqref="AH97:AH102" xr:uid="{00000000-0002-0000-0200-000021000000}">
      <formula1>$E$97:$E$102</formula1>
    </dataValidation>
    <dataValidation type="list" allowBlank="1" showInputMessage="1" showErrorMessage="1" sqref="AH103:AH108" xr:uid="{00000000-0002-0000-0200-000022000000}">
      <formula1>$E$103:$E$108</formula1>
    </dataValidation>
    <dataValidation type="list" allowBlank="1" showInputMessage="1" showErrorMessage="1" sqref="AH109:AH114" xr:uid="{00000000-0002-0000-0200-000023000000}">
      <formula1>$E$109:$E$114</formula1>
    </dataValidation>
    <dataValidation type="list" allowBlank="1" showInputMessage="1" showErrorMessage="1" sqref="AH115:AH120" xr:uid="{00000000-0002-0000-0200-000024000000}">
      <formula1>$E$115:$E$120</formula1>
    </dataValidation>
    <dataValidation type="list" allowBlank="1" showInputMessage="1" showErrorMessage="1" sqref="AH121:AH126" xr:uid="{00000000-0002-0000-0200-000025000000}">
      <formula1>$E$121:$E$126</formula1>
    </dataValidation>
    <dataValidation type="list" allowBlank="1" showInputMessage="1" showErrorMessage="1" sqref="AH127:AH132" xr:uid="{00000000-0002-0000-0200-000026000000}">
      <formula1>$E$127:$E$132</formula1>
    </dataValidation>
    <dataValidation type="list" allowBlank="1" showInputMessage="1" showErrorMessage="1" sqref="AH133:AH138" xr:uid="{00000000-0002-0000-0200-000027000000}">
      <formula1>$E$133:$E$138</formula1>
    </dataValidation>
    <dataValidation type="list" allowBlank="1" showInputMessage="1" showErrorMessage="1" sqref="AH139:AH144" xr:uid="{00000000-0002-0000-0200-000028000000}">
      <formula1>$E$139:$E$144</formula1>
    </dataValidation>
    <dataValidation type="list" allowBlank="1" showInputMessage="1" showErrorMessage="1" sqref="AH145:AH150" xr:uid="{00000000-0002-0000-0200-000029000000}">
      <formula1>$E$145:$E$150</formula1>
    </dataValidation>
    <dataValidation type="list" allowBlank="1" showInputMessage="1" showErrorMessage="1" sqref="AH151:AH156" xr:uid="{00000000-0002-0000-0200-00002A000000}">
      <formula1>$E$151:$E$156</formula1>
    </dataValidation>
    <dataValidation type="list" allowBlank="1" showInputMessage="1" showErrorMessage="1" sqref="AH157:AH162" xr:uid="{00000000-0002-0000-0200-00002B000000}">
      <formula1>$E$157:$E$162</formula1>
    </dataValidation>
    <dataValidation type="list" allowBlank="1" showInputMessage="1" showErrorMessage="1" sqref="AH163:AH168" xr:uid="{00000000-0002-0000-0200-00002C000000}">
      <formula1>$E$163:$E$168</formula1>
    </dataValidation>
    <dataValidation type="list" allowBlank="1" showInputMessage="1" showErrorMessage="1" sqref="AH169:AH174" xr:uid="{00000000-0002-0000-0200-00002D000000}">
      <formula1>$E$169:$E$174</formula1>
    </dataValidation>
    <dataValidation type="list" allowBlank="1" showInputMessage="1" showErrorMessage="1" sqref="AH175:AH180" xr:uid="{00000000-0002-0000-0200-00002E000000}">
      <formula1>$E$175:$E$180</formula1>
    </dataValidation>
    <dataValidation type="list" allowBlank="1" showInputMessage="1" showErrorMessage="1" sqref="AH181:AH186" xr:uid="{00000000-0002-0000-0200-00002F000000}">
      <formula1>$E$181:$E$186</formula1>
    </dataValidation>
    <dataValidation type="list" allowBlank="1" showInputMessage="1" showErrorMessage="1" sqref="AH187:AH192" xr:uid="{00000000-0002-0000-0200-000030000000}">
      <formula1>$E$187:$E$192</formula1>
    </dataValidation>
    <dataValidation type="list" allowBlank="1" showInputMessage="1" showErrorMessage="1" sqref="AH193:AH198" xr:uid="{00000000-0002-0000-0200-000031000000}">
      <formula1>$E$193:$E$198</formula1>
    </dataValidation>
    <dataValidation type="list" allowBlank="1" showInputMessage="1" showErrorMessage="1" sqref="AH199:AH204" xr:uid="{00000000-0002-0000-0200-000032000000}">
      <formula1>$E$199:$E$204</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33000000}">
          <x14:formula1>
            <xm:f>Listados!$B$26:$B$27</xm:f>
          </x14:formula1>
          <xm:sqref>H7:Z366 AN7:AN366 AJ7:AJ366 AP7:AP366 AR7:AR366 AT7:AT366 AL7:AL1048576</xm:sqref>
        </x14:dataValidation>
        <x14:dataValidation type="list" allowBlank="1" showInputMessage="1" showErrorMessage="1" xr:uid="{00000000-0002-0000-0200-000034000000}">
          <x14:formula1>
            <xm:f>Corrupción!$J$3:$J$7</xm:f>
          </x14:formula1>
          <xm:sqref>AB7:AB366</xm:sqref>
        </x14:dataValidation>
        <x14:dataValidation type="list" allowBlank="1" showInputMessage="1" showErrorMessage="1" xr:uid="{00000000-0002-0000-0200-000035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200-000036000000}">
          <x14:formula1>
            <xm:f>Listados!$G$26:$G$27</xm:f>
          </x14:formula1>
          <xm:sqref>AI7:AI366</xm:sqref>
        </x14:dataValidation>
        <x14:dataValidation type="list" allowBlank="1" showInputMessage="1" showErrorMessage="1" xr:uid="{00000000-0002-0000-0200-000037000000}">
          <x14:formula1>
            <xm:f>Listados!$C$26:$C$28</xm:f>
          </x14:formula1>
          <xm:sqref>AV7:AV366</xm:sqref>
        </x14:dataValidation>
        <x14:dataValidation type="list" allowBlank="1" showInputMessage="1" showErrorMessage="1" xr:uid="{00000000-0002-0000-0200-000038000000}">
          <x14:formula1>
            <xm:f>Listados!$E$26:$E$28</xm:f>
          </x14:formula1>
          <xm:sqref>AZ7:AZ366</xm:sqref>
        </x14:dataValidation>
        <x14:dataValidation type="list" allowBlank="1" showInputMessage="1" showErrorMessage="1" xr:uid="{00000000-0002-0000-0200-000039000000}">
          <x14:formula1>
            <xm:f>Listados!$E$3:$E$4</xm:f>
          </x14:formula1>
          <xm:sqref>F7:F1048576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405"/>
  <sheetViews>
    <sheetView showGridLines="0" tabSelected="1" zoomScale="40" zoomScaleNormal="40" zoomScaleSheetLayoutView="50" workbookViewId="0">
      <pane ySplit="6" topLeftCell="A7" activePane="bottomLeft" state="frozen"/>
      <selection pane="bottomLeft" activeCell="G10" sqref="G10"/>
    </sheetView>
  </sheetViews>
  <sheetFormatPr baseColWidth="10" defaultColWidth="11.5" defaultRowHeight="15"/>
  <cols>
    <col min="1" max="1" width="4.83203125" style="31" customWidth="1"/>
    <col min="2" max="2" width="33.5" style="31" customWidth="1"/>
    <col min="3" max="3" width="47" style="146" customWidth="1"/>
    <col min="4" max="4" width="28.83203125" style="138" customWidth="1"/>
    <col min="5" max="7" width="28.83203125" style="32" customWidth="1"/>
    <col min="8" max="10" width="25.5" style="32" customWidth="1"/>
    <col min="11" max="11" width="27.33203125" style="32" customWidth="1"/>
    <col min="12" max="12" width="27.6640625" style="25" customWidth="1"/>
    <col min="13" max="13" width="9.33203125" style="33" customWidth="1"/>
    <col min="14" max="14" width="10.5" style="33" hidden="1" customWidth="1"/>
    <col min="15" max="15" width="12.5" style="33" customWidth="1"/>
    <col min="16" max="16" width="10.5" style="33" hidden="1" customWidth="1"/>
    <col min="17" max="17" width="10.1640625" style="144" customWidth="1"/>
    <col min="18" max="18" width="17.1640625" style="25" customWidth="1"/>
    <col min="19" max="19" width="36.33203125" style="33" customWidth="1"/>
    <col min="20" max="20" width="36" style="33" customWidth="1"/>
    <col min="21" max="22" width="52.6640625" style="25" customWidth="1"/>
    <col min="23" max="23" width="16.5" style="33" customWidth="1"/>
    <col min="24" max="24" width="20" style="33" customWidth="1"/>
    <col min="25" max="25" width="20" style="33" hidden="1" customWidth="1"/>
    <col min="26" max="26" width="22.83203125" style="33" customWidth="1"/>
    <col min="27" max="27" width="22.83203125" style="33" hidden="1" customWidth="1"/>
    <col min="28" max="28" width="28.1640625" style="33" bestFit="1" customWidth="1"/>
    <col min="29" max="29" width="28.1640625" style="33" hidden="1" customWidth="1"/>
    <col min="30" max="30" width="34.6640625" style="33" bestFit="1" customWidth="1"/>
    <col min="31" max="31" width="34.6640625" style="33" hidden="1" customWidth="1"/>
    <col min="32" max="32" width="24.1640625" style="33" bestFit="1" customWidth="1"/>
    <col min="33" max="33" width="24.1640625" style="33" hidden="1" customWidth="1"/>
    <col min="34" max="34" width="27.83203125" style="33" bestFit="1" customWidth="1"/>
    <col min="35" max="35" width="27.83203125" style="33" hidden="1" customWidth="1"/>
    <col min="36" max="36" width="23.83203125" style="33" bestFit="1" customWidth="1"/>
    <col min="37" max="37" width="23.83203125" style="33" hidden="1" customWidth="1"/>
    <col min="38" max="38" width="15.83203125" style="33" hidden="1" customWidth="1"/>
    <col min="39" max="39" width="18.5" style="33" hidden="1" customWidth="1"/>
    <col min="40" max="40" width="20.5" style="33" customWidth="1"/>
    <col min="41" max="41" width="20.5" style="33" hidden="1" customWidth="1"/>
    <col min="42" max="42" width="20.5" style="33" customWidth="1"/>
    <col min="43" max="43" width="20.5" style="33" hidden="1" customWidth="1"/>
    <col min="44" max="44" width="20.5" style="33" customWidth="1"/>
    <col min="45" max="45" width="20.5" style="33" hidden="1" customWidth="1"/>
    <col min="46" max="46" width="20.5" style="33" customWidth="1"/>
    <col min="47" max="50" width="20.5" style="25" hidden="1" customWidth="1"/>
    <col min="51" max="53" width="15.5" style="25" hidden="1" customWidth="1"/>
    <col min="54" max="54" width="18.83203125" style="25" hidden="1" customWidth="1"/>
    <col min="55" max="58" width="15.5" style="25" hidden="1" customWidth="1"/>
    <col min="59" max="59" width="22.33203125" style="33" customWidth="1"/>
    <col min="60" max="60" width="11.83203125" style="33" customWidth="1"/>
    <col min="61" max="61" width="19.5" style="25" customWidth="1"/>
    <col min="62" max="65" width="37" customWidth="1"/>
  </cols>
  <sheetData>
    <row r="1" spans="1:16383" s="24" customFormat="1" ht="45.75" customHeight="1" thickTop="1">
      <c r="A1" s="219" t="s">
        <v>123</v>
      </c>
      <c r="B1" s="220"/>
      <c r="C1" s="220"/>
      <c r="D1" s="220"/>
      <c r="E1" s="220"/>
      <c r="F1" s="220"/>
      <c r="G1" s="220"/>
      <c r="H1" s="215" t="s">
        <v>194</v>
      </c>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24" customFormat="1" ht="13.5" customHeight="1">
      <c r="A2" s="221"/>
      <c r="B2" s="222"/>
      <c r="C2" s="222"/>
      <c r="D2" s="222"/>
      <c r="E2" s="222"/>
      <c r="F2" s="222"/>
      <c r="G2" s="222"/>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36" customFormat="1" ht="7.5" customHeight="1" thickBot="1">
      <c r="A3" s="223"/>
      <c r="B3" s="224"/>
      <c r="C3" s="224"/>
      <c r="D3" s="224"/>
      <c r="E3" s="224"/>
      <c r="F3" s="224"/>
      <c r="G3" s="224"/>
      <c r="H3" s="216" t="s">
        <v>125</v>
      </c>
      <c r="I3" s="216"/>
      <c r="J3" s="216"/>
      <c r="K3" s="216"/>
      <c r="L3" s="127">
        <v>2021</v>
      </c>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c r="A4" s="203" t="s">
        <v>126</v>
      </c>
      <c r="B4" s="204"/>
      <c r="C4" s="204"/>
      <c r="D4" s="204"/>
      <c r="E4" s="204"/>
      <c r="F4" s="204"/>
      <c r="G4" s="204"/>
      <c r="H4" s="204"/>
      <c r="I4" s="204"/>
      <c r="J4" s="204"/>
      <c r="K4" s="204"/>
      <c r="L4" s="204"/>
      <c r="M4" s="207"/>
      <c r="N4" s="207"/>
      <c r="O4" s="207"/>
      <c r="P4" s="207"/>
      <c r="Q4" s="207"/>
      <c r="R4" s="208" t="s">
        <v>129</v>
      </c>
      <c r="S4" s="124"/>
      <c r="T4" s="124"/>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38" t="s">
        <v>195</v>
      </c>
      <c r="BK4" s="239"/>
      <c r="BL4" s="239"/>
      <c r="BM4" s="240"/>
    </row>
    <row r="5" spans="1:16383" ht="6.75" customHeight="1" thickBot="1">
      <c r="A5" s="205"/>
      <c r="B5" s="206"/>
      <c r="C5" s="206"/>
      <c r="D5" s="206"/>
      <c r="E5" s="206"/>
      <c r="F5" s="206"/>
      <c r="G5" s="206"/>
      <c r="H5" s="206"/>
      <c r="I5" s="206"/>
      <c r="J5" s="206"/>
      <c r="K5" s="206"/>
      <c r="L5" s="206"/>
      <c r="M5" s="208" t="s">
        <v>130</v>
      </c>
      <c r="N5" s="208"/>
      <c r="O5" s="208"/>
      <c r="P5" s="208"/>
      <c r="Q5" s="208"/>
      <c r="R5" s="208"/>
      <c r="S5" s="118"/>
      <c r="T5" s="118"/>
      <c r="U5" s="209" t="s">
        <v>131</v>
      </c>
      <c r="V5" s="210"/>
      <c r="W5" s="211"/>
      <c r="X5" s="212" t="s">
        <v>132</v>
      </c>
      <c r="Y5" s="213"/>
      <c r="Z5" s="213"/>
      <c r="AA5" s="213"/>
      <c r="AB5" s="213"/>
      <c r="AC5" s="213"/>
      <c r="AD5" s="213"/>
      <c r="AE5" s="213"/>
      <c r="AF5" s="213"/>
      <c r="AG5" s="213"/>
      <c r="AH5" s="213"/>
      <c r="AI5" s="213"/>
      <c r="AJ5" s="213"/>
      <c r="AK5" s="213"/>
      <c r="AL5" s="213"/>
      <c r="AM5" s="214"/>
      <c r="AN5" s="212" t="s">
        <v>108</v>
      </c>
      <c r="AO5" s="213"/>
      <c r="AP5" s="213"/>
      <c r="AQ5" s="213"/>
      <c r="AR5" s="213"/>
      <c r="AS5" s="213"/>
      <c r="AT5" s="213"/>
      <c r="AU5" s="213"/>
      <c r="AV5" s="213"/>
      <c r="AW5" s="213"/>
      <c r="AX5" s="119"/>
      <c r="AY5" s="212" t="s">
        <v>133</v>
      </c>
      <c r="AZ5" s="214"/>
      <c r="BA5" s="212" t="s">
        <v>134</v>
      </c>
      <c r="BB5" s="214"/>
      <c r="BC5" s="120"/>
      <c r="BD5" s="120"/>
      <c r="BE5" s="120"/>
      <c r="BF5" s="120"/>
      <c r="BG5" s="208" t="s">
        <v>135</v>
      </c>
      <c r="BH5" s="208"/>
      <c r="BI5" s="208"/>
      <c r="BJ5" s="241"/>
      <c r="BK5" s="242"/>
      <c r="BL5" s="242"/>
      <c r="BM5" s="243"/>
    </row>
    <row r="6" spans="1:16383" ht="60" customHeight="1">
      <c r="A6" s="96" t="s">
        <v>136</v>
      </c>
      <c r="B6" s="88" t="s">
        <v>137</v>
      </c>
      <c r="C6" s="88" t="s">
        <v>138</v>
      </c>
      <c r="D6" s="88" t="s">
        <v>196</v>
      </c>
      <c r="E6" s="88" t="s">
        <v>197</v>
      </c>
      <c r="F6" s="88" t="s">
        <v>198</v>
      </c>
      <c r="G6" s="88" t="s">
        <v>199</v>
      </c>
      <c r="H6" s="88" t="s">
        <v>200</v>
      </c>
      <c r="I6" s="88" t="s">
        <v>201</v>
      </c>
      <c r="J6" s="88" t="s">
        <v>202</v>
      </c>
      <c r="K6" s="88" t="s">
        <v>203</v>
      </c>
      <c r="L6" s="88" t="s">
        <v>144</v>
      </c>
      <c r="M6" s="97" t="s">
        <v>145</v>
      </c>
      <c r="N6" s="97"/>
      <c r="O6" s="97" t="s">
        <v>146</v>
      </c>
      <c r="P6" s="97"/>
      <c r="Q6" s="97" t="s">
        <v>147</v>
      </c>
      <c r="R6" s="98" t="s">
        <v>168</v>
      </c>
      <c r="S6" s="98" t="s">
        <v>204</v>
      </c>
      <c r="T6" s="98" t="s">
        <v>131</v>
      </c>
      <c r="U6" s="98" t="s">
        <v>148</v>
      </c>
      <c r="V6" s="98" t="s">
        <v>205</v>
      </c>
      <c r="W6" s="98" t="s">
        <v>150</v>
      </c>
      <c r="X6" s="98" t="s">
        <v>151</v>
      </c>
      <c r="Y6" s="98"/>
      <c r="Z6" s="98" t="s">
        <v>152</v>
      </c>
      <c r="AA6" s="98"/>
      <c r="AB6" s="98" t="s">
        <v>153</v>
      </c>
      <c r="AC6" s="98"/>
      <c r="AD6" s="98" t="s">
        <v>154</v>
      </c>
      <c r="AE6" s="98"/>
      <c r="AF6" s="98" t="s">
        <v>155</v>
      </c>
      <c r="AG6" s="98"/>
      <c r="AH6" s="98" t="s">
        <v>156</v>
      </c>
      <c r="AI6" s="98"/>
      <c r="AJ6" s="98" t="s">
        <v>157</v>
      </c>
      <c r="AK6" s="98"/>
      <c r="AL6" s="98" t="s">
        <v>158</v>
      </c>
      <c r="AM6" s="98" t="s">
        <v>159</v>
      </c>
      <c r="AN6" s="98" t="s">
        <v>206</v>
      </c>
      <c r="AO6" s="98"/>
      <c r="AP6" s="98" t="s">
        <v>207</v>
      </c>
      <c r="AQ6" s="98"/>
      <c r="AR6" s="98" t="s">
        <v>208</v>
      </c>
      <c r="AS6" s="98"/>
      <c r="AT6" s="98" t="s">
        <v>209</v>
      </c>
      <c r="AU6" s="98"/>
      <c r="AV6" s="98"/>
      <c r="AW6" s="98" t="s">
        <v>210</v>
      </c>
      <c r="AX6" s="98" t="s">
        <v>161</v>
      </c>
      <c r="AY6" s="98" t="s">
        <v>162</v>
      </c>
      <c r="AZ6" s="98" t="s">
        <v>163</v>
      </c>
      <c r="BA6" s="98" t="s">
        <v>164</v>
      </c>
      <c r="BB6" s="98" t="s">
        <v>165</v>
      </c>
      <c r="BC6" s="98" t="s">
        <v>166</v>
      </c>
      <c r="BD6" s="98" t="s">
        <v>167</v>
      </c>
      <c r="BE6" s="98"/>
      <c r="BF6" s="98"/>
      <c r="BG6" s="98" t="s">
        <v>145</v>
      </c>
      <c r="BH6" s="98" t="s">
        <v>146</v>
      </c>
      <c r="BI6" s="98" t="s">
        <v>147</v>
      </c>
      <c r="BJ6" s="88" t="s">
        <v>211</v>
      </c>
      <c r="BK6" s="88" t="s">
        <v>212</v>
      </c>
      <c r="BL6" s="88" t="s">
        <v>213</v>
      </c>
      <c r="BM6" s="88" t="s">
        <v>214</v>
      </c>
    </row>
    <row r="7" spans="1:16383" ht="84" customHeight="1">
      <c r="A7" s="130">
        <v>1</v>
      </c>
      <c r="B7" s="132" t="s">
        <v>84</v>
      </c>
      <c r="C7" s="149" t="str">
        <f>IFERROR(VLOOKUP(B7,Listados!B$3:C$20,2,FALSE),"")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7" s="139" t="s">
        <v>215</v>
      </c>
      <c r="E7" s="136" t="s">
        <v>216</v>
      </c>
      <c r="F7" s="136" t="s">
        <v>216</v>
      </c>
      <c r="G7" s="136" t="s">
        <v>217</v>
      </c>
      <c r="H7" s="151" t="s">
        <v>218</v>
      </c>
      <c r="I7" s="136" t="s">
        <v>216</v>
      </c>
      <c r="J7" s="151" t="s">
        <v>219</v>
      </c>
      <c r="K7" s="152" t="s">
        <v>16</v>
      </c>
      <c r="L7" s="136" t="s">
        <v>220</v>
      </c>
      <c r="M7" s="132" t="s">
        <v>21</v>
      </c>
      <c r="N7" s="218">
        <f>+VLOOKUP(M7,Listados!$K$8:$L$12,2,0)</f>
        <v>1</v>
      </c>
      <c r="O7" s="133" t="s">
        <v>18</v>
      </c>
      <c r="P7" s="218">
        <f>+VLOOKUP(O7,Listados!$K$13:$L$17,2,0)</f>
        <v>1</v>
      </c>
      <c r="Q7" s="134" t="str">
        <f>IF(AND(M7&lt;&gt;"",O7&lt;&gt;""),VLOOKUP(M7&amp;O7,Listados!$M$3:$N$27,2,FALSE),"")</f>
        <v>Bajo</v>
      </c>
      <c r="R7" s="134" t="str">
        <f>+VLOOKUP(Q7,Listados!$P$3:$Q$6,2,FALSE)</f>
        <v>Asumir el riesgo</v>
      </c>
      <c r="S7" s="134" t="s">
        <v>221</v>
      </c>
      <c r="T7" s="134" t="s">
        <v>222</v>
      </c>
      <c r="U7" s="153" t="s">
        <v>169</v>
      </c>
      <c r="V7" s="153" t="s">
        <v>223</v>
      </c>
      <c r="W7" s="126" t="s">
        <v>122</v>
      </c>
      <c r="X7" s="126" t="s">
        <v>111</v>
      </c>
      <c r="Y7" s="134">
        <f>+IF(X7="si",15,"")</f>
        <v>15</v>
      </c>
      <c r="Z7" s="126" t="s">
        <v>111</v>
      </c>
      <c r="AA7" s="134">
        <f>+IF(Z7="si",15,"")</f>
        <v>15</v>
      </c>
      <c r="AB7" s="126" t="s">
        <v>111</v>
      </c>
      <c r="AC7" s="134">
        <f>+IF(AB7="si",15,"")</f>
        <v>15</v>
      </c>
      <c r="AD7" s="126" t="s">
        <v>111</v>
      </c>
      <c r="AE7" s="134">
        <f>+IF(AD7="si",15,"")</f>
        <v>15</v>
      </c>
      <c r="AF7" s="126" t="s">
        <v>111</v>
      </c>
      <c r="AG7" s="134">
        <f>+IF(AF7="si",15,"")</f>
        <v>15</v>
      </c>
      <c r="AH7" s="126" t="s">
        <v>111</v>
      </c>
      <c r="AI7" s="134">
        <f>+IF(AH7="si",15,"")</f>
        <v>15</v>
      </c>
      <c r="AJ7" s="126" t="s">
        <v>112</v>
      </c>
      <c r="AK7" s="134">
        <f>+IF(AJ7="Completa",10,IF(AJ7="Incompleta",5,""))</f>
        <v>10</v>
      </c>
      <c r="AL7" s="131">
        <f>IF((SUM(Y7,AA7,AC7,AE7,AG7,AI7,AK7)=0),"",(SUM(Y7,AA7,AC7,AE7,AG7,AI7,AK7)))</f>
        <v>100</v>
      </c>
      <c r="AM7" s="131" t="str">
        <f>IF(AL7&lt;=85,"Débil",IF(AL7&lt;=95,"Moderado",IF(AL7=100,"Fuerte","")))</f>
        <v>Fuerte</v>
      </c>
      <c r="AN7" s="154" t="s">
        <v>224</v>
      </c>
      <c r="AO7" s="154">
        <f>IFERROR(VLOOKUP(AN7,'Seguridad Información'!$C$61:$D$63,2,0),"")</f>
        <v>100</v>
      </c>
      <c r="AP7" s="154" t="s">
        <v>225</v>
      </c>
      <c r="AQ7" s="154">
        <f>IFERROR(VLOOKUP(AP7,'Seguridad Información'!$E$61:$F$64,2,0),"")</f>
        <v>100</v>
      </c>
      <c r="AR7" s="154" t="s">
        <v>226</v>
      </c>
      <c r="AS7" s="154">
        <f>IFERROR(VLOOKUP(AR7,'Seguridad Información'!$G$61:$H$64,2,0),"")</f>
        <v>100</v>
      </c>
      <c r="AT7" s="154" t="s">
        <v>227</v>
      </c>
      <c r="AU7" s="155" t="str">
        <f>IFERROR(VLOOKUP(AT7,'Seguridad Información'!$I$61:$J$65,2,0),"")</f>
        <v>NA</v>
      </c>
      <c r="AV7" s="155"/>
      <c r="AW7" s="30">
        <f>IFERROR(AVERAGE(AO7,AQ7,AS7,AU7),"")</f>
        <v>100</v>
      </c>
      <c r="AX7" s="131" t="str">
        <f>IF(AW7&lt;=80,"Débil",IF(AW7&lt;=90,"Moderado",IF(AW7=100,"Fuerte","")))</f>
        <v>Fuerte</v>
      </c>
      <c r="AY7" s="30" t="str">
        <f>IFERROR(VLOOKUP((CONCATENATE(AM7,AX7)),Listados!$U$3:$V$11,2,FALSE),"")</f>
        <v>Fuerte</v>
      </c>
      <c r="AZ7" s="131">
        <f>IF(ISBLANK(AY7),"",IF(AY7="Débil", 0, IF(AY7="Moderado",50,100)))</f>
        <v>100</v>
      </c>
      <c r="BA7" s="190">
        <f>AVERAGE(AZ7:AZ8)</f>
        <v>100</v>
      </c>
      <c r="BB7" s="190" t="str">
        <f>IF(BA7&lt;=50, "Débil", IF(BA7&lt;=99,"Moderado","Fuerte"))</f>
        <v>Fuerte</v>
      </c>
      <c r="BC7" s="131">
        <f>+IF(AND(W7="Preventivo",BB7="Fuerte"),2,IF(AND(W7="Preventivo",BB7="Moderado"),1,0))</f>
        <v>0</v>
      </c>
      <c r="BD7" s="131">
        <f>+IF(AND(W7="Detectivo/Correctivo",$BB7="Fuerte"),2,IF(AND(W7="Detectivo/Correctivo",$BB7="Moderado"),1,IF(AND(W7="Preventivo",$BB7="Fuerte"),1,0)))</f>
        <v>2</v>
      </c>
      <c r="BE7" s="131">
        <f>+N7-BC7</f>
        <v>1</v>
      </c>
      <c r="BF7" s="131">
        <f>+P7-BD7</f>
        <v>-1</v>
      </c>
      <c r="BG7" s="198" t="e">
        <f>+VLOOKUP(MIN(BE7,BE8,#REF!,#REF!,#REF!,#REF!),Listados!$J$18:$K$24,2,TRUE)</f>
        <v>#REF!</v>
      </c>
      <c r="BH7" s="198" t="e">
        <f>+VLOOKUP(MIN(BF7,BF8,#REF!,#REF!,#REF!,#REF!),Listados!$J$26:$K$32,2,TRUE)</f>
        <v>#REF!</v>
      </c>
      <c r="BI7" s="198" t="e">
        <f>IF(AND(BG7&lt;&gt;"",BH7&lt;&gt;""),VLOOKUP(BG7&amp;BH7,Listados!$M$3:$N$27,2,FALSE),"")</f>
        <v>#REF!</v>
      </c>
      <c r="BJ7" s="198" t="str">
        <f>+IF($R7="Asumir el riesgo","NA","")</f>
        <v>NA</v>
      </c>
      <c r="BK7" s="198" t="str">
        <f t="shared" ref="BK7:BM7" si="0">+IF($R7="Asumir el riesgo","NA","")</f>
        <v>NA</v>
      </c>
      <c r="BL7" s="198" t="str">
        <f t="shared" si="0"/>
        <v>NA</v>
      </c>
      <c r="BM7" s="198" t="str">
        <f t="shared" si="0"/>
        <v>NA</v>
      </c>
    </row>
    <row r="8" spans="1:16383" ht="84" customHeight="1">
      <c r="A8" s="130">
        <v>2</v>
      </c>
      <c r="B8" s="132" t="s">
        <v>84</v>
      </c>
      <c r="C8" s="149" t="str">
        <f>IFERROR(VLOOKUP(B8,Listados!B$3:C$20,2,FALSE),"")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8" s="139" t="s">
        <v>228</v>
      </c>
      <c r="E8" s="136" t="s">
        <v>216</v>
      </c>
      <c r="F8" s="136" t="s">
        <v>216</v>
      </c>
      <c r="G8" s="136" t="s">
        <v>217</v>
      </c>
      <c r="H8" s="151" t="s">
        <v>218</v>
      </c>
      <c r="I8" s="136" t="s">
        <v>216</v>
      </c>
      <c r="J8" s="151" t="s">
        <v>219</v>
      </c>
      <c r="K8" s="152" t="s">
        <v>16</v>
      </c>
      <c r="L8" s="136" t="s">
        <v>229</v>
      </c>
      <c r="M8" s="132" t="s">
        <v>21</v>
      </c>
      <c r="N8" s="218"/>
      <c r="O8" s="133" t="s">
        <v>18</v>
      </c>
      <c r="P8" s="218"/>
      <c r="Q8" s="134" t="str">
        <f>IF(AND(M8&lt;&gt;"",O8&lt;&gt;""),VLOOKUP(M8&amp;O8,Listados!$M$3:$N$27,2,FALSE),"")</f>
        <v>Bajo</v>
      </c>
      <c r="R8" s="134" t="str">
        <f>+VLOOKUP(Q8,Listados!$P$3:$Q$6,2,FALSE)</f>
        <v>Asumir el riesgo</v>
      </c>
      <c r="S8" s="134" t="s">
        <v>230</v>
      </c>
      <c r="T8" s="134" t="s">
        <v>231</v>
      </c>
      <c r="U8" s="153" t="s">
        <v>169</v>
      </c>
      <c r="V8" s="153" t="s">
        <v>232</v>
      </c>
      <c r="W8" s="126" t="s">
        <v>122</v>
      </c>
      <c r="X8" s="126" t="s">
        <v>111</v>
      </c>
      <c r="Y8" s="134">
        <f t="shared" ref="Y8:Y15" si="1">+IF(X8="si",15,"")</f>
        <v>15</v>
      </c>
      <c r="Z8" s="126" t="s">
        <v>111</v>
      </c>
      <c r="AA8" s="134">
        <f t="shared" ref="AA8:AA15" si="2">+IF(Z8="si",15,"")</f>
        <v>15</v>
      </c>
      <c r="AB8" s="126" t="s">
        <v>111</v>
      </c>
      <c r="AC8" s="134">
        <f t="shared" ref="AC8:AC15" si="3">+IF(AB8="si",15,"")</f>
        <v>15</v>
      </c>
      <c r="AD8" s="126" t="s">
        <v>111</v>
      </c>
      <c r="AE8" s="134">
        <f t="shared" ref="AE8:AE15" si="4">+IF(AD8="si",15,"")</f>
        <v>15</v>
      </c>
      <c r="AF8" s="126" t="s">
        <v>111</v>
      </c>
      <c r="AG8" s="134">
        <f t="shared" ref="AG8:AG15" si="5">+IF(AF8="si",15,"")</f>
        <v>15</v>
      </c>
      <c r="AH8" s="126" t="s">
        <v>111</v>
      </c>
      <c r="AI8" s="134">
        <f t="shared" ref="AI8:AI15" si="6">+IF(AH8="si",15,"")</f>
        <v>15</v>
      </c>
      <c r="AJ8" s="126" t="s">
        <v>112</v>
      </c>
      <c r="AK8" s="134">
        <f t="shared" ref="AK8:AK15" si="7">+IF(AJ8="Completa",10,IF(AJ8="Incompleta",5,""))</f>
        <v>10</v>
      </c>
      <c r="AL8" s="131">
        <f>IF((SUM(Y8,AA8,AC8,AE8,AG8,AI8,AK8)=0),"",(SUM(Y8,AA8,AC8,AE8,AG8,AI8,AK8)))</f>
        <v>100</v>
      </c>
      <c r="AM8" s="131" t="str">
        <f>IF(AL8&lt;=85,"Débil",IF(AL8&lt;=95,"Moderado",IF(AL8=100,"Fuerte","")))</f>
        <v>Fuerte</v>
      </c>
      <c r="AN8" s="154" t="s">
        <v>224</v>
      </c>
      <c r="AO8" s="154">
        <f>IFERROR(VLOOKUP(AN8,'Seguridad Información'!$C$61:$D$63,2,0),"")</f>
        <v>100</v>
      </c>
      <c r="AP8" s="154" t="s">
        <v>225</v>
      </c>
      <c r="AQ8" s="154">
        <f>IFERROR(VLOOKUP(AP8,'Seguridad Información'!$E$61:$F$64,2,0),"")</f>
        <v>100</v>
      </c>
      <c r="AR8" s="154" t="s">
        <v>226</v>
      </c>
      <c r="AS8" s="154">
        <f>IFERROR(VLOOKUP(AR8,'Seguridad Información'!$G$61:$H$64,2,0),"")</f>
        <v>100</v>
      </c>
      <c r="AT8" s="154" t="s">
        <v>227</v>
      </c>
      <c r="AU8" s="155" t="str">
        <f>IFERROR(VLOOKUP(AT8,'Seguridad Información'!$I$61:$J$65,2,0),"")</f>
        <v>NA</v>
      </c>
      <c r="AV8" s="155"/>
      <c r="AW8" s="30">
        <f t="shared" ref="AW8:AW15" si="8">IFERROR(AVERAGE(AO8,AQ8,AS8,AU8),"")</f>
        <v>100</v>
      </c>
      <c r="AX8" s="131" t="str">
        <f t="shared" ref="AX8:AX15" si="9">IF(AW8&lt;=80,"Débil",IF(AW8&lt;=90,"Moderado",IF(AW8=100,"Fuerte","")))</f>
        <v>Fuerte</v>
      </c>
      <c r="AY8" s="30" t="str">
        <f>IFERROR(VLOOKUP((CONCATENATE(AM8,AX8)),Listados!$U$3:$V$11,2,FALSE),"")</f>
        <v>Fuerte</v>
      </c>
      <c r="AZ8" s="131">
        <f>IF(ISBLANK(AY8),"",IF(AY8="Débil", 0, IF(AY8="Moderado",50,100)))</f>
        <v>100</v>
      </c>
      <c r="BA8" s="190"/>
      <c r="BB8" s="190"/>
      <c r="BC8" s="131">
        <f>+IF(AND(W8="Preventivo",BB7="Fuerte"),2,IF(AND(W8="Preventivo",BB7="Moderado"),1,0))</f>
        <v>0</v>
      </c>
      <c r="BD8" s="131">
        <f>+IF(AND(W8="Detectivo/Correctivo",$BB7="Fuerte"),2,IF(AND(W8="Detectivo/Correctivo",$BB8="Moderado"),1,IF(AND(W8="Preventivo",$BB7="Fuerte"),1,0)))</f>
        <v>2</v>
      </c>
      <c r="BE8" s="131">
        <f>+N7-BC8</f>
        <v>1</v>
      </c>
      <c r="BF8" s="131">
        <f>+P7-BD8</f>
        <v>-1</v>
      </c>
      <c r="BG8" s="198"/>
      <c r="BH8" s="198"/>
      <c r="BI8" s="198"/>
      <c r="BJ8" s="198"/>
      <c r="BK8" s="198"/>
      <c r="BL8" s="198"/>
      <c r="BM8" s="198"/>
    </row>
    <row r="9" spans="1:16383" ht="84" customHeight="1">
      <c r="A9" s="130">
        <v>3</v>
      </c>
      <c r="B9" s="126" t="s">
        <v>84</v>
      </c>
      <c r="C9" s="149" t="str">
        <f>IFERROR(VLOOKUP(B9,Listados!B$3:C$20,2,FALSE),"")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9" s="136" t="s">
        <v>233</v>
      </c>
      <c r="E9" s="136" t="s">
        <v>216</v>
      </c>
      <c r="F9" s="136" t="s">
        <v>216</v>
      </c>
      <c r="G9" s="136" t="s">
        <v>234</v>
      </c>
      <c r="H9" s="151" t="s">
        <v>235</v>
      </c>
      <c r="I9" s="136" t="s">
        <v>216</v>
      </c>
      <c r="J9" s="151" t="s">
        <v>236</v>
      </c>
      <c r="K9" s="152" t="s">
        <v>16</v>
      </c>
      <c r="L9" s="136" t="s">
        <v>237</v>
      </c>
      <c r="M9" s="132" t="s">
        <v>51</v>
      </c>
      <c r="N9" s="135">
        <f>+VLOOKUP(M9,Listados!$K$8:$L$12,2,0)</f>
        <v>4</v>
      </c>
      <c r="O9" s="133" t="s">
        <v>36</v>
      </c>
      <c r="P9" s="135">
        <f>+VLOOKUP(O9,Listados!$K$13:$L$17,2,0)</f>
        <v>3</v>
      </c>
      <c r="Q9" s="134" t="str">
        <f>IF(AND(M9&lt;&gt;"",O9&lt;&gt;""),VLOOKUP(M9&amp;O9,Listados!$M$3:$N$27,2,FALSE),"")</f>
        <v>Alto</v>
      </c>
      <c r="R9" s="134" t="str">
        <f>+VLOOKUP(Q9,Listados!$P$3:$Q$6,2,FALSE)</f>
        <v>Reducir el riesgo</v>
      </c>
      <c r="S9" s="134" t="s">
        <v>238</v>
      </c>
      <c r="T9" s="134" t="s">
        <v>239</v>
      </c>
      <c r="U9" s="153" t="s">
        <v>240</v>
      </c>
      <c r="V9" s="153" t="s">
        <v>236</v>
      </c>
      <c r="W9" s="126" t="s">
        <v>122</v>
      </c>
      <c r="X9" s="126" t="s">
        <v>111</v>
      </c>
      <c r="Y9" s="134">
        <f t="shared" si="1"/>
        <v>15</v>
      </c>
      <c r="Z9" s="126" t="s">
        <v>111</v>
      </c>
      <c r="AA9" s="134">
        <f t="shared" si="2"/>
        <v>15</v>
      </c>
      <c r="AB9" s="126" t="s">
        <v>111</v>
      </c>
      <c r="AC9" s="134">
        <f t="shared" si="3"/>
        <v>15</v>
      </c>
      <c r="AD9" s="126" t="s">
        <v>111</v>
      </c>
      <c r="AE9" s="134">
        <f t="shared" si="4"/>
        <v>15</v>
      </c>
      <c r="AF9" s="126" t="s">
        <v>111</v>
      </c>
      <c r="AG9" s="134">
        <f t="shared" si="5"/>
        <v>15</v>
      </c>
      <c r="AH9" s="126" t="s">
        <v>111</v>
      </c>
      <c r="AI9" s="134">
        <f t="shared" si="6"/>
        <v>15</v>
      </c>
      <c r="AJ9" s="126" t="s">
        <v>112</v>
      </c>
      <c r="AK9" s="134">
        <f t="shared" si="7"/>
        <v>10</v>
      </c>
      <c r="AL9" s="131">
        <f t="shared" ref="AL9:AL15" si="10">IF((SUM(Y9,AA9,AC9,AE9,AG9,AI9,AK9)=0),"",(SUM(Y9,AA9,AC9,AE9,AG9,AI9,AK9)))</f>
        <v>100</v>
      </c>
      <c r="AM9" s="131" t="str">
        <f t="shared" ref="AM9:AM15" si="11">IF(AL9&lt;=85,"Débil",IF(AL9&lt;=95,"Moderado",IF(AL9=100,"Fuerte","")))</f>
        <v>Fuerte</v>
      </c>
      <c r="AN9" s="154" t="s">
        <v>241</v>
      </c>
      <c r="AO9" s="154">
        <f>IFERROR(VLOOKUP(AN9,'Seguridad Información'!$C$61:$D$63,2,0),"")</f>
        <v>60</v>
      </c>
      <c r="AP9" s="154" t="s">
        <v>225</v>
      </c>
      <c r="AQ9" s="154">
        <f>IFERROR(VLOOKUP(AP9,'Seguridad Información'!$E$61:$F$64,2,0),"")</f>
        <v>100</v>
      </c>
      <c r="AR9" s="154" t="s">
        <v>226</v>
      </c>
      <c r="AS9" s="154">
        <f>IFERROR(VLOOKUP(AR9,'Seguridad Información'!$G$61:$H$64,2,0),"")</f>
        <v>100</v>
      </c>
      <c r="AT9" s="154" t="s">
        <v>242</v>
      </c>
      <c r="AU9" s="155">
        <f>IFERROR(VLOOKUP(AT9,'Seguridad Información'!$I$61:$J$65,2,0),"")</f>
        <v>0</v>
      </c>
      <c r="AV9" s="155"/>
      <c r="AW9" s="30">
        <f t="shared" si="8"/>
        <v>65</v>
      </c>
      <c r="AX9" s="131" t="str">
        <f t="shared" si="9"/>
        <v>Débil</v>
      </c>
      <c r="AY9" s="30" t="str">
        <f>IFERROR(VLOOKUP((CONCATENATE(AM9,AX9)),Listados!$U$3:$V$11,2,FALSE),"")</f>
        <v>Débil</v>
      </c>
      <c r="AZ9" s="131">
        <f t="shared" ref="AZ9:AZ15" si="12">IF(ISBLANK(AY9),"",IF(AY9="Débil", 0, IF(AY9="Moderado",50,100)))</f>
        <v>0</v>
      </c>
      <c r="BA9" s="131">
        <f>AVERAGE(AZ9:AZ9)</f>
        <v>0</v>
      </c>
      <c r="BB9" s="131" t="str">
        <f>IF(BA9&lt;=50, "Débil", IF(BA9&lt;=99,"Moderado","Fuerte"))</f>
        <v>Débil</v>
      </c>
      <c r="BC9" s="131">
        <f>+IF(AND(W9="Preventivo",BB9="Fuerte"),2,IF(AND(W9="Preventivo",BB9="Moderado"),1,0))</f>
        <v>0</v>
      </c>
      <c r="BD9" s="131">
        <f>+IF(AND(W9="Detectivo/Correctivo",$BB9="Fuerte"),2,IF(AND(W9="Detectivo/Correctivo",$BB9="Moderado"),1,IF(AND(W9="Preventivo",$BB9="Fuerte"),1,0)))</f>
        <v>0</v>
      </c>
      <c r="BE9" s="131">
        <f>+N9-BC9</f>
        <v>4</v>
      </c>
      <c r="BF9" s="131">
        <f>+P9-BD9</f>
        <v>3</v>
      </c>
      <c r="BG9" s="134" t="e">
        <f>+VLOOKUP(MIN(BE9,#REF!,#REF!,#REF!,#REF!,#REF!),Listados!$J$18:$K$24,2,TRUE)</f>
        <v>#REF!</v>
      </c>
      <c r="BH9" s="134" t="e">
        <f>+VLOOKUP(MIN(BF9,#REF!,#REF!,#REF!,#REF!,#REF!),Listados!$J$26:$K$32,2,TRUE)</f>
        <v>#REF!</v>
      </c>
      <c r="BI9" s="134" t="e">
        <f>IF(AND(BG9&lt;&gt;"",BH9&lt;&gt;""),VLOOKUP(BG9&amp;BH9,Listados!$M$3:$N$27,2,FALSE),"")</f>
        <v>#REF!</v>
      </c>
      <c r="BJ9" s="148" t="s">
        <v>243</v>
      </c>
      <c r="BK9" s="134" t="s">
        <v>244</v>
      </c>
      <c r="BL9" s="134" t="s">
        <v>245</v>
      </c>
      <c r="BM9" s="134" t="s">
        <v>240</v>
      </c>
    </row>
    <row r="10" spans="1:16383" ht="84" customHeight="1">
      <c r="A10" s="130">
        <v>4</v>
      </c>
      <c r="B10" s="132" t="s">
        <v>84</v>
      </c>
      <c r="C10" s="149" t="str">
        <f>IFERROR(VLOOKUP(B10,Listados!B$3:C$20,2,FALSE),"")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0" s="136" t="s">
        <v>246</v>
      </c>
      <c r="E10" s="136" t="s">
        <v>247</v>
      </c>
      <c r="F10" s="136" t="s">
        <v>248</v>
      </c>
      <c r="G10" s="136" t="s">
        <v>249</v>
      </c>
      <c r="H10" s="151" t="s">
        <v>250</v>
      </c>
      <c r="I10" s="151" t="s">
        <v>251</v>
      </c>
      <c r="J10" s="151" t="s">
        <v>252</v>
      </c>
      <c r="K10" s="152" t="s">
        <v>16</v>
      </c>
      <c r="L10" s="136" t="s">
        <v>253</v>
      </c>
      <c r="M10" s="132" t="s">
        <v>21</v>
      </c>
      <c r="N10" s="135">
        <f>+VLOOKUP(M10,Listados!$K$8:$L$12,2,0)</f>
        <v>1</v>
      </c>
      <c r="O10" s="133" t="s">
        <v>36</v>
      </c>
      <c r="P10" s="135">
        <f>+VLOOKUP(O10,Listados!$K$13:$L$17,2,0)</f>
        <v>3</v>
      </c>
      <c r="Q10" s="134" t="str">
        <f>IF(AND(M10&lt;&gt;"",O10&lt;&gt;""),VLOOKUP(M10&amp;O10,Listados!$M$3:$N$27,2,FALSE),"")</f>
        <v>Moderado</v>
      </c>
      <c r="R10" s="134" t="str">
        <f>+VLOOKUP(Q10,Listados!$P$3:$Q$6,2,FALSE)</f>
        <v xml:space="preserve"> Reducir el riesgo</v>
      </c>
      <c r="S10" s="134" t="s">
        <v>254</v>
      </c>
      <c r="T10" s="134" t="s">
        <v>255</v>
      </c>
      <c r="U10" s="153" t="s">
        <v>256</v>
      </c>
      <c r="V10" s="153" t="s">
        <v>252</v>
      </c>
      <c r="W10" s="126" t="s">
        <v>20</v>
      </c>
      <c r="X10" s="126" t="s">
        <v>111</v>
      </c>
      <c r="Y10" s="134">
        <f t="shared" si="1"/>
        <v>15</v>
      </c>
      <c r="Z10" s="126" t="s">
        <v>111</v>
      </c>
      <c r="AA10" s="134">
        <f t="shared" si="2"/>
        <v>15</v>
      </c>
      <c r="AB10" s="126" t="s">
        <v>111</v>
      </c>
      <c r="AC10" s="134">
        <f t="shared" si="3"/>
        <v>15</v>
      </c>
      <c r="AD10" s="126" t="s">
        <v>111</v>
      </c>
      <c r="AE10" s="134">
        <f t="shared" si="4"/>
        <v>15</v>
      </c>
      <c r="AF10" s="126" t="s">
        <v>111</v>
      </c>
      <c r="AG10" s="134">
        <f t="shared" si="5"/>
        <v>15</v>
      </c>
      <c r="AH10" s="126" t="s">
        <v>111</v>
      </c>
      <c r="AI10" s="134">
        <f t="shared" si="6"/>
        <v>15</v>
      </c>
      <c r="AJ10" s="126" t="s">
        <v>120</v>
      </c>
      <c r="AK10" s="134" t="str">
        <f t="shared" si="7"/>
        <v/>
      </c>
      <c r="AL10" s="131">
        <f t="shared" si="10"/>
        <v>90</v>
      </c>
      <c r="AM10" s="131" t="str">
        <f t="shared" si="11"/>
        <v>Moderado</v>
      </c>
      <c r="AN10" s="154" t="s">
        <v>257</v>
      </c>
      <c r="AO10" s="154">
        <f>IFERROR(VLOOKUP(AN10,'Seguridad Información'!$C$61:$D$63,2,0),"")</f>
        <v>20</v>
      </c>
      <c r="AP10" s="156"/>
      <c r="AQ10" s="154" t="str">
        <f>IFERROR(VLOOKUP(AP10,'Seguridad Información'!$E$61:$F$64,2,0),"")</f>
        <v/>
      </c>
      <c r="AR10" s="154" t="s">
        <v>258</v>
      </c>
      <c r="AS10" s="154">
        <f>IFERROR(VLOOKUP(AR10,'Seguridad Información'!$G$61:$H$64,2,0),"")</f>
        <v>0</v>
      </c>
      <c r="AT10" s="154" t="s">
        <v>242</v>
      </c>
      <c r="AU10" s="155">
        <f>IFERROR(VLOOKUP(AT10,'Seguridad Información'!$I$61:$J$65,2,0),"")</f>
        <v>0</v>
      </c>
      <c r="AV10" s="155"/>
      <c r="AW10" s="30">
        <f t="shared" si="8"/>
        <v>6.666666666666667</v>
      </c>
      <c r="AX10" s="131" t="str">
        <f t="shared" si="9"/>
        <v>Débil</v>
      </c>
      <c r="AY10" s="30" t="str">
        <f>IFERROR(VLOOKUP((CONCATENATE(AM10,AX10)),Listados!$U$3:$V$11,2,FALSE),"")</f>
        <v>Débil</v>
      </c>
      <c r="AZ10" s="131">
        <f t="shared" si="12"/>
        <v>0</v>
      </c>
      <c r="BA10" s="131">
        <f>AVERAGE(AZ10:AZ10)</f>
        <v>0</v>
      </c>
      <c r="BB10" s="131" t="str">
        <f>IF(BA10&lt;=50, "Débil", IF(BA10&lt;=99,"Moderado","Fuerte"))</f>
        <v>Débil</v>
      </c>
      <c r="BC10" s="131">
        <f>+IF(AND(W10="Preventivo",BB10="Fuerte"),2,IF(AND(W10="Preventivo",BB10="Moderado"),1,0))</f>
        <v>0</v>
      </c>
      <c r="BD10" s="131">
        <f t="shared" ref="BD10" si="13">+IF(AND(W10="Detectivo/Correctivo",$BB10="Fuerte"),2,IF(AND(W10="Detectivo/Correctivo",$BB10="Moderado"),1,IF(AND(W10="Preventivo",$BB10="Fuerte"),1,0)))</f>
        <v>0</v>
      </c>
      <c r="BE10" s="131">
        <f>+N10-BC10</f>
        <v>1</v>
      </c>
      <c r="BF10" s="131">
        <f>+P10-BD10</f>
        <v>3</v>
      </c>
      <c r="BG10" s="134" t="e">
        <f>+VLOOKUP(MIN(BE10,#REF!,#REF!,#REF!,#REF!,#REF!),Listados!$J$18:$K$24,2,TRUE)</f>
        <v>#REF!</v>
      </c>
      <c r="BH10" s="134" t="e">
        <f>+VLOOKUP(MIN(BF10,#REF!,#REF!,#REF!,#REF!,#REF!),Listados!$J$26:$K$32,2,TRUE)</f>
        <v>#REF!</v>
      </c>
      <c r="BI10" s="134" t="e">
        <f>IF(AND(BG10&lt;&gt;"",BH10&lt;&gt;""),VLOOKUP(BG10&amp;BH10,Listados!$M$3:$N$27,2,FALSE),"")</f>
        <v>#REF!</v>
      </c>
      <c r="BJ10" s="149"/>
      <c r="BK10" s="149"/>
      <c r="BL10" s="149"/>
      <c r="BM10" s="149"/>
    </row>
    <row r="11" spans="1:16383" ht="84" customHeight="1">
      <c r="A11" s="130">
        <v>5</v>
      </c>
      <c r="B11" s="126" t="s">
        <v>84</v>
      </c>
      <c r="C11" s="149" t="str">
        <f>IFERROR(VLOOKUP(B11,Listados!B$3:C$20,2,FALSE),"")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1" s="157" t="s">
        <v>259</v>
      </c>
      <c r="E11" s="136" t="s">
        <v>247</v>
      </c>
      <c r="F11" s="136" t="s">
        <v>248</v>
      </c>
      <c r="G11" s="136" t="s">
        <v>249</v>
      </c>
      <c r="H11" s="151" t="s">
        <v>260</v>
      </c>
      <c r="I11" s="151" t="s">
        <v>251</v>
      </c>
      <c r="J11" s="151" t="s">
        <v>261</v>
      </c>
      <c r="K11" s="152" t="s">
        <v>30</v>
      </c>
      <c r="L11" s="136" t="s">
        <v>262</v>
      </c>
      <c r="M11" s="132" t="s">
        <v>51</v>
      </c>
      <c r="N11" s="135">
        <f>+VLOOKUP(M11,Listados!$K$8:$L$12,2,0)</f>
        <v>4</v>
      </c>
      <c r="O11" s="133" t="s">
        <v>18</v>
      </c>
      <c r="P11" s="135">
        <f>+VLOOKUP(O11,Listados!$K$13:$L$17,2,0)</f>
        <v>1</v>
      </c>
      <c r="Q11" s="134" t="str">
        <f>IF(AND(M11&lt;&gt;"",O11&lt;&gt;""),VLOOKUP(M11&amp;O11,Listados!$M$3:$N$27,2,FALSE),"")</f>
        <v>Moderado</v>
      </c>
      <c r="R11" s="134" t="str">
        <f>+VLOOKUP(Q11,Listados!$P$3:$Q$6,2,FALSE)</f>
        <v xml:space="preserve"> Reducir el riesgo</v>
      </c>
      <c r="S11" s="126" t="s">
        <v>263</v>
      </c>
      <c r="T11" s="126" t="s">
        <v>264</v>
      </c>
      <c r="U11" s="153" t="s">
        <v>265</v>
      </c>
      <c r="V11" s="153" t="s">
        <v>261</v>
      </c>
      <c r="W11" s="126" t="s">
        <v>20</v>
      </c>
      <c r="X11" s="126" t="s">
        <v>111</v>
      </c>
      <c r="Y11" s="126">
        <f t="shared" si="1"/>
        <v>15</v>
      </c>
      <c r="Z11" s="126" t="s">
        <v>111</v>
      </c>
      <c r="AA11" s="126">
        <f t="shared" si="2"/>
        <v>15</v>
      </c>
      <c r="AB11" s="126" t="s">
        <v>111</v>
      </c>
      <c r="AC11" s="126">
        <f t="shared" si="3"/>
        <v>15</v>
      </c>
      <c r="AD11" s="126" t="s">
        <v>266</v>
      </c>
      <c r="AE11" s="126">
        <f t="shared" si="4"/>
        <v>15</v>
      </c>
      <c r="AF11" s="126" t="s">
        <v>266</v>
      </c>
      <c r="AG11" s="126">
        <f t="shared" si="5"/>
        <v>15</v>
      </c>
      <c r="AH11" s="126" t="s">
        <v>266</v>
      </c>
      <c r="AI11" s="126">
        <f t="shared" si="6"/>
        <v>15</v>
      </c>
      <c r="AJ11" s="126" t="s">
        <v>112</v>
      </c>
      <c r="AK11" s="134">
        <f t="shared" si="7"/>
        <v>10</v>
      </c>
      <c r="AL11" s="131">
        <f t="shared" si="10"/>
        <v>100</v>
      </c>
      <c r="AM11" s="131" t="str">
        <f t="shared" si="11"/>
        <v>Fuerte</v>
      </c>
      <c r="AN11" s="141" t="s">
        <v>257</v>
      </c>
      <c r="AO11" s="141"/>
      <c r="AP11" s="141" t="s">
        <v>225</v>
      </c>
      <c r="AQ11" s="141"/>
      <c r="AR11" s="141" t="s">
        <v>267</v>
      </c>
      <c r="AS11" s="141"/>
      <c r="AT11" s="141" t="s">
        <v>227</v>
      </c>
      <c r="AU11" s="155" t="str">
        <f>IFERROR(VLOOKUP(AT11,'Seguridad Información'!$I$61:$J$65,2,0),"")</f>
        <v>NA</v>
      </c>
      <c r="AV11" s="155"/>
      <c r="AW11" s="30" t="str">
        <f t="shared" si="8"/>
        <v/>
      </c>
      <c r="AX11" s="131" t="str">
        <f t="shared" si="9"/>
        <v/>
      </c>
      <c r="AY11" s="30" t="str">
        <f>IFERROR(VLOOKUP((CONCATENATE(AM11,AX11)),Listados!$U$3:$V$11,2,FALSE),"")</f>
        <v/>
      </c>
      <c r="AZ11" s="131">
        <f t="shared" si="12"/>
        <v>100</v>
      </c>
      <c r="BA11" s="131">
        <f>AVERAGE(AZ11:AZ11)</f>
        <v>100</v>
      </c>
      <c r="BB11" s="131" t="str">
        <f>IF(BA11&lt;=50, "Débil", IF(BA11&lt;=99,"Moderado","Fuerte"))</f>
        <v>Fuerte</v>
      </c>
      <c r="BC11" s="131">
        <f>+IF(AND(W11="Preventivo",BB11="Fuerte"),2,IF(AND(W11="Preventivo",BB11="Moderado"),1,0))</f>
        <v>2</v>
      </c>
      <c r="BD11" s="131">
        <f t="shared" ref="BD11" si="14">+IF(AND(W11="Detectivo/Correctivo",$BB11="Fuerte"),2,IF(AND(W11="Detectivo/Correctivo",$BB11="Moderado"),1,IF(AND(W11="Preventivo",$BB11="Fuerte"),1,0)))</f>
        <v>1</v>
      </c>
      <c r="BE11" s="131">
        <f>+N11-BC11</f>
        <v>2</v>
      </c>
      <c r="BF11" s="131">
        <f>+P11-BD11</f>
        <v>0</v>
      </c>
      <c r="BG11" s="134" t="s">
        <v>31</v>
      </c>
      <c r="BH11" s="134" t="s">
        <v>18</v>
      </c>
      <c r="BI11" s="150" t="s">
        <v>23</v>
      </c>
      <c r="BJ11" s="134" t="s">
        <v>268</v>
      </c>
      <c r="BK11" s="134">
        <v>2020</v>
      </c>
      <c r="BL11" s="134" t="s">
        <v>269</v>
      </c>
      <c r="BM11" s="134" t="s">
        <v>270</v>
      </c>
    </row>
    <row r="12" spans="1:16383" ht="84" customHeight="1">
      <c r="A12" s="130">
        <v>6</v>
      </c>
      <c r="B12" s="126" t="s">
        <v>84</v>
      </c>
      <c r="C12" s="149" t="str">
        <f>IFERROR(VLOOKUP(B12,Listados!B$3:C$20,2,FALSE),"")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2" s="157" t="s">
        <v>271</v>
      </c>
      <c r="E12" s="136" t="s">
        <v>272</v>
      </c>
      <c r="F12" s="136" t="s">
        <v>273</v>
      </c>
      <c r="G12" s="136" t="s">
        <v>217</v>
      </c>
      <c r="H12" s="151" t="s">
        <v>274</v>
      </c>
      <c r="I12" s="151" t="s">
        <v>275</v>
      </c>
      <c r="J12" s="151" t="s">
        <v>276</v>
      </c>
      <c r="K12" s="152" t="s">
        <v>16</v>
      </c>
      <c r="L12" s="136" t="s">
        <v>277</v>
      </c>
      <c r="M12" s="132" t="s">
        <v>21</v>
      </c>
      <c r="N12" s="135">
        <f>+VLOOKUP(M12,Listados!$K$8:$L$12,2,0)</f>
        <v>1</v>
      </c>
      <c r="O12" s="133" t="s">
        <v>18</v>
      </c>
      <c r="P12" s="135">
        <f>+VLOOKUP(O12,Listados!$K$13:$L$17,2,0)</f>
        <v>1</v>
      </c>
      <c r="Q12" s="134" t="str">
        <f>IF(AND(M12&lt;&gt;"",O12&lt;&gt;""),VLOOKUP(M12&amp;O12,Listados!$M$3:$N$27,2,FALSE),"")</f>
        <v>Bajo</v>
      </c>
      <c r="R12" s="134" t="str">
        <f>+VLOOKUP(Q12,Listados!$P$3:$Q$6,2,FALSE)</f>
        <v>Asumir el riesgo</v>
      </c>
      <c r="S12" s="134"/>
      <c r="T12" s="134"/>
      <c r="U12" s="153" t="s">
        <v>169</v>
      </c>
      <c r="V12" s="137"/>
      <c r="W12" s="126"/>
      <c r="X12" s="126"/>
      <c r="Y12" s="134" t="str">
        <f t="shared" si="1"/>
        <v/>
      </c>
      <c r="Z12" s="126"/>
      <c r="AA12" s="134" t="str">
        <f t="shared" si="2"/>
        <v/>
      </c>
      <c r="AB12" s="126"/>
      <c r="AC12" s="134" t="str">
        <f t="shared" si="3"/>
        <v/>
      </c>
      <c r="AD12" s="126"/>
      <c r="AE12" s="134" t="str">
        <f t="shared" si="4"/>
        <v/>
      </c>
      <c r="AF12" s="126"/>
      <c r="AG12" s="134" t="str">
        <f t="shared" si="5"/>
        <v/>
      </c>
      <c r="AH12" s="126"/>
      <c r="AI12" s="134" t="str">
        <f t="shared" si="6"/>
        <v/>
      </c>
      <c r="AJ12" s="126"/>
      <c r="AK12" s="134" t="str">
        <f t="shared" si="7"/>
        <v/>
      </c>
      <c r="AL12" s="131" t="str">
        <f t="shared" si="10"/>
        <v/>
      </c>
      <c r="AM12" s="131" t="str">
        <f t="shared" si="11"/>
        <v/>
      </c>
      <c r="AN12" s="154"/>
      <c r="AO12" s="154" t="str">
        <f>IFERROR(VLOOKUP(AN12,'Seguridad Información'!$C$61:$D$63,2,0),"")</f>
        <v/>
      </c>
      <c r="AP12" s="154"/>
      <c r="AQ12" s="154" t="str">
        <f>IFERROR(VLOOKUP(AP12,'Seguridad Información'!$E$61:$F$64,2,0),"")</f>
        <v/>
      </c>
      <c r="AR12" s="154"/>
      <c r="AS12" s="154" t="str">
        <f>IFERROR(VLOOKUP(AR12,'Seguridad Información'!$G$61:$H$64,2,0),"")</f>
        <v/>
      </c>
      <c r="AT12" s="154"/>
      <c r="AU12" s="155" t="str">
        <f>IFERROR(VLOOKUP(AT12,'Seguridad Información'!$I$61:$J$65,2,0),"")</f>
        <v/>
      </c>
      <c r="AV12" s="155"/>
      <c r="AW12" s="30" t="str">
        <f t="shared" si="8"/>
        <v/>
      </c>
      <c r="AX12" s="131" t="str">
        <f t="shared" si="9"/>
        <v/>
      </c>
      <c r="AY12" s="30" t="str">
        <f>IFERROR(VLOOKUP((CONCATENATE(AM12,AX12)),Listados!$U$3:$V$11,2,FALSE),"")</f>
        <v/>
      </c>
      <c r="AZ12" s="131">
        <f t="shared" si="12"/>
        <v>100</v>
      </c>
      <c r="BA12" s="131">
        <f>AVERAGE(AZ12:AZ12)</f>
        <v>100</v>
      </c>
      <c r="BB12" s="131" t="str">
        <f>IF(BA12&lt;=50, "Débil", IF(BA12&lt;=99,"Moderado","Fuerte"))</f>
        <v>Fuerte</v>
      </c>
      <c r="BC12" s="131">
        <f>+IF(AND(W12="Preventivo",BB12="Fuerte"),2,IF(AND(W12="Preventivo",BB12="Moderado"),1,0))</f>
        <v>0</v>
      </c>
      <c r="BD12" s="131">
        <f t="shared" ref="BD12" si="15">+IF(AND(W12="Detectivo/Correctivo",$BB12="Fuerte"),2,IF(AND(W12="Detectivo/Correctivo",$BB12="Moderado"),1,IF(AND(W12="Preventivo",$BB12="Fuerte"),1,0)))</f>
        <v>0</v>
      </c>
      <c r="BE12" s="131">
        <f>+N12-BC12</f>
        <v>1</v>
      </c>
      <c r="BF12" s="131">
        <f>+P12-BD12</f>
        <v>1</v>
      </c>
      <c r="BG12" s="134"/>
      <c r="BH12" s="134"/>
      <c r="BI12" s="134"/>
      <c r="BJ12" s="134"/>
      <c r="BK12" s="134"/>
      <c r="BL12" s="134"/>
      <c r="BM12" s="134"/>
    </row>
    <row r="13" spans="1:16383" ht="84" customHeight="1">
      <c r="A13" s="130">
        <v>7</v>
      </c>
      <c r="B13" s="126" t="s">
        <v>84</v>
      </c>
      <c r="C13" s="149" t="str">
        <f>IFERROR(VLOOKUP(B13,Listados!B$3:C$20,2,FALSE),"")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3" s="157" t="s">
        <v>278</v>
      </c>
      <c r="E13" s="136" t="s">
        <v>247</v>
      </c>
      <c r="F13" s="136" t="s">
        <v>248</v>
      </c>
      <c r="G13" s="136" t="s">
        <v>234</v>
      </c>
      <c r="H13" s="151" t="s">
        <v>279</v>
      </c>
      <c r="I13" s="151" t="s">
        <v>251</v>
      </c>
      <c r="J13" s="151" t="s">
        <v>280</v>
      </c>
      <c r="K13" s="152" t="s">
        <v>16</v>
      </c>
      <c r="L13" s="136" t="s">
        <v>281</v>
      </c>
      <c r="M13" s="192" t="s">
        <v>21</v>
      </c>
      <c r="N13" s="218">
        <f>+VLOOKUP(M13,Listados!$K$8:$L$12,2,0)</f>
        <v>1</v>
      </c>
      <c r="O13" s="197" t="s">
        <v>32</v>
      </c>
      <c r="P13" s="218">
        <f>+VLOOKUP(O13,Listados!$K$13:$L$17,2,0)</f>
        <v>2</v>
      </c>
      <c r="Q13" s="198" t="str">
        <f>IF(AND(M13&lt;&gt;"",O13&lt;&gt;""),VLOOKUP(M13&amp;O13,Listados!$M$3:$N$27,2,FALSE),"")</f>
        <v>Bajo</v>
      </c>
      <c r="R13" s="198" t="str">
        <f>+VLOOKUP(Q13,Listados!$P$3:$Q$6,2,FALSE)</f>
        <v>Asumir el riesgo</v>
      </c>
      <c r="S13" s="134"/>
      <c r="T13" s="134"/>
      <c r="U13" s="153" t="s">
        <v>169</v>
      </c>
      <c r="V13" s="137"/>
      <c r="W13" s="126"/>
      <c r="X13" s="126"/>
      <c r="Y13" s="134" t="str">
        <f t="shared" si="1"/>
        <v/>
      </c>
      <c r="Z13" s="126"/>
      <c r="AA13" s="134" t="str">
        <f t="shared" si="2"/>
        <v/>
      </c>
      <c r="AB13" s="126"/>
      <c r="AC13" s="134" t="str">
        <f t="shared" si="3"/>
        <v/>
      </c>
      <c r="AD13" s="126"/>
      <c r="AE13" s="134" t="str">
        <f t="shared" si="4"/>
        <v/>
      </c>
      <c r="AF13" s="126"/>
      <c r="AG13" s="134" t="str">
        <f t="shared" si="5"/>
        <v/>
      </c>
      <c r="AH13" s="126"/>
      <c r="AI13" s="134" t="str">
        <f t="shared" si="6"/>
        <v/>
      </c>
      <c r="AJ13" s="126"/>
      <c r="AK13" s="134" t="str">
        <f t="shared" si="7"/>
        <v/>
      </c>
      <c r="AL13" s="131" t="str">
        <f t="shared" si="10"/>
        <v/>
      </c>
      <c r="AM13" s="131" t="str">
        <f t="shared" si="11"/>
        <v/>
      </c>
      <c r="AN13" s="154"/>
      <c r="AO13" s="154" t="str">
        <f>IFERROR(VLOOKUP(AN13,'Seguridad Información'!$C$61:$D$63,2,0),"")</f>
        <v/>
      </c>
      <c r="AP13" s="154"/>
      <c r="AQ13" s="154" t="str">
        <f>IFERROR(VLOOKUP(AP13,'Seguridad Información'!$E$61:$F$64,2,0),"")</f>
        <v/>
      </c>
      <c r="AR13" s="154"/>
      <c r="AS13" s="154" t="str">
        <f>IFERROR(VLOOKUP(AR13,'Seguridad Información'!$G$61:$H$64,2,0),"")</f>
        <v/>
      </c>
      <c r="AT13" s="154"/>
      <c r="AU13" s="155" t="str">
        <f>IFERROR(VLOOKUP(AT13,'Seguridad Información'!$I$61:$J$65,2,0),"")</f>
        <v/>
      </c>
      <c r="AV13" s="155"/>
      <c r="AW13" s="30" t="str">
        <f t="shared" si="8"/>
        <v/>
      </c>
      <c r="AX13" s="131" t="str">
        <f t="shared" si="9"/>
        <v/>
      </c>
      <c r="AY13" s="30" t="str">
        <f>IFERROR(VLOOKUP((CONCATENATE(AM13,AX13)),Listados!$U$3:$V$11,2,FALSE),"")</f>
        <v/>
      </c>
      <c r="AZ13" s="131">
        <f t="shared" si="12"/>
        <v>100</v>
      </c>
      <c r="BA13" s="190">
        <f>AVERAGE(AZ13:AZ14)</f>
        <v>100</v>
      </c>
      <c r="BB13" s="190" t="str">
        <f>IF(BA13&lt;=50, "Débil", IF(BA13&lt;=99,"Moderado","Fuerte"))</f>
        <v>Fuerte</v>
      </c>
      <c r="BC13" s="131">
        <f>+IF(AND(W13="Preventivo",BB13="Fuerte"),2,IF(AND(W13="Preventivo",BB13="Moderado"),1,0))</f>
        <v>0</v>
      </c>
      <c r="BD13" s="131">
        <f t="shared" ref="BD13" si="16">+IF(AND(W13="Detectivo/Correctivo",$BB13="Fuerte"),2,IF(AND(W13="Detectivo/Correctivo",$BB13="Moderado"),1,IF(AND(W13="Preventivo",$BB13="Fuerte"),1,0)))</f>
        <v>0</v>
      </c>
      <c r="BE13" s="131">
        <f>+N13-BC13</f>
        <v>1</v>
      </c>
      <c r="BF13" s="131">
        <f>+P13-BD13</f>
        <v>2</v>
      </c>
      <c r="BG13" s="198" t="e">
        <f>+VLOOKUP(MIN(BE13,BE14,#REF!,#REF!,#REF!,#REF!),Listados!$J$18:$K$24,2,TRUE)</f>
        <v>#REF!</v>
      </c>
      <c r="BH13" s="198" t="e">
        <f>+VLOOKUP(MIN(BF13,BF14,#REF!,#REF!,#REF!,#REF!),Listados!$J$26:$K$32,2,TRUE)</f>
        <v>#REF!</v>
      </c>
      <c r="BI13" s="198" t="e">
        <f>IF(AND(BG13&lt;&gt;"",BH13&lt;&gt;""),VLOOKUP(BG13&amp;BH13,Listados!$M$3:$N$27,2,FALSE),"")</f>
        <v>#REF!</v>
      </c>
      <c r="BJ13" s="198"/>
      <c r="BK13" s="198"/>
      <c r="BL13" s="198"/>
      <c r="BM13" s="198"/>
    </row>
    <row r="14" spans="1:16383" ht="84" customHeight="1">
      <c r="A14" s="130">
        <v>8</v>
      </c>
      <c r="B14" s="126" t="s">
        <v>84</v>
      </c>
      <c r="C14" s="149" t="str">
        <f>IFERROR(VLOOKUP(B14,Listados!B$3:C$20,2,FALSE),"")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4" s="157" t="s">
        <v>282</v>
      </c>
      <c r="E14" s="136" t="s">
        <v>247</v>
      </c>
      <c r="F14" s="136" t="s">
        <v>248</v>
      </c>
      <c r="G14" s="136" t="s">
        <v>234</v>
      </c>
      <c r="H14" s="151" t="s">
        <v>283</v>
      </c>
      <c r="I14" s="151" t="s">
        <v>251</v>
      </c>
      <c r="J14" s="151" t="s">
        <v>284</v>
      </c>
      <c r="K14" s="152" t="s">
        <v>16</v>
      </c>
      <c r="L14" s="136" t="s">
        <v>281</v>
      </c>
      <c r="M14" s="192"/>
      <c r="N14" s="218"/>
      <c r="O14" s="197"/>
      <c r="P14" s="218"/>
      <c r="Q14" s="198"/>
      <c r="R14" s="198"/>
      <c r="S14" s="134"/>
      <c r="T14" s="134"/>
      <c r="U14" s="153" t="s">
        <v>169</v>
      </c>
      <c r="V14" s="137"/>
      <c r="W14" s="126"/>
      <c r="X14" s="126"/>
      <c r="Y14" s="134" t="str">
        <f t="shared" si="1"/>
        <v/>
      </c>
      <c r="Z14" s="126"/>
      <c r="AA14" s="134" t="str">
        <f t="shared" si="2"/>
        <v/>
      </c>
      <c r="AB14" s="126"/>
      <c r="AC14" s="134" t="str">
        <f t="shared" si="3"/>
        <v/>
      </c>
      <c r="AD14" s="126"/>
      <c r="AE14" s="134" t="str">
        <f t="shared" si="4"/>
        <v/>
      </c>
      <c r="AF14" s="126"/>
      <c r="AG14" s="134" t="str">
        <f t="shared" si="5"/>
        <v/>
      </c>
      <c r="AH14" s="126"/>
      <c r="AI14" s="134" t="str">
        <f t="shared" si="6"/>
        <v/>
      </c>
      <c r="AJ14" s="126"/>
      <c r="AK14" s="134" t="str">
        <f t="shared" si="7"/>
        <v/>
      </c>
      <c r="AL14" s="131" t="str">
        <f t="shared" si="10"/>
        <v/>
      </c>
      <c r="AM14" s="131" t="str">
        <f t="shared" si="11"/>
        <v/>
      </c>
      <c r="AN14" s="154"/>
      <c r="AO14" s="154" t="str">
        <f>IFERROR(VLOOKUP(AN14,'Seguridad Información'!$C$61:$D$63,2,0),"")</f>
        <v/>
      </c>
      <c r="AP14" s="154"/>
      <c r="AQ14" s="154" t="str">
        <f>IFERROR(VLOOKUP(AP14,'Seguridad Información'!$E$61:$F$64,2,0),"")</f>
        <v/>
      </c>
      <c r="AR14" s="154"/>
      <c r="AS14" s="154" t="str">
        <f>IFERROR(VLOOKUP(AR14,'Seguridad Información'!$G$61:$H$64,2,0),"")</f>
        <v/>
      </c>
      <c r="AT14" s="154"/>
      <c r="AU14" s="155" t="str">
        <f>IFERROR(VLOOKUP(AT14,'Seguridad Información'!$I$61:$J$65,2,0),"")</f>
        <v/>
      </c>
      <c r="AV14" s="155"/>
      <c r="AW14" s="30" t="str">
        <f t="shared" si="8"/>
        <v/>
      </c>
      <c r="AX14" s="131" t="str">
        <f t="shared" si="9"/>
        <v/>
      </c>
      <c r="AY14" s="30" t="str">
        <f>IFERROR(VLOOKUP((CONCATENATE(AM14,AX14)),Listados!$U$3:$V$11,2,FALSE),"")</f>
        <v/>
      </c>
      <c r="AZ14" s="131">
        <f t="shared" si="12"/>
        <v>100</v>
      </c>
      <c r="BA14" s="190"/>
      <c r="BB14" s="190"/>
      <c r="BC14" s="131">
        <f>+IF(AND(W14="Preventivo",BB13="Fuerte"),2,IF(AND(W14="Preventivo",BB13="Moderado"),1,0))</f>
        <v>0</v>
      </c>
      <c r="BD14" s="131">
        <f t="shared" ref="BD14" si="17">+IF(AND(W14="Detectivo/Correctivo",$BB13="Fuerte"),2,IF(AND(W14="Detectivo/Correctivo",$BB14="Moderado"),1,IF(AND(W14="Preventivo",$BB13="Fuerte"),1,0)))</f>
        <v>0</v>
      </c>
      <c r="BE14" s="131">
        <f>+N13-BC14</f>
        <v>1</v>
      </c>
      <c r="BF14" s="131">
        <f>+P13-BD14</f>
        <v>2</v>
      </c>
      <c r="BG14" s="198"/>
      <c r="BH14" s="198"/>
      <c r="BI14" s="198"/>
      <c r="BJ14" s="198"/>
      <c r="BK14" s="198"/>
      <c r="BL14" s="198"/>
      <c r="BM14" s="198"/>
    </row>
    <row r="15" spans="1:16383" ht="84" customHeight="1">
      <c r="A15" s="130">
        <v>9</v>
      </c>
      <c r="B15" s="126" t="s">
        <v>84</v>
      </c>
      <c r="C15" s="158" t="str">
        <f>IFERROR(VLOOKUP(B15,Listados!B$3:C$20,2,FALSE),"")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5" s="159" t="s">
        <v>285</v>
      </c>
      <c r="E15" s="136" t="s">
        <v>216</v>
      </c>
      <c r="F15" s="136" t="s">
        <v>248</v>
      </c>
      <c r="G15" s="136" t="s">
        <v>217</v>
      </c>
      <c r="H15" s="151" t="s">
        <v>283</v>
      </c>
      <c r="I15" s="151" t="s">
        <v>251</v>
      </c>
      <c r="J15" s="151" t="s">
        <v>218</v>
      </c>
      <c r="K15" s="152" t="s">
        <v>16</v>
      </c>
      <c r="L15" s="136" t="s">
        <v>286</v>
      </c>
      <c r="M15" s="132" t="s">
        <v>21</v>
      </c>
      <c r="N15" s="135">
        <f>+VLOOKUP(M15,Listados!$K$8:$L$12,2,0)</f>
        <v>1</v>
      </c>
      <c r="O15" s="133" t="s">
        <v>18</v>
      </c>
      <c r="P15" s="135">
        <f>+VLOOKUP(O15,Listados!$K$13:$L$17,2,0)</f>
        <v>1</v>
      </c>
      <c r="Q15" s="134" t="str">
        <f>IF(AND(M15&lt;&gt;"",O15&lt;&gt;""),VLOOKUP(M15&amp;O15,Listados!$M$3:$N$27,2,FALSE),"")</f>
        <v>Bajo</v>
      </c>
      <c r="R15" s="134" t="str">
        <f>+VLOOKUP(Q15,Listados!$P$3:$Q$6,2,FALSE)</f>
        <v>Asumir el riesgo</v>
      </c>
      <c r="S15" s="134"/>
      <c r="T15" s="134"/>
      <c r="U15" s="153" t="s">
        <v>169</v>
      </c>
      <c r="V15" s="137"/>
      <c r="W15" s="126"/>
      <c r="X15" s="126"/>
      <c r="Y15" s="134" t="str">
        <f t="shared" si="1"/>
        <v/>
      </c>
      <c r="Z15" s="126"/>
      <c r="AA15" s="134" t="str">
        <f t="shared" si="2"/>
        <v/>
      </c>
      <c r="AB15" s="126"/>
      <c r="AC15" s="134" t="str">
        <f t="shared" si="3"/>
        <v/>
      </c>
      <c r="AD15" s="126"/>
      <c r="AE15" s="134" t="str">
        <f t="shared" si="4"/>
        <v/>
      </c>
      <c r="AF15" s="126"/>
      <c r="AG15" s="134" t="str">
        <f t="shared" si="5"/>
        <v/>
      </c>
      <c r="AH15" s="126"/>
      <c r="AI15" s="134" t="str">
        <f t="shared" si="6"/>
        <v/>
      </c>
      <c r="AJ15" s="126"/>
      <c r="AK15" s="134" t="str">
        <f t="shared" si="7"/>
        <v/>
      </c>
      <c r="AL15" s="131" t="str">
        <f t="shared" si="10"/>
        <v/>
      </c>
      <c r="AM15" s="131" t="str">
        <f t="shared" si="11"/>
        <v/>
      </c>
      <c r="AN15" s="154"/>
      <c r="AO15" s="154" t="str">
        <f>IFERROR(VLOOKUP(AN15,'Seguridad Información'!$C$61:$D$63,2,0),"")</f>
        <v/>
      </c>
      <c r="AP15" s="154"/>
      <c r="AQ15" s="154" t="str">
        <f>IFERROR(VLOOKUP(AP15,'Seguridad Información'!$E$61:$F$64,2,0),"")</f>
        <v/>
      </c>
      <c r="AR15" s="154"/>
      <c r="AS15" s="154" t="str">
        <f>IFERROR(VLOOKUP(AR15,'Seguridad Información'!$G$61:$H$64,2,0),"")</f>
        <v/>
      </c>
      <c r="AT15" s="154"/>
      <c r="AU15" s="155" t="str">
        <f>IFERROR(VLOOKUP(AT15,'Seguridad Información'!$I$61:$J$65,2,0),"")</f>
        <v/>
      </c>
      <c r="AV15" s="155"/>
      <c r="AW15" s="30" t="str">
        <f t="shared" si="8"/>
        <v/>
      </c>
      <c r="AX15" s="131" t="str">
        <f t="shared" si="9"/>
        <v/>
      </c>
      <c r="AY15" s="30" t="str">
        <f>IFERROR(VLOOKUP((CONCATENATE(AM15,AX15)),Listados!$U$3:$V$11,2,FALSE),"")</f>
        <v/>
      </c>
      <c r="AZ15" s="131">
        <f t="shared" si="12"/>
        <v>100</v>
      </c>
      <c r="BA15" s="131">
        <f>AVERAGE(AZ15:AZ15)</f>
        <v>100</v>
      </c>
      <c r="BB15" s="131" t="str">
        <f>IF(BA15&lt;=50, "Débil", IF(BA15&lt;=99,"Moderado","Fuerte"))</f>
        <v>Fuerte</v>
      </c>
      <c r="BC15" s="131">
        <f>+IF(AND(W15="Preventivo",BB15="Fuerte"),2,IF(AND(W15="Preventivo",BB15="Moderado"),1,0))</f>
        <v>0</v>
      </c>
      <c r="BD15" s="131">
        <f t="shared" ref="BD15:BD17" si="18">+IF(AND(W15="Detectivo/Correctivo",$BB15="Fuerte"),2,IF(AND(W15="Detectivo/Correctivo",$BB15="Moderado"),1,IF(AND(W15="Preventivo",$BB15="Fuerte"),1,0)))</f>
        <v>0</v>
      </c>
      <c r="BE15" s="131">
        <f>+N15-BC15</f>
        <v>1</v>
      </c>
      <c r="BF15" s="131">
        <f>+P15-BD15</f>
        <v>1</v>
      </c>
      <c r="BG15" s="134" t="e">
        <f>+VLOOKUP(MIN(BE15,#REF!,#REF!,#REF!,#REF!,#REF!),Listados!$J$18:$K$24,2,TRUE)</f>
        <v>#REF!</v>
      </c>
      <c r="BH15" s="134" t="e">
        <f>+VLOOKUP(MIN(BF15,#REF!,#REF!,#REF!,#REF!,#REF!),Listados!$J$27:$K$32,2,TRUE)</f>
        <v>#REF!</v>
      </c>
      <c r="BI15" s="134" t="e">
        <f>IF(AND(BG15&lt;&gt;"",BH15&lt;&gt;""),VLOOKUP(BG15&amp;BH15,Listados!$M$3:$N$27,2,FALSE),"")</f>
        <v>#REF!</v>
      </c>
      <c r="BJ15" s="134"/>
      <c r="BK15" s="134"/>
      <c r="BL15" s="134"/>
      <c r="BM15" s="134"/>
    </row>
    <row r="16" spans="1:16383" ht="84" customHeight="1">
      <c r="A16" s="130">
        <v>10</v>
      </c>
      <c r="B16" s="126" t="s">
        <v>84</v>
      </c>
      <c r="C16" s="158" t="str">
        <f>IFERROR(VLOOKUP(B16,Listados!B$3:C$20,2,FALSE),"")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6" s="136" t="s">
        <v>246</v>
      </c>
      <c r="E16" s="136" t="s">
        <v>247</v>
      </c>
      <c r="F16" s="151" t="s">
        <v>251</v>
      </c>
      <c r="G16" s="136" t="s">
        <v>236</v>
      </c>
      <c r="H16" s="151" t="s">
        <v>250</v>
      </c>
      <c r="I16" s="151" t="s">
        <v>251</v>
      </c>
      <c r="J16" s="151" t="s">
        <v>252</v>
      </c>
      <c r="K16" s="152" t="s">
        <v>16</v>
      </c>
      <c r="L16" s="136" t="s">
        <v>253</v>
      </c>
      <c r="M16" s="132" t="s">
        <v>21</v>
      </c>
      <c r="N16" s="135">
        <f>+VLOOKUP(M16,Listados!$K$8:$L$12,2,0)</f>
        <v>1</v>
      </c>
      <c r="O16" s="133" t="s">
        <v>18</v>
      </c>
      <c r="P16" s="135">
        <f>+VLOOKUP(O16,Listados!$K$13:$L$17,2,0)</f>
        <v>1</v>
      </c>
      <c r="Q16" s="134" t="str">
        <f>IF(AND(M16&lt;&gt;"",O16&lt;&gt;""),VLOOKUP(M16&amp;O16,Listados!$M$3:$N$27,2,FALSE),"")</f>
        <v>Bajo</v>
      </c>
      <c r="R16" s="134" t="str">
        <f>+VLOOKUP(Q16,Listados!$P$3:$Q$6,2,FALSE)</f>
        <v>Asumir el riesgo</v>
      </c>
      <c r="S16" s="134"/>
      <c r="T16" s="134"/>
      <c r="U16" s="153" t="s">
        <v>169</v>
      </c>
      <c r="V16" s="153"/>
      <c r="W16" s="126" t="s">
        <v>20</v>
      </c>
      <c r="X16" s="126" t="s">
        <v>287</v>
      </c>
      <c r="Y16" s="134" t="str">
        <f t="shared" ref="Y16:Y17" si="19">+IF(X16="si",15,"")</f>
        <v/>
      </c>
      <c r="Z16" s="126" t="s">
        <v>287</v>
      </c>
      <c r="AA16" s="134" t="str">
        <f t="shared" ref="AA16:AA17" si="20">+IF(Z16="si",15,"")</f>
        <v/>
      </c>
      <c r="AB16" s="126" t="s">
        <v>287</v>
      </c>
      <c r="AC16" s="134" t="str">
        <f t="shared" ref="AC16:AC17" si="21">+IF(AB16="si",15,"")</f>
        <v/>
      </c>
      <c r="AD16" s="126" t="s">
        <v>287</v>
      </c>
      <c r="AE16" s="134" t="str">
        <f t="shared" ref="AE16:AE17" si="22">+IF(AD16="si",15,"")</f>
        <v/>
      </c>
      <c r="AF16" s="126" t="s">
        <v>287</v>
      </c>
      <c r="AG16" s="134" t="str">
        <f t="shared" ref="AG16:AG17" si="23">+IF(AF16="si",15,"")</f>
        <v/>
      </c>
      <c r="AH16" s="126" t="s">
        <v>287</v>
      </c>
      <c r="AI16" s="134" t="str">
        <f t="shared" ref="AI16:AI17" si="24">+IF(AH16="si",15,"")</f>
        <v/>
      </c>
      <c r="AJ16" s="126" t="s">
        <v>288</v>
      </c>
      <c r="AK16" s="134">
        <f t="shared" ref="AK16:AK17" si="25">+IF(AJ16="Completa",10,IF(AJ16="Incompleta",5,""))</f>
        <v>5</v>
      </c>
      <c r="AL16" s="131">
        <f t="shared" ref="AL16:AL17" si="26">IF((SUM(Y16,AA16,AC16,AE16,AG16,AI16,AK16)=0),"",(SUM(Y16,AA16,AC16,AE16,AG16,AI16,AK16)))</f>
        <v>5</v>
      </c>
      <c r="AM16" s="131" t="str">
        <f t="shared" ref="AM16:AM17" si="27">IF(AL16&lt;=85,"Débil",IF(AL16&lt;=95,"Moderado",IF(AL16=100,"Fuerte","")))</f>
        <v>Débil</v>
      </c>
      <c r="AN16" s="154"/>
      <c r="AO16" s="154" t="str">
        <f>IFERROR(VLOOKUP(AN16,'Seguridad Información'!$C$61:$D$63,2,0),"")</f>
        <v/>
      </c>
      <c r="AP16" s="154"/>
      <c r="AQ16" s="154" t="str">
        <f>IFERROR(VLOOKUP(AP16,'Seguridad Información'!$E$61:$F$64,2,0),"")</f>
        <v/>
      </c>
      <c r="AR16" s="154"/>
      <c r="AS16" s="154" t="str">
        <f>IFERROR(VLOOKUP(AR16,'Seguridad Información'!$G$61:$H$64,2,0),"")</f>
        <v/>
      </c>
      <c r="AT16" s="154"/>
      <c r="AU16" s="155" t="str">
        <f>IFERROR(VLOOKUP(AT16,'Seguridad Información'!$I$61:$J$65,2,0),"")</f>
        <v/>
      </c>
      <c r="AV16" s="155"/>
      <c r="AW16" s="30" t="str">
        <f t="shared" ref="AW16:AW17" si="28">IFERROR(AVERAGE(AO16,AQ16,AS16,AU16),"")</f>
        <v/>
      </c>
      <c r="AX16" s="131" t="str">
        <f t="shared" ref="AX16:AX17" si="29">IF(AW16&lt;=80,"Débil",IF(AW16&lt;=90,"Moderado",IF(AW16=100,"Fuerte","")))</f>
        <v/>
      </c>
      <c r="AY16" s="30" t="str">
        <f>IFERROR(VLOOKUP((CONCATENATE(AM16,AX16)),Listados!$U$3:$V$11,2,FALSE),"")</f>
        <v/>
      </c>
      <c r="AZ16" s="131">
        <f t="shared" ref="AZ16:AZ17" si="30">IF(ISBLANK(AY16),"",IF(AY16="Débil", 0, IF(AY16="Moderado",50,100)))</f>
        <v>100</v>
      </c>
      <c r="BA16" s="131">
        <f>AVERAGE(AZ16:AZ16)</f>
        <v>100</v>
      </c>
      <c r="BB16" s="131" t="str">
        <f>IF(BA16&lt;=50, "Débil", IF(BA16&lt;=99,"Moderado","Fuerte"))</f>
        <v>Fuerte</v>
      </c>
      <c r="BC16" s="131">
        <f>+IF(AND(W16="Preventivo",BB16="Fuerte"),2,IF(AND(W16="Preventivo",BB16="Moderado"),1,0))</f>
        <v>2</v>
      </c>
      <c r="BD16" s="131">
        <f t="shared" si="18"/>
        <v>1</v>
      </c>
      <c r="BE16" s="131">
        <f>+N16-BC16</f>
        <v>-1</v>
      </c>
      <c r="BF16" s="131">
        <f>+P16-BD16</f>
        <v>0</v>
      </c>
      <c r="BG16" s="134" t="e">
        <f>+VLOOKUP(MIN(BE16,#REF!,#REF!,#REF!,#REF!,#REF!),Listados!$J$18:$K$24,2,TRUE)</f>
        <v>#REF!</v>
      </c>
      <c r="BH16" s="134" t="e">
        <f>+VLOOKUP(MIN(BF16,#REF!,#REF!,#REF!,#REF!,#REF!),Listados!$J$27:$K$32,2,TRUE)</f>
        <v>#REF!</v>
      </c>
      <c r="BI16" s="134" t="e">
        <f>IF(AND(BG16&lt;&gt;"",BH16&lt;&gt;""),VLOOKUP(BG16&amp;BH16,Listados!$M$3:$N$27,2,FALSE),"")</f>
        <v>#REF!</v>
      </c>
      <c r="BJ16" s="134"/>
      <c r="BK16" s="134"/>
      <c r="BL16" s="134"/>
      <c r="BM16" s="134"/>
    </row>
    <row r="17" spans="1:65" ht="84" customHeight="1">
      <c r="A17" s="130">
        <v>11</v>
      </c>
      <c r="B17" s="126" t="s">
        <v>84</v>
      </c>
      <c r="C17" s="158" t="str">
        <f>IFERROR(VLOOKUP(B17,[3]Listados!B$3:C$20,2,FALSE),"")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7" s="159" t="s">
        <v>289</v>
      </c>
      <c r="E17" s="136" t="s">
        <v>216</v>
      </c>
      <c r="F17" s="136" t="s">
        <v>248</v>
      </c>
      <c r="G17" s="136" t="s">
        <v>217</v>
      </c>
      <c r="H17" s="151" t="s">
        <v>283</v>
      </c>
      <c r="I17" s="151" t="s">
        <v>251</v>
      </c>
      <c r="J17" s="151" t="s">
        <v>218</v>
      </c>
      <c r="K17" s="152" t="s">
        <v>16</v>
      </c>
      <c r="L17" s="136" t="s">
        <v>286</v>
      </c>
      <c r="M17" s="132" t="s">
        <v>21</v>
      </c>
      <c r="N17" s="135">
        <f>+VLOOKUP(M17,[3]Listados!$K$8:$L$12,2,0)</f>
        <v>1</v>
      </c>
      <c r="O17" s="133" t="s">
        <v>18</v>
      </c>
      <c r="P17" s="135">
        <f>+VLOOKUP(O17,[3]Listados!$K$13:$L$17,2,0)</f>
        <v>1</v>
      </c>
      <c r="Q17" s="134" t="str">
        <f>IF(AND(M17&lt;&gt;"",O17&lt;&gt;""),VLOOKUP(M17&amp;O17,[3]Listados!$M$3:$N$27,2,FALSE),"")</f>
        <v>Bajo</v>
      </c>
      <c r="R17" s="134" t="str">
        <f>+VLOOKUP(Q17,[3]Listados!$P$3:$Q$6,2,FALSE)</f>
        <v>Asumir el riesgo</v>
      </c>
      <c r="S17" s="134"/>
      <c r="T17" s="134"/>
      <c r="U17" s="153" t="s">
        <v>169</v>
      </c>
      <c r="V17" s="137"/>
      <c r="W17" s="126"/>
      <c r="X17" s="126"/>
      <c r="Y17" s="134" t="str">
        <f t="shared" si="19"/>
        <v/>
      </c>
      <c r="Z17" s="126"/>
      <c r="AA17" s="134" t="str">
        <f t="shared" si="20"/>
        <v/>
      </c>
      <c r="AB17" s="126"/>
      <c r="AC17" s="134" t="str">
        <f t="shared" si="21"/>
        <v/>
      </c>
      <c r="AD17" s="126"/>
      <c r="AE17" s="134" t="str">
        <f t="shared" si="22"/>
        <v/>
      </c>
      <c r="AF17" s="126"/>
      <c r="AG17" s="134" t="str">
        <f t="shared" si="23"/>
        <v/>
      </c>
      <c r="AH17" s="126"/>
      <c r="AI17" s="134" t="str">
        <f t="shared" si="24"/>
        <v/>
      </c>
      <c r="AJ17" s="126"/>
      <c r="AK17" s="134" t="str">
        <f t="shared" si="25"/>
        <v/>
      </c>
      <c r="AL17" s="131" t="str">
        <f t="shared" si="26"/>
        <v/>
      </c>
      <c r="AM17" s="131" t="str">
        <f t="shared" si="27"/>
        <v/>
      </c>
      <c r="AN17" s="154"/>
      <c r="AO17" s="154" t="str">
        <f>IFERROR(VLOOKUP(AN17,'[3]Seguridad Información'!$C$61:$D$63,2,0),"")</f>
        <v/>
      </c>
      <c r="AP17" s="154"/>
      <c r="AQ17" s="154" t="str">
        <f>IFERROR(VLOOKUP(AP17,'[3]Seguridad Información'!$E$61:$F$64,2,0),"")</f>
        <v/>
      </c>
      <c r="AR17" s="154"/>
      <c r="AS17" s="154" t="str">
        <f>IFERROR(VLOOKUP(AR17,'[3]Seguridad Información'!$G$61:$H$64,2,0),"")</f>
        <v/>
      </c>
      <c r="AT17" s="154"/>
      <c r="AU17" s="155" t="str">
        <f>IFERROR(VLOOKUP(AT17,'[3]Seguridad Información'!$I$61:$J$65,2,0),"")</f>
        <v/>
      </c>
      <c r="AV17" s="155"/>
      <c r="AW17" s="30" t="str">
        <f t="shared" si="28"/>
        <v/>
      </c>
      <c r="AX17" s="131" t="str">
        <f t="shared" si="29"/>
        <v/>
      </c>
      <c r="AY17" s="30" t="str">
        <f>IFERROR(VLOOKUP((CONCATENATE(AM17,AX17)),[3]Listados!$U$3:$V$11,2,FALSE),"")</f>
        <v/>
      </c>
      <c r="AZ17" s="131">
        <f t="shared" si="30"/>
        <v>100</v>
      </c>
      <c r="BA17" s="131">
        <f>AVERAGE(AZ17:AZ17)</f>
        <v>100</v>
      </c>
      <c r="BB17" s="131" t="str">
        <f>IF(BA17&lt;=50, "Débil", IF(BA17&lt;=99,"Moderado","Fuerte"))</f>
        <v>Fuerte</v>
      </c>
      <c r="BC17" s="131">
        <f>+IF(AND(W17="Preventivo",BB17="Fuerte"),2,IF(AND(W17="Preventivo",BB17="Moderado"),1,0))</f>
        <v>0</v>
      </c>
      <c r="BD17" s="131">
        <f t="shared" si="18"/>
        <v>0</v>
      </c>
      <c r="BE17" s="131">
        <f>+N17-BC17</f>
        <v>1</v>
      </c>
      <c r="BF17" s="131">
        <f>+P17-BD17</f>
        <v>1</v>
      </c>
      <c r="BG17" s="134" t="s">
        <v>31</v>
      </c>
      <c r="BH17" s="134" t="s">
        <v>18</v>
      </c>
      <c r="BI17" s="134" t="str">
        <f>IF(AND(BG17&lt;&gt;"",BH17&lt;&gt;""),VLOOKUP(BG17&amp;BH17,[3]Listados!$M$3:$N$27,2,FALSE),"")</f>
        <v>Bajo</v>
      </c>
      <c r="BJ17" s="134" t="s">
        <v>290</v>
      </c>
      <c r="BK17" s="134">
        <v>2021</v>
      </c>
      <c r="BL17" s="134" t="s">
        <v>291</v>
      </c>
      <c r="BM17" s="134" t="s">
        <v>292</v>
      </c>
    </row>
    <row r="18" spans="1:65" ht="84" customHeight="1">
      <c r="A18" s="130">
        <v>12</v>
      </c>
      <c r="B18" s="132" t="s">
        <v>27</v>
      </c>
      <c r="C18" s="158" t="str">
        <f>IFERROR(VLOOKUP(B18,[4]Listados!B$3:C$20,2,FALSE),"")</f>
        <v xml:space="preserve">Proveer información oportuna, confiable, veraz y accesible a clientes internos y externos del Ministerio de Justicia y del Derecho </v>
      </c>
      <c r="D18" s="136" t="s">
        <v>293</v>
      </c>
      <c r="E18" s="136" t="s">
        <v>216</v>
      </c>
      <c r="F18" s="136" t="s">
        <v>273</v>
      </c>
      <c r="G18" s="136" t="s">
        <v>217</v>
      </c>
      <c r="H18" s="151" t="s">
        <v>294</v>
      </c>
      <c r="I18" s="151" t="s">
        <v>275</v>
      </c>
      <c r="J18" s="151" t="s">
        <v>295</v>
      </c>
      <c r="K18" s="152" t="s">
        <v>30</v>
      </c>
      <c r="L18" s="136" t="s">
        <v>296</v>
      </c>
      <c r="M18" s="132" t="s">
        <v>21</v>
      </c>
      <c r="N18" s="135">
        <f>+VLOOKUP(M18,[3]Listados!$K$8:$L$12,2,0)</f>
        <v>1</v>
      </c>
      <c r="O18" s="133" t="s">
        <v>18</v>
      </c>
      <c r="P18" s="135">
        <f>+VLOOKUP(O18,[3]Listados!$K$13:$L$17,2,0)</f>
        <v>1</v>
      </c>
      <c r="Q18" s="134" t="str">
        <f>IF(AND(M18&lt;&gt;"",O18&lt;&gt;""),VLOOKUP(M18&amp;O18,[3]Listados!$M$3:$N$27,2,FALSE),"")</f>
        <v>Bajo</v>
      </c>
      <c r="R18" s="134" t="str">
        <f>+VLOOKUP(Q18,[3]Listados!$P$3:$Q$6,2,FALSE)</f>
        <v>Asumir el riesgo</v>
      </c>
      <c r="S18" s="134"/>
      <c r="T18" s="134"/>
      <c r="U18" s="129"/>
      <c r="V18" s="129"/>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29"/>
      <c r="AV18" s="129"/>
      <c r="AW18" s="129"/>
      <c r="AX18" s="129"/>
      <c r="AY18" s="129"/>
      <c r="AZ18" s="129"/>
      <c r="BA18" s="129"/>
      <c r="BB18" s="129"/>
      <c r="BC18" s="129"/>
      <c r="BD18" s="129"/>
      <c r="BE18" s="129"/>
      <c r="BF18" s="129"/>
      <c r="BG18" s="134"/>
      <c r="BH18" s="134"/>
      <c r="BI18" s="129"/>
      <c r="BJ18" s="155"/>
      <c r="BK18" s="155"/>
      <c r="BL18" s="155"/>
      <c r="BM18" s="155"/>
    </row>
    <row r="19" spans="1:65" ht="84" customHeight="1">
      <c r="A19" s="130">
        <v>13</v>
      </c>
      <c r="B19" s="132" t="s">
        <v>27</v>
      </c>
      <c r="C19" s="158" t="str">
        <f>IFERROR(VLOOKUP(B19,[4]Listados!B$3:C$20,2,FALSE),"")</f>
        <v xml:space="preserve">Proveer información oportuna, confiable, veraz y accesible a clientes internos y externos del Ministerio de Justicia y del Derecho </v>
      </c>
      <c r="D19" s="136" t="s">
        <v>297</v>
      </c>
      <c r="E19" s="136" t="s">
        <v>216</v>
      </c>
      <c r="F19" s="136" t="s">
        <v>273</v>
      </c>
      <c r="G19" s="136" t="s">
        <v>217</v>
      </c>
      <c r="H19" s="151" t="s">
        <v>294</v>
      </c>
      <c r="I19" s="151" t="s">
        <v>275</v>
      </c>
      <c r="J19" s="151" t="s">
        <v>295</v>
      </c>
      <c r="K19" s="152" t="s">
        <v>30</v>
      </c>
      <c r="L19" s="136" t="s">
        <v>296</v>
      </c>
      <c r="M19" s="132" t="s">
        <v>21</v>
      </c>
      <c r="N19" s="135">
        <f>+VLOOKUP(M19,[3]Listados!$K$8:$L$12,2,0)</f>
        <v>1</v>
      </c>
      <c r="O19" s="133" t="s">
        <v>18</v>
      </c>
      <c r="P19" s="135">
        <f>+VLOOKUP(O19,[3]Listados!$K$13:$L$17,2,0)</f>
        <v>1</v>
      </c>
      <c r="Q19" s="134" t="str">
        <f>IF(AND(M19&lt;&gt;"",O19&lt;&gt;""),VLOOKUP(M19&amp;O19,[3]Listados!$M$3:$N$27,2,FALSE),"")</f>
        <v>Bajo</v>
      </c>
      <c r="R19" s="134" t="str">
        <f>+VLOOKUP(Q19,[3]Listados!$P$3:$Q$6,2,FALSE)</f>
        <v>Asumir el riesgo</v>
      </c>
      <c r="S19" s="134"/>
      <c r="T19" s="134"/>
      <c r="U19" s="129"/>
      <c r="V19" s="129"/>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29"/>
      <c r="AV19" s="129"/>
      <c r="AW19" s="129"/>
      <c r="AX19" s="129"/>
      <c r="AY19" s="129"/>
      <c r="AZ19" s="129"/>
      <c r="BA19" s="129"/>
      <c r="BB19" s="129"/>
      <c r="BC19" s="129"/>
      <c r="BD19" s="129"/>
      <c r="BE19" s="129"/>
      <c r="BF19" s="129"/>
      <c r="BG19" s="134"/>
      <c r="BH19" s="134"/>
      <c r="BI19" s="129"/>
      <c r="BJ19" s="155"/>
      <c r="BK19" s="155"/>
      <c r="BL19" s="155"/>
      <c r="BM19" s="155"/>
    </row>
    <row r="20" spans="1:65" ht="84" customHeight="1">
      <c r="A20" s="130">
        <v>14</v>
      </c>
      <c r="B20" s="132" t="s">
        <v>27</v>
      </c>
      <c r="C20" s="158" t="str">
        <f>IFERROR(VLOOKUP(B20,[4]Listados!B$3:C$20,2,FALSE),"")</f>
        <v xml:space="preserve">Proveer información oportuna, confiable, veraz y accesible a clientes internos y externos del Ministerio de Justicia y del Derecho </v>
      </c>
      <c r="D20" s="136" t="s">
        <v>298</v>
      </c>
      <c r="E20" s="136" t="s">
        <v>216</v>
      </c>
      <c r="F20" s="136" t="s">
        <v>273</v>
      </c>
      <c r="G20" s="136" t="s">
        <v>217</v>
      </c>
      <c r="H20" s="151" t="s">
        <v>294</v>
      </c>
      <c r="I20" s="151" t="s">
        <v>275</v>
      </c>
      <c r="J20" s="151" t="s">
        <v>295</v>
      </c>
      <c r="K20" s="152" t="s">
        <v>30</v>
      </c>
      <c r="L20" s="136" t="s">
        <v>296</v>
      </c>
      <c r="M20" s="132" t="s">
        <v>21</v>
      </c>
      <c r="N20" s="135">
        <f>+VLOOKUP(M20,[3]Listados!$K$8:$L$12,2,0)</f>
        <v>1</v>
      </c>
      <c r="O20" s="133" t="s">
        <v>18</v>
      </c>
      <c r="P20" s="135">
        <f>+VLOOKUP(O20,[3]Listados!$K$13:$L$17,2,0)</f>
        <v>1</v>
      </c>
      <c r="Q20" s="134" t="str">
        <f>IF(AND(M20&lt;&gt;"",O20&lt;&gt;""),VLOOKUP(M20&amp;O20,[3]Listados!$M$3:$N$27,2,FALSE),"")</f>
        <v>Bajo</v>
      </c>
      <c r="R20" s="134" t="str">
        <f>+VLOOKUP(Q20,[3]Listados!$P$3:$Q$6,2,FALSE)</f>
        <v>Asumir el riesgo</v>
      </c>
      <c r="S20" s="134"/>
      <c r="T20" s="134"/>
      <c r="U20" s="129"/>
      <c r="V20" s="129"/>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29"/>
      <c r="AV20" s="129"/>
      <c r="AW20" s="129"/>
      <c r="AX20" s="129"/>
      <c r="AY20" s="129"/>
      <c r="AZ20" s="129"/>
      <c r="BA20" s="129"/>
      <c r="BB20" s="129"/>
      <c r="BC20" s="129"/>
      <c r="BD20" s="129"/>
      <c r="BE20" s="129"/>
      <c r="BF20" s="129"/>
      <c r="BG20" s="134"/>
      <c r="BH20" s="134"/>
      <c r="BI20" s="129"/>
      <c r="BJ20" s="155"/>
      <c r="BK20" s="155"/>
      <c r="BL20" s="155"/>
      <c r="BM20" s="155"/>
    </row>
    <row r="21" spans="1:65" ht="84" customHeight="1">
      <c r="A21" s="130">
        <v>15</v>
      </c>
      <c r="B21" s="132" t="s">
        <v>27</v>
      </c>
      <c r="C21" s="158" t="str">
        <f>IFERROR(VLOOKUP(B21,[4]Listados!B$3:C$20,2,FALSE),"")</f>
        <v xml:space="preserve">Proveer información oportuna, confiable, veraz y accesible a clientes internos y externos del Ministerio de Justicia y del Derecho </v>
      </c>
      <c r="D21" s="136" t="s">
        <v>299</v>
      </c>
      <c r="E21" s="136" t="s">
        <v>216</v>
      </c>
      <c r="F21" s="136" t="s">
        <v>273</v>
      </c>
      <c r="G21" s="136" t="s">
        <v>217</v>
      </c>
      <c r="H21" s="151" t="s">
        <v>294</v>
      </c>
      <c r="I21" s="151" t="s">
        <v>275</v>
      </c>
      <c r="J21" s="151" t="s">
        <v>295</v>
      </c>
      <c r="K21" s="152" t="s">
        <v>30</v>
      </c>
      <c r="L21" s="136" t="s">
        <v>296</v>
      </c>
      <c r="M21" s="132" t="s">
        <v>21</v>
      </c>
      <c r="N21" s="135">
        <f>+VLOOKUP(M21,[3]Listados!$K$8:$L$12,2,0)</f>
        <v>1</v>
      </c>
      <c r="O21" s="133" t="s">
        <v>18</v>
      </c>
      <c r="P21" s="135">
        <f>+VLOOKUP(O21,[3]Listados!$K$13:$L$17,2,0)</f>
        <v>1</v>
      </c>
      <c r="Q21" s="134" t="str">
        <f>IF(AND(M21&lt;&gt;"",O21&lt;&gt;""),VLOOKUP(M21&amp;O21,[3]Listados!$M$3:$N$27,2,FALSE),"")</f>
        <v>Bajo</v>
      </c>
      <c r="R21" s="134" t="str">
        <f>+VLOOKUP(Q21,[3]Listados!$P$3:$Q$6,2,FALSE)</f>
        <v>Asumir el riesgo</v>
      </c>
      <c r="S21" s="134"/>
      <c r="T21" s="134"/>
      <c r="U21" s="129"/>
      <c r="V21" s="129"/>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29"/>
      <c r="AV21" s="129"/>
      <c r="AW21" s="129"/>
      <c r="AX21" s="129"/>
      <c r="AY21" s="129"/>
      <c r="AZ21" s="129"/>
      <c r="BA21" s="129"/>
      <c r="BB21" s="129"/>
      <c r="BC21" s="129"/>
      <c r="BD21" s="129"/>
      <c r="BE21" s="129"/>
      <c r="BF21" s="129"/>
      <c r="BG21" s="134"/>
      <c r="BH21" s="134"/>
      <c r="BI21" s="129"/>
      <c r="BJ21" s="155"/>
      <c r="BK21" s="155"/>
      <c r="BL21" s="155"/>
      <c r="BM21" s="155"/>
    </row>
    <row r="22" spans="1:65" ht="84" customHeight="1">
      <c r="A22" s="130">
        <v>16</v>
      </c>
      <c r="B22" s="132" t="s">
        <v>27</v>
      </c>
      <c r="C22" s="158" t="str">
        <f>IFERROR(VLOOKUP(B22,[4]Listados!B$3:C$20,2,FALSE),"")</f>
        <v xml:space="preserve">Proveer información oportuna, confiable, veraz y accesible a clientes internos y externos del Ministerio de Justicia y del Derecho </v>
      </c>
      <c r="D22" s="136" t="s">
        <v>300</v>
      </c>
      <c r="E22" s="136" t="s">
        <v>216</v>
      </c>
      <c r="F22" s="136" t="s">
        <v>273</v>
      </c>
      <c r="G22" s="136" t="s">
        <v>217</v>
      </c>
      <c r="H22" s="151" t="s">
        <v>294</v>
      </c>
      <c r="I22" s="151" t="s">
        <v>275</v>
      </c>
      <c r="J22" s="151" t="s">
        <v>295</v>
      </c>
      <c r="K22" s="152" t="s">
        <v>30</v>
      </c>
      <c r="L22" s="136" t="s">
        <v>296</v>
      </c>
      <c r="M22" s="132" t="s">
        <v>21</v>
      </c>
      <c r="N22" s="135">
        <f>+VLOOKUP(M22,[3]Listados!$K$8:$L$12,2,0)</f>
        <v>1</v>
      </c>
      <c r="O22" s="133" t="s">
        <v>18</v>
      </c>
      <c r="P22" s="135">
        <f>+VLOOKUP(O22,[3]Listados!$K$13:$L$17,2,0)</f>
        <v>1</v>
      </c>
      <c r="Q22" s="134" t="str">
        <f>IF(AND(M22&lt;&gt;"",O22&lt;&gt;""),VLOOKUP(M22&amp;O22,[3]Listados!$M$3:$N$27,2,FALSE),"")</f>
        <v>Bajo</v>
      </c>
      <c r="R22" s="134" t="str">
        <f>+VLOOKUP(Q22,[3]Listados!$P$3:$Q$6,2,FALSE)</f>
        <v>Asumir el riesgo</v>
      </c>
      <c r="S22" s="134"/>
      <c r="T22" s="134"/>
      <c r="U22" s="129"/>
      <c r="V22" s="129"/>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29"/>
      <c r="AV22" s="129"/>
      <c r="AW22" s="129"/>
      <c r="AX22" s="129"/>
      <c r="AY22" s="129"/>
      <c r="AZ22" s="129"/>
      <c r="BA22" s="129"/>
      <c r="BB22" s="129"/>
      <c r="BC22" s="129"/>
      <c r="BD22" s="129"/>
      <c r="BE22" s="129"/>
      <c r="BF22" s="129"/>
      <c r="BG22" s="134"/>
      <c r="BH22" s="134"/>
      <c r="BI22" s="129"/>
      <c r="BJ22" s="155"/>
      <c r="BK22" s="155"/>
      <c r="BL22" s="155"/>
      <c r="BM22" s="155"/>
    </row>
    <row r="23" spans="1:65" ht="84" customHeight="1">
      <c r="A23" s="130">
        <v>17</v>
      </c>
      <c r="B23" s="132" t="s">
        <v>27</v>
      </c>
      <c r="C23" s="158" t="str">
        <f>IFERROR(VLOOKUP(B23,[4]Listados!B$3:C$20,2,FALSE),"")</f>
        <v xml:space="preserve">Proveer información oportuna, confiable, veraz y accesible a clientes internos y externos del Ministerio de Justicia y del Derecho </v>
      </c>
      <c r="D23" s="136" t="s">
        <v>301</v>
      </c>
      <c r="E23" s="136" t="s">
        <v>216</v>
      </c>
      <c r="F23" s="136" t="s">
        <v>273</v>
      </c>
      <c r="G23" s="136" t="s">
        <v>217</v>
      </c>
      <c r="H23" s="151" t="s">
        <v>294</v>
      </c>
      <c r="I23" s="151" t="s">
        <v>275</v>
      </c>
      <c r="J23" s="151" t="s">
        <v>295</v>
      </c>
      <c r="K23" s="152" t="s">
        <v>30</v>
      </c>
      <c r="L23" s="136" t="s">
        <v>296</v>
      </c>
      <c r="M23" s="132" t="s">
        <v>21</v>
      </c>
      <c r="N23" s="135">
        <f>+VLOOKUP(M23,[3]Listados!$K$8:$L$12,2,0)</f>
        <v>1</v>
      </c>
      <c r="O23" s="133" t="s">
        <v>18</v>
      </c>
      <c r="P23" s="135">
        <f>+VLOOKUP(O23,[3]Listados!$K$13:$L$17,2,0)</f>
        <v>1</v>
      </c>
      <c r="Q23" s="134" t="str">
        <f>IF(AND(M23&lt;&gt;"",O23&lt;&gt;""),VLOOKUP(M23&amp;O23,[3]Listados!$M$3:$N$27,2,FALSE),"")</f>
        <v>Bajo</v>
      </c>
      <c r="R23" s="134" t="str">
        <f>+VLOOKUP(Q23,[3]Listados!$P$3:$Q$6,2,FALSE)</f>
        <v>Asumir el riesgo</v>
      </c>
      <c r="S23" s="134"/>
      <c r="T23" s="134"/>
      <c r="U23" s="129"/>
      <c r="V23" s="129"/>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29"/>
      <c r="AV23" s="129"/>
      <c r="AW23" s="129"/>
      <c r="AX23" s="129"/>
      <c r="AY23" s="129"/>
      <c r="AZ23" s="129"/>
      <c r="BA23" s="129"/>
      <c r="BB23" s="129"/>
      <c r="BC23" s="129"/>
      <c r="BD23" s="129"/>
      <c r="BE23" s="129"/>
      <c r="BF23" s="129"/>
      <c r="BG23" s="134"/>
      <c r="BH23" s="134"/>
      <c r="BI23" s="129"/>
      <c r="BJ23" s="155"/>
      <c r="BK23" s="155"/>
      <c r="BL23" s="155"/>
      <c r="BM23" s="155"/>
    </row>
    <row r="24" spans="1:65" ht="84" customHeight="1">
      <c r="A24" s="130">
        <v>18</v>
      </c>
      <c r="B24" s="132" t="s">
        <v>27</v>
      </c>
      <c r="C24" s="158" t="str">
        <f>IFERROR(VLOOKUP(B24,[4]Listados!B$3:C$20,2,FALSE),"")</f>
        <v xml:space="preserve">Proveer información oportuna, confiable, veraz y accesible a clientes internos y externos del Ministerio de Justicia y del Derecho </v>
      </c>
      <c r="D24" s="136" t="s">
        <v>302</v>
      </c>
      <c r="E24" s="136" t="s">
        <v>216</v>
      </c>
      <c r="F24" s="136" t="s">
        <v>273</v>
      </c>
      <c r="G24" s="136" t="s">
        <v>217</v>
      </c>
      <c r="H24" s="151" t="s">
        <v>294</v>
      </c>
      <c r="I24" s="151" t="s">
        <v>275</v>
      </c>
      <c r="J24" s="151" t="s">
        <v>295</v>
      </c>
      <c r="K24" s="152" t="s">
        <v>30</v>
      </c>
      <c r="L24" s="136" t="s">
        <v>296</v>
      </c>
      <c r="M24" s="132" t="s">
        <v>21</v>
      </c>
      <c r="N24" s="135">
        <f>+VLOOKUP(M24,[3]Listados!$K$8:$L$12,2,0)</f>
        <v>1</v>
      </c>
      <c r="O24" s="133" t="s">
        <v>18</v>
      </c>
      <c r="P24" s="135">
        <f>+VLOOKUP(O24,[3]Listados!$K$13:$L$17,2,0)</f>
        <v>1</v>
      </c>
      <c r="Q24" s="134" t="str">
        <f>IF(AND(M24&lt;&gt;"",O24&lt;&gt;""),VLOOKUP(M24&amp;O24,[3]Listados!$M$3:$N$27,2,FALSE),"")</f>
        <v>Bajo</v>
      </c>
      <c r="R24" s="134" t="str">
        <f>+VLOOKUP(Q24,[3]Listados!$P$3:$Q$6,2,FALSE)</f>
        <v>Asumir el riesgo</v>
      </c>
      <c r="S24" s="134"/>
      <c r="T24" s="134"/>
      <c r="U24" s="129"/>
      <c r="V24" s="129"/>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29"/>
      <c r="AV24" s="129"/>
      <c r="AW24" s="129"/>
      <c r="AX24" s="129"/>
      <c r="AY24" s="129"/>
      <c r="AZ24" s="129"/>
      <c r="BA24" s="129"/>
      <c r="BB24" s="129"/>
      <c r="BC24" s="129"/>
      <c r="BD24" s="129"/>
      <c r="BE24" s="129"/>
      <c r="BF24" s="129"/>
      <c r="BG24" s="134"/>
      <c r="BH24" s="134"/>
      <c r="BI24" s="129"/>
      <c r="BJ24" s="155"/>
      <c r="BK24" s="155"/>
      <c r="BL24" s="155"/>
      <c r="BM24" s="155"/>
    </row>
    <row r="25" spans="1:65" ht="84" customHeight="1">
      <c r="A25" s="130">
        <v>19</v>
      </c>
      <c r="B25" s="132" t="s">
        <v>27</v>
      </c>
      <c r="C25" s="158" t="str">
        <f>IFERROR(VLOOKUP(B25,[4]Listados!B$3:C$20,2,FALSE),"")</f>
        <v xml:space="preserve">Proveer información oportuna, confiable, veraz y accesible a clientes internos y externos del Ministerio de Justicia y del Derecho </v>
      </c>
      <c r="D25" s="136" t="s">
        <v>303</v>
      </c>
      <c r="E25" s="136" t="s">
        <v>216</v>
      </c>
      <c r="F25" s="136" t="s">
        <v>273</v>
      </c>
      <c r="G25" s="136" t="s">
        <v>217</v>
      </c>
      <c r="H25" s="151" t="s">
        <v>294</v>
      </c>
      <c r="I25" s="151" t="s">
        <v>275</v>
      </c>
      <c r="J25" s="151" t="s">
        <v>295</v>
      </c>
      <c r="K25" s="152" t="s">
        <v>30</v>
      </c>
      <c r="L25" s="136" t="s">
        <v>296</v>
      </c>
      <c r="M25" s="132" t="s">
        <v>21</v>
      </c>
      <c r="N25" s="135">
        <f>+VLOOKUP(M25,[3]Listados!$K$8:$L$12,2,0)</f>
        <v>1</v>
      </c>
      <c r="O25" s="133" t="s">
        <v>18</v>
      </c>
      <c r="P25" s="135">
        <f>+VLOOKUP(O25,[3]Listados!$K$13:$L$17,2,0)</f>
        <v>1</v>
      </c>
      <c r="Q25" s="134" t="str">
        <f>IF(AND(M25&lt;&gt;"",O25&lt;&gt;""),VLOOKUP(M25&amp;O25,[3]Listados!$M$3:$N$27,2,FALSE),"")</f>
        <v>Bajo</v>
      </c>
      <c r="R25" s="134" t="str">
        <f>+VLOOKUP(Q25,[3]Listados!$P$3:$Q$6,2,FALSE)</f>
        <v>Asumir el riesgo</v>
      </c>
      <c r="S25" s="134"/>
      <c r="T25" s="134"/>
      <c r="U25" s="129"/>
      <c r="V25" s="129"/>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29"/>
      <c r="AV25" s="129"/>
      <c r="AW25" s="129"/>
      <c r="AX25" s="129"/>
      <c r="AY25" s="129"/>
      <c r="AZ25" s="129"/>
      <c r="BA25" s="129"/>
      <c r="BB25" s="129"/>
      <c r="BC25" s="129"/>
      <c r="BD25" s="129"/>
      <c r="BE25" s="129"/>
      <c r="BF25" s="129"/>
      <c r="BG25" s="134"/>
      <c r="BH25" s="134"/>
      <c r="BI25" s="129"/>
      <c r="BJ25" s="155"/>
      <c r="BK25" s="155"/>
      <c r="BL25" s="155"/>
      <c r="BM25" s="155"/>
    </row>
    <row r="26" spans="1:65" ht="84" customHeight="1">
      <c r="A26" s="130">
        <v>20</v>
      </c>
      <c r="B26" s="132" t="s">
        <v>27</v>
      </c>
      <c r="C26" s="158" t="str">
        <f>IFERROR(VLOOKUP(B26,[4]Listados!B$3:C$20,2,FALSE),"")</f>
        <v xml:space="preserve">Proveer información oportuna, confiable, veraz y accesible a clientes internos y externos del Ministerio de Justicia y del Derecho </v>
      </c>
      <c r="D26" s="136" t="s">
        <v>304</v>
      </c>
      <c r="E26" s="136" t="s">
        <v>216</v>
      </c>
      <c r="F26" s="136" t="s">
        <v>273</v>
      </c>
      <c r="G26" s="136" t="s">
        <v>217</v>
      </c>
      <c r="H26" s="151" t="s">
        <v>294</v>
      </c>
      <c r="I26" s="151" t="s">
        <v>275</v>
      </c>
      <c r="J26" s="151" t="s">
        <v>295</v>
      </c>
      <c r="K26" s="152" t="s">
        <v>30</v>
      </c>
      <c r="L26" s="136" t="s">
        <v>296</v>
      </c>
      <c r="M26" s="132" t="s">
        <v>21</v>
      </c>
      <c r="N26" s="135">
        <f>+VLOOKUP(M26,[3]Listados!$K$8:$L$12,2,0)</f>
        <v>1</v>
      </c>
      <c r="O26" s="133" t="s">
        <v>18</v>
      </c>
      <c r="P26" s="135">
        <f>+VLOOKUP(O26,[3]Listados!$K$13:$L$17,2,0)</f>
        <v>1</v>
      </c>
      <c r="Q26" s="134" t="str">
        <f>IF(AND(M26&lt;&gt;"",O26&lt;&gt;""),VLOOKUP(M26&amp;O26,[3]Listados!$M$3:$N$27,2,FALSE),"")</f>
        <v>Bajo</v>
      </c>
      <c r="R26" s="134" t="str">
        <f>+VLOOKUP(Q26,[3]Listados!$P$3:$Q$6,2,FALSE)</f>
        <v>Asumir el riesgo</v>
      </c>
      <c r="S26" s="134"/>
      <c r="T26" s="134"/>
      <c r="U26" s="129"/>
      <c r="V26" s="129"/>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29"/>
      <c r="AV26" s="129"/>
      <c r="AW26" s="129"/>
      <c r="AX26" s="129"/>
      <c r="AY26" s="129"/>
      <c r="AZ26" s="129"/>
      <c r="BA26" s="129"/>
      <c r="BB26" s="129"/>
      <c r="BC26" s="129"/>
      <c r="BD26" s="129"/>
      <c r="BE26" s="129"/>
      <c r="BF26" s="129"/>
      <c r="BG26" s="134"/>
      <c r="BH26" s="134"/>
      <c r="BI26" s="129"/>
      <c r="BJ26" s="155"/>
      <c r="BK26" s="155"/>
      <c r="BL26" s="155"/>
      <c r="BM26" s="155"/>
    </row>
    <row r="27" spans="1:65" ht="84" customHeight="1">
      <c r="A27" s="130">
        <v>21</v>
      </c>
      <c r="B27" s="132" t="s">
        <v>27</v>
      </c>
      <c r="C27" s="158" t="str">
        <f>IFERROR(VLOOKUP(B27,[4]Listados!B$3:C$20,2,FALSE),"")</f>
        <v xml:space="preserve">Proveer información oportuna, confiable, veraz y accesible a clientes internos y externos del Ministerio de Justicia y del Derecho </v>
      </c>
      <c r="D27" s="136" t="s">
        <v>305</v>
      </c>
      <c r="E27" s="136" t="s">
        <v>216</v>
      </c>
      <c r="F27" s="136" t="s">
        <v>273</v>
      </c>
      <c r="G27" s="136" t="s">
        <v>217</v>
      </c>
      <c r="H27" s="151" t="s">
        <v>294</v>
      </c>
      <c r="I27" s="151" t="s">
        <v>275</v>
      </c>
      <c r="J27" s="151" t="s">
        <v>295</v>
      </c>
      <c r="K27" s="152" t="s">
        <v>30</v>
      </c>
      <c r="L27" s="136" t="s">
        <v>296</v>
      </c>
      <c r="M27" s="132" t="s">
        <v>21</v>
      </c>
      <c r="N27" s="135">
        <f>+VLOOKUP(M27,[3]Listados!$K$8:$L$12,2,0)</f>
        <v>1</v>
      </c>
      <c r="O27" s="133" t="s">
        <v>18</v>
      </c>
      <c r="P27" s="135">
        <f>+VLOOKUP(O27,[3]Listados!$K$13:$L$17,2,0)</f>
        <v>1</v>
      </c>
      <c r="Q27" s="134" t="str">
        <f>IF(AND(M27&lt;&gt;"",O27&lt;&gt;""),VLOOKUP(M27&amp;O27,[3]Listados!$M$3:$N$27,2,FALSE),"")</f>
        <v>Bajo</v>
      </c>
      <c r="R27" s="134" t="str">
        <f>+VLOOKUP(Q27,[3]Listados!$P$3:$Q$6,2,FALSE)</f>
        <v>Asumir el riesgo</v>
      </c>
      <c r="S27" s="134"/>
      <c r="T27" s="134"/>
      <c r="U27" s="129"/>
      <c r="V27" s="129"/>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29"/>
      <c r="AV27" s="129"/>
      <c r="AW27" s="129"/>
      <c r="AX27" s="129"/>
      <c r="AY27" s="129"/>
      <c r="AZ27" s="129"/>
      <c r="BA27" s="129"/>
      <c r="BB27" s="129"/>
      <c r="BC27" s="129"/>
      <c r="BD27" s="129"/>
      <c r="BE27" s="129"/>
      <c r="BF27" s="129"/>
      <c r="BG27" s="134"/>
      <c r="BH27" s="134"/>
      <c r="BI27" s="129"/>
      <c r="BJ27" s="155"/>
      <c r="BK27" s="155"/>
      <c r="BL27" s="155"/>
      <c r="BM27" s="155"/>
    </row>
    <row r="28" spans="1:65" ht="84" customHeight="1">
      <c r="A28" s="130">
        <v>22</v>
      </c>
      <c r="B28" s="132" t="s">
        <v>27</v>
      </c>
      <c r="C28" s="158" t="str">
        <f>IFERROR(VLOOKUP(B28,[4]Listados!B$3:C$20,2,FALSE),"")</f>
        <v xml:space="preserve">Proveer información oportuna, confiable, veraz y accesible a clientes internos y externos del Ministerio de Justicia y del Derecho </v>
      </c>
      <c r="D28" s="136" t="s">
        <v>306</v>
      </c>
      <c r="E28" s="136" t="s">
        <v>216</v>
      </c>
      <c r="F28" s="136" t="s">
        <v>273</v>
      </c>
      <c r="G28" s="136" t="s">
        <v>217</v>
      </c>
      <c r="H28" s="151" t="s">
        <v>294</v>
      </c>
      <c r="I28" s="151" t="s">
        <v>275</v>
      </c>
      <c r="J28" s="151" t="s">
        <v>295</v>
      </c>
      <c r="K28" s="152" t="s">
        <v>30</v>
      </c>
      <c r="L28" s="136" t="s">
        <v>296</v>
      </c>
      <c r="M28" s="132" t="s">
        <v>21</v>
      </c>
      <c r="N28" s="135">
        <f>+VLOOKUP(M28,[3]Listados!$K$8:$L$12,2,0)</f>
        <v>1</v>
      </c>
      <c r="O28" s="133" t="s">
        <v>18</v>
      </c>
      <c r="P28" s="135">
        <f>+VLOOKUP(O28,[3]Listados!$K$13:$L$17,2,0)</f>
        <v>1</v>
      </c>
      <c r="Q28" s="134" t="str">
        <f>IF(AND(M28&lt;&gt;"",O28&lt;&gt;""),VLOOKUP(M28&amp;O28,[3]Listados!$M$3:$N$27,2,FALSE),"")</f>
        <v>Bajo</v>
      </c>
      <c r="R28" s="134" t="str">
        <f>+VLOOKUP(Q28,[3]Listados!$P$3:$Q$6,2,FALSE)</f>
        <v>Asumir el riesgo</v>
      </c>
      <c r="S28" s="134"/>
      <c r="T28" s="134"/>
      <c r="U28" s="129"/>
      <c r="V28" s="129"/>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29"/>
      <c r="AV28" s="129"/>
      <c r="AW28" s="129"/>
      <c r="AX28" s="129"/>
      <c r="AY28" s="129"/>
      <c r="AZ28" s="129"/>
      <c r="BA28" s="129"/>
      <c r="BB28" s="129"/>
      <c r="BC28" s="129"/>
      <c r="BD28" s="129"/>
      <c r="BE28" s="129"/>
      <c r="BF28" s="129"/>
      <c r="BG28" s="134"/>
      <c r="BH28" s="134"/>
      <c r="BI28" s="129"/>
      <c r="BJ28" s="155"/>
      <c r="BK28" s="155"/>
      <c r="BL28" s="155"/>
      <c r="BM28" s="155"/>
    </row>
    <row r="29" spans="1:65" ht="84" customHeight="1">
      <c r="A29" s="130">
        <v>23</v>
      </c>
      <c r="B29" s="132" t="s">
        <v>27</v>
      </c>
      <c r="C29" s="158" t="str">
        <f>IFERROR(VLOOKUP(B29,[4]Listados!B$3:C$20,2,FALSE),"")</f>
        <v xml:space="preserve">Proveer información oportuna, confiable, veraz y accesible a clientes internos y externos del Ministerio de Justicia y del Derecho </v>
      </c>
      <c r="D29" s="136" t="s">
        <v>307</v>
      </c>
      <c r="E29" s="136" t="s">
        <v>216</v>
      </c>
      <c r="F29" s="136" t="s">
        <v>273</v>
      </c>
      <c r="G29" s="136" t="s">
        <v>217</v>
      </c>
      <c r="H29" s="151" t="s">
        <v>294</v>
      </c>
      <c r="I29" s="151" t="s">
        <v>275</v>
      </c>
      <c r="J29" s="151" t="s">
        <v>295</v>
      </c>
      <c r="K29" s="152" t="s">
        <v>30</v>
      </c>
      <c r="L29" s="136" t="s">
        <v>296</v>
      </c>
      <c r="M29" s="132" t="s">
        <v>21</v>
      </c>
      <c r="N29" s="135">
        <f>+VLOOKUP(M29,[3]Listados!$K$8:$L$12,2,0)</f>
        <v>1</v>
      </c>
      <c r="O29" s="133" t="s">
        <v>18</v>
      </c>
      <c r="P29" s="135">
        <f>+VLOOKUP(O29,[3]Listados!$K$13:$L$17,2,0)</f>
        <v>1</v>
      </c>
      <c r="Q29" s="134" t="str">
        <f>IF(AND(M29&lt;&gt;"",O29&lt;&gt;""),VLOOKUP(M29&amp;O29,[3]Listados!$M$3:$N$27,2,FALSE),"")</f>
        <v>Bajo</v>
      </c>
      <c r="R29" s="134" t="str">
        <f>+VLOOKUP(Q29,[3]Listados!$P$3:$Q$6,2,FALSE)</f>
        <v>Asumir el riesgo</v>
      </c>
      <c r="S29" s="134"/>
      <c r="T29" s="134"/>
      <c r="U29" s="129"/>
      <c r="V29" s="129"/>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29"/>
      <c r="AV29" s="129"/>
      <c r="AW29" s="129"/>
      <c r="AX29" s="129"/>
      <c r="AY29" s="129"/>
      <c r="AZ29" s="129"/>
      <c r="BA29" s="129"/>
      <c r="BB29" s="129"/>
      <c r="BC29" s="129"/>
      <c r="BD29" s="129"/>
      <c r="BE29" s="129"/>
      <c r="BF29" s="129"/>
      <c r="BG29" s="134"/>
      <c r="BH29" s="134"/>
      <c r="BI29" s="129"/>
      <c r="BJ29" s="155"/>
      <c r="BK29" s="155"/>
      <c r="BL29" s="155"/>
      <c r="BM29" s="155"/>
    </row>
    <row r="30" spans="1:65" ht="84" customHeight="1">
      <c r="A30" s="130">
        <v>24</v>
      </c>
      <c r="B30" s="132" t="s">
        <v>27</v>
      </c>
      <c r="C30" s="158" t="str">
        <f>IFERROR(VLOOKUP(B30,[4]Listados!B$3:C$20,2,FALSE),"")</f>
        <v xml:space="preserve">Proveer información oportuna, confiable, veraz y accesible a clientes internos y externos del Ministerio de Justicia y del Derecho </v>
      </c>
      <c r="D30" s="136" t="s">
        <v>308</v>
      </c>
      <c r="E30" s="136" t="s">
        <v>216</v>
      </c>
      <c r="F30" s="136" t="s">
        <v>273</v>
      </c>
      <c r="G30" s="136" t="s">
        <v>217</v>
      </c>
      <c r="H30" s="151" t="s">
        <v>294</v>
      </c>
      <c r="I30" s="151" t="s">
        <v>275</v>
      </c>
      <c r="J30" s="151" t="s">
        <v>295</v>
      </c>
      <c r="K30" s="152" t="s">
        <v>30</v>
      </c>
      <c r="L30" s="136" t="s">
        <v>296</v>
      </c>
      <c r="M30" s="132" t="s">
        <v>21</v>
      </c>
      <c r="N30" s="135">
        <f>+VLOOKUP(M30,[3]Listados!$K$8:$L$12,2,0)</f>
        <v>1</v>
      </c>
      <c r="O30" s="133" t="s">
        <v>18</v>
      </c>
      <c r="P30" s="135">
        <f>+VLOOKUP(O30,[3]Listados!$K$13:$L$17,2,0)</f>
        <v>1</v>
      </c>
      <c r="Q30" s="134" t="str">
        <f>IF(AND(M30&lt;&gt;"",O30&lt;&gt;""),VLOOKUP(M30&amp;O30,[3]Listados!$M$3:$N$27,2,FALSE),"")</f>
        <v>Bajo</v>
      </c>
      <c r="R30" s="134" t="str">
        <f>+VLOOKUP(Q30,[3]Listados!$P$3:$Q$6,2,FALSE)</f>
        <v>Asumir el riesgo</v>
      </c>
      <c r="S30" s="134"/>
      <c r="T30" s="134"/>
      <c r="U30" s="129"/>
      <c r="V30" s="129"/>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29"/>
      <c r="AV30" s="129"/>
      <c r="AW30" s="129"/>
      <c r="AX30" s="129"/>
      <c r="AY30" s="129"/>
      <c r="AZ30" s="129"/>
      <c r="BA30" s="129"/>
      <c r="BB30" s="129"/>
      <c r="BC30" s="129"/>
      <c r="BD30" s="129"/>
      <c r="BE30" s="129"/>
      <c r="BF30" s="129"/>
      <c r="BG30" s="134"/>
      <c r="BH30" s="134"/>
      <c r="BI30" s="129"/>
      <c r="BJ30" s="155"/>
      <c r="BK30" s="155"/>
      <c r="BL30" s="155"/>
      <c r="BM30" s="155"/>
    </row>
    <row r="31" spans="1:65" ht="84" customHeight="1">
      <c r="A31" s="130">
        <v>25</v>
      </c>
      <c r="B31" s="132" t="s">
        <v>27</v>
      </c>
      <c r="C31" s="158" t="str">
        <f>IFERROR(VLOOKUP(B31,[4]Listados!B$3:C$20,2,FALSE),"")</f>
        <v xml:space="preserve">Proveer información oportuna, confiable, veraz y accesible a clientes internos y externos del Ministerio de Justicia y del Derecho </v>
      </c>
      <c r="D31" s="136" t="s">
        <v>309</v>
      </c>
      <c r="E31" s="136" t="s">
        <v>216</v>
      </c>
      <c r="F31" s="136" t="s">
        <v>273</v>
      </c>
      <c r="G31" s="136" t="s">
        <v>217</v>
      </c>
      <c r="H31" s="151" t="s">
        <v>294</v>
      </c>
      <c r="I31" s="151" t="s">
        <v>275</v>
      </c>
      <c r="J31" s="151" t="s">
        <v>295</v>
      </c>
      <c r="K31" s="152" t="s">
        <v>30</v>
      </c>
      <c r="L31" s="136" t="s">
        <v>296</v>
      </c>
      <c r="M31" s="132" t="s">
        <v>21</v>
      </c>
      <c r="N31" s="135">
        <f>+VLOOKUP(M31,[3]Listados!$K$8:$L$12,2,0)</f>
        <v>1</v>
      </c>
      <c r="O31" s="133" t="s">
        <v>18</v>
      </c>
      <c r="P31" s="135">
        <f>+VLOOKUP(O31,[3]Listados!$K$13:$L$17,2,0)</f>
        <v>1</v>
      </c>
      <c r="Q31" s="134" t="str">
        <f>IF(AND(M31&lt;&gt;"",O31&lt;&gt;""),VLOOKUP(M31&amp;O31,[3]Listados!$M$3:$N$27,2,FALSE),"")</f>
        <v>Bajo</v>
      </c>
      <c r="R31" s="134" t="str">
        <f>+VLOOKUP(Q31,[3]Listados!$P$3:$Q$6,2,FALSE)</f>
        <v>Asumir el riesgo</v>
      </c>
      <c r="S31" s="134"/>
      <c r="T31" s="134"/>
      <c r="U31" s="129"/>
      <c r="V31" s="129"/>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29"/>
      <c r="AV31" s="129"/>
      <c r="AW31" s="129"/>
      <c r="AX31" s="129"/>
      <c r="AY31" s="129"/>
      <c r="AZ31" s="129"/>
      <c r="BA31" s="129"/>
      <c r="BB31" s="129"/>
      <c r="BC31" s="129"/>
      <c r="BD31" s="129"/>
      <c r="BE31" s="129"/>
      <c r="BF31" s="129"/>
      <c r="BG31" s="134"/>
      <c r="BH31" s="134"/>
      <c r="BI31" s="129"/>
      <c r="BJ31" s="155"/>
      <c r="BK31" s="155"/>
      <c r="BL31" s="155"/>
      <c r="BM31" s="155"/>
    </row>
    <row r="32" spans="1:65" ht="84" customHeight="1">
      <c r="A32" s="130">
        <v>26</v>
      </c>
      <c r="B32" s="132" t="s">
        <v>27</v>
      </c>
      <c r="C32" s="158" t="str">
        <f>IFERROR(VLOOKUP(B32,[4]Listados!B$3:C$20,2,FALSE),"")</f>
        <v xml:space="preserve">Proveer información oportuna, confiable, veraz y accesible a clientes internos y externos del Ministerio de Justicia y del Derecho </v>
      </c>
      <c r="D32" s="136" t="s">
        <v>310</v>
      </c>
      <c r="E32" s="136" t="s">
        <v>216</v>
      </c>
      <c r="F32" s="136" t="s">
        <v>273</v>
      </c>
      <c r="G32" s="136" t="s">
        <v>217</v>
      </c>
      <c r="H32" s="151" t="s">
        <v>294</v>
      </c>
      <c r="I32" s="151" t="s">
        <v>275</v>
      </c>
      <c r="J32" s="151" t="s">
        <v>295</v>
      </c>
      <c r="K32" s="152" t="s">
        <v>30</v>
      </c>
      <c r="L32" s="136" t="s">
        <v>296</v>
      </c>
      <c r="M32" s="132" t="s">
        <v>21</v>
      </c>
      <c r="N32" s="135">
        <f>+VLOOKUP(M32,[3]Listados!$K$8:$L$12,2,0)</f>
        <v>1</v>
      </c>
      <c r="O32" s="133" t="s">
        <v>18</v>
      </c>
      <c r="P32" s="135">
        <f>+VLOOKUP(O32,[3]Listados!$K$13:$L$17,2,0)</f>
        <v>1</v>
      </c>
      <c r="Q32" s="134" t="str">
        <f>IF(AND(M32&lt;&gt;"",O32&lt;&gt;""),VLOOKUP(M32&amp;O32,[3]Listados!$M$3:$N$27,2,FALSE),"")</f>
        <v>Bajo</v>
      </c>
      <c r="R32" s="134" t="str">
        <f>+VLOOKUP(Q32,[3]Listados!$P$3:$Q$6,2,FALSE)</f>
        <v>Asumir el riesgo</v>
      </c>
      <c r="S32" s="134"/>
      <c r="T32" s="134"/>
      <c r="U32" s="129"/>
      <c r="V32" s="129"/>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29"/>
      <c r="AV32" s="129"/>
      <c r="AW32" s="129"/>
      <c r="AX32" s="129"/>
      <c r="AY32" s="129"/>
      <c r="AZ32" s="129"/>
      <c r="BA32" s="129"/>
      <c r="BB32" s="129"/>
      <c r="BC32" s="129"/>
      <c r="BD32" s="129"/>
      <c r="BE32" s="129"/>
      <c r="BF32" s="129"/>
      <c r="BG32" s="134"/>
      <c r="BH32" s="134"/>
      <c r="BI32" s="129"/>
      <c r="BJ32" s="155"/>
      <c r="BK32" s="155"/>
      <c r="BL32" s="155"/>
      <c r="BM32" s="155"/>
    </row>
    <row r="33" spans="1:65" ht="84" customHeight="1">
      <c r="A33" s="130">
        <v>27</v>
      </c>
      <c r="B33" s="132" t="s">
        <v>27</v>
      </c>
      <c r="C33" s="158" t="str">
        <f>IFERROR(VLOOKUP(B33,[4]Listados!B$3:C$20,2,FALSE),"")</f>
        <v xml:space="preserve">Proveer información oportuna, confiable, veraz y accesible a clientes internos y externos del Ministerio de Justicia y del Derecho </v>
      </c>
      <c r="D33" s="136" t="s">
        <v>311</v>
      </c>
      <c r="E33" s="136" t="s">
        <v>216</v>
      </c>
      <c r="F33" s="136" t="s">
        <v>273</v>
      </c>
      <c r="G33" s="136" t="s">
        <v>217</v>
      </c>
      <c r="H33" s="151" t="s">
        <v>283</v>
      </c>
      <c r="I33" s="151" t="s">
        <v>275</v>
      </c>
      <c r="J33" s="151" t="s">
        <v>295</v>
      </c>
      <c r="K33" s="152" t="s">
        <v>16</v>
      </c>
      <c r="L33" s="136" t="s">
        <v>296</v>
      </c>
      <c r="M33" s="132" t="s">
        <v>21</v>
      </c>
      <c r="N33" s="135">
        <f>+VLOOKUP(M33,[3]Listados!$K$8:$L$12,2,0)</f>
        <v>1</v>
      </c>
      <c r="O33" s="133" t="s">
        <v>18</v>
      </c>
      <c r="P33" s="135">
        <f>+VLOOKUP(O33,[3]Listados!$K$13:$L$17,2,0)</f>
        <v>1</v>
      </c>
      <c r="Q33" s="134" t="str">
        <f>IF(AND(M33&lt;&gt;"",O33&lt;&gt;""),VLOOKUP(M33&amp;O33,[3]Listados!$M$3:$N$27,2,FALSE),"")</f>
        <v>Bajo</v>
      </c>
      <c r="R33" s="134" t="str">
        <f>+VLOOKUP(Q33,[3]Listados!$P$3:$Q$6,2,FALSE)</f>
        <v>Asumir el riesgo</v>
      </c>
      <c r="S33" s="134"/>
      <c r="T33" s="134"/>
      <c r="U33" s="129"/>
      <c r="V33" s="129"/>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29"/>
      <c r="AV33" s="129"/>
      <c r="AW33" s="129"/>
      <c r="AX33" s="129"/>
      <c r="AY33" s="129"/>
      <c r="AZ33" s="129"/>
      <c r="BA33" s="129"/>
      <c r="BB33" s="129"/>
      <c r="BC33" s="129"/>
      <c r="BD33" s="129"/>
      <c r="BE33" s="129"/>
      <c r="BF33" s="129"/>
      <c r="BG33" s="134"/>
      <c r="BH33" s="134"/>
      <c r="BI33" s="129"/>
      <c r="BJ33" s="155"/>
      <c r="BK33" s="155"/>
      <c r="BL33" s="155"/>
      <c r="BM33" s="155"/>
    </row>
    <row r="34" spans="1:65" ht="84" customHeight="1">
      <c r="A34" s="130">
        <v>28</v>
      </c>
      <c r="B34" s="132" t="s">
        <v>27</v>
      </c>
      <c r="C34" s="158" t="str">
        <f>IFERROR(VLOOKUP(B34,[4]Listados!B$3:C$20,2,FALSE),"")</f>
        <v xml:space="preserve">Proveer información oportuna, confiable, veraz y accesible a clientes internos y externos del Ministerio de Justicia y del Derecho </v>
      </c>
      <c r="D34" s="136" t="s">
        <v>312</v>
      </c>
      <c r="E34" s="136" t="s">
        <v>216</v>
      </c>
      <c r="F34" s="136" t="s">
        <v>273</v>
      </c>
      <c r="G34" s="136" t="s">
        <v>217</v>
      </c>
      <c r="H34" s="151" t="s">
        <v>283</v>
      </c>
      <c r="I34" s="151" t="s">
        <v>275</v>
      </c>
      <c r="J34" s="151" t="s">
        <v>295</v>
      </c>
      <c r="K34" s="152" t="s">
        <v>16</v>
      </c>
      <c r="L34" s="136" t="s">
        <v>296</v>
      </c>
      <c r="M34" s="132" t="s">
        <v>21</v>
      </c>
      <c r="N34" s="135">
        <f>+VLOOKUP(M34,[3]Listados!$K$8:$L$12,2,0)</f>
        <v>1</v>
      </c>
      <c r="O34" s="133" t="s">
        <v>18</v>
      </c>
      <c r="P34" s="135">
        <f>+VLOOKUP(O34,[3]Listados!$K$13:$L$17,2,0)</f>
        <v>1</v>
      </c>
      <c r="Q34" s="134" t="str">
        <f>IF(AND(M34&lt;&gt;"",O34&lt;&gt;""),VLOOKUP(M34&amp;O34,[3]Listados!$M$3:$N$27,2,FALSE),"")</f>
        <v>Bajo</v>
      </c>
      <c r="R34" s="134" t="str">
        <f>+VLOOKUP(Q34,[3]Listados!$P$3:$Q$6,2,FALSE)</f>
        <v>Asumir el riesgo</v>
      </c>
      <c r="S34" s="134"/>
      <c r="T34" s="134"/>
      <c r="U34" s="129"/>
      <c r="V34" s="129"/>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29"/>
      <c r="AV34" s="129"/>
      <c r="AW34" s="129"/>
      <c r="AX34" s="129"/>
      <c r="AY34" s="129"/>
      <c r="AZ34" s="129"/>
      <c r="BA34" s="129"/>
      <c r="BB34" s="129"/>
      <c r="BC34" s="129"/>
      <c r="BD34" s="129"/>
      <c r="BE34" s="129"/>
      <c r="BF34" s="129"/>
      <c r="BG34" s="134"/>
      <c r="BH34" s="134"/>
      <c r="BI34" s="129"/>
      <c r="BJ34" s="155"/>
      <c r="BK34" s="155"/>
      <c r="BL34" s="155"/>
      <c r="BM34" s="155"/>
    </row>
    <row r="35" spans="1:65" ht="84" customHeight="1">
      <c r="A35" s="130">
        <v>29</v>
      </c>
      <c r="B35" s="132" t="s">
        <v>27</v>
      </c>
      <c r="C35" s="158" t="str">
        <f>IFERROR(VLOOKUP(B35,[4]Listados!B$3:C$20,2,FALSE),"")</f>
        <v xml:space="preserve">Proveer información oportuna, confiable, veraz y accesible a clientes internos y externos del Ministerio de Justicia y del Derecho </v>
      </c>
      <c r="D35" s="136" t="s">
        <v>313</v>
      </c>
      <c r="E35" s="136" t="s">
        <v>314</v>
      </c>
      <c r="F35" s="136" t="s">
        <v>273</v>
      </c>
      <c r="G35" s="136" t="s">
        <v>217</v>
      </c>
      <c r="H35" s="151" t="s">
        <v>315</v>
      </c>
      <c r="I35" s="151" t="s">
        <v>316</v>
      </c>
      <c r="J35" s="151" t="s">
        <v>219</v>
      </c>
      <c r="K35" s="152" t="s">
        <v>16</v>
      </c>
      <c r="L35" s="136" t="s">
        <v>317</v>
      </c>
      <c r="M35" s="132" t="s">
        <v>21</v>
      </c>
      <c r="N35" s="135">
        <f>+VLOOKUP(M35,[3]Listados!$K$8:$L$12,2,0)</f>
        <v>1</v>
      </c>
      <c r="O35" s="133" t="s">
        <v>18</v>
      </c>
      <c r="P35" s="135">
        <f>+VLOOKUP(O35,[3]Listados!$K$13:$L$17,2,0)</f>
        <v>1</v>
      </c>
      <c r="Q35" s="134" t="str">
        <f>IF(AND(M35&lt;&gt;"",O35&lt;&gt;""),VLOOKUP(M35&amp;O35,[3]Listados!$M$3:$N$27,2,FALSE),"")</f>
        <v>Bajo</v>
      </c>
      <c r="R35" s="134" t="str">
        <f>+VLOOKUP(Q35,[3]Listados!$P$3:$Q$6,2,FALSE)</f>
        <v>Asumir el riesgo</v>
      </c>
      <c r="S35" s="134"/>
      <c r="T35" s="134"/>
      <c r="U35" s="129"/>
      <c r="V35" s="129"/>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29"/>
      <c r="AV35" s="129"/>
      <c r="AW35" s="129"/>
      <c r="AX35" s="129"/>
      <c r="AY35" s="129"/>
      <c r="AZ35" s="129"/>
      <c r="BA35" s="129"/>
      <c r="BB35" s="129"/>
      <c r="BC35" s="129"/>
      <c r="BD35" s="129"/>
      <c r="BE35" s="129"/>
      <c r="BF35" s="129"/>
      <c r="BG35" s="134"/>
      <c r="BH35" s="134"/>
      <c r="BI35" s="129"/>
      <c r="BJ35" s="155"/>
      <c r="BK35" s="155"/>
      <c r="BL35" s="155"/>
      <c r="BM35" s="155"/>
    </row>
    <row r="36" spans="1:65" ht="84" customHeight="1">
      <c r="A36" s="130">
        <v>30</v>
      </c>
      <c r="B36" s="132" t="s">
        <v>27</v>
      </c>
      <c r="C36" s="158" t="str">
        <f>IFERROR(VLOOKUP(B36,[4]Listados!B$3:C$20,2,FALSE),"")</f>
        <v xml:space="preserve">Proveer información oportuna, confiable, veraz y accesible a clientes internos y externos del Ministerio de Justicia y del Derecho </v>
      </c>
      <c r="D36" s="136" t="s">
        <v>318</v>
      </c>
      <c r="E36" s="136" t="s">
        <v>314</v>
      </c>
      <c r="F36" s="136" t="s">
        <v>273</v>
      </c>
      <c r="G36" s="136" t="s">
        <v>217</v>
      </c>
      <c r="H36" s="151" t="s">
        <v>315</v>
      </c>
      <c r="I36" s="151" t="s">
        <v>316</v>
      </c>
      <c r="J36" s="151" t="s">
        <v>219</v>
      </c>
      <c r="K36" s="152" t="s">
        <v>16</v>
      </c>
      <c r="L36" s="136" t="s">
        <v>317</v>
      </c>
      <c r="M36" s="132" t="s">
        <v>21</v>
      </c>
      <c r="N36" s="135">
        <f>+VLOOKUP(M36,[3]Listados!$K$8:$L$12,2,0)</f>
        <v>1</v>
      </c>
      <c r="O36" s="133" t="s">
        <v>18</v>
      </c>
      <c r="P36" s="135">
        <f>+VLOOKUP(O36,[3]Listados!$K$13:$L$17,2,0)</f>
        <v>1</v>
      </c>
      <c r="Q36" s="134" t="str">
        <f>IF(AND(M36&lt;&gt;"",O36&lt;&gt;""),VLOOKUP(M36&amp;O36,[3]Listados!$M$3:$N$27,2,FALSE),"")</f>
        <v>Bajo</v>
      </c>
      <c r="R36" s="134" t="str">
        <f>+VLOOKUP(Q36,[3]Listados!$P$3:$Q$6,2,FALSE)</f>
        <v>Asumir el riesgo</v>
      </c>
      <c r="S36" s="134"/>
      <c r="T36" s="134"/>
      <c r="U36" s="129"/>
      <c r="V36" s="129"/>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29"/>
      <c r="AV36" s="129"/>
      <c r="AW36" s="129"/>
      <c r="AX36" s="129"/>
      <c r="AY36" s="129"/>
      <c r="AZ36" s="129"/>
      <c r="BA36" s="129"/>
      <c r="BB36" s="129"/>
      <c r="BC36" s="129"/>
      <c r="BD36" s="129"/>
      <c r="BE36" s="129"/>
      <c r="BF36" s="129"/>
      <c r="BG36" s="134"/>
      <c r="BH36" s="134"/>
      <c r="BI36" s="129"/>
      <c r="BJ36" s="155"/>
      <c r="BK36" s="155"/>
      <c r="BL36" s="155"/>
      <c r="BM36" s="155"/>
    </row>
    <row r="37" spans="1:65" ht="84" customHeight="1">
      <c r="A37" s="130">
        <v>31</v>
      </c>
      <c r="B37" s="132" t="s">
        <v>27</v>
      </c>
      <c r="C37" s="158" t="str">
        <f>IFERROR(VLOOKUP(B37,[4]Listados!B$3:C$20,2,FALSE),"")</f>
        <v xml:space="preserve">Proveer información oportuna, confiable, veraz y accesible a clientes internos y externos del Ministerio de Justicia y del Derecho </v>
      </c>
      <c r="D37" s="136" t="s">
        <v>319</v>
      </c>
      <c r="E37" s="136" t="s">
        <v>314</v>
      </c>
      <c r="F37" s="136" t="s">
        <v>273</v>
      </c>
      <c r="G37" s="136" t="s">
        <v>217</v>
      </c>
      <c r="H37" s="151" t="s">
        <v>315</v>
      </c>
      <c r="I37" s="151" t="s">
        <v>316</v>
      </c>
      <c r="J37" s="151" t="s">
        <v>219</v>
      </c>
      <c r="K37" s="152" t="s">
        <v>16</v>
      </c>
      <c r="L37" s="136" t="s">
        <v>317</v>
      </c>
      <c r="M37" s="132" t="s">
        <v>21</v>
      </c>
      <c r="N37" s="135">
        <f>+VLOOKUP(M37,[3]Listados!$K$8:$L$12,2,0)</f>
        <v>1</v>
      </c>
      <c r="O37" s="133" t="s">
        <v>18</v>
      </c>
      <c r="P37" s="135">
        <f>+VLOOKUP(O37,[3]Listados!$K$13:$L$17,2,0)</f>
        <v>1</v>
      </c>
      <c r="Q37" s="134" t="str">
        <f>IF(AND(M37&lt;&gt;"",O37&lt;&gt;""),VLOOKUP(M37&amp;O37,[3]Listados!$M$3:$N$27,2,FALSE),"")</f>
        <v>Bajo</v>
      </c>
      <c r="R37" s="134" t="str">
        <f>+VLOOKUP(Q37,[3]Listados!$P$3:$Q$6,2,FALSE)</f>
        <v>Asumir el riesgo</v>
      </c>
      <c r="S37" s="134"/>
      <c r="T37" s="134"/>
      <c r="U37" s="129"/>
      <c r="V37" s="129"/>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29"/>
      <c r="AV37" s="129"/>
      <c r="AW37" s="129"/>
      <c r="AX37" s="129"/>
      <c r="AY37" s="129"/>
      <c r="AZ37" s="129"/>
      <c r="BA37" s="129"/>
      <c r="BB37" s="129"/>
      <c r="BC37" s="129"/>
      <c r="BD37" s="129"/>
      <c r="BE37" s="129"/>
      <c r="BF37" s="129"/>
      <c r="BG37" s="134"/>
      <c r="BH37" s="134"/>
      <c r="BI37" s="129"/>
      <c r="BJ37" s="155"/>
      <c r="BK37" s="155"/>
      <c r="BL37" s="155"/>
      <c r="BM37" s="155"/>
    </row>
    <row r="38" spans="1:65" ht="84" customHeight="1">
      <c r="A38" s="130">
        <v>32</v>
      </c>
      <c r="B38" s="132" t="s">
        <v>27</v>
      </c>
      <c r="C38" s="158" t="str">
        <f>IFERROR(VLOOKUP(B38,[4]Listados!B$3:C$20,2,FALSE),"")</f>
        <v xml:space="preserve">Proveer información oportuna, confiable, veraz y accesible a clientes internos y externos del Ministerio de Justicia y del Derecho </v>
      </c>
      <c r="D38" s="139" t="s">
        <v>320</v>
      </c>
      <c r="E38" s="136" t="s">
        <v>216</v>
      </c>
      <c r="F38" s="136" t="s">
        <v>273</v>
      </c>
      <c r="G38" s="136" t="s">
        <v>217</v>
      </c>
      <c r="H38" s="151" t="s">
        <v>294</v>
      </c>
      <c r="I38" s="151" t="s">
        <v>275</v>
      </c>
      <c r="J38" s="151" t="s">
        <v>295</v>
      </c>
      <c r="K38" s="152" t="s">
        <v>30</v>
      </c>
      <c r="L38" s="136" t="s">
        <v>296</v>
      </c>
      <c r="M38" s="132" t="s">
        <v>21</v>
      </c>
      <c r="N38" s="135">
        <f>+VLOOKUP(M38,[3]Listados!$K$8:$L$12,2,0)</f>
        <v>1</v>
      </c>
      <c r="O38" s="133" t="s">
        <v>18</v>
      </c>
      <c r="P38" s="135">
        <f>+VLOOKUP(O38,[3]Listados!$K$13:$L$17,2,0)</f>
        <v>1</v>
      </c>
      <c r="Q38" s="134" t="str">
        <f>IF(AND(M38&lt;&gt;"",O38&lt;&gt;""),VLOOKUP(M38&amp;O38,[3]Listados!$M$3:$N$27,2,FALSE),"")</f>
        <v>Bajo</v>
      </c>
      <c r="R38" s="134" t="str">
        <f>+VLOOKUP(Q38,[3]Listados!$P$3:$Q$6,2,FALSE)</f>
        <v>Asumir el riesgo</v>
      </c>
      <c r="S38" s="134"/>
      <c r="T38" s="134"/>
      <c r="U38" s="129"/>
      <c r="V38" s="129"/>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29"/>
      <c r="AV38" s="129"/>
      <c r="AW38" s="129"/>
      <c r="AX38" s="129"/>
      <c r="AY38" s="129"/>
      <c r="AZ38" s="129"/>
      <c r="BA38" s="129"/>
      <c r="BB38" s="129"/>
      <c r="BC38" s="129"/>
      <c r="BD38" s="129"/>
      <c r="BE38" s="129"/>
      <c r="BF38" s="129"/>
      <c r="BG38" s="134"/>
      <c r="BH38" s="134"/>
      <c r="BI38" s="129"/>
      <c r="BJ38" s="155"/>
      <c r="BK38" s="155"/>
      <c r="BL38" s="155"/>
      <c r="BM38" s="155"/>
    </row>
    <row r="39" spans="1:65" ht="84" customHeight="1">
      <c r="A39" s="130">
        <v>33</v>
      </c>
      <c r="B39" s="132" t="s">
        <v>27</v>
      </c>
      <c r="C39" s="158" t="str">
        <f>IFERROR(VLOOKUP(B39,[4]Listados!B$3:C$20,2,FALSE),"")</f>
        <v xml:space="preserve">Proveer información oportuna, confiable, veraz y accesible a clientes internos y externos del Ministerio de Justicia y del Derecho </v>
      </c>
      <c r="D39" s="139" t="s">
        <v>321</v>
      </c>
      <c r="E39" s="136" t="s">
        <v>216</v>
      </c>
      <c r="F39" s="136" t="s">
        <v>273</v>
      </c>
      <c r="G39" s="136" t="s">
        <v>217</v>
      </c>
      <c r="H39" s="151" t="s">
        <v>294</v>
      </c>
      <c r="I39" s="151" t="s">
        <v>275</v>
      </c>
      <c r="J39" s="151" t="s">
        <v>295</v>
      </c>
      <c r="K39" s="152" t="s">
        <v>30</v>
      </c>
      <c r="L39" s="136" t="s">
        <v>296</v>
      </c>
      <c r="M39" s="132" t="s">
        <v>21</v>
      </c>
      <c r="N39" s="135">
        <f>+VLOOKUP(M39,[3]Listados!$K$8:$L$12,2,0)</f>
        <v>1</v>
      </c>
      <c r="O39" s="133" t="s">
        <v>18</v>
      </c>
      <c r="P39" s="135">
        <f>+VLOOKUP(O39,[3]Listados!$K$13:$L$17,2,0)</f>
        <v>1</v>
      </c>
      <c r="Q39" s="134" t="str">
        <f>IF(AND(M39&lt;&gt;"",O39&lt;&gt;""),VLOOKUP(M39&amp;O39,[3]Listados!$M$3:$N$27,2,FALSE),"")</f>
        <v>Bajo</v>
      </c>
      <c r="R39" s="134" t="str">
        <f>+VLOOKUP(Q39,[3]Listados!$P$3:$Q$6,2,FALSE)</f>
        <v>Asumir el riesgo</v>
      </c>
      <c r="S39" s="134"/>
      <c r="T39" s="134"/>
      <c r="U39" s="129"/>
      <c r="V39" s="129"/>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29"/>
      <c r="AV39" s="129"/>
      <c r="AW39" s="129"/>
      <c r="AX39" s="129"/>
      <c r="AY39" s="129"/>
      <c r="AZ39" s="129"/>
      <c r="BA39" s="129"/>
      <c r="BB39" s="129"/>
      <c r="BC39" s="129"/>
      <c r="BD39" s="129"/>
      <c r="BE39" s="129"/>
      <c r="BF39" s="129"/>
      <c r="BG39" s="134"/>
      <c r="BH39" s="134"/>
      <c r="BI39" s="129"/>
      <c r="BJ39" s="155"/>
      <c r="BK39" s="155"/>
      <c r="BL39" s="155"/>
      <c r="BM39" s="155"/>
    </row>
    <row r="40" spans="1:65" ht="84" customHeight="1">
      <c r="A40" s="130">
        <v>34</v>
      </c>
      <c r="B40" s="132" t="s">
        <v>27</v>
      </c>
      <c r="C40" s="158" t="str">
        <f>IFERROR(VLOOKUP(B40,[4]Listados!B$3:C$20,2,FALSE),"")</f>
        <v xml:space="preserve">Proveer información oportuna, confiable, veraz y accesible a clientes internos y externos del Ministerio de Justicia y del Derecho </v>
      </c>
      <c r="D40" s="139" t="s">
        <v>322</v>
      </c>
      <c r="E40" s="136" t="s">
        <v>216</v>
      </c>
      <c r="F40" s="136" t="s">
        <v>273</v>
      </c>
      <c r="G40" s="136" t="s">
        <v>217</v>
      </c>
      <c r="H40" s="151" t="s">
        <v>294</v>
      </c>
      <c r="I40" s="151" t="s">
        <v>275</v>
      </c>
      <c r="J40" s="151" t="s">
        <v>295</v>
      </c>
      <c r="K40" s="152" t="s">
        <v>30</v>
      </c>
      <c r="L40" s="136" t="s">
        <v>296</v>
      </c>
      <c r="M40" s="132" t="s">
        <v>21</v>
      </c>
      <c r="N40" s="135">
        <f>+VLOOKUP(M40,[3]Listados!$K$8:$L$12,2,0)</f>
        <v>1</v>
      </c>
      <c r="O40" s="133" t="s">
        <v>18</v>
      </c>
      <c r="P40" s="135">
        <f>+VLOOKUP(O40,[3]Listados!$K$13:$L$17,2,0)</f>
        <v>1</v>
      </c>
      <c r="Q40" s="134" t="str">
        <f>IF(AND(M40&lt;&gt;"",O40&lt;&gt;""),VLOOKUP(M40&amp;O40,[3]Listados!$M$3:$N$27,2,FALSE),"")</f>
        <v>Bajo</v>
      </c>
      <c r="R40" s="134" t="str">
        <f>+VLOOKUP(Q40,[3]Listados!$P$3:$Q$6,2,FALSE)</f>
        <v>Asumir el riesgo</v>
      </c>
      <c r="S40" s="134"/>
      <c r="T40" s="134"/>
      <c r="U40" s="129"/>
      <c r="V40" s="129"/>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29"/>
      <c r="AV40" s="129"/>
      <c r="AW40" s="129"/>
      <c r="AX40" s="129"/>
      <c r="AY40" s="129"/>
      <c r="AZ40" s="129"/>
      <c r="BA40" s="129"/>
      <c r="BB40" s="129"/>
      <c r="BC40" s="129"/>
      <c r="BD40" s="129"/>
      <c r="BE40" s="129"/>
      <c r="BF40" s="129"/>
      <c r="BG40" s="134"/>
      <c r="BH40" s="134"/>
      <c r="BI40" s="129"/>
      <c r="BJ40" s="155"/>
      <c r="BK40" s="155"/>
      <c r="BL40" s="155"/>
      <c r="BM40" s="155"/>
    </row>
    <row r="41" spans="1:65" ht="84" customHeight="1">
      <c r="A41" s="130">
        <v>35</v>
      </c>
      <c r="B41" s="132" t="s">
        <v>27</v>
      </c>
      <c r="C41" s="158" t="str">
        <f>IFERROR(VLOOKUP(B41,[4]Listados!B$3:C$20,2,FALSE),"")</f>
        <v xml:space="preserve">Proveer información oportuna, confiable, veraz y accesible a clientes internos y externos del Ministerio de Justicia y del Derecho </v>
      </c>
      <c r="D41" s="139" t="s">
        <v>323</v>
      </c>
      <c r="E41" s="136" t="s">
        <v>216</v>
      </c>
      <c r="F41" s="136" t="s">
        <v>273</v>
      </c>
      <c r="G41" s="136" t="s">
        <v>217</v>
      </c>
      <c r="H41" s="151" t="s">
        <v>294</v>
      </c>
      <c r="I41" s="151" t="s">
        <v>275</v>
      </c>
      <c r="J41" s="151" t="s">
        <v>295</v>
      </c>
      <c r="K41" s="152" t="s">
        <v>30</v>
      </c>
      <c r="L41" s="136" t="s">
        <v>296</v>
      </c>
      <c r="M41" s="132" t="s">
        <v>21</v>
      </c>
      <c r="N41" s="135">
        <f>+VLOOKUP(M41,[3]Listados!$K$8:$L$12,2,0)</f>
        <v>1</v>
      </c>
      <c r="O41" s="133" t="s">
        <v>18</v>
      </c>
      <c r="P41" s="135">
        <f>+VLOOKUP(O41,[3]Listados!$K$13:$L$17,2,0)</f>
        <v>1</v>
      </c>
      <c r="Q41" s="134" t="str">
        <f>IF(AND(M41&lt;&gt;"",O41&lt;&gt;""),VLOOKUP(M41&amp;O41,[3]Listados!$M$3:$N$27,2,FALSE),"")</f>
        <v>Bajo</v>
      </c>
      <c r="R41" s="134" t="str">
        <f>+VLOOKUP(Q41,[3]Listados!$P$3:$Q$6,2,FALSE)</f>
        <v>Asumir el riesgo</v>
      </c>
      <c r="S41" s="134"/>
      <c r="T41" s="134"/>
      <c r="U41" s="129"/>
      <c r="V41" s="129"/>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29"/>
      <c r="AV41" s="129"/>
      <c r="AW41" s="129"/>
      <c r="AX41" s="129"/>
      <c r="AY41" s="129"/>
      <c r="AZ41" s="129"/>
      <c r="BA41" s="129"/>
      <c r="BB41" s="129"/>
      <c r="BC41" s="129"/>
      <c r="BD41" s="129"/>
      <c r="BE41" s="129"/>
      <c r="BF41" s="129"/>
      <c r="BG41" s="134"/>
      <c r="BH41" s="134"/>
      <c r="BI41" s="129"/>
      <c r="BJ41" s="155"/>
      <c r="BK41" s="155"/>
      <c r="BL41" s="155"/>
      <c r="BM41" s="155"/>
    </row>
    <row r="42" spans="1:65" ht="84" customHeight="1">
      <c r="A42" s="130">
        <v>36</v>
      </c>
      <c r="B42" s="132" t="s">
        <v>27</v>
      </c>
      <c r="C42" s="158" t="str">
        <f>IFERROR(VLOOKUP(B42,[4]Listados!B$3:C$20,2,FALSE),"")</f>
        <v xml:space="preserve">Proveer información oportuna, confiable, veraz y accesible a clientes internos y externos del Ministerio de Justicia y del Derecho </v>
      </c>
      <c r="D42" s="139" t="s">
        <v>324</v>
      </c>
      <c r="E42" s="136" t="s">
        <v>216</v>
      </c>
      <c r="F42" s="136" t="s">
        <v>273</v>
      </c>
      <c r="G42" s="136" t="s">
        <v>217</v>
      </c>
      <c r="H42" s="151" t="s">
        <v>294</v>
      </c>
      <c r="I42" s="151" t="s">
        <v>275</v>
      </c>
      <c r="J42" s="151" t="s">
        <v>295</v>
      </c>
      <c r="K42" s="152" t="s">
        <v>30</v>
      </c>
      <c r="L42" s="136" t="s">
        <v>296</v>
      </c>
      <c r="M42" s="132" t="s">
        <v>21</v>
      </c>
      <c r="N42" s="135">
        <f>+VLOOKUP(M42,[3]Listados!$K$8:$L$12,2,0)</f>
        <v>1</v>
      </c>
      <c r="O42" s="133" t="s">
        <v>18</v>
      </c>
      <c r="P42" s="135">
        <f>+VLOOKUP(O42,[3]Listados!$K$13:$L$17,2,0)</f>
        <v>1</v>
      </c>
      <c r="Q42" s="134" t="str">
        <f>IF(AND(M42&lt;&gt;"",O42&lt;&gt;""),VLOOKUP(M42&amp;O42,[3]Listados!$M$3:$N$27,2,FALSE),"")</f>
        <v>Bajo</v>
      </c>
      <c r="R42" s="134" t="str">
        <f>+VLOOKUP(Q42,[3]Listados!$P$3:$Q$6,2,FALSE)</f>
        <v>Asumir el riesgo</v>
      </c>
      <c r="S42" s="134"/>
      <c r="T42" s="134"/>
      <c r="U42" s="129"/>
      <c r="V42" s="129"/>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29"/>
      <c r="AV42" s="129"/>
      <c r="AW42" s="129"/>
      <c r="AX42" s="129"/>
      <c r="AY42" s="129"/>
      <c r="AZ42" s="129"/>
      <c r="BA42" s="129"/>
      <c r="BB42" s="129"/>
      <c r="BC42" s="129"/>
      <c r="BD42" s="129"/>
      <c r="BE42" s="129"/>
      <c r="BF42" s="129"/>
      <c r="BG42" s="134"/>
      <c r="BH42" s="134"/>
      <c r="BI42" s="129"/>
      <c r="BJ42" s="155"/>
      <c r="BK42" s="155"/>
      <c r="BL42" s="155"/>
      <c r="BM42" s="155"/>
    </row>
    <row r="43" spans="1:65" ht="84" customHeight="1">
      <c r="A43" s="130">
        <v>37</v>
      </c>
      <c r="B43" s="132" t="s">
        <v>58</v>
      </c>
      <c r="C43" s="149" t="str">
        <f>IFERROR(VLOOKUP(B43,[5]Listados!B$3:C$20,2,FALSE),"")</f>
        <v xml:space="preserve">Orientar la gestion de la entidad y del sector para que las acciones se deriven de una planeación eficiente y articulada que optimice 
el uso de los recursos en el logro de los objetivos institucionales. </v>
      </c>
      <c r="D43" s="136" t="s">
        <v>325</v>
      </c>
      <c r="E43" s="136" t="s">
        <v>216</v>
      </c>
      <c r="F43" s="136" t="s">
        <v>273</v>
      </c>
      <c r="G43" s="136" t="s">
        <v>217</v>
      </c>
      <c r="H43" s="151" t="s">
        <v>326</v>
      </c>
      <c r="I43" s="151" t="s">
        <v>275</v>
      </c>
      <c r="J43" s="151" t="s">
        <v>327</v>
      </c>
      <c r="K43" s="152" t="s">
        <v>16</v>
      </c>
      <c r="L43" s="136" t="s">
        <v>328</v>
      </c>
      <c r="M43" s="132" t="s">
        <v>21</v>
      </c>
      <c r="N43" s="135">
        <f>+VLOOKUP(M43,[3]Listados!$K$8:$L$12,2,0)</f>
        <v>1</v>
      </c>
      <c r="O43" s="133" t="s">
        <v>18</v>
      </c>
      <c r="P43" s="135">
        <f>+VLOOKUP(O43,[3]Listados!$K$13:$L$17,2,0)</f>
        <v>1</v>
      </c>
      <c r="Q43" s="134" t="str">
        <f>IF(AND(M43&lt;&gt;"",O43&lt;&gt;""),VLOOKUP(M43&amp;O43,[3]Listados!$M$3:$N$27,2,FALSE),"")</f>
        <v>Bajo</v>
      </c>
      <c r="R43" s="134" t="str">
        <f>+VLOOKUP(Q43,[3]Listados!$P$3:$Q$6,2,FALSE)</f>
        <v>Asumir el riesgo</v>
      </c>
      <c r="S43" s="134"/>
      <c r="T43" s="134"/>
      <c r="U43" s="129"/>
      <c r="V43" s="129"/>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29"/>
      <c r="AV43" s="129"/>
      <c r="AW43" s="129"/>
      <c r="AX43" s="129"/>
      <c r="AY43" s="129"/>
      <c r="AZ43" s="129"/>
      <c r="BA43" s="129"/>
      <c r="BB43" s="129"/>
      <c r="BC43" s="129"/>
      <c r="BD43" s="129"/>
      <c r="BE43" s="129"/>
      <c r="BF43" s="129"/>
      <c r="BG43" s="134"/>
      <c r="BH43" s="134"/>
      <c r="BI43" s="129"/>
      <c r="BJ43" s="155"/>
      <c r="BK43" s="155"/>
      <c r="BL43" s="155"/>
      <c r="BM43" s="155"/>
    </row>
    <row r="44" spans="1:65" ht="84" customHeight="1">
      <c r="A44" s="130">
        <v>38</v>
      </c>
      <c r="B44" s="132" t="s">
        <v>58</v>
      </c>
      <c r="C44" s="149" t="str">
        <f>IFERROR(VLOOKUP(B44,[5]Listados!B$3:C$20,2,FALSE),"")</f>
        <v xml:space="preserve">Orientar la gestion de la entidad y del sector para que las acciones se deriven de una planeación eficiente y articulada que optimice 
el uso de los recursos en el logro de los objetivos institucionales. </v>
      </c>
      <c r="D44" s="136" t="s">
        <v>329</v>
      </c>
      <c r="E44" s="136" t="s">
        <v>216</v>
      </c>
      <c r="F44" s="136" t="s">
        <v>273</v>
      </c>
      <c r="G44" s="136" t="s">
        <v>217</v>
      </c>
      <c r="H44" s="151" t="s">
        <v>326</v>
      </c>
      <c r="I44" s="151" t="s">
        <v>275</v>
      </c>
      <c r="J44" s="151" t="s">
        <v>327</v>
      </c>
      <c r="K44" s="152" t="s">
        <v>30</v>
      </c>
      <c r="L44" s="136" t="s">
        <v>328</v>
      </c>
      <c r="M44" s="132" t="s">
        <v>21</v>
      </c>
      <c r="N44" s="135">
        <f>+VLOOKUP(M44,[3]Listados!$K$8:$L$12,2,0)</f>
        <v>1</v>
      </c>
      <c r="O44" s="133" t="s">
        <v>18</v>
      </c>
      <c r="P44" s="135">
        <f>+VLOOKUP(O44,[3]Listados!$K$13:$L$17,2,0)</f>
        <v>1</v>
      </c>
      <c r="Q44" s="134" t="str">
        <f>IF(AND(M44&lt;&gt;"",O44&lt;&gt;""),VLOOKUP(M44&amp;O44,[3]Listados!$M$3:$N$27,2,FALSE),"")</f>
        <v>Bajo</v>
      </c>
      <c r="R44" s="134" t="str">
        <f>+VLOOKUP(Q44,[3]Listados!$P$3:$Q$6,2,FALSE)</f>
        <v>Asumir el riesgo</v>
      </c>
      <c r="S44" s="134"/>
      <c r="T44" s="134"/>
      <c r="U44" s="129"/>
      <c r="V44" s="129"/>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29"/>
      <c r="AV44" s="129"/>
      <c r="AW44" s="129"/>
      <c r="AX44" s="129"/>
      <c r="AY44" s="129"/>
      <c r="AZ44" s="129"/>
      <c r="BA44" s="129"/>
      <c r="BB44" s="129"/>
      <c r="BC44" s="129"/>
      <c r="BD44" s="129"/>
      <c r="BE44" s="129"/>
      <c r="BF44" s="129"/>
      <c r="BG44" s="134"/>
      <c r="BH44" s="134"/>
      <c r="BI44" s="129"/>
      <c r="BJ44" s="155"/>
      <c r="BK44" s="155"/>
      <c r="BL44" s="155"/>
      <c r="BM44" s="155"/>
    </row>
    <row r="45" spans="1:65" ht="84" customHeight="1">
      <c r="A45" s="130">
        <v>39</v>
      </c>
      <c r="B45" s="132" t="s">
        <v>58</v>
      </c>
      <c r="C45" s="149" t="str">
        <f>IFERROR(VLOOKUP(B45,[5]Listados!B$3:C$20,2,FALSE),"")</f>
        <v xml:space="preserve">Orientar la gestion de la entidad y del sector para que las acciones se deriven de una planeación eficiente y articulada que optimice 
el uso de los recursos en el logro de los objetivos institucionales. </v>
      </c>
      <c r="D45" s="136" t="s">
        <v>330</v>
      </c>
      <c r="E45" s="136" t="s">
        <v>216</v>
      </c>
      <c r="F45" s="136" t="s">
        <v>273</v>
      </c>
      <c r="G45" s="136" t="s">
        <v>217</v>
      </c>
      <c r="H45" s="151" t="s">
        <v>326</v>
      </c>
      <c r="I45" s="151" t="s">
        <v>275</v>
      </c>
      <c r="J45" s="151" t="s">
        <v>327</v>
      </c>
      <c r="K45" s="152" t="s">
        <v>16</v>
      </c>
      <c r="L45" s="136" t="s">
        <v>331</v>
      </c>
      <c r="M45" s="132" t="s">
        <v>21</v>
      </c>
      <c r="N45" s="135">
        <f>+VLOOKUP(M45,[3]Listados!$K$8:$L$12,2,0)</f>
        <v>1</v>
      </c>
      <c r="O45" s="133" t="s">
        <v>18</v>
      </c>
      <c r="P45" s="135">
        <f>+VLOOKUP(O45,[3]Listados!$K$13:$L$17,2,0)</f>
        <v>1</v>
      </c>
      <c r="Q45" s="134" t="str">
        <f>IF(AND(M45&lt;&gt;"",O45&lt;&gt;""),VLOOKUP(M45&amp;O45,[3]Listados!$M$3:$N$27,2,FALSE),"")</f>
        <v>Bajo</v>
      </c>
      <c r="R45" s="134" t="str">
        <f>+VLOOKUP(Q45,[3]Listados!$P$3:$Q$6,2,FALSE)</f>
        <v>Asumir el riesgo</v>
      </c>
      <c r="S45" s="134"/>
      <c r="T45" s="134"/>
      <c r="U45" s="129"/>
      <c r="V45" s="129"/>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29"/>
      <c r="AV45" s="129"/>
      <c r="AW45" s="129"/>
      <c r="AX45" s="129"/>
      <c r="AY45" s="129"/>
      <c r="AZ45" s="129"/>
      <c r="BA45" s="129"/>
      <c r="BB45" s="129"/>
      <c r="BC45" s="129"/>
      <c r="BD45" s="129"/>
      <c r="BE45" s="129"/>
      <c r="BF45" s="129"/>
      <c r="BG45" s="134"/>
      <c r="BH45" s="134"/>
      <c r="BI45" s="129"/>
      <c r="BJ45" s="155"/>
      <c r="BK45" s="155"/>
      <c r="BL45" s="155"/>
      <c r="BM45" s="155"/>
    </row>
    <row r="46" spans="1:65" ht="84" customHeight="1">
      <c r="A46" s="130">
        <v>40</v>
      </c>
      <c r="B46" s="132" t="s">
        <v>58</v>
      </c>
      <c r="C46" s="149" t="str">
        <f>IFERROR(VLOOKUP(B46,[5]Listados!B$3:C$20,2,FALSE),"")</f>
        <v xml:space="preserve">Orientar la gestion de la entidad y del sector para que las acciones se deriven de una planeación eficiente y articulada que optimice 
el uso de los recursos en el logro de los objetivos institucionales. </v>
      </c>
      <c r="D46" s="136" t="s">
        <v>332</v>
      </c>
      <c r="E46" s="136" t="s">
        <v>216</v>
      </c>
      <c r="F46" s="136" t="s">
        <v>273</v>
      </c>
      <c r="G46" s="136" t="s">
        <v>217</v>
      </c>
      <c r="H46" s="151" t="s">
        <v>294</v>
      </c>
      <c r="I46" s="151" t="s">
        <v>275</v>
      </c>
      <c r="J46" s="151" t="s">
        <v>327</v>
      </c>
      <c r="K46" s="152" t="s">
        <v>16</v>
      </c>
      <c r="L46" s="136" t="s">
        <v>333</v>
      </c>
      <c r="M46" s="132" t="s">
        <v>21</v>
      </c>
      <c r="N46" s="135">
        <f>+VLOOKUP(M46,[3]Listados!$K$8:$L$12,2,0)</f>
        <v>1</v>
      </c>
      <c r="O46" s="133" t="s">
        <v>18</v>
      </c>
      <c r="P46" s="135">
        <f>+VLOOKUP(O46,[3]Listados!$K$13:$L$17,2,0)</f>
        <v>1</v>
      </c>
      <c r="Q46" s="134" t="str">
        <f>IF(AND(M46&lt;&gt;"",O46&lt;&gt;""),VLOOKUP(M46&amp;O46,[3]Listados!$M$3:$N$27,2,FALSE),"")</f>
        <v>Bajo</v>
      </c>
      <c r="R46" s="134" t="str">
        <f>+VLOOKUP(Q46,[3]Listados!$P$3:$Q$6,2,FALSE)</f>
        <v>Asumir el riesgo</v>
      </c>
      <c r="S46" s="134"/>
      <c r="T46" s="134"/>
      <c r="U46" s="129"/>
      <c r="V46" s="129"/>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29"/>
      <c r="AV46" s="129"/>
      <c r="AW46" s="129"/>
      <c r="AX46" s="129"/>
      <c r="AY46" s="129"/>
      <c r="AZ46" s="129"/>
      <c r="BA46" s="129"/>
      <c r="BB46" s="129"/>
      <c r="BC46" s="129"/>
      <c r="BD46" s="129"/>
      <c r="BE46" s="129"/>
      <c r="BF46" s="129"/>
      <c r="BG46" s="134"/>
      <c r="BH46" s="134"/>
      <c r="BI46" s="129"/>
      <c r="BJ46" s="155"/>
      <c r="BK46" s="155"/>
      <c r="BL46" s="155"/>
      <c r="BM46" s="155"/>
    </row>
    <row r="47" spans="1:65" ht="84" customHeight="1">
      <c r="A47" s="130">
        <v>41</v>
      </c>
      <c r="B47" s="132" t="s">
        <v>58</v>
      </c>
      <c r="C47" s="149" t="str">
        <f>IFERROR(VLOOKUP(B47,[5]Listados!B$3:C$20,2,FALSE),"")</f>
        <v xml:space="preserve">Orientar la gestion de la entidad y del sector para que las acciones se deriven de una planeación eficiente y articulada que optimice 
el uso de los recursos en el logro de los objetivos institucionales. </v>
      </c>
      <c r="D47" s="136" t="s">
        <v>334</v>
      </c>
      <c r="E47" s="136" t="s">
        <v>216</v>
      </c>
      <c r="F47" s="136" t="s">
        <v>273</v>
      </c>
      <c r="G47" s="136" t="s">
        <v>217</v>
      </c>
      <c r="H47" s="151" t="s">
        <v>294</v>
      </c>
      <c r="I47" s="151" t="s">
        <v>275</v>
      </c>
      <c r="J47" s="151" t="s">
        <v>327</v>
      </c>
      <c r="K47" s="152" t="s">
        <v>30</v>
      </c>
      <c r="L47" s="136" t="s">
        <v>333</v>
      </c>
      <c r="M47" s="132" t="s">
        <v>21</v>
      </c>
      <c r="N47" s="135">
        <f>+VLOOKUP(M47,[3]Listados!$K$8:$L$12,2,0)</f>
        <v>1</v>
      </c>
      <c r="O47" s="133" t="s">
        <v>18</v>
      </c>
      <c r="P47" s="135">
        <f>+VLOOKUP(O47,[3]Listados!$K$13:$L$17,2,0)</f>
        <v>1</v>
      </c>
      <c r="Q47" s="134" t="str">
        <f>IF(AND(M47&lt;&gt;"",O47&lt;&gt;""),VLOOKUP(M47&amp;O47,[3]Listados!$M$3:$N$27,2,FALSE),"")</f>
        <v>Bajo</v>
      </c>
      <c r="R47" s="134" t="str">
        <f>+VLOOKUP(Q47,[3]Listados!$P$3:$Q$6,2,FALSE)</f>
        <v>Asumir el riesgo</v>
      </c>
      <c r="S47" s="134"/>
      <c r="T47" s="134"/>
      <c r="U47" s="129"/>
      <c r="V47" s="129"/>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29"/>
      <c r="AV47" s="129"/>
      <c r="AW47" s="129"/>
      <c r="AX47" s="129"/>
      <c r="AY47" s="129"/>
      <c r="AZ47" s="129"/>
      <c r="BA47" s="129"/>
      <c r="BB47" s="129"/>
      <c r="BC47" s="129"/>
      <c r="BD47" s="129"/>
      <c r="BE47" s="129"/>
      <c r="BF47" s="129"/>
      <c r="BG47" s="134"/>
      <c r="BH47" s="134"/>
      <c r="BI47" s="129"/>
      <c r="BJ47" s="155"/>
      <c r="BK47" s="155"/>
      <c r="BL47" s="155"/>
      <c r="BM47" s="155"/>
    </row>
    <row r="48" spans="1:65" ht="84" customHeight="1">
      <c r="A48" s="130">
        <v>42</v>
      </c>
      <c r="B48" s="132" t="s">
        <v>58</v>
      </c>
      <c r="C48" s="149" t="str">
        <f>IFERROR(VLOOKUP(B48,[5]Listados!B$3:C$20,2,FALSE),"")</f>
        <v xml:space="preserve">Orientar la gestion de la entidad y del sector para que las acciones se deriven de una planeación eficiente y articulada que optimice 
el uso de los recursos en el logro de los objetivos institucionales. </v>
      </c>
      <c r="D48" s="136" t="s">
        <v>335</v>
      </c>
      <c r="E48" s="136" t="s">
        <v>216</v>
      </c>
      <c r="F48" s="136" t="s">
        <v>273</v>
      </c>
      <c r="G48" s="136" t="s">
        <v>217</v>
      </c>
      <c r="H48" s="151" t="s">
        <v>336</v>
      </c>
      <c r="I48" s="151" t="s">
        <v>275</v>
      </c>
      <c r="J48" s="151" t="s">
        <v>327</v>
      </c>
      <c r="K48" s="152" t="s">
        <v>16</v>
      </c>
      <c r="L48" s="136" t="s">
        <v>337</v>
      </c>
      <c r="M48" s="132" t="s">
        <v>21</v>
      </c>
      <c r="N48" s="135">
        <f>+VLOOKUP(M48,[3]Listados!$K$8:$L$12,2,0)</f>
        <v>1</v>
      </c>
      <c r="O48" s="133" t="s">
        <v>18</v>
      </c>
      <c r="P48" s="135">
        <f>+VLOOKUP(O48,[3]Listados!$K$13:$L$17,2,0)</f>
        <v>1</v>
      </c>
      <c r="Q48" s="134" t="str">
        <f>IF(AND(M48&lt;&gt;"",O48&lt;&gt;""),VLOOKUP(M48&amp;O48,[3]Listados!$M$3:$N$27,2,FALSE),"")</f>
        <v>Bajo</v>
      </c>
      <c r="R48" s="134" t="str">
        <f>+VLOOKUP(Q48,[3]Listados!$P$3:$Q$6,2,FALSE)</f>
        <v>Asumir el riesgo</v>
      </c>
      <c r="S48" s="134"/>
      <c r="T48" s="134"/>
      <c r="U48" s="129"/>
      <c r="V48" s="129"/>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29"/>
      <c r="AV48" s="129"/>
      <c r="AW48" s="129"/>
      <c r="AX48" s="129"/>
      <c r="AY48" s="129"/>
      <c r="AZ48" s="129"/>
      <c r="BA48" s="129"/>
      <c r="BB48" s="129"/>
      <c r="BC48" s="129"/>
      <c r="BD48" s="129"/>
      <c r="BE48" s="129"/>
      <c r="BF48" s="129"/>
      <c r="BG48" s="134"/>
      <c r="BH48" s="134"/>
      <c r="BI48" s="129"/>
      <c r="BJ48" s="155"/>
      <c r="BK48" s="155"/>
      <c r="BL48" s="155"/>
      <c r="BM48" s="155"/>
    </row>
    <row r="49" spans="1:65" ht="84" customHeight="1">
      <c r="A49" s="130">
        <v>43</v>
      </c>
      <c r="B49" s="132" t="s">
        <v>58</v>
      </c>
      <c r="C49" s="149" t="str">
        <f>IFERROR(VLOOKUP(B49,[5]Listados!B$3:C$20,2,FALSE),"")</f>
        <v xml:space="preserve">Orientar la gestion de la entidad y del sector para que las acciones se deriven de una planeación eficiente y articulada que optimice 
el uso de los recursos en el logro de los objetivos institucionales. </v>
      </c>
      <c r="D49" s="136" t="s">
        <v>338</v>
      </c>
      <c r="E49" s="136" t="s">
        <v>216</v>
      </c>
      <c r="F49" s="136" t="s">
        <v>273</v>
      </c>
      <c r="G49" s="136" t="s">
        <v>217</v>
      </c>
      <c r="H49" s="151" t="s">
        <v>336</v>
      </c>
      <c r="I49" s="151" t="s">
        <v>275</v>
      </c>
      <c r="J49" s="151" t="s">
        <v>327</v>
      </c>
      <c r="K49" s="152" t="s">
        <v>16</v>
      </c>
      <c r="L49" s="136" t="s">
        <v>339</v>
      </c>
      <c r="M49" s="132" t="s">
        <v>21</v>
      </c>
      <c r="N49" s="135">
        <f>+VLOOKUP(M49,[3]Listados!$K$8:$L$12,2,0)</f>
        <v>1</v>
      </c>
      <c r="O49" s="133" t="s">
        <v>18</v>
      </c>
      <c r="P49" s="135">
        <f>+VLOOKUP(O49,[3]Listados!$K$13:$L$17,2,0)</f>
        <v>1</v>
      </c>
      <c r="Q49" s="134" t="str">
        <f>IF(AND(M49&lt;&gt;"",O49&lt;&gt;""),VLOOKUP(M49&amp;O49,[3]Listados!$M$3:$N$27,2,FALSE),"")</f>
        <v>Bajo</v>
      </c>
      <c r="R49" s="134" t="str">
        <f>+VLOOKUP(Q49,[3]Listados!$P$3:$Q$6,2,FALSE)</f>
        <v>Asumir el riesgo</v>
      </c>
      <c r="S49" s="134"/>
      <c r="T49" s="134"/>
      <c r="U49" s="129"/>
      <c r="V49" s="129"/>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29"/>
      <c r="AV49" s="129"/>
      <c r="AW49" s="129"/>
      <c r="AX49" s="129"/>
      <c r="AY49" s="129"/>
      <c r="AZ49" s="129"/>
      <c r="BA49" s="129"/>
      <c r="BB49" s="129"/>
      <c r="BC49" s="129"/>
      <c r="BD49" s="129"/>
      <c r="BE49" s="129"/>
      <c r="BF49" s="129"/>
      <c r="BG49" s="134"/>
      <c r="BH49" s="134"/>
      <c r="BI49" s="129"/>
      <c r="BJ49" s="155"/>
      <c r="BK49" s="155"/>
      <c r="BL49" s="155"/>
      <c r="BM49" s="155"/>
    </row>
    <row r="50" spans="1:65" ht="84" customHeight="1">
      <c r="A50" s="130">
        <v>44</v>
      </c>
      <c r="B50" s="132" t="s">
        <v>58</v>
      </c>
      <c r="C50" s="149" t="str">
        <f>IFERROR(VLOOKUP(B50,[5]Listados!B$3:C$20,2,FALSE),"")</f>
        <v xml:space="preserve">Orientar la gestion de la entidad y del sector para que las acciones se deriven de una planeación eficiente y articulada que optimice 
el uso de los recursos en el logro de los objetivos institucionales. </v>
      </c>
      <c r="D50" s="136" t="s">
        <v>340</v>
      </c>
      <c r="E50" s="136" t="s">
        <v>216</v>
      </c>
      <c r="F50" s="136" t="s">
        <v>273</v>
      </c>
      <c r="G50" s="136" t="s">
        <v>217</v>
      </c>
      <c r="H50" s="151" t="s">
        <v>336</v>
      </c>
      <c r="I50" s="151" t="s">
        <v>275</v>
      </c>
      <c r="J50" s="151" t="s">
        <v>341</v>
      </c>
      <c r="K50" s="152" t="s">
        <v>16</v>
      </c>
      <c r="L50" s="136" t="s">
        <v>342</v>
      </c>
      <c r="M50" s="132" t="s">
        <v>21</v>
      </c>
      <c r="N50" s="135">
        <f>+VLOOKUP(M50,[3]Listados!$K$8:$L$12,2,0)</f>
        <v>1</v>
      </c>
      <c r="O50" s="133" t="s">
        <v>18</v>
      </c>
      <c r="P50" s="135">
        <f>+VLOOKUP(O50,[3]Listados!$K$13:$L$17,2,0)</f>
        <v>1</v>
      </c>
      <c r="Q50" s="134" t="str">
        <f>IF(AND(M50&lt;&gt;"",O50&lt;&gt;""),VLOOKUP(M50&amp;O50,[3]Listados!$M$3:$N$27,2,FALSE),"")</f>
        <v>Bajo</v>
      </c>
      <c r="R50" s="134" t="str">
        <f>+VLOOKUP(Q50,[3]Listados!$P$3:$Q$6,2,FALSE)</f>
        <v>Asumir el riesgo</v>
      </c>
      <c r="S50" s="134"/>
      <c r="T50" s="134"/>
      <c r="U50" s="129"/>
      <c r="V50" s="129"/>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29"/>
      <c r="AV50" s="129"/>
      <c r="AW50" s="129"/>
      <c r="AX50" s="129"/>
      <c r="AY50" s="129"/>
      <c r="AZ50" s="129"/>
      <c r="BA50" s="129"/>
      <c r="BB50" s="129"/>
      <c r="BC50" s="129"/>
      <c r="BD50" s="129"/>
      <c r="BE50" s="129"/>
      <c r="BF50" s="129"/>
      <c r="BG50" s="134"/>
      <c r="BH50" s="134"/>
      <c r="BI50" s="129"/>
      <c r="BJ50" s="155"/>
      <c r="BK50" s="155"/>
      <c r="BL50" s="155"/>
      <c r="BM50" s="155"/>
    </row>
    <row r="51" spans="1:65" ht="84" customHeight="1">
      <c r="A51" s="130">
        <v>45</v>
      </c>
      <c r="B51" s="132" t="s">
        <v>58</v>
      </c>
      <c r="C51" s="149" t="str">
        <f>IFERROR(VLOOKUP(B51,[5]Listados!B$3:C$20,2,FALSE),"")</f>
        <v xml:space="preserve">Orientar la gestion de la entidad y del sector para que las acciones se deriven de una planeación eficiente y articulada que optimice 
el uso de los recursos en el logro de los objetivos institucionales. </v>
      </c>
      <c r="D51" s="136" t="s">
        <v>343</v>
      </c>
      <c r="E51" s="136" t="s">
        <v>216</v>
      </c>
      <c r="F51" s="136" t="s">
        <v>273</v>
      </c>
      <c r="G51" s="136" t="s">
        <v>217</v>
      </c>
      <c r="H51" s="151" t="s">
        <v>294</v>
      </c>
      <c r="I51" s="151" t="s">
        <v>275</v>
      </c>
      <c r="J51" s="151" t="s">
        <v>341</v>
      </c>
      <c r="K51" s="152" t="s">
        <v>16</v>
      </c>
      <c r="L51" s="136" t="s">
        <v>344</v>
      </c>
      <c r="M51" s="132" t="s">
        <v>21</v>
      </c>
      <c r="N51" s="135">
        <f>+VLOOKUP(M51,[3]Listados!$K$8:$L$12,2,0)</f>
        <v>1</v>
      </c>
      <c r="O51" s="133" t="s">
        <v>18</v>
      </c>
      <c r="P51" s="135">
        <f>+VLOOKUP(O51,[3]Listados!$K$13:$L$17,2,0)</f>
        <v>1</v>
      </c>
      <c r="Q51" s="134" t="str">
        <f>IF(AND(M51&lt;&gt;"",O51&lt;&gt;""),VLOOKUP(M51&amp;O51,[3]Listados!$M$3:$N$27,2,FALSE),"")</f>
        <v>Bajo</v>
      </c>
      <c r="R51" s="134" t="str">
        <f>+VLOOKUP(Q51,[3]Listados!$P$3:$Q$6,2,FALSE)</f>
        <v>Asumir el riesgo</v>
      </c>
      <c r="S51" s="134"/>
      <c r="T51" s="134"/>
      <c r="U51" s="129"/>
      <c r="V51" s="129"/>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29"/>
      <c r="AV51" s="129"/>
      <c r="AW51" s="129"/>
      <c r="AX51" s="129"/>
      <c r="AY51" s="129"/>
      <c r="AZ51" s="129"/>
      <c r="BA51" s="129"/>
      <c r="BB51" s="129"/>
      <c r="BC51" s="129"/>
      <c r="BD51" s="129"/>
      <c r="BE51" s="129"/>
      <c r="BF51" s="129"/>
      <c r="BG51" s="134"/>
      <c r="BH51" s="134"/>
      <c r="BI51" s="129"/>
      <c r="BJ51" s="155"/>
      <c r="BK51" s="155"/>
      <c r="BL51" s="155"/>
      <c r="BM51" s="155"/>
    </row>
    <row r="52" spans="1:65" ht="84" customHeight="1">
      <c r="A52" s="130">
        <v>46</v>
      </c>
      <c r="B52" s="132" t="s">
        <v>58</v>
      </c>
      <c r="C52" s="149" t="str">
        <f>IFERROR(VLOOKUP(B52,[5]Listados!B$3:C$20,2,FALSE),"")</f>
        <v xml:space="preserve">Orientar la gestion de la entidad y del sector para que las acciones se deriven de una planeación eficiente y articulada que optimice 
el uso de los recursos en el logro de los objetivos institucionales. </v>
      </c>
      <c r="D52" s="136" t="s">
        <v>345</v>
      </c>
      <c r="E52" s="136" t="s">
        <v>216</v>
      </c>
      <c r="F52" s="136" t="s">
        <v>273</v>
      </c>
      <c r="G52" s="136" t="s">
        <v>217</v>
      </c>
      <c r="H52" s="151" t="s">
        <v>294</v>
      </c>
      <c r="I52" s="151" t="s">
        <v>275</v>
      </c>
      <c r="J52" s="151" t="s">
        <v>341</v>
      </c>
      <c r="K52" s="152" t="s">
        <v>16</v>
      </c>
      <c r="L52" s="136" t="s">
        <v>346</v>
      </c>
      <c r="M52" s="132" t="s">
        <v>21</v>
      </c>
      <c r="N52" s="135">
        <f>+VLOOKUP(M52,[3]Listados!$K$8:$L$12,2,0)</f>
        <v>1</v>
      </c>
      <c r="O52" s="133" t="s">
        <v>18</v>
      </c>
      <c r="P52" s="135">
        <f>+VLOOKUP(O52,[3]Listados!$K$13:$L$17,2,0)</f>
        <v>1</v>
      </c>
      <c r="Q52" s="134" t="str">
        <f>IF(AND(M52&lt;&gt;"",O52&lt;&gt;""),VLOOKUP(M52&amp;O52,[3]Listados!$M$3:$N$27,2,FALSE),"")</f>
        <v>Bajo</v>
      </c>
      <c r="R52" s="134" t="str">
        <f>+VLOOKUP(Q52,[3]Listados!$P$3:$Q$6,2,FALSE)</f>
        <v>Asumir el riesgo</v>
      </c>
      <c r="S52" s="134"/>
      <c r="T52" s="134"/>
      <c r="U52" s="129"/>
      <c r="V52" s="129"/>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29"/>
      <c r="AV52" s="129"/>
      <c r="AW52" s="129"/>
      <c r="AX52" s="129"/>
      <c r="AY52" s="129"/>
      <c r="AZ52" s="129"/>
      <c r="BA52" s="129"/>
      <c r="BB52" s="129"/>
      <c r="BC52" s="129"/>
      <c r="BD52" s="129"/>
      <c r="BE52" s="129"/>
      <c r="BF52" s="129"/>
      <c r="BG52" s="134"/>
      <c r="BH52" s="134"/>
      <c r="BI52" s="129"/>
      <c r="BJ52" s="155"/>
      <c r="BK52" s="155"/>
      <c r="BL52" s="155"/>
      <c r="BM52" s="155"/>
    </row>
    <row r="53" spans="1:65" ht="84" customHeight="1">
      <c r="A53" s="130">
        <v>47</v>
      </c>
      <c r="B53" s="132" t="s">
        <v>58</v>
      </c>
      <c r="C53" s="149" t="str">
        <f>IFERROR(VLOOKUP(B53,[5]Listados!B$3:C$20,2,FALSE),"")</f>
        <v xml:space="preserve">Orientar la gestion de la entidad y del sector para que las acciones se deriven de una planeación eficiente y articulada que optimice 
el uso de los recursos en el logro de los objetivos institucionales. </v>
      </c>
      <c r="D53" s="136" t="s">
        <v>347</v>
      </c>
      <c r="E53" s="136" t="s">
        <v>216</v>
      </c>
      <c r="F53" s="136" t="s">
        <v>273</v>
      </c>
      <c r="G53" s="136" t="s">
        <v>217</v>
      </c>
      <c r="H53" s="151" t="s">
        <v>294</v>
      </c>
      <c r="I53" s="151" t="s">
        <v>275</v>
      </c>
      <c r="J53" s="151" t="s">
        <v>341</v>
      </c>
      <c r="K53" s="152" t="s">
        <v>16</v>
      </c>
      <c r="L53" s="136" t="s">
        <v>348</v>
      </c>
      <c r="M53" s="132" t="s">
        <v>21</v>
      </c>
      <c r="N53" s="135">
        <f>+VLOOKUP(M53,[3]Listados!$K$8:$L$12,2,0)</f>
        <v>1</v>
      </c>
      <c r="O53" s="133" t="s">
        <v>18</v>
      </c>
      <c r="P53" s="135">
        <f>+VLOOKUP(O53,[3]Listados!$K$13:$L$17,2,0)</f>
        <v>1</v>
      </c>
      <c r="Q53" s="134" t="str">
        <f>IF(AND(M53&lt;&gt;"",O53&lt;&gt;""),VLOOKUP(M53&amp;O53,[3]Listados!$M$3:$N$27,2,FALSE),"")</f>
        <v>Bajo</v>
      </c>
      <c r="R53" s="134" t="str">
        <f>+VLOOKUP(Q53,[3]Listados!$P$3:$Q$6,2,FALSE)</f>
        <v>Asumir el riesgo</v>
      </c>
      <c r="S53" s="134"/>
      <c r="T53" s="134"/>
      <c r="U53" s="129"/>
      <c r="V53" s="129"/>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29"/>
      <c r="AV53" s="129"/>
      <c r="AW53" s="129"/>
      <c r="AX53" s="129"/>
      <c r="AY53" s="129"/>
      <c r="AZ53" s="129"/>
      <c r="BA53" s="129"/>
      <c r="BB53" s="129"/>
      <c r="BC53" s="129"/>
      <c r="BD53" s="129"/>
      <c r="BE53" s="129"/>
      <c r="BF53" s="129"/>
      <c r="BG53" s="134"/>
      <c r="BH53" s="134"/>
      <c r="BI53" s="129"/>
      <c r="BJ53" s="155"/>
      <c r="BK53" s="155"/>
      <c r="BL53" s="155"/>
      <c r="BM53" s="155"/>
    </row>
    <row r="54" spans="1:65" ht="84" customHeight="1">
      <c r="A54" s="130">
        <v>48</v>
      </c>
      <c r="B54" s="132" t="s">
        <v>49</v>
      </c>
      <c r="C54" s="134" t="s">
        <v>49</v>
      </c>
      <c r="D54" s="126" t="s">
        <v>349</v>
      </c>
      <c r="E54" s="136" t="s">
        <v>216</v>
      </c>
      <c r="F54" s="136" t="s">
        <v>273</v>
      </c>
      <c r="G54" s="136" t="s">
        <v>217</v>
      </c>
      <c r="H54" s="151" t="s">
        <v>294</v>
      </c>
      <c r="I54" s="151" t="s">
        <v>275</v>
      </c>
      <c r="J54" s="151" t="s">
        <v>327</v>
      </c>
      <c r="K54" s="152" t="s">
        <v>16</v>
      </c>
      <c r="L54" s="136" t="s">
        <v>350</v>
      </c>
      <c r="M54" s="132" t="s">
        <v>21</v>
      </c>
      <c r="N54" s="135">
        <f>+VLOOKUP(M54,[3]Listados!$K$8:$L$12,2,0)</f>
        <v>1</v>
      </c>
      <c r="O54" s="133" t="s">
        <v>18</v>
      </c>
      <c r="P54" s="135">
        <f>+VLOOKUP(O54,[3]Listados!$K$13:$L$17,2,0)</f>
        <v>1</v>
      </c>
      <c r="Q54" s="134" t="str">
        <f>IF(AND(M54&lt;&gt;"",O54&lt;&gt;""),VLOOKUP(M54&amp;O54,[3]Listados!$M$3:$N$27,2,FALSE),"")</f>
        <v>Bajo</v>
      </c>
      <c r="R54" s="134" t="str">
        <f>+VLOOKUP(Q54,[3]Listados!$P$3:$Q$6,2,FALSE)</f>
        <v>Asumir el riesgo</v>
      </c>
      <c r="S54" s="134"/>
      <c r="T54" s="134"/>
      <c r="U54" s="129"/>
      <c r="V54" s="129"/>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29"/>
      <c r="AV54" s="129"/>
      <c r="AW54" s="129"/>
      <c r="AX54" s="129"/>
      <c r="AY54" s="129"/>
      <c r="AZ54" s="129"/>
      <c r="BA54" s="129"/>
      <c r="BB54" s="129"/>
      <c r="BC54" s="129"/>
      <c r="BD54" s="129"/>
      <c r="BE54" s="129"/>
      <c r="BF54" s="129"/>
      <c r="BG54" s="134"/>
      <c r="BH54" s="134"/>
      <c r="BI54" s="129"/>
      <c r="BJ54" s="155"/>
      <c r="BK54" s="155"/>
      <c r="BL54" s="155"/>
      <c r="BM54" s="155"/>
    </row>
    <row r="55" spans="1:65" ht="84" customHeight="1">
      <c r="A55" s="130">
        <v>49</v>
      </c>
      <c r="B55" s="132" t="s">
        <v>49</v>
      </c>
      <c r="C55" s="134" t="s">
        <v>49</v>
      </c>
      <c r="D55" s="126" t="s">
        <v>351</v>
      </c>
      <c r="E55" s="136" t="s">
        <v>216</v>
      </c>
      <c r="F55" s="136" t="s">
        <v>273</v>
      </c>
      <c r="G55" s="136" t="s">
        <v>217</v>
      </c>
      <c r="H55" s="151" t="s">
        <v>336</v>
      </c>
      <c r="I55" s="151" t="s">
        <v>275</v>
      </c>
      <c r="J55" s="151" t="s">
        <v>276</v>
      </c>
      <c r="K55" s="152" t="s">
        <v>16</v>
      </c>
      <c r="L55" s="136" t="s">
        <v>352</v>
      </c>
      <c r="M55" s="132" t="s">
        <v>21</v>
      </c>
      <c r="N55" s="135">
        <f>+VLOOKUP(M55,[3]Listados!$K$8:$L$12,2,0)</f>
        <v>1</v>
      </c>
      <c r="O55" s="133" t="s">
        <v>18</v>
      </c>
      <c r="P55" s="135">
        <f>+VLOOKUP(O55,[3]Listados!$K$13:$L$17,2,0)</f>
        <v>1</v>
      </c>
      <c r="Q55" s="134" t="str">
        <f>IF(AND(M55&lt;&gt;"",O55&lt;&gt;""),VLOOKUP(M55&amp;O55,[3]Listados!$M$3:$N$27,2,FALSE),"")</f>
        <v>Bajo</v>
      </c>
      <c r="R55" s="134" t="str">
        <f>+VLOOKUP(Q55,[3]Listados!$P$3:$Q$6,2,FALSE)</f>
        <v>Asumir el riesgo</v>
      </c>
      <c r="S55" s="134"/>
      <c r="T55" s="134"/>
      <c r="U55" s="129"/>
      <c r="V55" s="129"/>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29"/>
      <c r="AV55" s="129"/>
      <c r="AW55" s="129"/>
      <c r="AX55" s="129"/>
      <c r="AY55" s="129"/>
      <c r="AZ55" s="129"/>
      <c r="BA55" s="129"/>
      <c r="BB55" s="129"/>
      <c r="BC55" s="129"/>
      <c r="BD55" s="129"/>
      <c r="BE55" s="129"/>
      <c r="BF55" s="129"/>
      <c r="BG55" s="134"/>
      <c r="BH55" s="134"/>
      <c r="BI55" s="129"/>
      <c r="BJ55" s="155"/>
      <c r="BK55" s="155"/>
      <c r="BL55" s="155"/>
      <c r="BM55" s="155"/>
    </row>
    <row r="56" spans="1:65" ht="84" customHeight="1">
      <c r="A56" s="130">
        <v>50</v>
      </c>
      <c r="B56" s="132" t="s">
        <v>49</v>
      </c>
      <c r="C56" s="134" t="s">
        <v>49</v>
      </c>
      <c r="D56" s="126" t="s">
        <v>353</v>
      </c>
      <c r="E56" s="136" t="s">
        <v>216</v>
      </c>
      <c r="F56" s="136" t="s">
        <v>273</v>
      </c>
      <c r="G56" s="136" t="s">
        <v>217</v>
      </c>
      <c r="H56" s="151" t="s">
        <v>336</v>
      </c>
      <c r="I56" s="151" t="s">
        <v>275</v>
      </c>
      <c r="J56" s="151" t="s">
        <v>295</v>
      </c>
      <c r="K56" s="152" t="s">
        <v>16</v>
      </c>
      <c r="L56" s="136" t="s">
        <v>354</v>
      </c>
      <c r="M56" s="132" t="s">
        <v>21</v>
      </c>
      <c r="N56" s="135">
        <f>+VLOOKUP(M56,[3]Listados!$K$8:$L$12,2,0)</f>
        <v>1</v>
      </c>
      <c r="O56" s="133" t="s">
        <v>18</v>
      </c>
      <c r="P56" s="135">
        <f>+VLOOKUP(O56,[3]Listados!$K$13:$L$17,2,0)</f>
        <v>1</v>
      </c>
      <c r="Q56" s="134" t="str">
        <f>IF(AND(M56&lt;&gt;"",O56&lt;&gt;""),VLOOKUP(M56&amp;O56,[3]Listados!$M$3:$N$27,2,FALSE),"")</f>
        <v>Bajo</v>
      </c>
      <c r="R56" s="134" t="str">
        <f>+VLOOKUP(Q56,[3]Listados!$P$3:$Q$6,2,FALSE)</f>
        <v>Asumir el riesgo</v>
      </c>
      <c r="S56" s="134"/>
      <c r="T56" s="134"/>
      <c r="U56" s="129"/>
      <c r="V56" s="129"/>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29"/>
      <c r="AV56" s="129"/>
      <c r="AW56" s="129"/>
      <c r="AX56" s="129"/>
      <c r="AY56" s="129"/>
      <c r="AZ56" s="129"/>
      <c r="BA56" s="129"/>
      <c r="BB56" s="129"/>
      <c r="BC56" s="129"/>
      <c r="BD56" s="129"/>
      <c r="BE56" s="129"/>
      <c r="BF56" s="129"/>
      <c r="BG56" s="134"/>
      <c r="BH56" s="134"/>
      <c r="BI56" s="129"/>
      <c r="BJ56" s="155"/>
      <c r="BK56" s="155"/>
      <c r="BL56" s="155"/>
      <c r="BM56" s="155"/>
    </row>
    <row r="57" spans="1:65" ht="84" customHeight="1">
      <c r="A57" s="130">
        <v>51</v>
      </c>
      <c r="B57" s="132" t="s">
        <v>49</v>
      </c>
      <c r="C57" s="134" t="s">
        <v>49</v>
      </c>
      <c r="D57" s="126" t="s">
        <v>355</v>
      </c>
      <c r="E57" s="136" t="s">
        <v>216</v>
      </c>
      <c r="F57" s="136" t="s">
        <v>273</v>
      </c>
      <c r="G57" s="136" t="s">
        <v>217</v>
      </c>
      <c r="H57" s="151" t="s">
        <v>336</v>
      </c>
      <c r="I57" s="151" t="s">
        <v>275</v>
      </c>
      <c r="J57" s="151" t="s">
        <v>356</v>
      </c>
      <c r="K57" s="152" t="s">
        <v>16</v>
      </c>
      <c r="L57" s="136" t="s">
        <v>354</v>
      </c>
      <c r="M57" s="132" t="s">
        <v>21</v>
      </c>
      <c r="N57" s="135">
        <f>+VLOOKUP(M57,[3]Listados!$K$8:$L$12,2,0)</f>
        <v>1</v>
      </c>
      <c r="O57" s="133" t="s">
        <v>18</v>
      </c>
      <c r="P57" s="135">
        <f>+VLOOKUP(O57,[3]Listados!$K$13:$L$17,2,0)</f>
        <v>1</v>
      </c>
      <c r="Q57" s="134" t="str">
        <f>IF(AND(M57&lt;&gt;"",O57&lt;&gt;""),VLOOKUP(M57&amp;O57,[3]Listados!$M$3:$N$27,2,FALSE),"")</f>
        <v>Bajo</v>
      </c>
      <c r="R57" s="134" t="str">
        <f>+VLOOKUP(Q57,[3]Listados!$P$3:$Q$6,2,FALSE)</f>
        <v>Asumir el riesgo</v>
      </c>
      <c r="S57" s="134"/>
      <c r="T57" s="134"/>
      <c r="U57" s="129"/>
      <c r="V57" s="129"/>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29"/>
      <c r="AV57" s="129"/>
      <c r="AW57" s="129"/>
      <c r="AX57" s="129"/>
      <c r="AY57" s="129"/>
      <c r="AZ57" s="129"/>
      <c r="BA57" s="129"/>
      <c r="BB57" s="129"/>
      <c r="BC57" s="129"/>
      <c r="BD57" s="129"/>
      <c r="BE57" s="129"/>
      <c r="BF57" s="129"/>
      <c r="BG57" s="134"/>
      <c r="BH57" s="134"/>
      <c r="BI57" s="129"/>
      <c r="BJ57" s="155"/>
      <c r="BK57" s="155"/>
      <c r="BL57" s="155"/>
      <c r="BM57" s="155"/>
    </row>
    <row r="58" spans="1:65" ht="84" customHeight="1">
      <c r="A58" s="130">
        <v>52</v>
      </c>
      <c r="B58" s="132" t="s">
        <v>58</v>
      </c>
      <c r="C58" s="149" t="str">
        <f>IFERROR(VLOOKUP(B58,[5]Listados!B$3:C$20,2,FALSE),"")</f>
        <v xml:space="preserve">Orientar la gestion de la entidad y del sector para que las acciones se deriven de una planeación eficiente y articulada que optimice 
el uso de los recursos en el logro de los objetivos institucionales. </v>
      </c>
      <c r="D58" s="136" t="s">
        <v>357</v>
      </c>
      <c r="E58" s="136" t="s">
        <v>216</v>
      </c>
      <c r="F58" s="136" t="s">
        <v>273</v>
      </c>
      <c r="G58" s="136" t="s">
        <v>217</v>
      </c>
      <c r="H58" s="151" t="s">
        <v>336</v>
      </c>
      <c r="I58" s="151" t="s">
        <v>275</v>
      </c>
      <c r="J58" s="151" t="s">
        <v>276</v>
      </c>
      <c r="K58" s="152" t="s">
        <v>16</v>
      </c>
      <c r="L58" s="136" t="s">
        <v>358</v>
      </c>
      <c r="M58" s="132" t="s">
        <v>31</v>
      </c>
      <c r="N58" s="134"/>
      <c r="O58" s="133" t="s">
        <v>18</v>
      </c>
      <c r="P58" s="135">
        <f>+VLOOKUP(O58,[3]Listados!$K$13:$L$17,2,0)</f>
        <v>1</v>
      </c>
      <c r="Q58" s="134" t="str">
        <f>IF(AND(M58&lt;&gt;"",O58&lt;&gt;""),VLOOKUP(M58&amp;O58,[3]Listados!$M$3:$N$27,2,FALSE),"")</f>
        <v>Bajo</v>
      </c>
      <c r="R58" s="134" t="str">
        <f>+VLOOKUP(Q58,[3]Listados!$P$3:$Q$6,2,FALSE)</f>
        <v>Asumir el riesgo</v>
      </c>
      <c r="S58" s="134"/>
      <c r="T58" s="134"/>
      <c r="U58" s="129"/>
      <c r="V58" s="129"/>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29"/>
      <c r="AV58" s="129"/>
      <c r="AW58" s="129"/>
      <c r="AX58" s="129"/>
      <c r="AY58" s="129"/>
      <c r="AZ58" s="129"/>
      <c r="BA58" s="129"/>
      <c r="BB58" s="129"/>
      <c r="BC58" s="129"/>
      <c r="BD58" s="129"/>
      <c r="BE58" s="129"/>
      <c r="BF58" s="129"/>
      <c r="BG58" s="134"/>
      <c r="BH58" s="134"/>
      <c r="BI58" s="129"/>
      <c r="BJ58" s="155"/>
      <c r="BK58" s="155"/>
      <c r="BL58" s="155"/>
      <c r="BM58" s="155"/>
    </row>
    <row r="59" spans="1:65" ht="84" customHeight="1">
      <c r="A59" s="130">
        <v>53</v>
      </c>
      <c r="B59" s="132" t="s">
        <v>58</v>
      </c>
      <c r="C59" s="149" t="str">
        <f>IFERROR(VLOOKUP(B59,[5]Listados!B$3:C$20,2,FALSE),"")</f>
        <v xml:space="preserve">Orientar la gestion de la entidad y del sector para que las acciones se deriven de una planeación eficiente y articulada que optimice 
el uso de los recursos en el logro de los objetivos institucionales. </v>
      </c>
      <c r="D59" s="136" t="s">
        <v>359</v>
      </c>
      <c r="E59" s="136" t="s">
        <v>216</v>
      </c>
      <c r="F59" s="136" t="s">
        <v>273</v>
      </c>
      <c r="G59" s="136" t="s">
        <v>217</v>
      </c>
      <c r="H59" s="151" t="s">
        <v>294</v>
      </c>
      <c r="I59" s="151" t="s">
        <v>275</v>
      </c>
      <c r="J59" s="151" t="s">
        <v>341</v>
      </c>
      <c r="K59" s="152" t="s">
        <v>16</v>
      </c>
      <c r="L59" s="136" t="s">
        <v>360</v>
      </c>
      <c r="M59" s="132" t="s">
        <v>31</v>
      </c>
      <c r="N59" s="134"/>
      <c r="O59" s="133" t="s">
        <v>18</v>
      </c>
      <c r="P59" s="135">
        <f>+VLOOKUP(O59,[3]Listados!$K$13:$L$17,2,0)</f>
        <v>1</v>
      </c>
      <c r="Q59" s="134" t="str">
        <f>IF(AND(M59&lt;&gt;"",O59&lt;&gt;""),VLOOKUP(M59&amp;O59,[3]Listados!$M$3:$N$27,2,FALSE),"")</f>
        <v>Bajo</v>
      </c>
      <c r="R59" s="134" t="str">
        <f>+VLOOKUP(Q59,[3]Listados!$P$3:$Q$6,2,FALSE)</f>
        <v>Asumir el riesgo</v>
      </c>
      <c r="S59" s="134"/>
      <c r="T59" s="134"/>
      <c r="U59" s="129"/>
      <c r="V59" s="129"/>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29"/>
      <c r="AV59" s="129"/>
      <c r="AW59" s="129"/>
      <c r="AX59" s="129"/>
      <c r="AY59" s="129"/>
      <c r="AZ59" s="129"/>
      <c r="BA59" s="129"/>
      <c r="BB59" s="129"/>
      <c r="BC59" s="129"/>
      <c r="BD59" s="129"/>
      <c r="BE59" s="129"/>
      <c r="BF59" s="129"/>
      <c r="BG59" s="134"/>
      <c r="BH59" s="134"/>
      <c r="BI59" s="129"/>
      <c r="BJ59" s="155"/>
      <c r="BK59" s="155"/>
      <c r="BL59" s="155"/>
      <c r="BM59" s="155"/>
    </row>
    <row r="60" spans="1:65" ht="84" customHeight="1">
      <c r="A60" s="130">
        <v>54</v>
      </c>
      <c r="B60" s="132" t="s">
        <v>49</v>
      </c>
      <c r="C60" s="134" t="s">
        <v>49</v>
      </c>
      <c r="D60" s="136" t="s">
        <v>361</v>
      </c>
      <c r="E60" s="136" t="s">
        <v>314</v>
      </c>
      <c r="F60" s="136" t="s">
        <v>362</v>
      </c>
      <c r="G60" s="136" t="s">
        <v>363</v>
      </c>
      <c r="H60" s="151" t="s">
        <v>364</v>
      </c>
      <c r="I60" s="151" t="s">
        <v>316</v>
      </c>
      <c r="J60" s="151" t="s">
        <v>365</v>
      </c>
      <c r="K60" s="152" t="s">
        <v>16</v>
      </c>
      <c r="L60" s="136" t="s">
        <v>366</v>
      </c>
      <c r="M60" s="132" t="s">
        <v>21</v>
      </c>
      <c r="N60" s="135">
        <f>+VLOOKUP(M60,[3]Listados!$K$8:$L$12,2,0)</f>
        <v>1</v>
      </c>
      <c r="O60" s="133" t="s">
        <v>18</v>
      </c>
      <c r="P60" s="135">
        <f>+VLOOKUP(O60,[3]Listados!$K$13:$L$17,2,0)</f>
        <v>1</v>
      </c>
      <c r="Q60" s="134" t="str">
        <f>IF(AND(M60&lt;&gt;"",O60&lt;&gt;""),VLOOKUP(M60&amp;O60,[3]Listados!$M$3:$N$27,2,FALSE),"")</f>
        <v>Bajo</v>
      </c>
      <c r="R60" s="134" t="str">
        <f>+VLOOKUP(Q60,[3]Listados!$P$3:$Q$6,2,FALSE)</f>
        <v>Asumir el riesgo</v>
      </c>
      <c r="S60" s="134"/>
      <c r="T60" s="134"/>
      <c r="U60" s="129"/>
      <c r="V60" s="129"/>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29"/>
      <c r="AV60" s="129"/>
      <c r="AW60" s="129"/>
      <c r="AX60" s="129"/>
      <c r="AY60" s="129"/>
      <c r="AZ60" s="129"/>
      <c r="BA60" s="129"/>
      <c r="BB60" s="129"/>
      <c r="BC60" s="129"/>
      <c r="BD60" s="129"/>
      <c r="BE60" s="129"/>
      <c r="BF60" s="129"/>
      <c r="BG60" s="134"/>
      <c r="BH60" s="134"/>
      <c r="BI60" s="129"/>
      <c r="BJ60" s="155"/>
      <c r="BK60" s="155"/>
      <c r="BL60" s="155"/>
      <c r="BM60" s="155"/>
    </row>
    <row r="61" spans="1:65" ht="84" customHeight="1">
      <c r="A61" s="130">
        <v>55</v>
      </c>
      <c r="B61" s="132" t="s">
        <v>99</v>
      </c>
      <c r="C61" s="149" t="s">
        <v>100</v>
      </c>
      <c r="D61" s="136" t="s">
        <v>367</v>
      </c>
      <c r="E61" s="136" t="s">
        <v>216</v>
      </c>
      <c r="F61" s="136" t="s">
        <v>273</v>
      </c>
      <c r="G61" s="136" t="s">
        <v>217</v>
      </c>
      <c r="H61" s="151" t="s">
        <v>294</v>
      </c>
      <c r="I61" s="151" t="s">
        <v>316</v>
      </c>
      <c r="J61" s="151" t="s">
        <v>368</v>
      </c>
      <c r="K61" s="152" t="s">
        <v>16</v>
      </c>
      <c r="L61" s="136" t="s">
        <v>369</v>
      </c>
      <c r="M61" s="132" t="s">
        <v>21</v>
      </c>
      <c r="N61" s="134"/>
      <c r="O61" s="133" t="s">
        <v>32</v>
      </c>
      <c r="P61" s="218">
        <f>+VLOOKUP(O61,Listados!$K$13:$L$17,2,0)</f>
        <v>2</v>
      </c>
      <c r="Q61" s="134" t="str">
        <f>IF(AND(M61&lt;&gt;"",O61&lt;&gt;""),VLOOKUP(M61&amp;O61,Listados!$M$3:$N$27,2,FALSE),"")</f>
        <v>Bajo</v>
      </c>
      <c r="R61" s="134" t="str">
        <f>+VLOOKUP(Q61,Listados!$P$3:$Q$6,2,FALSE)</f>
        <v>Asumir el riesgo</v>
      </c>
      <c r="S61" s="134"/>
      <c r="T61" s="134"/>
      <c r="U61" s="129"/>
      <c r="V61" s="129"/>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29"/>
      <c r="AV61" s="129"/>
      <c r="AW61" s="129"/>
      <c r="AX61" s="129"/>
      <c r="AY61" s="129"/>
      <c r="AZ61" s="129"/>
      <c r="BA61" s="129"/>
      <c r="BB61" s="129"/>
      <c r="BC61" s="129"/>
      <c r="BD61" s="129"/>
      <c r="BE61" s="129"/>
      <c r="BF61" s="129"/>
      <c r="BG61" s="134"/>
      <c r="BH61" s="134"/>
      <c r="BI61" s="129"/>
      <c r="BJ61" s="155"/>
      <c r="BK61" s="155"/>
      <c r="BL61" s="155"/>
      <c r="BM61" s="155"/>
    </row>
    <row r="62" spans="1:65" ht="84" customHeight="1">
      <c r="A62" s="130">
        <v>56</v>
      </c>
      <c r="B62" s="132" t="s">
        <v>99</v>
      </c>
      <c r="C62" s="149" t="s">
        <v>100</v>
      </c>
      <c r="D62" s="136" t="s">
        <v>370</v>
      </c>
      <c r="E62" s="136" t="s">
        <v>216</v>
      </c>
      <c r="F62" s="136" t="s">
        <v>273</v>
      </c>
      <c r="G62" s="136" t="s">
        <v>217</v>
      </c>
      <c r="H62" s="151" t="s">
        <v>336</v>
      </c>
      <c r="I62" s="151" t="s">
        <v>316</v>
      </c>
      <c r="J62" s="151" t="s">
        <v>368</v>
      </c>
      <c r="K62" s="152" t="s">
        <v>16</v>
      </c>
      <c r="L62" s="136" t="s">
        <v>371</v>
      </c>
      <c r="M62" s="132" t="s">
        <v>21</v>
      </c>
      <c r="N62" s="134"/>
      <c r="O62" s="133" t="s">
        <v>32</v>
      </c>
      <c r="P62" s="218"/>
      <c r="Q62" s="134" t="str">
        <f>IF(AND(M62&lt;&gt;"",O62&lt;&gt;""),VLOOKUP(M62&amp;O62,Listados!$M$3:$N$27,2,FALSE),"")</f>
        <v>Bajo</v>
      </c>
      <c r="R62" s="134" t="str">
        <f>+VLOOKUP(Q62,Listados!$P$3:$Q$6,2,FALSE)</f>
        <v>Asumir el riesgo</v>
      </c>
      <c r="S62" s="134"/>
      <c r="T62" s="134"/>
      <c r="U62" s="129"/>
      <c r="V62" s="129"/>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29"/>
      <c r="AV62" s="129"/>
      <c r="AW62" s="129"/>
      <c r="AX62" s="129"/>
      <c r="AY62" s="129"/>
      <c r="AZ62" s="129"/>
      <c r="BA62" s="129"/>
      <c r="BB62" s="129"/>
      <c r="BC62" s="129"/>
      <c r="BD62" s="129"/>
      <c r="BE62" s="129"/>
      <c r="BF62" s="129"/>
      <c r="BG62" s="134"/>
      <c r="BH62" s="134"/>
      <c r="BI62" s="129"/>
      <c r="BJ62" s="155"/>
      <c r="BK62" s="155"/>
      <c r="BL62" s="155"/>
      <c r="BM62" s="155"/>
    </row>
    <row r="63" spans="1:65" ht="84" customHeight="1">
      <c r="A63" s="130">
        <v>57</v>
      </c>
      <c r="B63" s="132" t="s">
        <v>99</v>
      </c>
      <c r="C63" s="149" t="s">
        <v>100</v>
      </c>
      <c r="D63" s="136" t="s">
        <v>372</v>
      </c>
      <c r="E63" s="136" t="s">
        <v>216</v>
      </c>
      <c r="F63" s="136" t="s">
        <v>273</v>
      </c>
      <c r="G63" s="136" t="s">
        <v>217</v>
      </c>
      <c r="H63" s="151" t="s">
        <v>294</v>
      </c>
      <c r="I63" s="151" t="s">
        <v>316</v>
      </c>
      <c r="J63" s="151" t="s">
        <v>368</v>
      </c>
      <c r="K63" s="152" t="s">
        <v>16</v>
      </c>
      <c r="L63" s="136" t="s">
        <v>369</v>
      </c>
      <c r="M63" s="132" t="s">
        <v>21</v>
      </c>
      <c r="N63" s="134"/>
      <c r="O63" s="133" t="s">
        <v>32</v>
      </c>
      <c r="P63" s="134"/>
      <c r="Q63" s="134" t="str">
        <f>IF(AND(M63&lt;&gt;"",O63&lt;&gt;""),VLOOKUP(M63&amp;O63,Listados!$M$3:$N$27,2,FALSE),"")</f>
        <v>Bajo</v>
      </c>
      <c r="R63" s="134" t="str">
        <f>+VLOOKUP(Q63,Listados!$P$3:$Q$6,2,FALSE)</f>
        <v>Asumir el riesgo</v>
      </c>
      <c r="S63" s="134"/>
      <c r="T63" s="134"/>
      <c r="U63" s="129"/>
      <c r="V63" s="129"/>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29"/>
      <c r="AV63" s="129"/>
      <c r="AW63" s="129"/>
      <c r="AX63" s="129"/>
      <c r="AY63" s="129"/>
      <c r="AZ63" s="129"/>
      <c r="BA63" s="129"/>
      <c r="BB63" s="129"/>
      <c r="BC63" s="129"/>
      <c r="BD63" s="129"/>
      <c r="BE63" s="129"/>
      <c r="BF63" s="129"/>
      <c r="BG63" s="134"/>
      <c r="BH63" s="134"/>
      <c r="BI63" s="129"/>
      <c r="BJ63" s="155"/>
      <c r="BK63" s="155"/>
      <c r="BL63" s="155"/>
      <c r="BM63" s="155"/>
    </row>
    <row r="64" spans="1:65" ht="84" customHeight="1">
      <c r="A64" s="130">
        <v>58</v>
      </c>
      <c r="B64" s="132" t="s">
        <v>99</v>
      </c>
      <c r="C64" s="149" t="s">
        <v>100</v>
      </c>
      <c r="D64" s="136" t="s">
        <v>373</v>
      </c>
      <c r="E64" s="136" t="s">
        <v>216</v>
      </c>
      <c r="F64" s="136" t="s">
        <v>273</v>
      </c>
      <c r="G64" s="136" t="s">
        <v>217</v>
      </c>
      <c r="H64" s="151" t="s">
        <v>294</v>
      </c>
      <c r="I64" s="151" t="s">
        <v>316</v>
      </c>
      <c r="J64" s="151" t="s">
        <v>368</v>
      </c>
      <c r="K64" s="152" t="s">
        <v>16</v>
      </c>
      <c r="L64" s="136" t="s">
        <v>369</v>
      </c>
      <c r="M64" s="132" t="s">
        <v>21</v>
      </c>
      <c r="N64" s="134"/>
      <c r="O64" s="133" t="s">
        <v>32</v>
      </c>
      <c r="P64" s="134"/>
      <c r="Q64" s="134" t="str">
        <f>IF(AND(M64&lt;&gt;"",O64&lt;&gt;""),VLOOKUP(M64&amp;O64,Listados!$M$3:$N$27,2,FALSE),"")</f>
        <v>Bajo</v>
      </c>
      <c r="R64" s="134" t="str">
        <f>+VLOOKUP(Q64,Listados!$P$3:$Q$6,2,FALSE)</f>
        <v>Asumir el riesgo</v>
      </c>
      <c r="S64" s="134"/>
      <c r="T64" s="134"/>
      <c r="U64" s="129"/>
      <c r="V64" s="129"/>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29"/>
      <c r="AV64" s="129"/>
      <c r="AW64" s="129"/>
      <c r="AX64" s="129"/>
      <c r="AY64" s="129"/>
      <c r="AZ64" s="129"/>
      <c r="BA64" s="129"/>
      <c r="BB64" s="129"/>
      <c r="BC64" s="129"/>
      <c r="BD64" s="129"/>
      <c r="BE64" s="129"/>
      <c r="BF64" s="129"/>
      <c r="BG64" s="134"/>
      <c r="BH64" s="134"/>
      <c r="BI64" s="129"/>
      <c r="BJ64" s="155"/>
      <c r="BK64" s="155"/>
      <c r="BL64" s="155"/>
      <c r="BM64" s="155"/>
    </row>
    <row r="65" spans="1:65" ht="84" customHeight="1">
      <c r="A65" s="130">
        <v>59</v>
      </c>
      <c r="B65" s="132" t="s">
        <v>99</v>
      </c>
      <c r="C65" s="149" t="s">
        <v>100</v>
      </c>
      <c r="D65" s="136" t="s">
        <v>374</v>
      </c>
      <c r="E65" s="136" t="s">
        <v>216</v>
      </c>
      <c r="F65" s="136" t="s">
        <v>273</v>
      </c>
      <c r="G65" s="136" t="s">
        <v>217</v>
      </c>
      <c r="H65" s="151" t="s">
        <v>294</v>
      </c>
      <c r="I65" s="151" t="s">
        <v>316</v>
      </c>
      <c r="J65" s="151" t="s">
        <v>368</v>
      </c>
      <c r="K65" s="152" t="s">
        <v>16</v>
      </c>
      <c r="L65" s="136" t="s">
        <v>369</v>
      </c>
      <c r="M65" s="132" t="s">
        <v>21</v>
      </c>
      <c r="N65" s="134"/>
      <c r="O65" s="133" t="s">
        <v>32</v>
      </c>
      <c r="P65" s="134"/>
      <c r="Q65" s="134" t="str">
        <f>IF(AND(M65&lt;&gt;"",O65&lt;&gt;""),VLOOKUP(M65&amp;O65,Listados!$M$3:$N$27,2,FALSE),"")</f>
        <v>Bajo</v>
      </c>
      <c r="R65" s="134" t="str">
        <f>+VLOOKUP(Q65,Listados!$P$3:$Q$6,2,FALSE)</f>
        <v>Asumir el riesgo</v>
      </c>
      <c r="S65" s="134"/>
      <c r="T65" s="134"/>
      <c r="U65" s="129"/>
      <c r="V65" s="129"/>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29"/>
      <c r="AV65" s="129"/>
      <c r="AW65" s="129"/>
      <c r="AX65" s="129"/>
      <c r="AY65" s="129"/>
      <c r="AZ65" s="129"/>
      <c r="BA65" s="129"/>
      <c r="BB65" s="129"/>
      <c r="BC65" s="129"/>
      <c r="BD65" s="129"/>
      <c r="BE65" s="129"/>
      <c r="BF65" s="129"/>
      <c r="BG65" s="134"/>
      <c r="BH65" s="134"/>
      <c r="BI65" s="129"/>
      <c r="BJ65" s="155"/>
      <c r="BK65" s="155"/>
      <c r="BL65" s="155"/>
      <c r="BM65" s="155"/>
    </row>
    <row r="66" spans="1:65" ht="84" customHeight="1">
      <c r="A66" s="130">
        <v>60</v>
      </c>
      <c r="B66" s="132" t="s">
        <v>99</v>
      </c>
      <c r="C66" s="149" t="s">
        <v>100</v>
      </c>
      <c r="D66" s="136" t="s">
        <v>375</v>
      </c>
      <c r="E66" s="136" t="s">
        <v>216</v>
      </c>
      <c r="F66" s="136" t="s">
        <v>273</v>
      </c>
      <c r="G66" s="136" t="s">
        <v>217</v>
      </c>
      <c r="H66" s="151" t="s">
        <v>294</v>
      </c>
      <c r="I66" s="151" t="s">
        <v>316</v>
      </c>
      <c r="J66" s="151" t="s">
        <v>368</v>
      </c>
      <c r="K66" s="152" t="s">
        <v>16</v>
      </c>
      <c r="L66" s="136" t="s">
        <v>369</v>
      </c>
      <c r="M66" s="132" t="s">
        <v>21</v>
      </c>
      <c r="N66" s="134"/>
      <c r="O66" s="133" t="s">
        <v>32</v>
      </c>
      <c r="P66" s="134"/>
      <c r="Q66" s="134" t="str">
        <f>IF(AND(M66&lt;&gt;"",O66&lt;&gt;""),VLOOKUP(M66&amp;O66,Listados!$M$3:$N$27,2,FALSE),"")</f>
        <v>Bajo</v>
      </c>
      <c r="R66" s="134" t="str">
        <f>+VLOOKUP(Q66,Listados!$P$3:$Q$6,2,FALSE)</f>
        <v>Asumir el riesgo</v>
      </c>
      <c r="S66" s="134"/>
      <c r="T66" s="134"/>
      <c r="U66" s="129"/>
      <c r="V66" s="129"/>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29"/>
      <c r="AV66" s="129"/>
      <c r="AW66" s="129"/>
      <c r="AX66" s="129"/>
      <c r="AY66" s="129"/>
      <c r="AZ66" s="129"/>
      <c r="BA66" s="129"/>
      <c r="BB66" s="129"/>
      <c r="BC66" s="129"/>
      <c r="BD66" s="129"/>
      <c r="BE66" s="129"/>
      <c r="BF66" s="129"/>
      <c r="BG66" s="134"/>
      <c r="BH66" s="134"/>
      <c r="BI66" s="129"/>
      <c r="BJ66" s="155"/>
      <c r="BK66" s="155"/>
      <c r="BL66" s="155"/>
      <c r="BM66" s="155"/>
    </row>
    <row r="67" spans="1:65" ht="84" customHeight="1">
      <c r="A67" s="130">
        <v>61</v>
      </c>
      <c r="B67" s="126" t="s">
        <v>96</v>
      </c>
      <c r="C67" s="149" t="str">
        <f>IFERROR(VLOOKUP(B67,[5]Listados!B$3:C$20,2,FALSE),"")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67" s="160" t="s">
        <v>376</v>
      </c>
      <c r="E67" s="136" t="s">
        <v>247</v>
      </c>
      <c r="F67" s="136" t="s">
        <v>248</v>
      </c>
      <c r="G67" s="136" t="s">
        <v>249</v>
      </c>
      <c r="H67" s="151" t="s">
        <v>377</v>
      </c>
      <c r="I67" s="151" t="s">
        <v>251</v>
      </c>
      <c r="J67" s="151" t="s">
        <v>378</v>
      </c>
      <c r="K67" s="152" t="s">
        <v>16</v>
      </c>
      <c r="L67" s="136" t="s">
        <v>379</v>
      </c>
      <c r="M67" s="132" t="s">
        <v>21</v>
      </c>
      <c r="N67" s="134"/>
      <c r="O67" s="133" t="s">
        <v>32</v>
      </c>
      <c r="P67" s="134"/>
      <c r="Q67" s="134" t="str">
        <f>IF(AND(M67&lt;&gt;"",O67&lt;&gt;""),VLOOKUP(M67&amp;O67,Listados!$M$3:$N$27,2,FALSE),"")</f>
        <v>Bajo</v>
      </c>
      <c r="R67" s="134" t="str">
        <f>+VLOOKUP(Q67,Listados!$P$3:$Q$6,2,FALSE)</f>
        <v>Asumir el riesgo</v>
      </c>
      <c r="S67" s="134"/>
      <c r="T67" s="134"/>
      <c r="U67" s="129"/>
      <c r="V67" s="129"/>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29"/>
      <c r="AV67" s="129"/>
      <c r="AW67" s="129"/>
      <c r="AX67" s="129"/>
      <c r="AY67" s="129"/>
      <c r="AZ67" s="129"/>
      <c r="BA67" s="129"/>
      <c r="BB67" s="129"/>
      <c r="BC67" s="129"/>
      <c r="BD67" s="129"/>
      <c r="BE67" s="129"/>
      <c r="BF67" s="129"/>
      <c r="BG67" s="134"/>
      <c r="BH67" s="134"/>
      <c r="BI67" s="129"/>
      <c r="BJ67" s="155"/>
      <c r="BK67" s="155"/>
      <c r="BL67" s="155"/>
      <c r="BM67" s="155"/>
    </row>
    <row r="68" spans="1:65" ht="84" customHeight="1">
      <c r="A68" s="130">
        <v>62</v>
      </c>
      <c r="B68" s="126" t="s">
        <v>96</v>
      </c>
      <c r="C68" s="149" t="str">
        <f>IFERROR(VLOOKUP(B68,[5]Listados!B$3:C$20,2,FALSE),"")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68" s="160" t="s">
        <v>380</v>
      </c>
      <c r="E68" s="136" t="s">
        <v>247</v>
      </c>
      <c r="F68" s="136" t="s">
        <v>248</v>
      </c>
      <c r="G68" s="136" t="s">
        <v>249</v>
      </c>
      <c r="H68" s="151" t="s">
        <v>377</v>
      </c>
      <c r="I68" s="151" t="s">
        <v>251</v>
      </c>
      <c r="J68" s="151" t="s">
        <v>284</v>
      </c>
      <c r="K68" s="152" t="s">
        <v>16</v>
      </c>
      <c r="L68" s="136" t="s">
        <v>379</v>
      </c>
      <c r="M68" s="132" t="s">
        <v>21</v>
      </c>
      <c r="N68" s="134"/>
      <c r="O68" s="133" t="s">
        <v>32</v>
      </c>
      <c r="P68" s="134"/>
      <c r="Q68" s="134" t="str">
        <f>IF(AND(M68&lt;&gt;"",O68&lt;&gt;""),VLOOKUP(M68&amp;O68,Listados!$M$3:$N$27,2,FALSE),"")</f>
        <v>Bajo</v>
      </c>
      <c r="R68" s="134" t="str">
        <f>+VLOOKUP(Q68,Listados!$P$3:$Q$6,2,FALSE)</f>
        <v>Asumir el riesgo</v>
      </c>
      <c r="S68" s="134"/>
      <c r="T68" s="134"/>
      <c r="U68" s="129"/>
      <c r="V68" s="129"/>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29"/>
      <c r="AV68" s="129"/>
      <c r="AW68" s="129"/>
      <c r="AX68" s="129"/>
      <c r="AY68" s="129"/>
      <c r="AZ68" s="129"/>
      <c r="BA68" s="129"/>
      <c r="BB68" s="129"/>
      <c r="BC68" s="129"/>
      <c r="BD68" s="129"/>
      <c r="BE68" s="129"/>
      <c r="BF68" s="129"/>
      <c r="BG68" s="134"/>
      <c r="BH68" s="134"/>
      <c r="BI68" s="129"/>
      <c r="BJ68" s="155"/>
      <c r="BK68" s="155"/>
      <c r="BL68" s="155"/>
      <c r="BM68" s="155"/>
    </row>
    <row r="69" spans="1:65" ht="84" customHeight="1">
      <c r="A69" s="130">
        <v>63</v>
      </c>
      <c r="B69" s="126" t="s">
        <v>96</v>
      </c>
      <c r="C69" s="149" t="str">
        <f>IFERROR(VLOOKUP(B69,[5]Listados!B$3:C$20,2,FALSE),"")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69" s="136" t="s">
        <v>381</v>
      </c>
      <c r="E69" s="136" t="s">
        <v>247</v>
      </c>
      <c r="F69" s="136" t="s">
        <v>248</v>
      </c>
      <c r="G69" s="136" t="s">
        <v>249</v>
      </c>
      <c r="H69" s="151" t="s">
        <v>377</v>
      </c>
      <c r="I69" s="151" t="s">
        <v>251</v>
      </c>
      <c r="J69" s="151" t="s">
        <v>378</v>
      </c>
      <c r="K69" s="152" t="s">
        <v>16</v>
      </c>
      <c r="L69" s="136" t="s">
        <v>379</v>
      </c>
      <c r="M69" s="132" t="s">
        <v>21</v>
      </c>
      <c r="N69" s="134"/>
      <c r="O69" s="133" t="s">
        <v>32</v>
      </c>
      <c r="P69" s="134"/>
      <c r="Q69" s="134" t="str">
        <f>IF(AND(M69&lt;&gt;"",O69&lt;&gt;""),VLOOKUP(M69&amp;O69,Listados!$M$3:$N$27,2,FALSE),"")</f>
        <v>Bajo</v>
      </c>
      <c r="R69" s="134" t="str">
        <f>+VLOOKUP(Q69,Listados!$P$3:$Q$6,2,FALSE)</f>
        <v>Asumir el riesgo</v>
      </c>
      <c r="S69" s="134"/>
      <c r="T69" s="134"/>
      <c r="U69" s="129"/>
      <c r="V69" s="129"/>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29"/>
      <c r="AV69" s="129"/>
      <c r="AW69" s="129"/>
      <c r="AX69" s="129"/>
      <c r="AY69" s="129"/>
      <c r="AZ69" s="129"/>
      <c r="BA69" s="129"/>
      <c r="BB69" s="129"/>
      <c r="BC69" s="129"/>
      <c r="BD69" s="129"/>
      <c r="BE69" s="129"/>
      <c r="BF69" s="129"/>
      <c r="BG69" s="134"/>
      <c r="BH69" s="134"/>
      <c r="BI69" s="129"/>
      <c r="BJ69" s="155"/>
      <c r="BK69" s="155"/>
      <c r="BL69" s="155"/>
      <c r="BM69" s="155"/>
    </row>
    <row r="70" spans="1:65" ht="84" customHeight="1">
      <c r="A70" s="130">
        <v>64</v>
      </c>
      <c r="B70" s="126" t="s">
        <v>96</v>
      </c>
      <c r="C70" s="149" t="str">
        <f>IFERROR(VLOOKUP(B70,[5]Listados!B$3:C$20,2,FALSE),"")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0" s="136" t="s">
        <v>382</v>
      </c>
      <c r="E70" s="136" t="s">
        <v>247</v>
      </c>
      <c r="F70" s="136" t="s">
        <v>248</v>
      </c>
      <c r="G70" s="136" t="s">
        <v>249</v>
      </c>
      <c r="H70" s="151" t="s">
        <v>377</v>
      </c>
      <c r="I70" s="151" t="s">
        <v>251</v>
      </c>
      <c r="J70" s="151" t="s">
        <v>378</v>
      </c>
      <c r="K70" s="152" t="s">
        <v>16</v>
      </c>
      <c r="L70" s="136" t="s">
        <v>379</v>
      </c>
      <c r="M70" s="132" t="s">
        <v>21</v>
      </c>
      <c r="N70" s="134"/>
      <c r="O70" s="133" t="s">
        <v>32</v>
      </c>
      <c r="P70" s="134"/>
      <c r="Q70" s="134" t="str">
        <f>IF(AND(M70&lt;&gt;"",O70&lt;&gt;""),VLOOKUP(M70&amp;O70,Listados!$M$3:$N$27,2,FALSE),"")</f>
        <v>Bajo</v>
      </c>
      <c r="R70" s="134" t="str">
        <f>+VLOOKUP(Q70,Listados!$P$3:$Q$6,2,FALSE)</f>
        <v>Asumir el riesgo</v>
      </c>
      <c r="S70" s="134"/>
      <c r="T70" s="134"/>
      <c r="U70" s="129"/>
      <c r="V70" s="129"/>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29"/>
      <c r="AV70" s="129"/>
      <c r="AW70" s="129"/>
      <c r="AX70" s="129"/>
      <c r="AY70" s="129"/>
      <c r="AZ70" s="129"/>
      <c r="BA70" s="129"/>
      <c r="BB70" s="129"/>
      <c r="BC70" s="129"/>
      <c r="BD70" s="129"/>
      <c r="BE70" s="129"/>
      <c r="BF70" s="129"/>
      <c r="BG70" s="134"/>
      <c r="BH70" s="134"/>
      <c r="BI70" s="129"/>
      <c r="BJ70" s="155"/>
      <c r="BK70" s="155"/>
      <c r="BL70" s="155"/>
      <c r="BM70" s="155"/>
    </row>
    <row r="71" spans="1:65" ht="84" customHeight="1">
      <c r="A71" s="130">
        <v>65</v>
      </c>
      <c r="B71" s="126" t="s">
        <v>96</v>
      </c>
      <c r="C71" s="149" t="str">
        <f>IFERROR(VLOOKUP(B71,[5]Listados!B$3:C$20,2,FALSE),"")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1" s="136" t="s">
        <v>383</v>
      </c>
      <c r="E71" s="136" t="s">
        <v>247</v>
      </c>
      <c r="F71" s="136" t="s">
        <v>248</v>
      </c>
      <c r="G71" s="136" t="s">
        <v>249</v>
      </c>
      <c r="H71" s="151" t="s">
        <v>283</v>
      </c>
      <c r="I71" s="151" t="s">
        <v>251</v>
      </c>
      <c r="J71" s="151" t="s">
        <v>218</v>
      </c>
      <c r="K71" s="152" t="s">
        <v>16</v>
      </c>
      <c r="L71" s="136" t="s">
        <v>384</v>
      </c>
      <c r="M71" s="132" t="s">
        <v>21</v>
      </c>
      <c r="N71" s="134"/>
      <c r="O71" s="133" t="s">
        <v>18</v>
      </c>
      <c r="P71" s="135">
        <f>+VLOOKUP(O71,[3]Listados!$K$13:$L$17,2,0)</f>
        <v>1</v>
      </c>
      <c r="Q71" s="134" t="str">
        <f>IF(AND(M71&lt;&gt;"",O71&lt;&gt;""),VLOOKUP(M71&amp;O71,[3]Listados!$M$3:$N$27,2,FALSE),"")</f>
        <v>Bajo</v>
      </c>
      <c r="R71" s="134" t="str">
        <f>+VLOOKUP(Q71,[3]Listados!$P$3:$Q$6,2,FALSE)</f>
        <v>Asumir el riesgo</v>
      </c>
      <c r="S71" s="134"/>
      <c r="T71" s="134"/>
      <c r="U71" s="129"/>
      <c r="V71" s="129"/>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29"/>
      <c r="AV71" s="129"/>
      <c r="AW71" s="129"/>
      <c r="AX71" s="129"/>
      <c r="AY71" s="129"/>
      <c r="AZ71" s="129"/>
      <c r="BA71" s="129"/>
      <c r="BB71" s="129"/>
      <c r="BC71" s="129"/>
      <c r="BD71" s="129"/>
      <c r="BE71" s="129"/>
      <c r="BF71" s="129"/>
      <c r="BG71" s="134"/>
      <c r="BH71" s="134"/>
      <c r="BI71" s="129"/>
      <c r="BJ71" s="155"/>
      <c r="BK71" s="155"/>
      <c r="BL71" s="155"/>
      <c r="BM71" s="155"/>
    </row>
    <row r="72" spans="1:65" ht="84" customHeight="1">
      <c r="A72" s="130">
        <v>66</v>
      </c>
      <c r="B72" s="126" t="s">
        <v>96</v>
      </c>
      <c r="C72" s="149" t="str">
        <f>IFERROR(VLOOKUP(B72,[5]Listados!B$3:C$20,2,FALSE),"")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2" s="136" t="s">
        <v>385</v>
      </c>
      <c r="E72" s="136" t="s">
        <v>247</v>
      </c>
      <c r="F72" s="136" t="s">
        <v>248</v>
      </c>
      <c r="G72" s="136" t="s">
        <v>249</v>
      </c>
      <c r="H72" s="151" t="s">
        <v>283</v>
      </c>
      <c r="I72" s="151" t="s">
        <v>251</v>
      </c>
      <c r="J72" s="151" t="s">
        <v>218</v>
      </c>
      <c r="K72" s="152" t="s">
        <v>16</v>
      </c>
      <c r="L72" s="136" t="s">
        <v>386</v>
      </c>
      <c r="M72" s="132" t="s">
        <v>21</v>
      </c>
      <c r="N72" s="134"/>
      <c r="O72" s="133" t="s">
        <v>18</v>
      </c>
      <c r="P72" s="135">
        <f>+VLOOKUP(O72,[3]Listados!$K$13:$L$17,2,0)</f>
        <v>1</v>
      </c>
      <c r="Q72" s="134" t="str">
        <f>IF(AND(M72&lt;&gt;"",O72&lt;&gt;""),VLOOKUP(M72&amp;O72,[3]Listados!$M$3:$N$27,2,FALSE),"")</f>
        <v>Bajo</v>
      </c>
      <c r="R72" s="134" t="str">
        <f>+VLOOKUP(Q72,[3]Listados!$P$3:$Q$6,2,FALSE)</f>
        <v>Asumir el riesgo</v>
      </c>
      <c r="S72" s="134"/>
      <c r="T72" s="134"/>
      <c r="U72" s="129"/>
      <c r="V72" s="129"/>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29"/>
      <c r="AV72" s="129"/>
      <c r="AW72" s="129"/>
      <c r="AX72" s="129"/>
      <c r="AY72" s="129"/>
      <c r="AZ72" s="129"/>
      <c r="BA72" s="129"/>
      <c r="BB72" s="129"/>
      <c r="BC72" s="129"/>
      <c r="BD72" s="129"/>
      <c r="BE72" s="129"/>
      <c r="BF72" s="129"/>
      <c r="BG72" s="134"/>
      <c r="BH72" s="134"/>
      <c r="BI72" s="129"/>
      <c r="BJ72" s="155"/>
      <c r="BK72" s="155"/>
      <c r="BL72" s="155"/>
      <c r="BM72" s="155"/>
    </row>
    <row r="73" spans="1:65" ht="84" customHeight="1">
      <c r="A73" s="130">
        <v>67</v>
      </c>
      <c r="B73" s="126" t="s">
        <v>96</v>
      </c>
      <c r="C73" s="149" t="str">
        <f>IFERROR(VLOOKUP(B73,[5]Listados!B$3:C$20,2,FALSE),"")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3" s="136" t="s">
        <v>387</v>
      </c>
      <c r="E73" s="136" t="s">
        <v>247</v>
      </c>
      <c r="F73" s="136" t="s">
        <v>248</v>
      </c>
      <c r="G73" s="136" t="s">
        <v>249</v>
      </c>
      <c r="H73" s="151" t="s">
        <v>283</v>
      </c>
      <c r="I73" s="151" t="s">
        <v>251</v>
      </c>
      <c r="J73" s="151" t="s">
        <v>218</v>
      </c>
      <c r="K73" s="152" t="s">
        <v>16</v>
      </c>
      <c r="L73" s="136" t="s">
        <v>388</v>
      </c>
      <c r="M73" s="132" t="s">
        <v>21</v>
      </c>
      <c r="N73" s="134"/>
      <c r="O73" s="133" t="s">
        <v>18</v>
      </c>
      <c r="P73" s="135">
        <f>+VLOOKUP(O73,[3]Listados!$K$13:$L$17,2,0)</f>
        <v>1</v>
      </c>
      <c r="Q73" s="134" t="str">
        <f>IF(AND(M73&lt;&gt;"",O73&lt;&gt;""),VLOOKUP(M73&amp;O73,[3]Listados!$M$3:$N$27,2,FALSE),"")</f>
        <v>Bajo</v>
      </c>
      <c r="R73" s="134" t="str">
        <f>+VLOOKUP(Q73,[3]Listados!$P$3:$Q$6,2,FALSE)</f>
        <v>Asumir el riesgo</v>
      </c>
      <c r="S73" s="134"/>
      <c r="T73" s="134"/>
      <c r="U73" s="129"/>
      <c r="V73" s="129"/>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29"/>
      <c r="AV73" s="129"/>
      <c r="AW73" s="129"/>
      <c r="AX73" s="129"/>
      <c r="AY73" s="129"/>
      <c r="AZ73" s="129"/>
      <c r="BA73" s="129"/>
      <c r="BB73" s="129"/>
      <c r="BC73" s="129"/>
      <c r="BD73" s="129"/>
      <c r="BE73" s="129"/>
      <c r="BF73" s="129"/>
      <c r="BG73" s="134"/>
      <c r="BH73" s="134"/>
      <c r="BI73" s="129"/>
      <c r="BJ73" s="155"/>
      <c r="BK73" s="155"/>
      <c r="BL73" s="155"/>
      <c r="BM73" s="155"/>
    </row>
    <row r="74" spans="1:65" ht="84" customHeight="1">
      <c r="A74" s="130">
        <v>68</v>
      </c>
      <c r="B74" s="126" t="s">
        <v>96</v>
      </c>
      <c r="C74" s="149" t="str">
        <f>IFERROR(VLOOKUP(B74,[5]Listados!B$3:C$20,2,FALSE),"")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4" s="136" t="s">
        <v>389</v>
      </c>
      <c r="E74" s="136" t="s">
        <v>216</v>
      </c>
      <c r="F74" s="136" t="s">
        <v>273</v>
      </c>
      <c r="G74" s="136" t="s">
        <v>217</v>
      </c>
      <c r="H74" s="151" t="s">
        <v>390</v>
      </c>
      <c r="I74" s="151" t="s">
        <v>275</v>
      </c>
      <c r="J74" s="151" t="s">
        <v>295</v>
      </c>
      <c r="K74" s="152" t="s">
        <v>16</v>
      </c>
      <c r="L74" s="136" t="s">
        <v>391</v>
      </c>
      <c r="M74" s="132" t="s">
        <v>21</v>
      </c>
      <c r="N74" s="134"/>
      <c r="O74" s="133" t="s">
        <v>32</v>
      </c>
      <c r="P74" s="134"/>
      <c r="Q74" s="134" t="str">
        <f>IF(AND(M74&lt;&gt;"",O74&lt;&gt;""),VLOOKUP(M74&amp;O74,Listados!$M$3:$N$27,2,FALSE),"")</f>
        <v>Bajo</v>
      </c>
      <c r="R74" s="134" t="str">
        <f>+VLOOKUP(Q74,Listados!$P$3:$Q$6,2,FALSE)</f>
        <v>Asumir el riesgo</v>
      </c>
      <c r="S74" s="134"/>
      <c r="T74" s="134"/>
      <c r="U74" s="129"/>
      <c r="V74" s="129"/>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29"/>
      <c r="AV74" s="129"/>
      <c r="AW74" s="129"/>
      <c r="AX74" s="129"/>
      <c r="AY74" s="129"/>
      <c r="AZ74" s="129"/>
      <c r="BA74" s="129"/>
      <c r="BB74" s="129"/>
      <c r="BC74" s="129"/>
      <c r="BD74" s="129"/>
      <c r="BE74" s="129"/>
      <c r="BF74" s="129"/>
      <c r="BG74" s="134"/>
      <c r="BH74" s="134"/>
      <c r="BI74" s="129"/>
      <c r="BJ74" s="155"/>
      <c r="BK74" s="155"/>
      <c r="BL74" s="155"/>
      <c r="BM74" s="155"/>
    </row>
    <row r="75" spans="1:65" ht="84" customHeight="1">
      <c r="A75" s="130">
        <v>69</v>
      </c>
      <c r="B75" s="126" t="s">
        <v>96</v>
      </c>
      <c r="C75" s="149" t="str">
        <f>IFERROR(VLOOKUP(B75,[5]Listados!B$3:C$20,2,FALSE),"")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5" s="136" t="s">
        <v>392</v>
      </c>
      <c r="E75" s="136" t="s">
        <v>216</v>
      </c>
      <c r="F75" s="136" t="s">
        <v>273</v>
      </c>
      <c r="G75" s="136" t="s">
        <v>363</v>
      </c>
      <c r="H75" s="151" t="s">
        <v>294</v>
      </c>
      <c r="I75" s="151" t="s">
        <v>393</v>
      </c>
      <c r="J75" s="151" t="s">
        <v>394</v>
      </c>
      <c r="K75" s="152" t="s">
        <v>16</v>
      </c>
      <c r="L75" s="151" t="s">
        <v>395</v>
      </c>
      <c r="M75" s="132" t="s">
        <v>21</v>
      </c>
      <c r="N75" s="134"/>
      <c r="O75" s="133" t="s">
        <v>36</v>
      </c>
      <c r="P75" s="135">
        <f>+VLOOKUP(O75,Listados!$K$13:$L$17,2,0)</f>
        <v>3</v>
      </c>
      <c r="Q75" s="134" t="str">
        <f>IF(AND(M75&lt;&gt;"",O75&lt;&gt;""),VLOOKUP(M75&amp;O75,Listados!$M$3:$N$27,2,FALSE),"")</f>
        <v>Moderado</v>
      </c>
      <c r="R75" s="134" t="str">
        <f>+VLOOKUP(Q75,Listados!$P$3:$Q$6,2,FALSE)</f>
        <v xml:space="preserve"> Reducir el riesgo</v>
      </c>
      <c r="S75" s="126" t="s">
        <v>254</v>
      </c>
      <c r="T75" s="126" t="s">
        <v>396</v>
      </c>
      <c r="U75" s="153" t="s">
        <v>397</v>
      </c>
      <c r="V75" s="153" t="s">
        <v>394</v>
      </c>
      <c r="W75" s="126" t="s">
        <v>20</v>
      </c>
      <c r="X75" s="126" t="s">
        <v>111</v>
      </c>
      <c r="Y75" s="126">
        <f t="shared" ref="Y75" si="31">+IF(X75="si",15,"")</f>
        <v>15</v>
      </c>
      <c r="Z75" s="126" t="s">
        <v>111</v>
      </c>
      <c r="AA75" s="126">
        <f t="shared" ref="AA75" si="32">+IF(Z75="si",15,"")</f>
        <v>15</v>
      </c>
      <c r="AB75" s="126" t="s">
        <v>111</v>
      </c>
      <c r="AC75" s="126">
        <f t="shared" ref="AC75" si="33">+IF(AB75="si",15,"")</f>
        <v>15</v>
      </c>
      <c r="AD75" s="126" t="s">
        <v>111</v>
      </c>
      <c r="AE75" s="126">
        <f t="shared" ref="AE75" si="34">+IF(AD75="si",15,"")</f>
        <v>15</v>
      </c>
      <c r="AF75" s="126" t="s">
        <v>111</v>
      </c>
      <c r="AG75" s="126">
        <f t="shared" ref="AG75" si="35">+IF(AF75="si",15,"")</f>
        <v>15</v>
      </c>
      <c r="AH75" s="126" t="s">
        <v>111</v>
      </c>
      <c r="AI75" s="126">
        <f t="shared" ref="AI75" si="36">+IF(AH75="si",15,"")</f>
        <v>15</v>
      </c>
      <c r="AJ75" s="126" t="s">
        <v>112</v>
      </c>
      <c r="AK75" s="134"/>
      <c r="AL75" s="131">
        <f>IF((SUM(Y75,AA75,AC75,AE75,AG75,AI75,AK75)=0),"",(SUM(Y75,AA75,AC75,AE75,AG75,AI75,AK75)))</f>
        <v>90</v>
      </c>
      <c r="AM75" s="131" t="str">
        <f>IF(AL75&lt;=85,"Débil",IF(AL75&lt;=95,"Moderado",IF(AL75=100,"Fuerte","")))</f>
        <v>Moderado</v>
      </c>
      <c r="AN75" s="141" t="s">
        <v>257</v>
      </c>
      <c r="AO75" s="141"/>
      <c r="AP75" s="141" t="s">
        <v>225</v>
      </c>
      <c r="AQ75" s="141"/>
      <c r="AR75" s="141" t="s">
        <v>226</v>
      </c>
      <c r="AS75" s="141"/>
      <c r="AT75" s="141" t="s">
        <v>227</v>
      </c>
      <c r="AU75" s="129"/>
      <c r="AV75" s="129"/>
      <c r="AW75" s="30" t="str">
        <f t="shared" ref="AW75" si="37">IFERROR(AVERAGE(AO75,AQ75,AS75,AU75),"")</f>
        <v/>
      </c>
      <c r="AX75" s="131" t="str">
        <f t="shared" ref="AX75" si="38">IF(AW75&lt;=80,"Débil",IF(AW75&lt;=90,"Moderado",IF(AW75=100,"Fuerte","")))</f>
        <v/>
      </c>
      <c r="AY75" s="30" t="str">
        <f>IFERROR(VLOOKUP((CONCATENATE(AM75,AX75)),Listados!$U$3:$V$11,2,FALSE),"")</f>
        <v/>
      </c>
      <c r="AZ75" s="131">
        <f t="shared" ref="AZ75" si="39">IF(ISBLANK(AY75),"",IF(AY75="Débil", 0, IF(AY75="Moderado",50,100)))</f>
        <v>100</v>
      </c>
      <c r="BA75" s="131">
        <f>AVERAGE(AZ75:AZ75)</f>
        <v>100</v>
      </c>
      <c r="BB75" s="131" t="str">
        <f>IF(BA75&lt;=50, "Débil", IF(BA75&lt;=99,"Moderado","Fuerte"))</f>
        <v>Fuerte</v>
      </c>
      <c r="BC75" s="131">
        <f>+IF(AND(W75="Preventivo",BB75="Fuerte"),2,IF(AND(W75="Preventivo",BB75="Moderado"),1,0))</f>
        <v>2</v>
      </c>
      <c r="BD75" s="131">
        <f>+IF(AND(W75="Detectivo/Correctivo",$BB75="Fuerte"),2,IF(AND(W75="Detectivo/Correctivo",$BB75="Moderado"),1,IF(AND(W75="Preventivo",$BB75="Fuerte"),1,0)))</f>
        <v>1</v>
      </c>
      <c r="BE75" s="129"/>
      <c r="BF75" s="129"/>
      <c r="BG75" s="134" t="e">
        <f>+VLOOKUP(MIN(BE75,#REF!,#REF!,#REF!,#REF!,#REF!),Listados!$J$18:$K$24,2,TRUE)</f>
        <v>#REF!</v>
      </c>
      <c r="BH75" s="134" t="e">
        <f>+VLOOKUP(MIN(BF75,#REF!,#REF!,#REF!,#REF!,#REF!),Listados!$J$26:$K$32,2,TRUE)</f>
        <v>#REF!</v>
      </c>
      <c r="BI75" s="134" t="e">
        <f>IF(AND(BG75&lt;&gt;"",BH75&lt;&gt;""),VLOOKUP(BG75&amp;BH75,Listados!$M$3:$N$27,2,FALSE),"")</f>
        <v>#REF!</v>
      </c>
      <c r="BJ75" s="155"/>
      <c r="BK75" s="155"/>
      <c r="BL75" s="155"/>
      <c r="BM75" s="155"/>
    </row>
    <row r="76" spans="1:65" ht="84" customHeight="1">
      <c r="A76" s="130">
        <v>70</v>
      </c>
      <c r="B76" s="126" t="s">
        <v>96</v>
      </c>
      <c r="C76" s="149" t="str">
        <f>IFERROR(VLOOKUP(B76,[5]Listados!B$3:C$20,2,FALSE),"")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6" s="136" t="s">
        <v>398</v>
      </c>
      <c r="E76" s="136" t="s">
        <v>247</v>
      </c>
      <c r="F76" s="136" t="s">
        <v>248</v>
      </c>
      <c r="G76" s="136" t="s">
        <v>249</v>
      </c>
      <c r="H76" s="151" t="s">
        <v>218</v>
      </c>
      <c r="I76" s="151" t="s">
        <v>251</v>
      </c>
      <c r="J76" s="151" t="s">
        <v>218</v>
      </c>
      <c r="K76" s="152" t="s">
        <v>16</v>
      </c>
      <c r="L76" s="136" t="s">
        <v>399</v>
      </c>
      <c r="M76" s="132" t="s">
        <v>21</v>
      </c>
      <c r="N76" s="134"/>
      <c r="O76" s="133" t="s">
        <v>18</v>
      </c>
      <c r="P76" s="134"/>
      <c r="Q76" s="134" t="str">
        <f>IF(AND(M76&lt;&gt;"",O76&lt;&gt;""),VLOOKUP(M76&amp;O76,Listados!$M$3:$N$27,2,FALSE),"")</f>
        <v>Bajo</v>
      </c>
      <c r="R76" s="134" t="str">
        <f>+VLOOKUP(Q76,[3]Listados!$P$3:$Q$6,2,FALSE)</f>
        <v>Asumir el riesgo</v>
      </c>
      <c r="S76" s="134"/>
      <c r="T76" s="134"/>
      <c r="U76" s="129"/>
      <c r="V76" s="129"/>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29"/>
      <c r="AV76" s="129"/>
      <c r="AW76" s="129"/>
      <c r="AX76" s="129"/>
      <c r="AY76" s="129"/>
      <c r="AZ76" s="129"/>
      <c r="BA76" s="129"/>
      <c r="BB76" s="129"/>
      <c r="BC76" s="129"/>
      <c r="BD76" s="129"/>
      <c r="BE76" s="129"/>
      <c r="BF76" s="129"/>
      <c r="BG76" s="134"/>
      <c r="BH76" s="134"/>
      <c r="BI76" s="129"/>
      <c r="BJ76" s="155"/>
      <c r="BK76" s="155"/>
      <c r="BL76" s="155"/>
      <c r="BM76" s="155"/>
    </row>
    <row r="77" spans="1:65" ht="84" customHeight="1">
      <c r="A77" s="130">
        <v>71</v>
      </c>
      <c r="B77" s="126" t="s">
        <v>96</v>
      </c>
      <c r="C77" s="149" t="str">
        <f>IFERROR(VLOOKUP(B77,[5]Listados!B$3:C$20,2,FALSE),"")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7" s="136" t="s">
        <v>400</v>
      </c>
      <c r="E77" s="136" t="s">
        <v>216</v>
      </c>
      <c r="F77" s="136" t="s">
        <v>273</v>
      </c>
      <c r="G77" s="136" t="s">
        <v>217</v>
      </c>
      <c r="H77" s="151" t="s">
        <v>294</v>
      </c>
      <c r="I77" s="151" t="s">
        <v>275</v>
      </c>
      <c r="J77" s="151" t="s">
        <v>295</v>
      </c>
      <c r="K77" s="152" t="s">
        <v>16</v>
      </c>
      <c r="L77" s="136" t="s">
        <v>401</v>
      </c>
      <c r="M77" s="132" t="s">
        <v>21</v>
      </c>
      <c r="N77" s="134"/>
      <c r="O77" s="133" t="s">
        <v>18</v>
      </c>
      <c r="P77" s="134"/>
      <c r="Q77" s="134" t="str">
        <f>IF(AND(M77&lt;&gt;"",O77&lt;&gt;""),VLOOKUP(M77&amp;O77,Listados!$M$3:$N$27,2,FALSE),"")</f>
        <v>Bajo</v>
      </c>
      <c r="R77" s="134" t="str">
        <f>+VLOOKUP(Q77,[3]Listados!$P$3:$Q$6,2,FALSE)</f>
        <v>Asumir el riesgo</v>
      </c>
      <c r="S77" s="134"/>
      <c r="T77" s="134"/>
      <c r="U77" s="129"/>
      <c r="V77" s="129"/>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29"/>
      <c r="AV77" s="129"/>
      <c r="AW77" s="129"/>
      <c r="AX77" s="129"/>
      <c r="AY77" s="129"/>
      <c r="AZ77" s="129"/>
      <c r="BA77" s="129"/>
      <c r="BB77" s="129"/>
      <c r="BC77" s="129"/>
      <c r="BD77" s="129"/>
      <c r="BE77" s="129"/>
      <c r="BF77" s="129"/>
      <c r="BG77" s="134"/>
      <c r="BH77" s="134"/>
      <c r="BI77" s="129"/>
      <c r="BJ77" s="155"/>
      <c r="BK77" s="155"/>
      <c r="BL77" s="155"/>
      <c r="BM77" s="155"/>
    </row>
    <row r="78" spans="1:65" ht="84" customHeight="1">
      <c r="A78" s="130">
        <v>72</v>
      </c>
      <c r="B78" s="126" t="s">
        <v>96</v>
      </c>
      <c r="C78" s="149" t="str">
        <f>IFERROR(VLOOKUP(B78,[5]Listados!B$3:C$20,2,FALSE),"")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8" s="136" t="s">
        <v>402</v>
      </c>
      <c r="E78" s="136" t="s">
        <v>216</v>
      </c>
      <c r="F78" s="136" t="s">
        <v>273</v>
      </c>
      <c r="G78" s="136" t="s">
        <v>217</v>
      </c>
      <c r="H78" s="151" t="s">
        <v>390</v>
      </c>
      <c r="I78" s="151" t="s">
        <v>275</v>
      </c>
      <c r="J78" s="151" t="s">
        <v>295</v>
      </c>
      <c r="K78" s="152" t="s">
        <v>16</v>
      </c>
      <c r="L78" s="136" t="s">
        <v>403</v>
      </c>
      <c r="M78" s="132" t="s">
        <v>21</v>
      </c>
      <c r="N78" s="134"/>
      <c r="O78" s="133" t="s">
        <v>18</v>
      </c>
      <c r="P78" s="134"/>
      <c r="Q78" s="134" t="str">
        <f>IF(AND(M78&lt;&gt;"",O78&lt;&gt;""),VLOOKUP(M78&amp;O78,Listados!$M$3:$N$27,2,FALSE),"")</f>
        <v>Bajo</v>
      </c>
      <c r="R78" s="134" t="str">
        <f>+VLOOKUP(Q78,[3]Listados!$P$3:$Q$6,2,FALSE)</f>
        <v>Asumir el riesgo</v>
      </c>
      <c r="S78" s="134"/>
      <c r="T78" s="134"/>
      <c r="U78" s="129"/>
      <c r="V78" s="129"/>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29"/>
      <c r="AV78" s="129"/>
      <c r="AW78" s="129"/>
      <c r="AX78" s="129"/>
      <c r="AY78" s="129"/>
      <c r="AZ78" s="129"/>
      <c r="BA78" s="129"/>
      <c r="BB78" s="129"/>
      <c r="BC78" s="129"/>
      <c r="BD78" s="129"/>
      <c r="BE78" s="129"/>
      <c r="BF78" s="129"/>
      <c r="BG78" s="134"/>
      <c r="BH78" s="134"/>
      <c r="BI78" s="129"/>
      <c r="BJ78" s="155"/>
      <c r="BK78" s="155"/>
      <c r="BL78" s="155"/>
      <c r="BM78" s="155"/>
    </row>
    <row r="79" spans="1:65" ht="84" customHeight="1">
      <c r="A79" s="130">
        <v>73</v>
      </c>
      <c r="B79" s="126" t="s">
        <v>96</v>
      </c>
      <c r="C79" s="149" t="str">
        <f>IFERROR(VLOOKUP(B79,[5]Listados!B$3:C$20,2,FALSE),"")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9" s="136" t="s">
        <v>404</v>
      </c>
      <c r="E79" s="136" t="s">
        <v>247</v>
      </c>
      <c r="F79" s="136" t="s">
        <v>248</v>
      </c>
      <c r="G79" s="136" t="s">
        <v>249</v>
      </c>
      <c r="H79" s="151" t="s">
        <v>283</v>
      </c>
      <c r="I79" s="151" t="s">
        <v>251</v>
      </c>
      <c r="J79" s="151" t="s">
        <v>405</v>
      </c>
      <c r="K79" s="152" t="s">
        <v>16</v>
      </c>
      <c r="L79" s="136" t="s">
        <v>406</v>
      </c>
      <c r="M79" s="132" t="s">
        <v>21</v>
      </c>
      <c r="N79" s="134"/>
      <c r="O79" s="133" t="s">
        <v>18</v>
      </c>
      <c r="P79" s="134"/>
      <c r="Q79" s="134" t="str">
        <f>IF(AND(M79&lt;&gt;"",O79&lt;&gt;""),VLOOKUP(M79&amp;O79,Listados!$M$3:$N$27,2,FALSE),"")</f>
        <v>Bajo</v>
      </c>
      <c r="R79" s="134" t="str">
        <f>+VLOOKUP(Q79,[3]Listados!$P$3:$Q$6,2,FALSE)</f>
        <v>Asumir el riesgo</v>
      </c>
      <c r="S79" s="134"/>
      <c r="T79" s="134"/>
      <c r="U79" s="129"/>
      <c r="V79" s="129"/>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29"/>
      <c r="AV79" s="129"/>
      <c r="AW79" s="129"/>
      <c r="AX79" s="129"/>
      <c r="AY79" s="129"/>
      <c r="AZ79" s="129"/>
      <c r="BA79" s="129"/>
      <c r="BB79" s="129"/>
      <c r="BC79" s="129"/>
      <c r="BD79" s="129"/>
      <c r="BE79" s="129"/>
      <c r="BF79" s="129"/>
      <c r="BG79" s="134"/>
      <c r="BH79" s="134"/>
      <c r="BI79" s="129"/>
      <c r="BJ79" s="155"/>
      <c r="BK79" s="155"/>
      <c r="BL79" s="155"/>
      <c r="BM79" s="155"/>
    </row>
    <row r="80" spans="1:65" ht="84" customHeight="1">
      <c r="A80" s="130">
        <v>74</v>
      </c>
      <c r="B80" s="126" t="s">
        <v>96</v>
      </c>
      <c r="C80" s="149" t="str">
        <f>IFERROR(VLOOKUP(B80,[5]Listados!B$3:C$20,2,FALSE),"")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0" s="136" t="s">
        <v>407</v>
      </c>
      <c r="E80" s="136" t="s">
        <v>216</v>
      </c>
      <c r="F80" s="136" t="s">
        <v>273</v>
      </c>
      <c r="G80" s="136" t="s">
        <v>217</v>
      </c>
      <c r="H80" s="151" t="s">
        <v>390</v>
      </c>
      <c r="I80" s="151" t="s">
        <v>275</v>
      </c>
      <c r="J80" s="151" t="s">
        <v>295</v>
      </c>
      <c r="K80" s="152" t="s">
        <v>16</v>
      </c>
      <c r="L80" s="136" t="s">
        <v>408</v>
      </c>
      <c r="M80" s="132" t="s">
        <v>21</v>
      </c>
      <c r="N80" s="134"/>
      <c r="O80" s="133" t="s">
        <v>32</v>
      </c>
      <c r="P80" s="134"/>
      <c r="Q80" s="134" t="str">
        <f>IF(AND(M80&lt;&gt;"",O80&lt;&gt;""),VLOOKUP(M80&amp;O80,Listados!$M$3:$N$27,2,FALSE),"")</f>
        <v>Bajo</v>
      </c>
      <c r="R80" s="134" t="str">
        <f>+VLOOKUP(Q80,[3]Listados!$P$3:$Q$6,2,FALSE)</f>
        <v>Asumir el riesgo</v>
      </c>
      <c r="S80" s="134"/>
      <c r="T80" s="134"/>
      <c r="U80" s="129"/>
      <c r="V80" s="129"/>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29"/>
      <c r="AV80" s="129"/>
      <c r="AW80" s="129"/>
      <c r="AX80" s="129"/>
      <c r="AY80" s="129"/>
      <c r="AZ80" s="129"/>
      <c r="BA80" s="129"/>
      <c r="BB80" s="129"/>
      <c r="BC80" s="129"/>
      <c r="BD80" s="129"/>
      <c r="BE80" s="129"/>
      <c r="BF80" s="129"/>
      <c r="BG80" s="134"/>
      <c r="BH80" s="134"/>
      <c r="BI80" s="129"/>
      <c r="BJ80" s="155"/>
      <c r="BK80" s="155"/>
      <c r="BL80" s="155"/>
      <c r="BM80" s="155"/>
    </row>
    <row r="81" spans="1:65" ht="84" customHeight="1">
      <c r="A81" s="130">
        <v>75</v>
      </c>
      <c r="B81" s="126" t="s">
        <v>96</v>
      </c>
      <c r="C81" s="149" t="str">
        <f>IFERROR(VLOOKUP(B81,[5]Listados!B$3:C$20,2,FALSE),"")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1" s="136" t="s">
        <v>409</v>
      </c>
      <c r="E81" s="136" t="s">
        <v>247</v>
      </c>
      <c r="F81" s="136" t="s">
        <v>248</v>
      </c>
      <c r="G81" s="136" t="s">
        <v>249</v>
      </c>
      <c r="H81" s="151" t="s">
        <v>283</v>
      </c>
      <c r="I81" s="151" t="s">
        <v>251</v>
      </c>
      <c r="J81" s="151" t="s">
        <v>284</v>
      </c>
      <c r="K81" s="152" t="s">
        <v>16</v>
      </c>
      <c r="L81" s="136" t="s">
        <v>410</v>
      </c>
      <c r="M81" s="132" t="s">
        <v>21</v>
      </c>
      <c r="N81" s="134"/>
      <c r="O81" s="133" t="s">
        <v>32</v>
      </c>
      <c r="P81" s="134"/>
      <c r="Q81" s="134" t="str">
        <f>IF(AND(M81&lt;&gt;"",O81&lt;&gt;""),VLOOKUP(M81&amp;O81,Listados!$M$3:$N$27,2,FALSE),"")</f>
        <v>Bajo</v>
      </c>
      <c r="R81" s="134" t="str">
        <f>+VLOOKUP(Q81,[3]Listados!$P$3:$Q$6,2,FALSE)</f>
        <v>Asumir el riesgo</v>
      </c>
      <c r="S81" s="134"/>
      <c r="T81" s="134"/>
      <c r="U81" s="129"/>
      <c r="V81" s="129"/>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29"/>
      <c r="AV81" s="129"/>
      <c r="AW81" s="129"/>
      <c r="AX81" s="129"/>
      <c r="AY81" s="129"/>
      <c r="AZ81" s="129"/>
      <c r="BA81" s="129"/>
      <c r="BB81" s="129"/>
      <c r="BC81" s="129"/>
      <c r="BD81" s="129"/>
      <c r="BE81" s="129"/>
      <c r="BF81" s="129"/>
      <c r="BG81" s="134"/>
      <c r="BH81" s="134"/>
      <c r="BI81" s="129"/>
      <c r="BJ81" s="155"/>
      <c r="BK81" s="155"/>
      <c r="BL81" s="155"/>
      <c r="BM81" s="155"/>
    </row>
    <row r="82" spans="1:65" ht="84" customHeight="1">
      <c r="A82" s="130">
        <v>76</v>
      </c>
      <c r="B82" s="126" t="s">
        <v>96</v>
      </c>
      <c r="C82" s="149" t="str">
        <f>IFERROR(VLOOKUP(B82,[5]Listados!B$3:C$20,2,FALSE),"")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2" s="136" t="s">
        <v>411</v>
      </c>
      <c r="E82" s="136" t="s">
        <v>216</v>
      </c>
      <c r="F82" s="136" t="s">
        <v>273</v>
      </c>
      <c r="G82" s="136" t="s">
        <v>217</v>
      </c>
      <c r="H82" s="151" t="s">
        <v>390</v>
      </c>
      <c r="I82" s="151" t="s">
        <v>275</v>
      </c>
      <c r="J82" s="151" t="s">
        <v>295</v>
      </c>
      <c r="K82" s="152" t="s">
        <v>16</v>
      </c>
      <c r="L82" s="136" t="s">
        <v>412</v>
      </c>
      <c r="M82" s="132" t="s">
        <v>21</v>
      </c>
      <c r="N82" s="134"/>
      <c r="O82" s="133" t="s">
        <v>18</v>
      </c>
      <c r="P82" s="134"/>
      <c r="Q82" s="134" t="str">
        <f>IF(AND(M82&lt;&gt;"",O82&lt;&gt;""),VLOOKUP(M82&amp;O82,Listados!$M$3:$N$27,2,FALSE),"")</f>
        <v>Bajo</v>
      </c>
      <c r="R82" s="134" t="str">
        <f>+VLOOKUP(Q82,[3]Listados!$P$3:$Q$6,2,FALSE)</f>
        <v>Asumir el riesgo</v>
      </c>
      <c r="S82" s="134"/>
      <c r="T82" s="134"/>
      <c r="U82" s="129"/>
      <c r="V82" s="129"/>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29"/>
      <c r="AV82" s="129"/>
      <c r="AW82" s="129"/>
      <c r="AX82" s="129"/>
      <c r="AY82" s="129"/>
      <c r="AZ82" s="129"/>
      <c r="BA82" s="129"/>
      <c r="BB82" s="129"/>
      <c r="BC82" s="129"/>
      <c r="BD82" s="129"/>
      <c r="BE82" s="129"/>
      <c r="BF82" s="129"/>
      <c r="BG82" s="134"/>
      <c r="BH82" s="134"/>
      <c r="BI82" s="129"/>
      <c r="BJ82" s="155"/>
      <c r="BK82" s="155"/>
      <c r="BL82" s="155"/>
      <c r="BM82" s="155"/>
    </row>
    <row r="83" spans="1:65" ht="84" customHeight="1">
      <c r="A83" s="130">
        <v>77</v>
      </c>
      <c r="B83" s="126" t="s">
        <v>96</v>
      </c>
      <c r="C83" s="149" t="str">
        <f>IFERROR(VLOOKUP(B83,[5]Listados!B$3:C$20,2,FALSE),"")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3" s="136" t="s">
        <v>413</v>
      </c>
      <c r="E83" s="136" t="s">
        <v>247</v>
      </c>
      <c r="F83" s="136" t="s">
        <v>248</v>
      </c>
      <c r="G83" s="136" t="s">
        <v>249</v>
      </c>
      <c r="H83" s="151" t="s">
        <v>283</v>
      </c>
      <c r="I83" s="151" t="s">
        <v>251</v>
      </c>
      <c r="J83" s="151" t="s">
        <v>405</v>
      </c>
      <c r="K83" s="152" t="s">
        <v>16</v>
      </c>
      <c r="L83" s="136" t="s">
        <v>414</v>
      </c>
      <c r="M83" s="132" t="s">
        <v>21</v>
      </c>
      <c r="N83" s="134"/>
      <c r="O83" s="133" t="s">
        <v>32</v>
      </c>
      <c r="P83" s="134"/>
      <c r="Q83" s="134" t="str">
        <f>IF(AND(M83&lt;&gt;"",O83&lt;&gt;""),VLOOKUP(M83&amp;O83,Listados!$M$3:$N$27,2,FALSE),"")</f>
        <v>Bajo</v>
      </c>
      <c r="R83" s="134" t="str">
        <f>+VLOOKUP(Q83,[3]Listados!$P$3:$Q$6,2,FALSE)</f>
        <v>Asumir el riesgo</v>
      </c>
      <c r="S83" s="134"/>
      <c r="T83" s="134"/>
      <c r="U83" s="129"/>
      <c r="V83" s="129"/>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29"/>
      <c r="AV83" s="129"/>
      <c r="AW83" s="129"/>
      <c r="AX83" s="129"/>
      <c r="AY83" s="129"/>
      <c r="AZ83" s="129"/>
      <c r="BA83" s="129"/>
      <c r="BB83" s="129"/>
      <c r="BC83" s="129"/>
      <c r="BD83" s="129"/>
      <c r="BE83" s="129"/>
      <c r="BF83" s="129"/>
      <c r="BG83" s="134"/>
      <c r="BH83" s="134"/>
      <c r="BI83" s="129"/>
      <c r="BJ83" s="155"/>
      <c r="BK83" s="155"/>
      <c r="BL83" s="155"/>
      <c r="BM83" s="155"/>
    </row>
    <row r="84" spans="1:65" ht="84" customHeight="1">
      <c r="A84" s="130">
        <v>78</v>
      </c>
      <c r="B84" s="126" t="s">
        <v>96</v>
      </c>
      <c r="C84" s="149" t="str">
        <f>IFERROR(VLOOKUP(B84,[5]Listados!B$3:C$20,2,FALSE),"")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4" s="136" t="s">
        <v>415</v>
      </c>
      <c r="E84" s="136" t="s">
        <v>314</v>
      </c>
      <c r="F84" s="136" t="s">
        <v>362</v>
      </c>
      <c r="G84" s="136" t="s">
        <v>416</v>
      </c>
      <c r="H84" s="151" t="s">
        <v>364</v>
      </c>
      <c r="I84" s="151" t="s">
        <v>275</v>
      </c>
      <c r="J84" s="151" t="s">
        <v>327</v>
      </c>
      <c r="K84" s="152" t="s">
        <v>16</v>
      </c>
      <c r="L84" s="136" t="s">
        <v>417</v>
      </c>
      <c r="M84" s="132" t="s">
        <v>21</v>
      </c>
      <c r="N84" s="134"/>
      <c r="O84" s="133" t="s">
        <v>32</v>
      </c>
      <c r="P84" s="134"/>
      <c r="Q84" s="134" t="str">
        <f>IF(AND(M84&lt;&gt;"",O84&lt;&gt;""),VLOOKUP(M84&amp;O84,Listados!$M$3:$N$27,2,FALSE),"")</f>
        <v>Bajo</v>
      </c>
      <c r="R84" s="134" t="str">
        <f>+VLOOKUP(Q84,[3]Listados!$P$3:$Q$6,2,FALSE)</f>
        <v>Asumir el riesgo</v>
      </c>
      <c r="S84" s="134"/>
      <c r="T84" s="134"/>
      <c r="U84" s="129"/>
      <c r="V84" s="129"/>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29"/>
      <c r="AV84" s="129"/>
      <c r="AW84" s="129"/>
      <c r="AX84" s="129"/>
      <c r="AY84" s="129"/>
      <c r="AZ84" s="129"/>
      <c r="BA84" s="129"/>
      <c r="BB84" s="129"/>
      <c r="BC84" s="129"/>
      <c r="BD84" s="129"/>
      <c r="BE84" s="129"/>
      <c r="BF84" s="129"/>
      <c r="BG84" s="134"/>
      <c r="BH84" s="134"/>
      <c r="BI84" s="129"/>
      <c r="BJ84" s="155"/>
      <c r="BK84" s="155"/>
      <c r="BL84" s="155"/>
      <c r="BM84" s="155"/>
    </row>
    <row r="85" spans="1:65" ht="84" customHeight="1">
      <c r="A85" s="130">
        <v>79</v>
      </c>
      <c r="B85" s="134" t="s">
        <v>71</v>
      </c>
      <c r="C85" s="149" t="str">
        <f>IFERROR(VLOOKUP(B85,[5]Listados!B$3:C$20,2,FALSE),"")</f>
        <v>Formulación y Seguimiento de Proyectos Normativos</v>
      </c>
      <c r="D85" s="157" t="s">
        <v>418</v>
      </c>
      <c r="E85" s="136" t="s">
        <v>419</v>
      </c>
      <c r="F85" s="136" t="s">
        <v>420</v>
      </c>
      <c r="G85" s="136" t="s">
        <v>421</v>
      </c>
      <c r="H85" s="151" t="s">
        <v>422</v>
      </c>
      <c r="I85" s="151" t="s">
        <v>423</v>
      </c>
      <c r="J85" s="151" t="s">
        <v>424</v>
      </c>
      <c r="K85" s="152" t="s">
        <v>16</v>
      </c>
      <c r="L85" s="136" t="s">
        <v>425</v>
      </c>
      <c r="M85" s="132" t="s">
        <v>21</v>
      </c>
      <c r="N85" s="134"/>
      <c r="O85" s="133" t="s">
        <v>18</v>
      </c>
      <c r="P85" s="134"/>
      <c r="Q85" s="134" t="str">
        <f>IF(AND(M85&lt;&gt;"",O85&lt;&gt;""),VLOOKUP(M85&amp;O85,Listados!$M$3:$N$27,2,FALSE),"")</f>
        <v>Bajo</v>
      </c>
      <c r="R85" s="134" t="str">
        <f>+VLOOKUP(Q85,[3]Listados!$P$3:$Q$6,2,FALSE)</f>
        <v>Asumir el riesgo</v>
      </c>
      <c r="S85" s="134"/>
      <c r="T85" s="134"/>
      <c r="U85" s="129"/>
      <c r="V85" s="129"/>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29"/>
      <c r="AV85" s="129"/>
      <c r="AW85" s="129"/>
      <c r="AX85" s="129"/>
      <c r="AY85" s="129"/>
      <c r="AZ85" s="129"/>
      <c r="BA85" s="129"/>
      <c r="BB85" s="129"/>
      <c r="BC85" s="129"/>
      <c r="BD85" s="129"/>
      <c r="BE85" s="129"/>
      <c r="BF85" s="129"/>
      <c r="BG85" s="134"/>
      <c r="BH85" s="134"/>
      <c r="BI85" s="129"/>
      <c r="BJ85" s="155"/>
      <c r="BK85" s="155"/>
      <c r="BL85" s="155"/>
      <c r="BM85" s="155"/>
    </row>
    <row r="86" spans="1:65" ht="84" customHeight="1">
      <c r="A86" s="130">
        <v>80</v>
      </c>
      <c r="B86" s="134" t="s">
        <v>71</v>
      </c>
      <c r="C86" s="149" t="str">
        <f>IFERROR(VLOOKUP(B86,[5]Listados!B$3:C$20,2,FALSE),"")</f>
        <v>Formulación y Seguimiento de Proyectos Normativos</v>
      </c>
      <c r="D86" s="136" t="s">
        <v>426</v>
      </c>
      <c r="E86" s="136" t="s">
        <v>419</v>
      </c>
      <c r="F86" s="136" t="s">
        <v>420</v>
      </c>
      <c r="G86" s="136" t="s">
        <v>249</v>
      </c>
      <c r="H86" s="151" t="s">
        <v>283</v>
      </c>
      <c r="I86" s="151" t="s">
        <v>423</v>
      </c>
      <c r="J86" s="151" t="s">
        <v>218</v>
      </c>
      <c r="K86" s="152" t="s">
        <v>16</v>
      </c>
      <c r="L86" s="136" t="s">
        <v>427</v>
      </c>
      <c r="M86" s="132" t="s">
        <v>21</v>
      </c>
      <c r="N86" s="134"/>
      <c r="O86" s="133" t="s">
        <v>18</v>
      </c>
      <c r="P86" s="134"/>
      <c r="Q86" s="134" t="str">
        <f>IF(AND(M86&lt;&gt;"",O86&lt;&gt;""),VLOOKUP(M86&amp;O86,Listados!$M$3:$N$27,2,FALSE),"")</f>
        <v>Bajo</v>
      </c>
      <c r="R86" s="134" t="str">
        <f>+VLOOKUP(Q86,[3]Listados!$P$3:$Q$6,2,FALSE)</f>
        <v>Asumir el riesgo</v>
      </c>
      <c r="S86" s="134"/>
      <c r="T86" s="134"/>
      <c r="U86" s="129"/>
      <c r="V86" s="129"/>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29"/>
      <c r="AV86" s="129"/>
      <c r="AW86" s="129"/>
      <c r="AX86" s="129"/>
      <c r="AY86" s="129"/>
      <c r="AZ86" s="129"/>
      <c r="BA86" s="129"/>
      <c r="BB86" s="129"/>
      <c r="BC86" s="129"/>
      <c r="BD86" s="129"/>
      <c r="BE86" s="129"/>
      <c r="BF86" s="129"/>
      <c r="BG86" s="134"/>
      <c r="BH86" s="134"/>
      <c r="BI86" s="129"/>
      <c r="BJ86" s="155"/>
      <c r="BK86" s="155"/>
      <c r="BL86" s="155"/>
      <c r="BM86" s="155"/>
    </row>
    <row r="87" spans="1:65" ht="84" customHeight="1">
      <c r="A87" s="130">
        <v>81</v>
      </c>
      <c r="B87" s="134" t="s">
        <v>71</v>
      </c>
      <c r="C87" s="149" t="str">
        <f>IFERROR(VLOOKUP(B87,[5]Listados!B$3:C$20,2,FALSE),"")</f>
        <v>Formulación y Seguimiento de Proyectos Normativos</v>
      </c>
      <c r="D87" s="136" t="s">
        <v>428</v>
      </c>
      <c r="E87" s="136" t="s">
        <v>216</v>
      </c>
      <c r="F87" s="136" t="s">
        <v>248</v>
      </c>
      <c r="G87" s="136" t="s">
        <v>217</v>
      </c>
      <c r="H87" s="151" t="s">
        <v>336</v>
      </c>
      <c r="I87" s="151" t="s">
        <v>251</v>
      </c>
      <c r="J87" s="151" t="s">
        <v>327</v>
      </c>
      <c r="K87" s="152" t="s">
        <v>16</v>
      </c>
      <c r="L87" s="136" t="s">
        <v>429</v>
      </c>
      <c r="M87" s="132" t="s">
        <v>21</v>
      </c>
      <c r="N87" s="134"/>
      <c r="O87" s="133" t="s">
        <v>18</v>
      </c>
      <c r="P87" s="134"/>
      <c r="Q87" s="134" t="str">
        <f>IF(AND(M87&lt;&gt;"",O87&lt;&gt;""),VLOOKUP(M87&amp;O87,Listados!$M$3:$N$27,2,FALSE),"")</f>
        <v>Bajo</v>
      </c>
      <c r="R87" s="134" t="str">
        <f>+VLOOKUP(Q87,[3]Listados!$P$3:$Q$6,2,FALSE)</f>
        <v>Asumir el riesgo</v>
      </c>
      <c r="S87" s="134"/>
      <c r="T87" s="134"/>
      <c r="U87" s="129"/>
      <c r="V87" s="129"/>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29"/>
      <c r="AV87" s="129"/>
      <c r="AW87" s="129"/>
      <c r="AX87" s="129"/>
      <c r="AY87" s="129"/>
      <c r="AZ87" s="129"/>
      <c r="BA87" s="129"/>
      <c r="BB87" s="129"/>
      <c r="BC87" s="129"/>
      <c r="BD87" s="129"/>
      <c r="BE87" s="129"/>
      <c r="BF87" s="129"/>
      <c r="BG87" s="134"/>
      <c r="BH87" s="134"/>
      <c r="BI87" s="129"/>
      <c r="BJ87" s="155"/>
      <c r="BK87" s="155"/>
      <c r="BL87" s="155"/>
      <c r="BM87" s="155"/>
    </row>
    <row r="88" spans="1:65" ht="84" customHeight="1">
      <c r="A88" s="130">
        <v>82</v>
      </c>
      <c r="B88" s="134" t="s">
        <v>71</v>
      </c>
      <c r="C88" s="149" t="str">
        <f>IFERROR(VLOOKUP(B88,[5]Listados!B$3:C$20,2,FALSE),"")</f>
        <v>Formulación y Seguimiento de Proyectos Normativos</v>
      </c>
      <c r="D88" s="136" t="s">
        <v>430</v>
      </c>
      <c r="E88" s="136" t="s">
        <v>216</v>
      </c>
      <c r="F88" s="136" t="s">
        <v>273</v>
      </c>
      <c r="G88" s="136" t="s">
        <v>217</v>
      </c>
      <c r="H88" s="151" t="s">
        <v>294</v>
      </c>
      <c r="I88" s="151" t="s">
        <v>275</v>
      </c>
      <c r="J88" s="151" t="s">
        <v>276</v>
      </c>
      <c r="K88" s="152" t="s">
        <v>16</v>
      </c>
      <c r="L88" s="136" t="s">
        <v>431</v>
      </c>
      <c r="M88" s="132" t="s">
        <v>21</v>
      </c>
      <c r="N88" s="134"/>
      <c r="O88" s="133" t="s">
        <v>18</v>
      </c>
      <c r="P88" s="134"/>
      <c r="Q88" s="134" t="str">
        <f>IF(AND(M88&lt;&gt;"",O88&lt;&gt;""),VLOOKUP(M88&amp;O88,Listados!$M$3:$N$27,2,FALSE),"")</f>
        <v>Bajo</v>
      </c>
      <c r="R88" s="134" t="str">
        <f>+VLOOKUP(Q88,[3]Listados!$P$3:$Q$6,2,FALSE)</f>
        <v>Asumir el riesgo</v>
      </c>
      <c r="S88" s="134"/>
      <c r="T88" s="134"/>
      <c r="U88" s="129"/>
      <c r="V88" s="129"/>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29"/>
      <c r="AV88" s="129"/>
      <c r="AW88" s="129"/>
      <c r="AX88" s="129"/>
      <c r="AY88" s="129"/>
      <c r="AZ88" s="129"/>
      <c r="BA88" s="129"/>
      <c r="BB88" s="129"/>
      <c r="BC88" s="129"/>
      <c r="BD88" s="129"/>
      <c r="BE88" s="129"/>
      <c r="BF88" s="129"/>
      <c r="BG88" s="134"/>
      <c r="BH88" s="134"/>
      <c r="BI88" s="129"/>
      <c r="BJ88" s="155"/>
      <c r="BK88" s="155"/>
      <c r="BL88" s="155"/>
      <c r="BM88" s="155"/>
    </row>
    <row r="89" spans="1:65" ht="84" customHeight="1">
      <c r="A89" s="130">
        <v>83</v>
      </c>
      <c r="B89" s="134" t="s">
        <v>71</v>
      </c>
      <c r="C89" s="149" t="str">
        <f>IFERROR(VLOOKUP(B89,[5]Listados!B$3:C$20,2,FALSE),"")</f>
        <v>Formulación y Seguimiento de Proyectos Normativos</v>
      </c>
      <c r="D89" s="136" t="s">
        <v>432</v>
      </c>
      <c r="E89" s="136" t="s">
        <v>216</v>
      </c>
      <c r="F89" s="136" t="s">
        <v>273</v>
      </c>
      <c r="G89" s="136" t="s">
        <v>217</v>
      </c>
      <c r="H89" s="151" t="s">
        <v>336</v>
      </c>
      <c r="I89" s="151" t="s">
        <v>275</v>
      </c>
      <c r="J89" s="151" t="s">
        <v>276</v>
      </c>
      <c r="K89" s="152" t="s">
        <v>16</v>
      </c>
      <c r="L89" s="136" t="s">
        <v>433</v>
      </c>
      <c r="M89" s="132" t="s">
        <v>21</v>
      </c>
      <c r="N89" s="134"/>
      <c r="O89" s="133" t="s">
        <v>18</v>
      </c>
      <c r="P89" s="134"/>
      <c r="Q89" s="134" t="str">
        <f>IF(AND(M89&lt;&gt;"",O89&lt;&gt;""),VLOOKUP(M89&amp;O89,Listados!$M$3:$N$27,2,FALSE),"")</f>
        <v>Bajo</v>
      </c>
      <c r="R89" s="134" t="str">
        <f>+VLOOKUP(Q89,[3]Listados!$P$3:$Q$6,2,FALSE)</f>
        <v>Asumir el riesgo</v>
      </c>
      <c r="S89" s="134"/>
      <c r="T89" s="134"/>
      <c r="U89" s="129"/>
      <c r="V89" s="129"/>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29"/>
      <c r="AV89" s="129"/>
      <c r="AW89" s="129"/>
      <c r="AX89" s="129"/>
      <c r="AY89" s="129"/>
      <c r="AZ89" s="129"/>
      <c r="BA89" s="129"/>
      <c r="BB89" s="129"/>
      <c r="BC89" s="129"/>
      <c r="BD89" s="129"/>
      <c r="BE89" s="129"/>
      <c r="BF89" s="129"/>
      <c r="BG89" s="134"/>
      <c r="BH89" s="134"/>
      <c r="BI89" s="129"/>
      <c r="BJ89" s="155"/>
      <c r="BK89" s="155"/>
      <c r="BL89" s="155"/>
      <c r="BM89" s="155"/>
    </row>
    <row r="90" spans="1:65" ht="84" customHeight="1">
      <c r="A90" s="130">
        <v>84</v>
      </c>
      <c r="B90" s="134" t="s">
        <v>71</v>
      </c>
      <c r="C90" s="149" t="str">
        <f>IFERROR(VLOOKUP(B90,[5]Listados!B$3:C$20,2,FALSE),"")</f>
        <v>Formulación y Seguimiento de Proyectos Normativos</v>
      </c>
      <c r="D90" s="136" t="s">
        <v>434</v>
      </c>
      <c r="E90" s="136" t="s">
        <v>216</v>
      </c>
      <c r="F90" s="136" t="s">
        <v>273</v>
      </c>
      <c r="G90" s="136" t="s">
        <v>217</v>
      </c>
      <c r="H90" s="151" t="s">
        <v>336</v>
      </c>
      <c r="I90" s="151" t="s">
        <v>275</v>
      </c>
      <c r="J90" s="151" t="s">
        <v>276</v>
      </c>
      <c r="K90" s="152" t="s">
        <v>16</v>
      </c>
      <c r="L90" s="136" t="s">
        <v>435</v>
      </c>
      <c r="M90" s="132" t="s">
        <v>21</v>
      </c>
      <c r="N90" s="134"/>
      <c r="O90" s="133" t="s">
        <v>18</v>
      </c>
      <c r="P90" s="134"/>
      <c r="Q90" s="134" t="str">
        <f>IF(AND(M90&lt;&gt;"",O90&lt;&gt;""),VLOOKUP(M90&amp;O90,Listados!$M$3:$N$27,2,FALSE),"")</f>
        <v>Bajo</v>
      </c>
      <c r="R90" s="134" t="str">
        <f>+VLOOKUP(Q90,[3]Listados!$P$3:$Q$6,2,FALSE)</f>
        <v>Asumir el riesgo</v>
      </c>
      <c r="S90" s="134"/>
      <c r="T90" s="134"/>
      <c r="U90" s="129"/>
      <c r="V90" s="129"/>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29"/>
      <c r="AV90" s="129"/>
      <c r="AW90" s="129"/>
      <c r="AX90" s="129"/>
      <c r="AY90" s="129"/>
      <c r="AZ90" s="129"/>
      <c r="BA90" s="129"/>
      <c r="BB90" s="129"/>
      <c r="BC90" s="129"/>
      <c r="BD90" s="129"/>
      <c r="BE90" s="129"/>
      <c r="BF90" s="129"/>
      <c r="BG90" s="134"/>
      <c r="BH90" s="134"/>
      <c r="BI90" s="129"/>
      <c r="BJ90" s="155"/>
      <c r="BK90" s="155"/>
      <c r="BL90" s="155"/>
      <c r="BM90" s="155"/>
    </row>
    <row r="91" spans="1:65" ht="84" customHeight="1">
      <c r="A91" s="130">
        <v>85</v>
      </c>
      <c r="B91" s="129" t="s">
        <v>73</v>
      </c>
      <c r="C91" s="129" t="s">
        <v>73</v>
      </c>
      <c r="D91" s="136" t="s">
        <v>436</v>
      </c>
      <c r="E91" s="136" t="s">
        <v>247</v>
      </c>
      <c r="F91" s="136" t="s">
        <v>248</v>
      </c>
      <c r="G91" s="136" t="s">
        <v>249</v>
      </c>
      <c r="H91" s="151" t="s">
        <v>283</v>
      </c>
      <c r="I91" s="151" t="s">
        <v>251</v>
      </c>
      <c r="J91" s="151" t="s">
        <v>218</v>
      </c>
      <c r="K91" s="152" t="s">
        <v>16</v>
      </c>
      <c r="L91" s="136" t="s">
        <v>429</v>
      </c>
      <c r="M91" s="132" t="s">
        <v>21</v>
      </c>
      <c r="N91" s="134"/>
      <c r="O91" s="133" t="s">
        <v>18</v>
      </c>
      <c r="P91" s="134"/>
      <c r="Q91" s="134" t="str">
        <f>IF(AND(M91&lt;&gt;"",O91&lt;&gt;""),VLOOKUP(M91&amp;O91,Listados!$M$3:$N$27,2,FALSE),"")</f>
        <v>Bajo</v>
      </c>
      <c r="R91" s="134" t="str">
        <f>+VLOOKUP(Q91,[3]Listados!$P$3:$Q$6,2,FALSE)</f>
        <v>Asumir el riesgo</v>
      </c>
      <c r="S91" s="134"/>
      <c r="T91" s="134"/>
      <c r="U91" s="129"/>
      <c r="V91" s="129"/>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29"/>
      <c r="AV91" s="129"/>
      <c r="AW91" s="129"/>
      <c r="AX91" s="129"/>
      <c r="AY91" s="129"/>
      <c r="AZ91" s="129"/>
      <c r="BA91" s="129"/>
      <c r="BB91" s="129"/>
      <c r="BC91" s="129"/>
      <c r="BD91" s="129"/>
      <c r="BE91" s="129"/>
      <c r="BF91" s="129"/>
      <c r="BG91" s="134"/>
      <c r="BH91" s="134"/>
      <c r="BI91" s="129"/>
      <c r="BJ91" s="155"/>
      <c r="BK91" s="155"/>
      <c r="BL91" s="155"/>
      <c r="BM91" s="155"/>
    </row>
    <row r="92" spans="1:65" ht="84" customHeight="1">
      <c r="A92" s="130">
        <v>86</v>
      </c>
      <c r="B92" s="129" t="s">
        <v>96</v>
      </c>
      <c r="C92" s="149" t="str">
        <f>IFERROR(VLOOKUP(B92,[5]Listados!B$3:C$20,2,FALSE),"")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92" s="136" t="s">
        <v>437</v>
      </c>
      <c r="E92" s="136" t="s">
        <v>216</v>
      </c>
      <c r="F92" s="136" t="s">
        <v>273</v>
      </c>
      <c r="G92" s="136" t="s">
        <v>217</v>
      </c>
      <c r="H92" s="151" t="s">
        <v>336</v>
      </c>
      <c r="I92" s="151" t="s">
        <v>275</v>
      </c>
      <c r="J92" s="151" t="s">
        <v>276</v>
      </c>
      <c r="K92" s="152" t="s">
        <v>16</v>
      </c>
      <c r="L92" s="136" t="s">
        <v>435</v>
      </c>
      <c r="M92" s="132" t="s">
        <v>21</v>
      </c>
      <c r="N92" s="134"/>
      <c r="O92" s="133" t="s">
        <v>18</v>
      </c>
      <c r="P92" s="134"/>
      <c r="Q92" s="134" t="str">
        <f>IF(AND(M92&lt;&gt;"",O92&lt;&gt;""),VLOOKUP(M92&amp;O92,Listados!$M$3:$N$27,2,FALSE),"")</f>
        <v>Bajo</v>
      </c>
      <c r="R92" s="134" t="str">
        <f>+VLOOKUP(Q92,[3]Listados!$P$3:$Q$6,2,FALSE)</f>
        <v>Asumir el riesgo</v>
      </c>
      <c r="S92" s="134"/>
      <c r="T92" s="134"/>
      <c r="U92" s="129"/>
      <c r="V92" s="129"/>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29"/>
      <c r="AV92" s="129"/>
      <c r="AW92" s="129"/>
      <c r="AX92" s="129"/>
      <c r="AY92" s="129"/>
      <c r="AZ92" s="129"/>
      <c r="BA92" s="129"/>
      <c r="BB92" s="129"/>
      <c r="BC92" s="129"/>
      <c r="BD92" s="129"/>
      <c r="BE92" s="129"/>
      <c r="BF92" s="129"/>
      <c r="BG92" s="134"/>
      <c r="BH92" s="134"/>
      <c r="BI92" s="129"/>
      <c r="BJ92" s="155"/>
      <c r="BK92" s="155"/>
      <c r="BL92" s="155"/>
      <c r="BM92" s="155"/>
    </row>
    <row r="93" spans="1:65" ht="84" customHeight="1">
      <c r="A93" s="130">
        <v>87</v>
      </c>
      <c r="B93" s="132" t="s">
        <v>58</v>
      </c>
      <c r="C93" s="149" t="str">
        <f>IFERROR(VLOOKUP(B93,[5]Listados!B$3:C$20,2,FALSE),"")</f>
        <v xml:space="preserve">Orientar la gestion de la entidad y del sector para que las acciones se deriven de una planeación eficiente y articulada que optimice 
el uso de los recursos en el logro de los objetivos institucionales. </v>
      </c>
      <c r="D93" s="136" t="s">
        <v>438</v>
      </c>
      <c r="E93" s="136" t="s">
        <v>247</v>
      </c>
      <c r="F93" s="136" t="s">
        <v>248</v>
      </c>
      <c r="G93" s="136" t="s">
        <v>249</v>
      </c>
      <c r="H93" s="151" t="s">
        <v>218</v>
      </c>
      <c r="I93" s="151" t="s">
        <v>251</v>
      </c>
      <c r="J93" s="151" t="s">
        <v>218</v>
      </c>
      <c r="K93" s="152" t="s">
        <v>16</v>
      </c>
      <c r="L93" s="136" t="s">
        <v>439</v>
      </c>
      <c r="M93" s="132" t="s">
        <v>21</v>
      </c>
      <c r="N93" s="134"/>
      <c r="O93" s="133" t="s">
        <v>18</v>
      </c>
      <c r="P93" s="134"/>
      <c r="Q93" s="134" t="str">
        <f>IF(AND(M93&lt;&gt;"",O93&lt;&gt;""),VLOOKUP(M93&amp;O93,Listados!$M$3:$N$27,2,FALSE),"")</f>
        <v>Bajo</v>
      </c>
      <c r="R93" s="134" t="str">
        <f>+VLOOKUP(Q93,[3]Listados!$P$3:$Q$6,2,FALSE)</f>
        <v>Asumir el riesgo</v>
      </c>
      <c r="S93" s="134"/>
      <c r="T93" s="134"/>
      <c r="U93" s="129"/>
      <c r="V93" s="129"/>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29"/>
      <c r="AV93" s="129"/>
      <c r="AW93" s="129"/>
      <c r="AX93" s="129"/>
      <c r="AY93" s="129"/>
      <c r="AZ93" s="129"/>
      <c r="BA93" s="129"/>
      <c r="BB93" s="129"/>
      <c r="BC93" s="129"/>
      <c r="BD93" s="129"/>
      <c r="BE93" s="129"/>
      <c r="BF93" s="129"/>
      <c r="BG93" s="134"/>
      <c r="BH93" s="134"/>
      <c r="BI93" s="129"/>
      <c r="BJ93" s="155"/>
      <c r="BK93" s="155"/>
      <c r="BL93" s="155"/>
      <c r="BM93" s="155"/>
    </row>
    <row r="94" spans="1:65" ht="84" customHeight="1">
      <c r="A94" s="130">
        <v>88</v>
      </c>
      <c r="B94" s="132" t="s">
        <v>99</v>
      </c>
      <c r="C94" s="149" t="s">
        <v>100</v>
      </c>
      <c r="D94" s="157" t="s">
        <v>440</v>
      </c>
      <c r="E94" s="136" t="s">
        <v>216</v>
      </c>
      <c r="F94" s="136" t="s">
        <v>273</v>
      </c>
      <c r="G94" s="136" t="s">
        <v>217</v>
      </c>
      <c r="H94" s="151" t="s">
        <v>336</v>
      </c>
      <c r="I94" s="151" t="s">
        <v>275</v>
      </c>
      <c r="J94" s="151" t="s">
        <v>276</v>
      </c>
      <c r="K94" s="152" t="s">
        <v>16</v>
      </c>
      <c r="L94" s="136" t="s">
        <v>441</v>
      </c>
      <c r="M94" s="132" t="s">
        <v>21</v>
      </c>
      <c r="N94" s="134"/>
      <c r="O94" s="133" t="s">
        <v>32</v>
      </c>
      <c r="P94" s="134"/>
      <c r="Q94" s="134" t="str">
        <f>IF(AND(M94&lt;&gt;"",O94&lt;&gt;""),VLOOKUP(M94&amp;O94,Listados!$M$3:$N$27,2,FALSE),"")</f>
        <v>Bajo</v>
      </c>
      <c r="R94" s="134" t="str">
        <f>+VLOOKUP(Q94,[3]Listados!$P$3:$Q$6,2,FALSE)</f>
        <v>Asumir el riesgo</v>
      </c>
      <c r="S94" s="134"/>
      <c r="T94" s="134"/>
      <c r="U94" s="129"/>
      <c r="V94" s="129"/>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29"/>
      <c r="AV94" s="129"/>
      <c r="AW94" s="129"/>
      <c r="AX94" s="129"/>
      <c r="AY94" s="129"/>
      <c r="AZ94" s="129"/>
      <c r="BA94" s="129"/>
      <c r="BB94" s="129"/>
      <c r="BC94" s="129"/>
      <c r="BD94" s="129"/>
      <c r="BE94" s="129"/>
      <c r="BF94" s="129"/>
      <c r="BG94" s="134"/>
      <c r="BH94" s="134"/>
      <c r="BI94" s="129"/>
      <c r="BJ94" s="155"/>
      <c r="BK94" s="155"/>
      <c r="BL94" s="155"/>
      <c r="BM94" s="155"/>
    </row>
    <row r="95" spans="1:65" ht="84" customHeight="1">
      <c r="A95" s="130">
        <v>89</v>
      </c>
      <c r="B95" s="132" t="s">
        <v>99</v>
      </c>
      <c r="C95" s="149" t="s">
        <v>100</v>
      </c>
      <c r="D95" s="136" t="s">
        <v>381</v>
      </c>
      <c r="E95" s="136" t="s">
        <v>216</v>
      </c>
      <c r="F95" s="136" t="s">
        <v>273</v>
      </c>
      <c r="G95" s="136" t="s">
        <v>217</v>
      </c>
      <c r="H95" s="151" t="s">
        <v>336</v>
      </c>
      <c r="I95" s="151" t="s">
        <v>275</v>
      </c>
      <c r="J95" s="151" t="s">
        <v>276</v>
      </c>
      <c r="K95" s="152" t="s">
        <v>16</v>
      </c>
      <c r="L95" s="136" t="s">
        <v>441</v>
      </c>
      <c r="M95" s="132" t="s">
        <v>21</v>
      </c>
      <c r="N95" s="134"/>
      <c r="O95" s="133" t="s">
        <v>32</v>
      </c>
      <c r="P95" s="134"/>
      <c r="Q95" s="134" t="str">
        <f>IF(AND(M95&lt;&gt;"",O95&lt;&gt;""),VLOOKUP(M95&amp;O95,Listados!$M$3:$N$27,2,FALSE),"")</f>
        <v>Bajo</v>
      </c>
      <c r="R95" s="134" t="str">
        <f>+VLOOKUP(Q95,[3]Listados!$P$3:$Q$6,2,FALSE)</f>
        <v>Asumir el riesgo</v>
      </c>
      <c r="S95" s="134"/>
      <c r="T95" s="134"/>
      <c r="U95" s="129"/>
      <c r="V95" s="129"/>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29"/>
      <c r="AV95" s="129"/>
      <c r="AW95" s="129"/>
      <c r="AX95" s="129"/>
      <c r="AY95" s="129"/>
      <c r="AZ95" s="129"/>
      <c r="BA95" s="129"/>
      <c r="BB95" s="129"/>
      <c r="BC95" s="129"/>
      <c r="BD95" s="129"/>
      <c r="BE95" s="129"/>
      <c r="BF95" s="129"/>
      <c r="BG95" s="134"/>
      <c r="BH95" s="134"/>
      <c r="BI95" s="129"/>
      <c r="BJ95" s="155"/>
      <c r="BK95" s="155"/>
      <c r="BL95" s="155"/>
      <c r="BM95" s="155"/>
    </row>
    <row r="96" spans="1:65" ht="84" customHeight="1">
      <c r="A96" s="130">
        <v>90</v>
      </c>
      <c r="B96" s="129" t="s">
        <v>93</v>
      </c>
      <c r="C96" s="149" t="str">
        <f>IFERROR(VLOOKUP(B96,[5]Listados!B$3:C$20,2,FALSE),"")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96" s="157" t="s">
        <v>442</v>
      </c>
      <c r="E96" s="136" t="s">
        <v>247</v>
      </c>
      <c r="F96" s="136" t="s">
        <v>248</v>
      </c>
      <c r="G96" s="136" t="s">
        <v>249</v>
      </c>
      <c r="H96" s="151" t="s">
        <v>283</v>
      </c>
      <c r="I96" s="151" t="s">
        <v>251</v>
      </c>
      <c r="J96" s="151" t="s">
        <v>218</v>
      </c>
      <c r="K96" s="152" t="s">
        <v>16</v>
      </c>
      <c r="L96" s="136" t="s">
        <v>427</v>
      </c>
      <c r="M96" s="132" t="s">
        <v>31</v>
      </c>
      <c r="N96" s="134"/>
      <c r="O96" s="133" t="s">
        <v>18</v>
      </c>
      <c r="P96" s="134"/>
      <c r="Q96" s="134" t="str">
        <f>IF(AND(M96&lt;&gt;"",O96&lt;&gt;""),VLOOKUP(M96&amp;O96,Listados!$M$3:$N$27,2,FALSE),"")</f>
        <v>Bajo</v>
      </c>
      <c r="R96" s="134" t="str">
        <f>+VLOOKUP(Q96,[3]Listados!$P$3:$Q$6,2,FALSE)</f>
        <v>Asumir el riesgo</v>
      </c>
      <c r="S96" s="134"/>
      <c r="T96" s="134"/>
      <c r="U96" s="129"/>
      <c r="V96" s="129"/>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29"/>
      <c r="AV96" s="129"/>
      <c r="AW96" s="129"/>
      <c r="AX96" s="129"/>
      <c r="AY96" s="129"/>
      <c r="AZ96" s="129"/>
      <c r="BA96" s="129"/>
      <c r="BB96" s="129"/>
      <c r="BC96" s="129"/>
      <c r="BD96" s="129"/>
      <c r="BE96" s="129"/>
      <c r="BF96" s="129"/>
      <c r="BG96" s="134"/>
      <c r="BH96" s="134"/>
      <c r="BI96" s="129"/>
      <c r="BJ96" s="155"/>
      <c r="BK96" s="155"/>
      <c r="BL96" s="155"/>
      <c r="BM96" s="155"/>
    </row>
    <row r="97" spans="1:66" ht="84" customHeight="1">
      <c r="A97" s="130">
        <v>91</v>
      </c>
      <c r="B97" s="132" t="s">
        <v>27</v>
      </c>
      <c r="C97" s="158" t="str">
        <f>IFERROR(VLOOKUP(B97,[4]Listados!B$3:C$20,2,FALSE),"")</f>
        <v xml:space="preserve">Proveer información oportuna, confiable, veraz y accesible a clientes internos y externos del Ministerio de Justicia y del Derecho </v>
      </c>
      <c r="D97" s="136" t="s">
        <v>443</v>
      </c>
      <c r="E97" s="136" t="s">
        <v>247</v>
      </c>
      <c r="F97" s="136" t="s">
        <v>248</v>
      </c>
      <c r="G97" s="136" t="s">
        <v>249</v>
      </c>
      <c r="H97" s="151" t="s">
        <v>377</v>
      </c>
      <c r="I97" s="151" t="s">
        <v>251</v>
      </c>
      <c r="J97" s="151" t="s">
        <v>218</v>
      </c>
      <c r="K97" s="152" t="s">
        <v>16</v>
      </c>
      <c r="L97" s="136" t="s">
        <v>444</v>
      </c>
      <c r="M97" s="132" t="s">
        <v>21</v>
      </c>
      <c r="N97" s="134"/>
      <c r="O97" s="133" t="s">
        <v>32</v>
      </c>
      <c r="P97" s="134"/>
      <c r="Q97" s="134" t="str">
        <f>IF(AND(M97&lt;&gt;"",O97&lt;&gt;""),VLOOKUP(M97&amp;O97,Listados!$M$3:$N$27,2,FALSE),"")</f>
        <v>Bajo</v>
      </c>
      <c r="R97" s="134" t="str">
        <f>+VLOOKUP(Q97,[3]Listados!$P$3:$Q$6,2,FALSE)</f>
        <v>Asumir el riesgo</v>
      </c>
      <c r="S97" s="126" t="s">
        <v>445</v>
      </c>
      <c r="T97" s="126" t="s">
        <v>446</v>
      </c>
      <c r="U97" s="153" t="s">
        <v>447</v>
      </c>
      <c r="V97" s="153" t="s">
        <v>218</v>
      </c>
      <c r="W97" s="126" t="s">
        <v>20</v>
      </c>
      <c r="X97" s="126" t="s">
        <v>111</v>
      </c>
      <c r="Y97" s="126"/>
      <c r="Z97" s="126" t="s">
        <v>115</v>
      </c>
      <c r="AA97" s="126"/>
      <c r="AB97" s="126" t="s">
        <v>111</v>
      </c>
      <c r="AC97" s="126"/>
      <c r="AD97" s="126" t="s">
        <v>111</v>
      </c>
      <c r="AE97" s="126"/>
      <c r="AF97" s="126" t="s">
        <v>111</v>
      </c>
      <c r="AG97" s="126"/>
      <c r="AH97" s="126" t="s">
        <v>111</v>
      </c>
      <c r="AI97" s="126"/>
      <c r="AJ97" s="126" t="s">
        <v>112</v>
      </c>
      <c r="AK97" s="134"/>
      <c r="AL97" s="134"/>
      <c r="AM97" s="134"/>
      <c r="AN97" s="141" t="s">
        <v>241</v>
      </c>
      <c r="AO97" s="141"/>
      <c r="AP97" s="141" t="s">
        <v>448</v>
      </c>
      <c r="AQ97" s="141"/>
      <c r="AR97" s="141" t="s">
        <v>449</v>
      </c>
      <c r="AS97" s="141"/>
      <c r="AT97" s="141" t="s">
        <v>227</v>
      </c>
      <c r="AU97" s="129"/>
      <c r="AV97" s="129"/>
      <c r="AW97" s="129"/>
      <c r="AX97" s="129"/>
      <c r="AY97" s="129"/>
      <c r="AZ97" s="129"/>
      <c r="BA97" s="129"/>
      <c r="BB97" s="129"/>
      <c r="BC97" s="129"/>
      <c r="BD97" s="129"/>
      <c r="BE97" s="129"/>
      <c r="BF97" s="129"/>
      <c r="BG97" s="134"/>
      <c r="BH97" s="134"/>
      <c r="BI97" s="129"/>
      <c r="BJ97" s="126" t="s">
        <v>450</v>
      </c>
      <c r="BK97" s="161">
        <v>44409</v>
      </c>
      <c r="BL97" s="126" t="s">
        <v>451</v>
      </c>
      <c r="BM97" s="126" t="s">
        <v>452</v>
      </c>
    </row>
    <row r="98" spans="1:66" ht="84" customHeight="1">
      <c r="A98" s="130">
        <v>92</v>
      </c>
      <c r="B98" s="132" t="s">
        <v>27</v>
      </c>
      <c r="C98" s="158" t="str">
        <f>IFERROR(VLOOKUP(B98,[4]Listados!B$3:C$20,2,FALSE),"")</f>
        <v xml:space="preserve">Proveer información oportuna, confiable, veraz y accesible a clientes internos y externos del Ministerio de Justicia y del Derecho </v>
      </c>
      <c r="D98" s="157" t="s">
        <v>453</v>
      </c>
      <c r="E98" s="136" t="s">
        <v>247</v>
      </c>
      <c r="F98" s="136" t="s">
        <v>248</v>
      </c>
      <c r="G98" s="136" t="s">
        <v>249</v>
      </c>
      <c r="H98" s="151" t="s">
        <v>377</v>
      </c>
      <c r="I98" s="151" t="s">
        <v>251</v>
      </c>
      <c r="J98" s="151" t="s">
        <v>218</v>
      </c>
      <c r="K98" s="152" t="s">
        <v>16</v>
      </c>
      <c r="L98" s="136" t="s">
        <v>444</v>
      </c>
      <c r="M98" s="132" t="s">
        <v>21</v>
      </c>
      <c r="N98" s="134"/>
      <c r="O98" s="133" t="s">
        <v>32</v>
      </c>
      <c r="P98" s="134"/>
      <c r="Q98" s="134" t="str">
        <f>IF(AND(M98&lt;&gt;"",O98&lt;&gt;""),VLOOKUP(M98&amp;O98,Listados!$M$3:$N$27,2,FALSE),"")</f>
        <v>Bajo</v>
      </c>
      <c r="R98" s="134" t="str">
        <f>+VLOOKUP(Q98,[3]Listados!$P$3:$Q$6,2,FALSE)</f>
        <v>Asumir el riesgo</v>
      </c>
      <c r="S98" s="126" t="s">
        <v>254</v>
      </c>
      <c r="T98" s="126" t="s">
        <v>454</v>
      </c>
      <c r="U98" s="153" t="s">
        <v>455</v>
      </c>
      <c r="V98" s="153" t="s">
        <v>295</v>
      </c>
      <c r="W98" s="126" t="s">
        <v>122</v>
      </c>
      <c r="X98" s="126" t="s">
        <v>111</v>
      </c>
      <c r="Y98" s="126"/>
      <c r="Z98" s="126" t="s">
        <v>115</v>
      </c>
      <c r="AA98" s="126"/>
      <c r="AB98" s="126" t="s">
        <v>111</v>
      </c>
      <c r="AC98" s="126"/>
      <c r="AD98" s="126" t="s">
        <v>111</v>
      </c>
      <c r="AE98" s="126"/>
      <c r="AF98" s="126" t="s">
        <v>111</v>
      </c>
      <c r="AG98" s="126"/>
      <c r="AH98" s="126" t="s">
        <v>111</v>
      </c>
      <c r="AI98" s="126"/>
      <c r="AJ98" s="126" t="s">
        <v>112</v>
      </c>
      <c r="AK98" s="134"/>
      <c r="AL98" s="134"/>
      <c r="AM98" s="134"/>
      <c r="AN98" s="141" t="s">
        <v>257</v>
      </c>
      <c r="AO98" s="141"/>
      <c r="AP98" s="141" t="s">
        <v>448</v>
      </c>
      <c r="AQ98" s="141"/>
      <c r="AR98" s="141" t="s">
        <v>449</v>
      </c>
      <c r="AS98" s="141"/>
      <c r="AT98" s="141" t="s">
        <v>227</v>
      </c>
      <c r="AU98" s="129"/>
      <c r="AV98" s="129"/>
      <c r="AW98" s="129"/>
      <c r="AX98" s="129"/>
      <c r="AY98" s="129"/>
      <c r="AZ98" s="129"/>
      <c r="BA98" s="129"/>
      <c r="BB98" s="129"/>
      <c r="BC98" s="129"/>
      <c r="BD98" s="129"/>
      <c r="BE98" s="129"/>
      <c r="BF98" s="129"/>
      <c r="BG98" s="134"/>
      <c r="BH98" s="134"/>
      <c r="BI98" s="129"/>
      <c r="BJ98" s="137" t="s">
        <v>456</v>
      </c>
      <c r="BK98" s="161">
        <v>44409</v>
      </c>
      <c r="BL98" s="126" t="s">
        <v>451</v>
      </c>
      <c r="BM98" s="126" t="s">
        <v>452</v>
      </c>
    </row>
    <row r="99" spans="1:66" ht="84" customHeight="1">
      <c r="A99" s="130">
        <v>93</v>
      </c>
      <c r="B99" s="132" t="s">
        <v>27</v>
      </c>
      <c r="C99" s="158" t="str">
        <f>IFERROR(VLOOKUP(B99,[4]Listados!B$3:C$20,2,FALSE),"")</f>
        <v xml:space="preserve">Proveer información oportuna, confiable, veraz y accesible a clientes internos y externos del Ministerio de Justicia y del Derecho </v>
      </c>
      <c r="D99" s="157" t="s">
        <v>457</v>
      </c>
      <c r="E99" s="136" t="s">
        <v>216</v>
      </c>
      <c r="F99" s="136" t="s">
        <v>273</v>
      </c>
      <c r="G99" s="136" t="s">
        <v>217</v>
      </c>
      <c r="H99" s="151" t="s">
        <v>390</v>
      </c>
      <c r="I99" s="151" t="s">
        <v>275</v>
      </c>
      <c r="J99" s="151" t="s">
        <v>295</v>
      </c>
      <c r="K99" s="152" t="s">
        <v>16</v>
      </c>
      <c r="L99" s="136" t="s">
        <v>458</v>
      </c>
      <c r="M99" s="132" t="s">
        <v>21</v>
      </c>
      <c r="N99" s="134"/>
      <c r="O99" s="133" t="s">
        <v>32</v>
      </c>
      <c r="P99" s="134"/>
      <c r="Q99" s="134" t="str">
        <f>IF(AND(M99&lt;&gt;"",O99&lt;&gt;""),VLOOKUP(M99&amp;O99,Listados!$M$3:$N$27,2,FALSE),"")</f>
        <v>Bajo</v>
      </c>
      <c r="R99" s="134" t="str">
        <f>+VLOOKUP(Q99,[3]Listados!$P$3:$Q$6,2,FALSE)</f>
        <v>Asumir el riesgo</v>
      </c>
      <c r="S99" s="126" t="s">
        <v>459</v>
      </c>
      <c r="T99" s="126" t="s">
        <v>460</v>
      </c>
      <c r="U99" s="153" t="s">
        <v>461</v>
      </c>
      <c r="V99" s="153" t="s">
        <v>295</v>
      </c>
      <c r="W99" s="126" t="s">
        <v>20</v>
      </c>
      <c r="X99" s="126" t="s">
        <v>111</v>
      </c>
      <c r="Y99" s="126">
        <f t="shared" ref="Y99:Y103" si="40">+IF(X99="si",15,"")</f>
        <v>15</v>
      </c>
      <c r="Z99" s="126" t="s">
        <v>111</v>
      </c>
      <c r="AA99" s="126">
        <f t="shared" ref="AA99:AA103" si="41">+IF(Z99="si",15,"")</f>
        <v>15</v>
      </c>
      <c r="AB99" s="126" t="s">
        <v>111</v>
      </c>
      <c r="AC99" s="126">
        <f t="shared" ref="AC99:AC103" si="42">+IF(AB99="si",15,"")</f>
        <v>15</v>
      </c>
      <c r="AD99" s="126" t="s">
        <v>111</v>
      </c>
      <c r="AE99" s="126">
        <f t="shared" ref="AE99:AE103" si="43">+IF(AD99="si",15,"")</f>
        <v>15</v>
      </c>
      <c r="AF99" s="126" t="s">
        <v>111</v>
      </c>
      <c r="AG99" s="126">
        <f t="shared" ref="AG99:AG103" si="44">+IF(AF99="si",15,"")</f>
        <v>15</v>
      </c>
      <c r="AH99" s="126" t="s">
        <v>111</v>
      </c>
      <c r="AI99" s="126">
        <f t="shared" ref="AI99:AI103" si="45">+IF(AH99="si",15,"")</f>
        <v>15</v>
      </c>
      <c r="AJ99" s="126" t="s">
        <v>112</v>
      </c>
      <c r="AK99" s="134"/>
      <c r="AL99" s="134"/>
      <c r="AM99" s="134"/>
      <c r="AN99" s="141" t="s">
        <v>257</v>
      </c>
      <c r="AO99" s="141"/>
      <c r="AP99" s="141" t="s">
        <v>448</v>
      </c>
      <c r="AQ99" s="141"/>
      <c r="AR99" s="141" t="s">
        <v>267</v>
      </c>
      <c r="AS99" s="141"/>
      <c r="AT99" s="141" t="s">
        <v>227</v>
      </c>
      <c r="AU99" s="129"/>
      <c r="AV99" s="129"/>
      <c r="AW99" s="129"/>
      <c r="AX99" s="129"/>
      <c r="AY99" s="129"/>
      <c r="AZ99" s="129"/>
      <c r="BA99" s="129"/>
      <c r="BB99" s="129"/>
      <c r="BC99" s="129"/>
      <c r="BD99" s="129"/>
      <c r="BE99" s="129"/>
      <c r="BF99" s="129"/>
      <c r="BG99" s="134"/>
      <c r="BH99" s="134"/>
      <c r="BI99" s="129"/>
      <c r="BJ99" s="155"/>
      <c r="BK99" s="155"/>
      <c r="BL99" s="155"/>
      <c r="BM99" s="155"/>
    </row>
    <row r="100" spans="1:66" ht="84" customHeight="1">
      <c r="A100" s="130">
        <v>94</v>
      </c>
      <c r="B100" s="132" t="s">
        <v>27</v>
      </c>
      <c r="C100" s="158" t="str">
        <f>IFERROR(VLOOKUP(B100,[4]Listados!B$3:C$20,2,FALSE),"")</f>
        <v xml:space="preserve">Proveer información oportuna, confiable, veraz y accesible a clientes internos y externos del Ministerio de Justicia y del Derecho </v>
      </c>
      <c r="D100" s="157" t="s">
        <v>462</v>
      </c>
      <c r="E100" s="136" t="s">
        <v>216</v>
      </c>
      <c r="F100" s="136" t="s">
        <v>273</v>
      </c>
      <c r="G100" s="136" t="s">
        <v>217</v>
      </c>
      <c r="H100" s="151" t="s">
        <v>390</v>
      </c>
      <c r="I100" s="151" t="s">
        <v>275</v>
      </c>
      <c r="J100" s="151" t="s">
        <v>295</v>
      </c>
      <c r="K100" s="152" t="s">
        <v>16</v>
      </c>
      <c r="L100" s="136" t="s">
        <v>458</v>
      </c>
      <c r="M100" s="132" t="s">
        <v>21</v>
      </c>
      <c r="N100" s="134"/>
      <c r="O100" s="133" t="s">
        <v>32</v>
      </c>
      <c r="P100" s="134"/>
      <c r="Q100" s="134" t="str">
        <f>IF(AND(M100&lt;&gt;"",O100&lt;&gt;""),VLOOKUP(M100&amp;O100,Listados!$M$3:$N$27,2,FALSE),"")</f>
        <v>Bajo</v>
      </c>
      <c r="R100" s="134" t="str">
        <f>+VLOOKUP(Q100,[3]Listados!$P$3:$Q$6,2,FALSE)</f>
        <v>Asumir el riesgo</v>
      </c>
      <c r="S100" s="126" t="s">
        <v>463</v>
      </c>
      <c r="T100" s="126" t="s">
        <v>464</v>
      </c>
      <c r="U100" s="153" t="s">
        <v>465</v>
      </c>
      <c r="V100" s="153" t="s">
        <v>295</v>
      </c>
      <c r="W100" s="126" t="s">
        <v>20</v>
      </c>
      <c r="X100" s="126" t="s">
        <v>111</v>
      </c>
      <c r="Y100" s="126">
        <f t="shared" si="40"/>
        <v>15</v>
      </c>
      <c r="Z100" s="126" t="s">
        <v>111</v>
      </c>
      <c r="AA100" s="126">
        <f t="shared" si="41"/>
        <v>15</v>
      </c>
      <c r="AB100" s="126" t="s">
        <v>111</v>
      </c>
      <c r="AC100" s="126">
        <f t="shared" si="42"/>
        <v>15</v>
      </c>
      <c r="AD100" s="126" t="s">
        <v>111</v>
      </c>
      <c r="AE100" s="126">
        <f t="shared" si="43"/>
        <v>15</v>
      </c>
      <c r="AF100" s="126" t="s">
        <v>111</v>
      </c>
      <c r="AG100" s="126">
        <f t="shared" si="44"/>
        <v>15</v>
      </c>
      <c r="AH100" s="126" t="s">
        <v>111</v>
      </c>
      <c r="AI100" s="126">
        <f t="shared" si="45"/>
        <v>15</v>
      </c>
      <c r="AJ100" s="126" t="s">
        <v>116</v>
      </c>
      <c r="AK100" s="134"/>
      <c r="AL100" s="134"/>
      <c r="AM100" s="134"/>
      <c r="AN100" s="141" t="s">
        <v>257</v>
      </c>
      <c r="AO100" s="141"/>
      <c r="AP100" s="141" t="s">
        <v>448</v>
      </c>
      <c r="AQ100" s="141"/>
      <c r="AR100" s="141" t="s">
        <v>258</v>
      </c>
      <c r="AS100" s="141"/>
      <c r="AT100" s="141" t="s">
        <v>227</v>
      </c>
      <c r="AU100" s="129"/>
      <c r="AV100" s="129"/>
      <c r="AW100" s="129"/>
      <c r="AX100" s="129"/>
      <c r="AY100" s="129"/>
      <c r="AZ100" s="129"/>
      <c r="BA100" s="129"/>
      <c r="BB100" s="129"/>
      <c r="BC100" s="129"/>
      <c r="BD100" s="129"/>
      <c r="BE100" s="129"/>
      <c r="BF100" s="129"/>
      <c r="BG100" s="134"/>
      <c r="BH100" s="134"/>
      <c r="BI100" s="129"/>
      <c r="BJ100" s="155"/>
      <c r="BK100" s="155"/>
      <c r="BL100" s="155"/>
      <c r="BM100" s="155"/>
    </row>
    <row r="101" spans="1:66" ht="84" customHeight="1">
      <c r="A101" s="130">
        <v>95</v>
      </c>
      <c r="B101" s="129" t="s">
        <v>73</v>
      </c>
      <c r="C101" s="129" t="s">
        <v>73</v>
      </c>
      <c r="D101" s="162" t="s">
        <v>466</v>
      </c>
      <c r="E101" s="136" t="s">
        <v>247</v>
      </c>
      <c r="F101" s="136" t="s">
        <v>248</v>
      </c>
      <c r="G101" s="136" t="s">
        <v>467</v>
      </c>
      <c r="H101" s="151" t="s">
        <v>377</v>
      </c>
      <c r="I101" s="151" t="s">
        <v>251</v>
      </c>
      <c r="J101" s="151" t="s">
        <v>405</v>
      </c>
      <c r="K101" s="152" t="s">
        <v>16</v>
      </c>
      <c r="L101" s="136" t="s">
        <v>468</v>
      </c>
      <c r="M101" s="132" t="s">
        <v>21</v>
      </c>
      <c r="N101" s="134"/>
      <c r="O101" s="133" t="s">
        <v>32</v>
      </c>
      <c r="P101" s="134"/>
      <c r="Q101" s="134" t="str">
        <f>IF(AND(M101&lt;&gt;"",O101&lt;&gt;""),VLOOKUP(M101&amp;O101,Listados!$M$3:$N$27,2,FALSE),"")</f>
        <v>Bajo</v>
      </c>
      <c r="R101" s="134" t="str">
        <f>+VLOOKUP(Q101,[3]Listados!$P$3:$Q$6,2,FALSE)</f>
        <v>Asumir el riesgo</v>
      </c>
      <c r="S101" s="126" t="s">
        <v>230</v>
      </c>
      <c r="T101" s="126" t="s">
        <v>469</v>
      </c>
      <c r="U101" s="153" t="s">
        <v>470</v>
      </c>
      <c r="V101" s="153" t="s">
        <v>471</v>
      </c>
      <c r="W101" s="126" t="s">
        <v>20</v>
      </c>
      <c r="X101" s="126" t="s">
        <v>111</v>
      </c>
      <c r="Y101" s="126">
        <f t="shared" si="40"/>
        <v>15</v>
      </c>
      <c r="Z101" s="126" t="s">
        <v>111</v>
      </c>
      <c r="AA101" s="126">
        <f t="shared" si="41"/>
        <v>15</v>
      </c>
      <c r="AB101" s="126" t="s">
        <v>266</v>
      </c>
      <c r="AC101" s="126">
        <f t="shared" si="42"/>
        <v>15</v>
      </c>
      <c r="AD101" s="126" t="s">
        <v>111</v>
      </c>
      <c r="AE101" s="126">
        <f t="shared" si="43"/>
        <v>15</v>
      </c>
      <c r="AF101" s="126" t="s">
        <v>266</v>
      </c>
      <c r="AG101" s="126">
        <f t="shared" si="44"/>
        <v>15</v>
      </c>
      <c r="AH101" s="126" t="s">
        <v>111</v>
      </c>
      <c r="AI101" s="126">
        <f t="shared" si="45"/>
        <v>15</v>
      </c>
      <c r="AJ101" s="126" t="s">
        <v>120</v>
      </c>
      <c r="AK101" s="134"/>
      <c r="AL101" s="134"/>
      <c r="AM101" s="134"/>
      <c r="AN101" s="141" t="s">
        <v>257</v>
      </c>
      <c r="AO101" s="141"/>
      <c r="AP101" s="141" t="s">
        <v>448</v>
      </c>
      <c r="AQ101" s="141"/>
      <c r="AR101" s="141" t="s">
        <v>258</v>
      </c>
      <c r="AS101" s="141"/>
      <c r="AT101" s="141" t="s">
        <v>227</v>
      </c>
      <c r="AU101" s="129"/>
      <c r="AV101" s="129"/>
      <c r="AW101" s="129"/>
      <c r="AX101" s="129"/>
      <c r="AY101" s="129"/>
      <c r="AZ101" s="129"/>
      <c r="BA101" s="129"/>
      <c r="BB101" s="129"/>
      <c r="BC101" s="129"/>
      <c r="BD101" s="129"/>
      <c r="BE101" s="129"/>
      <c r="BF101" s="129"/>
      <c r="BG101" s="134"/>
      <c r="BH101" s="134"/>
      <c r="BI101" s="129"/>
      <c r="BJ101" s="126" t="s">
        <v>472</v>
      </c>
      <c r="BK101" s="126" t="s">
        <v>473</v>
      </c>
      <c r="BL101" s="126" t="s">
        <v>474</v>
      </c>
      <c r="BM101" s="126" t="s">
        <v>475</v>
      </c>
      <c r="BN101" s="25"/>
    </row>
    <row r="102" spans="1:66" ht="84" customHeight="1">
      <c r="A102" s="130">
        <v>96</v>
      </c>
      <c r="B102" s="129" t="s">
        <v>73</v>
      </c>
      <c r="C102" s="129" t="s">
        <v>73</v>
      </c>
      <c r="D102" s="136" t="s">
        <v>476</v>
      </c>
      <c r="E102" s="136" t="s">
        <v>216</v>
      </c>
      <c r="F102" s="136" t="s">
        <v>273</v>
      </c>
      <c r="G102" s="136" t="s">
        <v>217</v>
      </c>
      <c r="H102" s="151" t="s">
        <v>336</v>
      </c>
      <c r="I102" s="151" t="s">
        <v>275</v>
      </c>
      <c r="J102" s="151" t="s">
        <v>295</v>
      </c>
      <c r="K102" s="152" t="s">
        <v>16</v>
      </c>
      <c r="L102" s="136" t="s">
        <v>477</v>
      </c>
      <c r="M102" s="132" t="s">
        <v>21</v>
      </c>
      <c r="N102" s="134"/>
      <c r="O102" s="133" t="s">
        <v>32</v>
      </c>
      <c r="P102" s="134"/>
      <c r="Q102" s="134" t="str">
        <f>IF(AND(M102&lt;&gt;"",O102&lt;&gt;""),VLOOKUP(M102&amp;O102,Listados!$M$3:$N$27,2,FALSE),"")</f>
        <v>Bajo</v>
      </c>
      <c r="R102" s="134" t="str">
        <f>+VLOOKUP(Q102,[3]Listados!$P$3:$Q$6,2,FALSE)</f>
        <v>Asumir el riesgo</v>
      </c>
      <c r="S102" s="126" t="s">
        <v>230</v>
      </c>
      <c r="T102" s="126" t="s">
        <v>469</v>
      </c>
      <c r="U102" s="153" t="s">
        <v>478</v>
      </c>
      <c r="V102" s="153" t="s">
        <v>327</v>
      </c>
      <c r="W102" s="126" t="s">
        <v>20</v>
      </c>
      <c r="X102" s="126" t="s">
        <v>111</v>
      </c>
      <c r="Y102" s="126">
        <f t="shared" si="40"/>
        <v>15</v>
      </c>
      <c r="Z102" s="126" t="s">
        <v>111</v>
      </c>
      <c r="AA102" s="126">
        <f t="shared" si="41"/>
        <v>15</v>
      </c>
      <c r="AB102" s="126" t="s">
        <v>111</v>
      </c>
      <c r="AC102" s="126">
        <f t="shared" si="42"/>
        <v>15</v>
      </c>
      <c r="AD102" s="126" t="s">
        <v>111</v>
      </c>
      <c r="AE102" s="126">
        <f t="shared" si="43"/>
        <v>15</v>
      </c>
      <c r="AF102" s="126" t="s">
        <v>266</v>
      </c>
      <c r="AG102" s="126">
        <f t="shared" si="44"/>
        <v>15</v>
      </c>
      <c r="AH102" s="126" t="s">
        <v>266</v>
      </c>
      <c r="AI102" s="126">
        <f t="shared" si="45"/>
        <v>15</v>
      </c>
      <c r="AJ102" s="126" t="s">
        <v>112</v>
      </c>
      <c r="AK102" s="134"/>
      <c r="AL102" s="134"/>
      <c r="AM102" s="134"/>
      <c r="AN102" s="141" t="s">
        <v>257</v>
      </c>
      <c r="AO102" s="141"/>
      <c r="AP102" s="141" t="s">
        <v>448</v>
      </c>
      <c r="AQ102" s="141"/>
      <c r="AR102" s="141" t="s">
        <v>258</v>
      </c>
      <c r="AS102" s="141"/>
      <c r="AT102" s="141" t="s">
        <v>227</v>
      </c>
      <c r="AU102" s="129"/>
      <c r="AV102" s="129"/>
      <c r="AW102" s="129"/>
      <c r="AX102" s="129"/>
      <c r="AY102" s="129"/>
      <c r="AZ102" s="129"/>
      <c r="BA102" s="129"/>
      <c r="BB102" s="129"/>
      <c r="BC102" s="129"/>
      <c r="BD102" s="129"/>
      <c r="BE102" s="129"/>
      <c r="BF102" s="129"/>
      <c r="BG102" s="134"/>
      <c r="BH102" s="134"/>
      <c r="BI102" s="129"/>
      <c r="BJ102" s="126" t="s">
        <v>479</v>
      </c>
      <c r="BK102" s="126" t="s">
        <v>480</v>
      </c>
      <c r="BL102" s="126" t="s">
        <v>481</v>
      </c>
      <c r="BM102" s="126" t="s">
        <v>482</v>
      </c>
    </row>
    <row r="103" spans="1:66" ht="84" customHeight="1">
      <c r="A103" s="130">
        <v>97</v>
      </c>
      <c r="B103" s="129" t="s">
        <v>73</v>
      </c>
      <c r="C103" s="129" t="s">
        <v>73</v>
      </c>
      <c r="D103" s="136" t="s">
        <v>483</v>
      </c>
      <c r="E103" s="136" t="s">
        <v>216</v>
      </c>
      <c r="F103" s="136" t="s">
        <v>273</v>
      </c>
      <c r="G103" s="136" t="s">
        <v>217</v>
      </c>
      <c r="H103" s="151" t="s">
        <v>336</v>
      </c>
      <c r="I103" s="151" t="s">
        <v>275</v>
      </c>
      <c r="J103" s="151" t="s">
        <v>295</v>
      </c>
      <c r="K103" s="152" t="s">
        <v>16</v>
      </c>
      <c r="L103" s="136" t="s">
        <v>484</v>
      </c>
      <c r="M103" s="132" t="s">
        <v>21</v>
      </c>
      <c r="N103" s="134"/>
      <c r="O103" s="133" t="s">
        <v>32</v>
      </c>
      <c r="P103" s="134"/>
      <c r="Q103" s="134" t="str">
        <f>IF(AND(M103&lt;&gt;"",O103&lt;&gt;""),VLOOKUP(M103&amp;O103,Listados!$M$3:$N$27,2,FALSE),"")</f>
        <v>Bajo</v>
      </c>
      <c r="R103" s="134" t="str">
        <f>+VLOOKUP(Q103,[3]Listados!$P$3:$Q$6,2,FALSE)</f>
        <v>Asumir el riesgo</v>
      </c>
      <c r="S103" s="126" t="s">
        <v>230</v>
      </c>
      <c r="T103" s="126" t="s">
        <v>469</v>
      </c>
      <c r="U103" s="153" t="s">
        <v>478</v>
      </c>
      <c r="V103" s="153" t="s">
        <v>295</v>
      </c>
      <c r="W103" s="126" t="s">
        <v>20</v>
      </c>
      <c r="X103" s="126" t="s">
        <v>111</v>
      </c>
      <c r="Y103" s="126">
        <f t="shared" si="40"/>
        <v>15</v>
      </c>
      <c r="Z103" s="126"/>
      <c r="AA103" s="126" t="str">
        <f t="shared" si="41"/>
        <v/>
      </c>
      <c r="AB103" s="126"/>
      <c r="AC103" s="126" t="str">
        <f t="shared" si="42"/>
        <v/>
      </c>
      <c r="AD103" s="126"/>
      <c r="AE103" s="126" t="str">
        <f t="shared" si="43"/>
        <v/>
      </c>
      <c r="AF103" s="126"/>
      <c r="AG103" s="126" t="str">
        <f t="shared" si="44"/>
        <v/>
      </c>
      <c r="AH103" s="126"/>
      <c r="AI103" s="126" t="str">
        <f t="shared" si="45"/>
        <v/>
      </c>
      <c r="AJ103" s="126"/>
      <c r="AK103" s="134"/>
      <c r="AL103" s="134"/>
      <c r="AM103" s="134"/>
      <c r="AN103" s="141" t="s">
        <v>257</v>
      </c>
      <c r="AO103" s="141"/>
      <c r="AP103" s="141" t="s">
        <v>448</v>
      </c>
      <c r="AQ103" s="141"/>
      <c r="AR103" s="141" t="s">
        <v>258</v>
      </c>
      <c r="AS103" s="141"/>
      <c r="AT103" s="141" t="s">
        <v>227</v>
      </c>
      <c r="AU103" s="129"/>
      <c r="AV103" s="129"/>
      <c r="AW103" s="129"/>
      <c r="AX103" s="129"/>
      <c r="AY103" s="129"/>
      <c r="AZ103" s="129"/>
      <c r="BA103" s="129"/>
      <c r="BB103" s="129"/>
      <c r="BC103" s="129"/>
      <c r="BD103" s="129"/>
      <c r="BE103" s="129"/>
      <c r="BF103" s="129"/>
      <c r="BG103" s="134"/>
      <c r="BH103" s="134"/>
      <c r="BI103" s="129"/>
      <c r="BJ103" s="126" t="s">
        <v>479</v>
      </c>
      <c r="BK103" s="126" t="s">
        <v>480</v>
      </c>
      <c r="BL103" s="126" t="s">
        <v>481</v>
      </c>
      <c r="BM103" s="126" t="s">
        <v>482</v>
      </c>
    </row>
    <row r="104" spans="1:66" ht="84" customHeight="1">
      <c r="A104" s="130">
        <v>98</v>
      </c>
      <c r="B104" s="132" t="s">
        <v>27</v>
      </c>
      <c r="C104" s="158" t="str">
        <f>IFERROR(VLOOKUP(B104,[4]Listados!B$3:C$20,2,FALSE),"")</f>
        <v xml:space="preserve">Proveer información oportuna, confiable, veraz y accesible a clientes internos y externos del Ministerio de Justicia y del Derecho </v>
      </c>
      <c r="D104" s="136" t="s">
        <v>485</v>
      </c>
      <c r="E104" s="136" t="s">
        <v>216</v>
      </c>
      <c r="F104" s="136" t="s">
        <v>273</v>
      </c>
      <c r="G104" s="136" t="s">
        <v>217</v>
      </c>
      <c r="H104" s="151" t="s">
        <v>294</v>
      </c>
      <c r="I104" s="151" t="s">
        <v>275</v>
      </c>
      <c r="J104" s="151" t="s">
        <v>341</v>
      </c>
      <c r="K104" s="152" t="s">
        <v>16</v>
      </c>
      <c r="L104" s="136" t="s">
        <v>486</v>
      </c>
      <c r="M104" s="132" t="s">
        <v>21</v>
      </c>
      <c r="N104" s="134"/>
      <c r="O104" s="133" t="s">
        <v>18</v>
      </c>
      <c r="P104" s="134"/>
      <c r="Q104" s="134" t="str">
        <f>IF(AND(M104&lt;&gt;"",O104&lt;&gt;""),VLOOKUP(M104&amp;O104,Listados!$M$3:$N$27,2,FALSE),"")</f>
        <v>Bajo</v>
      </c>
      <c r="R104" s="134" t="str">
        <f>+VLOOKUP(Q104,[3]Listados!$P$3:$Q$6,2,FALSE)</f>
        <v>Asumir el riesgo</v>
      </c>
      <c r="S104" s="134"/>
      <c r="T104" s="134"/>
      <c r="U104" s="129"/>
      <c r="V104" s="129"/>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29"/>
      <c r="AV104" s="129"/>
      <c r="AW104" s="129"/>
      <c r="AX104" s="129"/>
      <c r="AY104" s="129"/>
      <c r="AZ104" s="129"/>
      <c r="BA104" s="129"/>
      <c r="BB104" s="129"/>
      <c r="BC104" s="129"/>
      <c r="BD104" s="129"/>
      <c r="BE104" s="129"/>
      <c r="BF104" s="129"/>
      <c r="BG104" s="134"/>
      <c r="BH104" s="134"/>
      <c r="BI104" s="129"/>
      <c r="BJ104" s="155"/>
      <c r="BK104" s="155"/>
      <c r="BL104" s="155"/>
      <c r="BM104" s="155"/>
    </row>
    <row r="105" spans="1:66" ht="84" customHeight="1">
      <c r="A105" s="130">
        <v>99</v>
      </c>
      <c r="B105" s="132" t="s">
        <v>27</v>
      </c>
      <c r="C105" s="158" t="str">
        <f>IFERROR(VLOOKUP(B105,[4]Listados!B$3:C$20,2,FALSE),"")</f>
        <v xml:space="preserve">Proveer información oportuna, confiable, veraz y accesible a clientes internos y externos del Ministerio de Justicia y del Derecho </v>
      </c>
      <c r="D105" s="136" t="s">
        <v>485</v>
      </c>
      <c r="E105" s="136" t="s">
        <v>216</v>
      </c>
      <c r="F105" s="136" t="s">
        <v>273</v>
      </c>
      <c r="G105" s="136" t="s">
        <v>217</v>
      </c>
      <c r="H105" s="151" t="s">
        <v>294</v>
      </c>
      <c r="I105" s="151" t="s">
        <v>275</v>
      </c>
      <c r="J105" s="151" t="s">
        <v>341</v>
      </c>
      <c r="K105" s="152" t="s">
        <v>16</v>
      </c>
      <c r="L105" s="136" t="s">
        <v>486</v>
      </c>
      <c r="M105" s="132" t="s">
        <v>21</v>
      </c>
      <c r="N105" s="134"/>
      <c r="O105" s="133" t="s">
        <v>18</v>
      </c>
      <c r="P105" s="134"/>
      <c r="Q105" s="134" t="str">
        <f>IF(AND(M105&lt;&gt;"",O105&lt;&gt;""),VLOOKUP(M105&amp;O105,Listados!$M$3:$N$27,2,FALSE),"")</f>
        <v>Bajo</v>
      </c>
      <c r="R105" s="134" t="str">
        <f>+VLOOKUP(Q105,[3]Listados!$P$3:$Q$6,2,FALSE)</f>
        <v>Asumir el riesgo</v>
      </c>
      <c r="S105" s="134"/>
      <c r="T105" s="134"/>
      <c r="U105" s="129"/>
      <c r="V105" s="129"/>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29"/>
      <c r="AV105" s="129"/>
      <c r="AW105" s="129"/>
      <c r="AX105" s="129"/>
      <c r="AY105" s="129"/>
      <c r="AZ105" s="129"/>
      <c r="BA105" s="129"/>
      <c r="BB105" s="129"/>
      <c r="BC105" s="129"/>
      <c r="BD105" s="129"/>
      <c r="BE105" s="129"/>
      <c r="BF105" s="129"/>
      <c r="BG105" s="134"/>
      <c r="BH105" s="134"/>
      <c r="BI105" s="129"/>
      <c r="BJ105" s="155"/>
      <c r="BK105" s="155"/>
      <c r="BL105" s="155"/>
      <c r="BM105" s="155"/>
    </row>
    <row r="106" spans="1:66" ht="84" customHeight="1">
      <c r="A106" s="130">
        <v>100</v>
      </c>
      <c r="B106" s="132" t="s">
        <v>27</v>
      </c>
      <c r="C106" s="158" t="str">
        <f>IFERROR(VLOOKUP(B106,[4]Listados!B$3:C$20,2,FALSE),"")</f>
        <v xml:space="preserve">Proveer información oportuna, confiable, veraz y accesible a clientes internos y externos del Ministerio de Justicia y del Derecho </v>
      </c>
      <c r="D106" s="136" t="s">
        <v>487</v>
      </c>
      <c r="E106" s="136" t="s">
        <v>216</v>
      </c>
      <c r="F106" s="136" t="s">
        <v>273</v>
      </c>
      <c r="G106" s="136" t="s">
        <v>217</v>
      </c>
      <c r="H106" s="151" t="s">
        <v>294</v>
      </c>
      <c r="I106" s="151" t="s">
        <v>275</v>
      </c>
      <c r="J106" s="151" t="s">
        <v>341</v>
      </c>
      <c r="K106" s="152" t="s">
        <v>16</v>
      </c>
      <c r="L106" s="136" t="s">
        <v>486</v>
      </c>
      <c r="M106" s="132" t="s">
        <v>21</v>
      </c>
      <c r="N106" s="134"/>
      <c r="O106" s="133" t="s">
        <v>18</v>
      </c>
      <c r="P106" s="134"/>
      <c r="Q106" s="134" t="str">
        <f>IF(AND(M106&lt;&gt;"",O106&lt;&gt;""),VLOOKUP(M106&amp;O106,Listados!$M$3:$N$27,2,FALSE),"")</f>
        <v>Bajo</v>
      </c>
      <c r="R106" s="134" t="str">
        <f>+VLOOKUP(Q106,[3]Listados!$P$3:$Q$6,2,FALSE)</f>
        <v>Asumir el riesgo</v>
      </c>
      <c r="S106" s="134"/>
      <c r="T106" s="134"/>
      <c r="U106" s="129"/>
      <c r="V106" s="129"/>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29"/>
      <c r="AV106" s="129"/>
      <c r="AW106" s="129"/>
      <c r="AX106" s="129"/>
      <c r="AY106" s="129"/>
      <c r="AZ106" s="129"/>
      <c r="BA106" s="129"/>
      <c r="BB106" s="129"/>
      <c r="BC106" s="129"/>
      <c r="BD106" s="129"/>
      <c r="BE106" s="129"/>
      <c r="BF106" s="129"/>
      <c r="BG106" s="134"/>
      <c r="BH106" s="134"/>
      <c r="BI106" s="129"/>
      <c r="BJ106" s="155"/>
      <c r="BK106" s="155"/>
      <c r="BL106" s="155"/>
      <c r="BM106" s="155"/>
    </row>
    <row r="107" spans="1:66" ht="84" customHeight="1">
      <c r="A107" s="130">
        <v>101</v>
      </c>
      <c r="B107" s="132" t="s">
        <v>27</v>
      </c>
      <c r="C107" s="158" t="str">
        <f>IFERROR(VLOOKUP(B107,[4]Listados!B$3:C$20,2,FALSE),"")</f>
        <v xml:space="preserve">Proveer información oportuna, confiable, veraz y accesible a clientes internos y externos del Ministerio de Justicia y del Derecho </v>
      </c>
      <c r="D107" s="136" t="s">
        <v>488</v>
      </c>
      <c r="E107" s="136" t="s">
        <v>216</v>
      </c>
      <c r="F107" s="136" t="s">
        <v>273</v>
      </c>
      <c r="G107" s="136" t="s">
        <v>217</v>
      </c>
      <c r="H107" s="151" t="s">
        <v>294</v>
      </c>
      <c r="I107" s="151" t="s">
        <v>275</v>
      </c>
      <c r="J107" s="151" t="s">
        <v>341</v>
      </c>
      <c r="K107" s="152" t="s">
        <v>16</v>
      </c>
      <c r="L107" s="136" t="s">
        <v>486</v>
      </c>
      <c r="M107" s="132" t="s">
        <v>21</v>
      </c>
      <c r="N107" s="134"/>
      <c r="O107" s="133" t="s">
        <v>18</v>
      </c>
      <c r="P107" s="134"/>
      <c r="Q107" s="134" t="str">
        <f>IF(AND(M107&lt;&gt;"",O107&lt;&gt;""),VLOOKUP(M107&amp;O107,Listados!$M$3:$N$27,2,FALSE),"")</f>
        <v>Bajo</v>
      </c>
      <c r="R107" s="134" t="str">
        <f>+VLOOKUP(Q107,[3]Listados!$P$3:$Q$6,2,FALSE)</f>
        <v>Asumir el riesgo</v>
      </c>
      <c r="S107" s="134"/>
      <c r="T107" s="134"/>
      <c r="U107" s="129"/>
      <c r="V107" s="129"/>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29"/>
      <c r="AV107" s="129"/>
      <c r="AW107" s="129"/>
      <c r="AX107" s="129"/>
      <c r="AY107" s="129"/>
      <c r="AZ107" s="129"/>
      <c r="BA107" s="129"/>
      <c r="BB107" s="129"/>
      <c r="BC107" s="129"/>
      <c r="BD107" s="129"/>
      <c r="BE107" s="129"/>
      <c r="BF107" s="129"/>
      <c r="BG107" s="134"/>
      <c r="BH107" s="134"/>
      <c r="BI107" s="129"/>
      <c r="BJ107" s="155"/>
      <c r="BK107" s="155"/>
      <c r="BL107" s="155"/>
      <c r="BM107" s="155"/>
    </row>
    <row r="108" spans="1:66" ht="84" customHeight="1">
      <c r="A108" s="130">
        <v>102</v>
      </c>
      <c r="B108" s="132" t="s">
        <v>27</v>
      </c>
      <c r="C108" s="158" t="str">
        <f>IFERROR(VLOOKUP(B108,[4]Listados!B$3:C$20,2,FALSE),"")</f>
        <v xml:space="preserve">Proveer información oportuna, confiable, veraz y accesible a clientes internos y externos del Ministerio de Justicia y del Derecho </v>
      </c>
      <c r="D108" s="136" t="s">
        <v>489</v>
      </c>
      <c r="E108" s="136" t="s">
        <v>216</v>
      </c>
      <c r="F108" s="136" t="s">
        <v>273</v>
      </c>
      <c r="G108" s="136" t="s">
        <v>217</v>
      </c>
      <c r="H108" s="151" t="s">
        <v>294</v>
      </c>
      <c r="I108" s="151" t="s">
        <v>275</v>
      </c>
      <c r="J108" s="151" t="s">
        <v>341</v>
      </c>
      <c r="K108" s="152" t="s">
        <v>16</v>
      </c>
      <c r="L108" s="136" t="s">
        <v>486</v>
      </c>
      <c r="M108" s="132" t="s">
        <v>21</v>
      </c>
      <c r="N108" s="134"/>
      <c r="O108" s="133" t="s">
        <v>18</v>
      </c>
      <c r="P108" s="134"/>
      <c r="Q108" s="134" t="str">
        <f>IF(AND(M108&lt;&gt;"",O108&lt;&gt;""),VLOOKUP(M108&amp;O108,Listados!$M$3:$N$27,2,FALSE),"")</f>
        <v>Bajo</v>
      </c>
      <c r="R108" s="134" t="str">
        <f>+VLOOKUP(Q108,[3]Listados!$P$3:$Q$6,2,FALSE)</f>
        <v>Asumir el riesgo</v>
      </c>
      <c r="S108" s="134"/>
      <c r="T108" s="134"/>
      <c r="U108" s="129"/>
      <c r="V108" s="129"/>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29"/>
      <c r="AV108" s="129"/>
      <c r="AW108" s="129"/>
      <c r="AX108" s="129"/>
      <c r="AY108" s="129"/>
      <c r="AZ108" s="129"/>
      <c r="BA108" s="129"/>
      <c r="BB108" s="129"/>
      <c r="BC108" s="129"/>
      <c r="BD108" s="129"/>
      <c r="BE108" s="129"/>
      <c r="BF108" s="129"/>
      <c r="BG108" s="134"/>
      <c r="BH108" s="134"/>
      <c r="BI108" s="129"/>
      <c r="BJ108" s="155"/>
      <c r="BK108" s="155"/>
      <c r="BL108" s="155"/>
      <c r="BM108" s="155"/>
    </row>
    <row r="109" spans="1:66" ht="84" customHeight="1">
      <c r="A109" s="130">
        <v>103</v>
      </c>
      <c r="B109" s="132" t="s">
        <v>27</v>
      </c>
      <c r="C109" s="158" t="str">
        <f>IFERROR(VLOOKUP(B109,[4]Listados!B$3:C$20,2,FALSE),"")</f>
        <v xml:space="preserve">Proveer información oportuna, confiable, veraz y accesible a clientes internos y externos del Ministerio de Justicia y del Derecho </v>
      </c>
      <c r="D109" s="136" t="s">
        <v>490</v>
      </c>
      <c r="E109" s="136" t="s">
        <v>216</v>
      </c>
      <c r="F109" s="136" t="s">
        <v>273</v>
      </c>
      <c r="G109" s="136" t="s">
        <v>217</v>
      </c>
      <c r="H109" s="151" t="s">
        <v>294</v>
      </c>
      <c r="I109" s="151" t="s">
        <v>275</v>
      </c>
      <c r="J109" s="151" t="s">
        <v>341</v>
      </c>
      <c r="K109" s="152" t="s">
        <v>16</v>
      </c>
      <c r="L109" s="136" t="s">
        <v>486</v>
      </c>
      <c r="M109" s="132" t="s">
        <v>21</v>
      </c>
      <c r="N109" s="134"/>
      <c r="O109" s="133" t="s">
        <v>18</v>
      </c>
      <c r="P109" s="134"/>
      <c r="Q109" s="134" t="str">
        <f>IF(AND(M109&lt;&gt;"",O109&lt;&gt;""),VLOOKUP(M109&amp;O109,Listados!$M$3:$N$27,2,FALSE),"")</f>
        <v>Bajo</v>
      </c>
      <c r="R109" s="134" t="str">
        <f>+VLOOKUP(Q109,[3]Listados!$P$3:$Q$6,2,FALSE)</f>
        <v>Asumir el riesgo</v>
      </c>
      <c r="S109" s="134"/>
      <c r="T109" s="134"/>
      <c r="U109" s="129"/>
      <c r="V109" s="129"/>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29"/>
      <c r="AV109" s="129"/>
      <c r="AW109" s="129"/>
      <c r="AX109" s="129"/>
      <c r="AY109" s="129"/>
      <c r="AZ109" s="129"/>
      <c r="BA109" s="129"/>
      <c r="BB109" s="129"/>
      <c r="BC109" s="129"/>
      <c r="BD109" s="129"/>
      <c r="BE109" s="129"/>
      <c r="BF109" s="129"/>
      <c r="BG109" s="134"/>
      <c r="BH109" s="134"/>
      <c r="BI109" s="129"/>
      <c r="BJ109" s="155"/>
      <c r="BK109" s="155"/>
      <c r="BL109" s="155"/>
      <c r="BM109" s="155"/>
    </row>
    <row r="110" spans="1:66" ht="84" customHeight="1">
      <c r="A110" s="130">
        <v>104</v>
      </c>
      <c r="B110" s="132" t="s">
        <v>27</v>
      </c>
      <c r="C110" s="158" t="str">
        <f>IFERROR(VLOOKUP(B110,[4]Listados!B$3:C$20,2,FALSE),"")</f>
        <v xml:space="preserve">Proveer información oportuna, confiable, veraz y accesible a clientes internos y externos del Ministerio de Justicia y del Derecho </v>
      </c>
      <c r="D110" s="136" t="s">
        <v>491</v>
      </c>
      <c r="E110" s="136" t="s">
        <v>216</v>
      </c>
      <c r="F110" s="136" t="s">
        <v>273</v>
      </c>
      <c r="G110" s="136" t="s">
        <v>217</v>
      </c>
      <c r="H110" s="151" t="s">
        <v>294</v>
      </c>
      <c r="I110" s="151" t="s">
        <v>275</v>
      </c>
      <c r="J110" s="151" t="s">
        <v>341</v>
      </c>
      <c r="K110" s="152" t="s">
        <v>16</v>
      </c>
      <c r="L110" s="136" t="s">
        <v>486</v>
      </c>
      <c r="M110" s="132" t="s">
        <v>21</v>
      </c>
      <c r="N110" s="134"/>
      <c r="O110" s="133" t="s">
        <v>18</v>
      </c>
      <c r="P110" s="134"/>
      <c r="Q110" s="134" t="str">
        <f>IF(AND(M110&lt;&gt;"",O110&lt;&gt;""),VLOOKUP(M110&amp;O110,Listados!$M$3:$N$27,2,FALSE),"")</f>
        <v>Bajo</v>
      </c>
      <c r="R110" s="134" t="str">
        <f>+VLOOKUP(Q110,[3]Listados!$P$3:$Q$6,2,FALSE)</f>
        <v>Asumir el riesgo</v>
      </c>
      <c r="S110" s="134"/>
      <c r="T110" s="134"/>
      <c r="U110" s="129"/>
      <c r="V110" s="129"/>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29"/>
      <c r="AV110" s="129"/>
      <c r="AW110" s="129"/>
      <c r="AX110" s="129"/>
      <c r="AY110" s="129"/>
      <c r="AZ110" s="129"/>
      <c r="BA110" s="129"/>
      <c r="BB110" s="129"/>
      <c r="BC110" s="129"/>
      <c r="BD110" s="129"/>
      <c r="BE110" s="129"/>
      <c r="BF110" s="129"/>
      <c r="BG110" s="134"/>
      <c r="BH110" s="134"/>
      <c r="BI110" s="129"/>
      <c r="BJ110" s="155"/>
      <c r="BK110" s="155"/>
      <c r="BL110" s="155"/>
      <c r="BM110" s="155"/>
    </row>
    <row r="111" spans="1:66" ht="84" customHeight="1">
      <c r="A111" s="130">
        <v>105</v>
      </c>
      <c r="B111" s="132" t="s">
        <v>27</v>
      </c>
      <c r="C111" s="158" t="str">
        <f>IFERROR(VLOOKUP(B111,[4]Listados!B$3:C$20,2,FALSE),"")</f>
        <v xml:space="preserve">Proveer información oportuna, confiable, veraz y accesible a clientes internos y externos del Ministerio de Justicia y del Derecho </v>
      </c>
      <c r="D111" s="136" t="s">
        <v>492</v>
      </c>
      <c r="E111" s="136" t="s">
        <v>216</v>
      </c>
      <c r="F111" s="136" t="s">
        <v>273</v>
      </c>
      <c r="G111" s="136" t="s">
        <v>217</v>
      </c>
      <c r="H111" s="151" t="s">
        <v>294</v>
      </c>
      <c r="I111" s="151" t="s">
        <v>275</v>
      </c>
      <c r="J111" s="151" t="s">
        <v>341</v>
      </c>
      <c r="K111" s="152" t="s">
        <v>16</v>
      </c>
      <c r="L111" s="136" t="s">
        <v>486</v>
      </c>
      <c r="M111" s="132" t="s">
        <v>21</v>
      </c>
      <c r="N111" s="134"/>
      <c r="O111" s="133" t="s">
        <v>18</v>
      </c>
      <c r="P111" s="134"/>
      <c r="Q111" s="134" t="str">
        <f>IF(AND(M111&lt;&gt;"",O111&lt;&gt;""),VLOOKUP(M111&amp;O111,Listados!$M$3:$N$27,2,FALSE),"")</f>
        <v>Bajo</v>
      </c>
      <c r="R111" s="134" t="str">
        <f>+VLOOKUP(Q111,[3]Listados!$P$3:$Q$6,2,FALSE)</f>
        <v>Asumir el riesgo</v>
      </c>
      <c r="S111" s="134"/>
      <c r="T111" s="134"/>
      <c r="U111" s="129"/>
      <c r="V111" s="129"/>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29"/>
      <c r="AV111" s="129"/>
      <c r="AW111" s="129"/>
      <c r="AX111" s="129"/>
      <c r="AY111" s="129"/>
      <c r="AZ111" s="129"/>
      <c r="BA111" s="129"/>
      <c r="BB111" s="129"/>
      <c r="BC111" s="129"/>
      <c r="BD111" s="129"/>
      <c r="BE111" s="129"/>
      <c r="BF111" s="129"/>
      <c r="BG111" s="134"/>
      <c r="BH111" s="134"/>
      <c r="BI111" s="129"/>
      <c r="BJ111" s="155"/>
      <c r="BK111" s="155"/>
      <c r="BL111" s="155"/>
      <c r="BM111" s="155"/>
    </row>
    <row r="112" spans="1:66" ht="84" customHeight="1">
      <c r="A112" s="130">
        <v>106</v>
      </c>
      <c r="B112" s="132" t="s">
        <v>27</v>
      </c>
      <c r="C112" s="158" t="str">
        <f>IFERROR(VLOOKUP(B112,[4]Listados!B$3:C$20,2,FALSE),"")</f>
        <v xml:space="preserve">Proveer información oportuna, confiable, veraz y accesible a clientes internos y externos del Ministerio de Justicia y del Derecho </v>
      </c>
      <c r="D112" s="136" t="s">
        <v>493</v>
      </c>
      <c r="E112" s="136" t="s">
        <v>216</v>
      </c>
      <c r="F112" s="136" t="s">
        <v>273</v>
      </c>
      <c r="G112" s="136" t="s">
        <v>217</v>
      </c>
      <c r="H112" s="151" t="s">
        <v>294</v>
      </c>
      <c r="I112" s="151" t="s">
        <v>275</v>
      </c>
      <c r="J112" s="151" t="s">
        <v>341</v>
      </c>
      <c r="K112" s="152" t="s">
        <v>16</v>
      </c>
      <c r="L112" s="136" t="s">
        <v>486</v>
      </c>
      <c r="M112" s="132" t="s">
        <v>21</v>
      </c>
      <c r="N112" s="134"/>
      <c r="O112" s="133" t="s">
        <v>18</v>
      </c>
      <c r="P112" s="134"/>
      <c r="Q112" s="134" t="str">
        <f>IF(AND(M112&lt;&gt;"",O112&lt;&gt;""),VLOOKUP(M112&amp;O112,Listados!$M$3:$N$27,2,FALSE),"")</f>
        <v>Bajo</v>
      </c>
      <c r="R112" s="134" t="str">
        <f>+VLOOKUP(Q112,[3]Listados!$P$3:$Q$6,2,FALSE)</f>
        <v>Asumir el riesgo</v>
      </c>
      <c r="S112" s="134"/>
      <c r="T112" s="134"/>
      <c r="U112" s="129"/>
      <c r="V112" s="129"/>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29"/>
      <c r="AV112" s="129"/>
      <c r="AW112" s="129"/>
      <c r="AX112" s="129"/>
      <c r="AY112" s="129"/>
      <c r="AZ112" s="129"/>
      <c r="BA112" s="129"/>
      <c r="BB112" s="129"/>
      <c r="BC112" s="129"/>
      <c r="BD112" s="129"/>
      <c r="BE112" s="129"/>
      <c r="BF112" s="129"/>
      <c r="BG112" s="134"/>
      <c r="BH112" s="134"/>
      <c r="BI112" s="129"/>
      <c r="BJ112" s="155"/>
      <c r="BK112" s="155"/>
      <c r="BL112" s="155"/>
      <c r="BM112" s="155"/>
    </row>
    <row r="113" spans="1:65" ht="84" customHeight="1">
      <c r="A113" s="130">
        <v>107</v>
      </c>
      <c r="B113" s="132" t="s">
        <v>75</v>
      </c>
      <c r="C113" s="132" t="s">
        <v>75</v>
      </c>
      <c r="D113" s="136" t="s">
        <v>494</v>
      </c>
      <c r="E113" s="136" t="s">
        <v>216</v>
      </c>
      <c r="F113" s="136" t="s">
        <v>273</v>
      </c>
      <c r="G113" s="136" t="s">
        <v>217</v>
      </c>
      <c r="H113" s="151" t="s">
        <v>326</v>
      </c>
      <c r="I113" s="151" t="s">
        <v>275</v>
      </c>
      <c r="J113" s="151" t="s">
        <v>495</v>
      </c>
      <c r="K113" s="152" t="s">
        <v>16</v>
      </c>
      <c r="L113" s="136" t="s">
        <v>496</v>
      </c>
      <c r="M113" s="132" t="s">
        <v>31</v>
      </c>
      <c r="N113" s="134"/>
      <c r="O113" s="133" t="s">
        <v>36</v>
      </c>
      <c r="P113" s="135">
        <f>+VLOOKUP(O113,Listados!$K$13:$L$17,2,0)</f>
        <v>3</v>
      </c>
      <c r="Q113" s="134" t="str">
        <f>IF(AND(M113&lt;&gt;"",O113&lt;&gt;""),VLOOKUP(M113&amp;O113,Listados!$M$3:$N$27,2,FALSE),"")</f>
        <v>Moderado</v>
      </c>
      <c r="R113" s="134" t="str">
        <f>+VLOOKUP(Q113,Listados!$P$3:$Q$6,2,FALSE)</f>
        <v xml:space="preserve"> Reducir el riesgo</v>
      </c>
      <c r="S113" s="126" t="s">
        <v>497</v>
      </c>
      <c r="T113" s="126" t="s">
        <v>498</v>
      </c>
      <c r="U113" s="153" t="s">
        <v>499</v>
      </c>
      <c r="V113" s="153" t="s">
        <v>495</v>
      </c>
      <c r="W113" s="126" t="s">
        <v>20</v>
      </c>
      <c r="X113" s="126" t="s">
        <v>111</v>
      </c>
      <c r="Y113" s="126"/>
      <c r="Z113" s="126" t="s">
        <v>111</v>
      </c>
      <c r="AA113" s="126"/>
      <c r="AB113" s="126" t="s">
        <v>111</v>
      </c>
      <c r="AC113" s="126"/>
      <c r="AD113" s="126" t="s">
        <v>111</v>
      </c>
      <c r="AE113" s="126"/>
      <c r="AF113" s="126" t="s">
        <v>111</v>
      </c>
      <c r="AG113" s="126"/>
      <c r="AH113" s="126" t="s">
        <v>111</v>
      </c>
      <c r="AI113" s="126"/>
      <c r="AJ113" s="126" t="s">
        <v>120</v>
      </c>
      <c r="AK113" s="134"/>
      <c r="AL113" s="134"/>
      <c r="AM113" s="134"/>
      <c r="AN113" s="141" t="s">
        <v>257</v>
      </c>
      <c r="AO113" s="141"/>
      <c r="AP113" s="141" t="s">
        <v>225</v>
      </c>
      <c r="AQ113" s="141"/>
      <c r="AR113" s="141" t="s">
        <v>449</v>
      </c>
      <c r="AS113" s="141"/>
      <c r="AT113" s="141" t="s">
        <v>242</v>
      </c>
      <c r="AU113" s="129"/>
      <c r="AV113" s="129"/>
      <c r="AW113" s="129"/>
      <c r="AX113" s="129"/>
      <c r="AY113" s="129"/>
      <c r="AZ113" s="129"/>
      <c r="BA113" s="129"/>
      <c r="BB113" s="129"/>
      <c r="BC113" s="129"/>
      <c r="BD113" s="129"/>
      <c r="BE113" s="129"/>
      <c r="BF113" s="129"/>
      <c r="BG113" s="134"/>
      <c r="BH113" s="134"/>
      <c r="BI113" s="129"/>
      <c r="BJ113" s="126" t="s">
        <v>500</v>
      </c>
      <c r="BK113" s="161">
        <v>44197</v>
      </c>
      <c r="BL113" s="126" t="s">
        <v>501</v>
      </c>
      <c r="BM113" s="126" t="s">
        <v>502</v>
      </c>
    </row>
    <row r="114" spans="1:65" ht="84" customHeight="1">
      <c r="A114" s="130">
        <v>108</v>
      </c>
      <c r="B114" s="132" t="s">
        <v>75</v>
      </c>
      <c r="C114" s="132" t="s">
        <v>75</v>
      </c>
      <c r="D114" s="136" t="s">
        <v>503</v>
      </c>
      <c r="E114" s="136" t="s">
        <v>216</v>
      </c>
      <c r="F114" s="136" t="s">
        <v>273</v>
      </c>
      <c r="G114" s="136" t="s">
        <v>217</v>
      </c>
      <c r="H114" s="151" t="s">
        <v>326</v>
      </c>
      <c r="I114" s="151" t="s">
        <v>275</v>
      </c>
      <c r="J114" s="151" t="s">
        <v>495</v>
      </c>
      <c r="K114" s="152" t="s">
        <v>16</v>
      </c>
      <c r="L114" s="136" t="s">
        <v>496</v>
      </c>
      <c r="M114" s="132" t="s">
        <v>31</v>
      </c>
      <c r="N114" s="134"/>
      <c r="O114" s="133" t="s">
        <v>36</v>
      </c>
      <c r="P114" s="135">
        <f>+VLOOKUP(O114,Listados!$K$13:$L$17,2,0)</f>
        <v>3</v>
      </c>
      <c r="Q114" s="134" t="str">
        <f>IF(AND(M114&lt;&gt;"",O114&lt;&gt;""),VLOOKUP(M114&amp;O114,Listados!$M$3:$N$27,2,FALSE),"")</f>
        <v>Moderado</v>
      </c>
      <c r="R114" s="134" t="str">
        <f>+VLOOKUP(Q114,Listados!$P$3:$Q$6,2,FALSE)</f>
        <v xml:space="preserve"> Reducir el riesgo</v>
      </c>
      <c r="S114" s="126" t="s">
        <v>497</v>
      </c>
      <c r="T114" s="126" t="s">
        <v>498</v>
      </c>
      <c r="U114" s="153" t="s">
        <v>504</v>
      </c>
      <c r="V114" s="153" t="s">
        <v>495</v>
      </c>
      <c r="W114" s="126" t="s">
        <v>20</v>
      </c>
      <c r="X114" s="126" t="s">
        <v>111</v>
      </c>
      <c r="Y114" s="126"/>
      <c r="Z114" s="126" t="s">
        <v>111</v>
      </c>
      <c r="AA114" s="126"/>
      <c r="AB114" s="126" t="s">
        <v>111</v>
      </c>
      <c r="AC114" s="126"/>
      <c r="AD114" s="126" t="s">
        <v>111</v>
      </c>
      <c r="AE114" s="126"/>
      <c r="AF114" s="126" t="s">
        <v>111</v>
      </c>
      <c r="AG114" s="126"/>
      <c r="AH114" s="126" t="s">
        <v>111</v>
      </c>
      <c r="AI114" s="126"/>
      <c r="AJ114" s="126" t="s">
        <v>120</v>
      </c>
      <c r="AK114" s="134"/>
      <c r="AL114" s="134"/>
      <c r="AM114" s="134"/>
      <c r="AN114" s="141" t="s">
        <v>257</v>
      </c>
      <c r="AO114" s="141"/>
      <c r="AP114" s="141" t="s">
        <v>225</v>
      </c>
      <c r="AQ114" s="141"/>
      <c r="AR114" s="141" t="s">
        <v>449</v>
      </c>
      <c r="AS114" s="141"/>
      <c r="AT114" s="141" t="s">
        <v>242</v>
      </c>
      <c r="AU114" s="129"/>
      <c r="AV114" s="129"/>
      <c r="AW114" s="129"/>
      <c r="AX114" s="129"/>
      <c r="AY114" s="129"/>
      <c r="AZ114" s="129"/>
      <c r="BA114" s="129"/>
      <c r="BB114" s="129"/>
      <c r="BC114" s="129"/>
      <c r="BD114" s="129"/>
      <c r="BE114" s="129"/>
      <c r="BF114" s="129"/>
      <c r="BG114" s="134"/>
      <c r="BH114" s="134"/>
      <c r="BI114" s="129"/>
      <c r="BJ114" s="126" t="s">
        <v>500</v>
      </c>
      <c r="BK114" s="161">
        <v>44228</v>
      </c>
      <c r="BL114" s="126" t="s">
        <v>501</v>
      </c>
      <c r="BM114" s="126" t="s">
        <v>502</v>
      </c>
    </row>
    <row r="115" spans="1:65" ht="84" customHeight="1">
      <c r="A115" s="130">
        <v>109</v>
      </c>
      <c r="B115" s="132" t="s">
        <v>75</v>
      </c>
      <c r="C115" s="132" t="s">
        <v>75</v>
      </c>
      <c r="D115" s="136" t="s">
        <v>505</v>
      </c>
      <c r="E115" s="136" t="s">
        <v>314</v>
      </c>
      <c r="F115" s="136" t="s">
        <v>362</v>
      </c>
      <c r="G115" s="136" t="s">
        <v>506</v>
      </c>
      <c r="H115" s="151" t="s">
        <v>364</v>
      </c>
      <c r="I115" s="151" t="s">
        <v>316</v>
      </c>
      <c r="J115" s="151" t="s">
        <v>507</v>
      </c>
      <c r="K115" s="152" t="s">
        <v>16</v>
      </c>
      <c r="L115" s="136" t="s">
        <v>508</v>
      </c>
      <c r="M115" s="132" t="s">
        <v>21</v>
      </c>
      <c r="N115" s="134"/>
      <c r="O115" s="133" t="s">
        <v>32</v>
      </c>
      <c r="P115" s="134"/>
      <c r="Q115" s="134" t="str">
        <f>IF(AND(M115&lt;&gt;"",O115&lt;&gt;""),VLOOKUP(M115&amp;O115,Listados!$M$3:$N$27,2,FALSE),"")</f>
        <v>Bajo</v>
      </c>
      <c r="R115" s="134" t="str">
        <f>+VLOOKUP(Q115,Listados!$P$3:$Q$6,2,FALSE)</f>
        <v>Asumir el riesgo</v>
      </c>
      <c r="S115" s="126"/>
      <c r="T115" s="126"/>
      <c r="U115" s="153"/>
      <c r="V115" s="153"/>
      <c r="W115" s="126"/>
      <c r="X115" s="126"/>
      <c r="Y115" s="126"/>
      <c r="Z115" s="126"/>
      <c r="AA115" s="126"/>
      <c r="AB115" s="126"/>
      <c r="AC115" s="126"/>
      <c r="AD115" s="126"/>
      <c r="AE115" s="126"/>
      <c r="AF115" s="126"/>
      <c r="AG115" s="126"/>
      <c r="AH115" s="126"/>
      <c r="AI115" s="126"/>
      <c r="AJ115" s="126"/>
      <c r="AK115" s="134"/>
      <c r="AL115" s="134"/>
      <c r="AM115" s="134"/>
      <c r="AN115" s="134"/>
      <c r="AO115" s="134"/>
      <c r="AP115" s="134"/>
      <c r="AQ115" s="134"/>
      <c r="AR115" s="134"/>
      <c r="AS115" s="134"/>
      <c r="AT115" s="134"/>
      <c r="AU115" s="129"/>
      <c r="AV115" s="129"/>
      <c r="AW115" s="129"/>
      <c r="AX115" s="129"/>
      <c r="AY115" s="129"/>
      <c r="AZ115" s="129"/>
      <c r="BA115" s="129"/>
      <c r="BB115" s="129"/>
      <c r="BC115" s="129"/>
      <c r="BD115" s="129"/>
      <c r="BE115" s="129"/>
      <c r="BF115" s="129"/>
      <c r="BG115" s="134"/>
      <c r="BH115" s="134"/>
      <c r="BI115" s="129"/>
      <c r="BJ115" s="155"/>
      <c r="BK115" s="155"/>
      <c r="BL115" s="155"/>
      <c r="BM115" s="155"/>
    </row>
    <row r="116" spans="1:65" ht="84" customHeight="1">
      <c r="A116" s="130">
        <v>110</v>
      </c>
      <c r="B116" s="132" t="s">
        <v>75</v>
      </c>
      <c r="C116" s="132" t="s">
        <v>75</v>
      </c>
      <c r="D116" s="163" t="s">
        <v>509</v>
      </c>
      <c r="E116" s="136" t="s">
        <v>314</v>
      </c>
      <c r="F116" s="136" t="s">
        <v>362</v>
      </c>
      <c r="G116" s="136" t="s">
        <v>506</v>
      </c>
      <c r="H116" s="151" t="s">
        <v>364</v>
      </c>
      <c r="I116" s="151" t="s">
        <v>316</v>
      </c>
      <c r="J116" s="151" t="s">
        <v>507</v>
      </c>
      <c r="K116" s="152" t="s">
        <v>16</v>
      </c>
      <c r="L116" s="136" t="s">
        <v>508</v>
      </c>
      <c r="M116" s="132" t="s">
        <v>21</v>
      </c>
      <c r="N116" s="134"/>
      <c r="O116" s="133" t="s">
        <v>32</v>
      </c>
      <c r="P116" s="134"/>
      <c r="Q116" s="134" t="str">
        <f>IF(AND(M116&lt;&gt;"",O116&lt;&gt;""),VLOOKUP(M116&amp;O116,Listados!$M$3:$N$27,2,FALSE),"")</f>
        <v>Bajo</v>
      </c>
      <c r="R116" s="134" t="str">
        <f>+VLOOKUP(Q116,Listados!$P$3:$Q$6,2,FALSE)</f>
        <v>Asumir el riesgo</v>
      </c>
      <c r="S116" s="126"/>
      <c r="T116" s="126"/>
      <c r="U116" s="153"/>
      <c r="V116" s="153"/>
      <c r="W116" s="126"/>
      <c r="X116" s="126"/>
      <c r="Y116" s="126"/>
      <c r="Z116" s="126"/>
      <c r="AA116" s="126"/>
      <c r="AB116" s="126"/>
      <c r="AC116" s="126"/>
      <c r="AD116" s="126"/>
      <c r="AE116" s="126"/>
      <c r="AF116" s="126"/>
      <c r="AG116" s="126"/>
      <c r="AH116" s="126"/>
      <c r="AI116" s="126"/>
      <c r="AJ116" s="126"/>
      <c r="AK116" s="134"/>
      <c r="AL116" s="134"/>
      <c r="AM116" s="134"/>
      <c r="AN116" s="134"/>
      <c r="AO116" s="134"/>
      <c r="AP116" s="134"/>
      <c r="AQ116" s="134"/>
      <c r="AR116" s="134"/>
      <c r="AS116" s="134"/>
      <c r="AT116" s="134"/>
      <c r="AU116" s="129"/>
      <c r="AV116" s="129"/>
      <c r="AW116" s="129"/>
      <c r="AX116" s="129"/>
      <c r="AY116" s="129"/>
      <c r="AZ116" s="129"/>
      <c r="BA116" s="129"/>
      <c r="BB116" s="129"/>
      <c r="BC116" s="129"/>
      <c r="BD116" s="129"/>
      <c r="BE116" s="129"/>
      <c r="BF116" s="129"/>
      <c r="BG116" s="134"/>
      <c r="BH116" s="134"/>
      <c r="BI116" s="129"/>
      <c r="BJ116" s="155"/>
      <c r="BK116" s="155"/>
      <c r="BL116" s="155"/>
      <c r="BM116" s="155"/>
    </row>
    <row r="117" spans="1:65" ht="84" customHeight="1">
      <c r="A117" s="130">
        <v>111</v>
      </c>
      <c r="B117" s="132" t="s">
        <v>75</v>
      </c>
      <c r="C117" s="132" t="s">
        <v>75</v>
      </c>
      <c r="D117" s="163" t="s">
        <v>509</v>
      </c>
      <c r="E117" s="136" t="s">
        <v>314</v>
      </c>
      <c r="F117" s="136" t="s">
        <v>362</v>
      </c>
      <c r="G117" s="136" t="s">
        <v>506</v>
      </c>
      <c r="H117" s="151" t="s">
        <v>364</v>
      </c>
      <c r="I117" s="151" t="s">
        <v>316</v>
      </c>
      <c r="J117" s="151" t="s">
        <v>507</v>
      </c>
      <c r="K117" s="152" t="s">
        <v>16</v>
      </c>
      <c r="L117" s="136" t="s">
        <v>508</v>
      </c>
      <c r="M117" s="132" t="s">
        <v>21</v>
      </c>
      <c r="N117" s="134"/>
      <c r="O117" s="133" t="s">
        <v>32</v>
      </c>
      <c r="P117" s="134"/>
      <c r="Q117" s="134" t="str">
        <f>IF(AND(M117&lt;&gt;"",O117&lt;&gt;""),VLOOKUP(M117&amp;O117,Listados!$M$3:$N$27,2,FALSE),"")</f>
        <v>Bajo</v>
      </c>
      <c r="R117" s="134" t="str">
        <f>+VLOOKUP(Q117,Listados!$P$3:$Q$6,2,FALSE)</f>
        <v>Asumir el riesgo</v>
      </c>
      <c r="S117" s="126"/>
      <c r="T117" s="126"/>
      <c r="U117" s="153"/>
      <c r="V117" s="153"/>
      <c r="W117" s="126"/>
      <c r="X117" s="126"/>
      <c r="Y117" s="126"/>
      <c r="Z117" s="126"/>
      <c r="AA117" s="126"/>
      <c r="AB117" s="126"/>
      <c r="AC117" s="126"/>
      <c r="AD117" s="126"/>
      <c r="AE117" s="126"/>
      <c r="AF117" s="126"/>
      <c r="AG117" s="126"/>
      <c r="AH117" s="126"/>
      <c r="AI117" s="126"/>
      <c r="AJ117" s="126"/>
      <c r="AK117" s="134"/>
      <c r="AL117" s="134"/>
      <c r="AM117" s="134"/>
      <c r="AN117" s="134"/>
      <c r="AO117" s="134"/>
      <c r="AP117" s="134"/>
      <c r="AQ117" s="134"/>
      <c r="AR117" s="134"/>
      <c r="AS117" s="134"/>
      <c r="AT117" s="134"/>
      <c r="AU117" s="129"/>
      <c r="AV117" s="129"/>
      <c r="AW117" s="129"/>
      <c r="AX117" s="129"/>
      <c r="AY117" s="129"/>
      <c r="AZ117" s="129"/>
      <c r="BA117" s="129"/>
      <c r="BB117" s="129"/>
      <c r="BC117" s="129"/>
      <c r="BD117" s="129"/>
      <c r="BE117" s="129"/>
      <c r="BF117" s="129"/>
      <c r="BG117" s="134"/>
      <c r="BH117" s="134"/>
      <c r="BI117" s="129"/>
      <c r="BJ117" s="155"/>
      <c r="BK117" s="155"/>
      <c r="BL117" s="155"/>
      <c r="BM117" s="155"/>
    </row>
    <row r="118" spans="1:65" ht="84" customHeight="1">
      <c r="A118" s="130">
        <v>112</v>
      </c>
      <c r="B118" s="132" t="s">
        <v>75</v>
      </c>
      <c r="C118" s="132" t="s">
        <v>75</v>
      </c>
      <c r="D118" s="142" t="s">
        <v>510</v>
      </c>
      <c r="E118" s="136" t="s">
        <v>314</v>
      </c>
      <c r="F118" s="136" t="s">
        <v>362</v>
      </c>
      <c r="G118" s="136" t="s">
        <v>506</v>
      </c>
      <c r="H118" s="151" t="s">
        <v>364</v>
      </c>
      <c r="I118" s="151" t="s">
        <v>316</v>
      </c>
      <c r="J118" s="151" t="s">
        <v>507</v>
      </c>
      <c r="K118" s="152" t="s">
        <v>16</v>
      </c>
      <c r="L118" s="136" t="s">
        <v>508</v>
      </c>
      <c r="M118" s="132" t="s">
        <v>21</v>
      </c>
      <c r="N118" s="134"/>
      <c r="O118" s="133" t="s">
        <v>32</v>
      </c>
      <c r="P118" s="134"/>
      <c r="Q118" s="134" t="str">
        <f>IF(AND(M118&lt;&gt;"",O118&lt;&gt;""),VLOOKUP(M118&amp;O118,Listados!$M$3:$N$27,2,FALSE),"")</f>
        <v>Bajo</v>
      </c>
      <c r="R118" s="134" t="str">
        <f>+VLOOKUP(Q118,Listados!$P$3:$Q$6,2,FALSE)</f>
        <v>Asumir el riesgo</v>
      </c>
      <c r="S118" s="134"/>
      <c r="T118" s="134"/>
      <c r="U118" s="129"/>
      <c r="V118" s="129"/>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29"/>
      <c r="AV118" s="129"/>
      <c r="AW118" s="129"/>
      <c r="AX118" s="129"/>
      <c r="AY118" s="129"/>
      <c r="AZ118" s="129"/>
      <c r="BA118" s="129"/>
      <c r="BB118" s="129"/>
      <c r="BC118" s="129"/>
      <c r="BD118" s="129"/>
      <c r="BE118" s="129"/>
      <c r="BF118" s="129"/>
      <c r="BG118" s="134"/>
      <c r="BH118" s="134"/>
      <c r="BI118" s="129"/>
      <c r="BJ118" s="155"/>
      <c r="BK118" s="155"/>
      <c r="BL118" s="155"/>
      <c r="BM118" s="155"/>
    </row>
    <row r="119" spans="1:65" ht="84" customHeight="1">
      <c r="A119" s="130">
        <v>113</v>
      </c>
      <c r="B119" s="132" t="s">
        <v>75</v>
      </c>
      <c r="C119" s="132" t="s">
        <v>75</v>
      </c>
      <c r="D119" s="142" t="s">
        <v>511</v>
      </c>
      <c r="E119" s="136" t="s">
        <v>314</v>
      </c>
      <c r="F119" s="136" t="s">
        <v>362</v>
      </c>
      <c r="G119" s="136" t="s">
        <v>506</v>
      </c>
      <c r="H119" s="151" t="s">
        <v>364</v>
      </c>
      <c r="I119" s="151" t="s">
        <v>316</v>
      </c>
      <c r="J119" s="151" t="s">
        <v>507</v>
      </c>
      <c r="K119" s="152" t="s">
        <v>16</v>
      </c>
      <c r="L119" s="136" t="s">
        <v>508</v>
      </c>
      <c r="M119" s="132" t="s">
        <v>21</v>
      </c>
      <c r="N119" s="134"/>
      <c r="O119" s="133" t="s">
        <v>32</v>
      </c>
      <c r="P119" s="134"/>
      <c r="Q119" s="134" t="str">
        <f>IF(AND(M119&lt;&gt;"",O119&lt;&gt;""),VLOOKUP(M119&amp;O119,Listados!$M$3:$N$27,2,FALSE),"")</f>
        <v>Bajo</v>
      </c>
      <c r="R119" s="134" t="str">
        <f>+VLOOKUP(Q119,Listados!$P$3:$Q$6,2,FALSE)</f>
        <v>Asumir el riesgo</v>
      </c>
      <c r="S119" s="134"/>
      <c r="T119" s="134"/>
      <c r="U119" s="129"/>
      <c r="V119" s="129"/>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29"/>
      <c r="AV119" s="129"/>
      <c r="AW119" s="129"/>
      <c r="AX119" s="129"/>
      <c r="AY119" s="129"/>
      <c r="AZ119" s="129"/>
      <c r="BA119" s="129"/>
      <c r="BB119" s="129"/>
      <c r="BC119" s="129"/>
      <c r="BD119" s="129"/>
      <c r="BE119" s="129"/>
      <c r="BF119" s="129"/>
      <c r="BG119" s="134"/>
      <c r="BH119" s="134"/>
      <c r="BI119" s="129"/>
      <c r="BJ119" s="155"/>
      <c r="BK119" s="155"/>
      <c r="BL119" s="155"/>
      <c r="BM119" s="155"/>
    </row>
    <row r="120" spans="1:65" ht="84" customHeight="1">
      <c r="A120" s="130">
        <v>114</v>
      </c>
      <c r="B120" s="132" t="s">
        <v>75</v>
      </c>
      <c r="C120" s="132" t="s">
        <v>75</v>
      </c>
      <c r="D120" s="142" t="s">
        <v>512</v>
      </c>
      <c r="E120" s="136" t="s">
        <v>314</v>
      </c>
      <c r="F120" s="136" t="s">
        <v>362</v>
      </c>
      <c r="G120" s="136" t="s">
        <v>506</v>
      </c>
      <c r="H120" s="151" t="s">
        <v>364</v>
      </c>
      <c r="I120" s="151" t="s">
        <v>316</v>
      </c>
      <c r="J120" s="151" t="s">
        <v>507</v>
      </c>
      <c r="K120" s="152" t="s">
        <v>16</v>
      </c>
      <c r="L120" s="136" t="s">
        <v>508</v>
      </c>
      <c r="M120" s="132" t="s">
        <v>21</v>
      </c>
      <c r="N120" s="134"/>
      <c r="O120" s="133" t="s">
        <v>32</v>
      </c>
      <c r="P120" s="134"/>
      <c r="Q120" s="134" t="str">
        <f>IF(AND(M120&lt;&gt;"",O120&lt;&gt;""),VLOOKUP(M120&amp;O120,Listados!$M$3:$N$27,2,FALSE),"")</f>
        <v>Bajo</v>
      </c>
      <c r="R120" s="134" t="str">
        <f>+VLOOKUP(Q120,Listados!$P$3:$Q$6,2,FALSE)</f>
        <v>Asumir el riesgo</v>
      </c>
      <c r="S120" s="134"/>
      <c r="T120" s="134"/>
      <c r="U120" s="129"/>
      <c r="V120" s="129"/>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29"/>
      <c r="AV120" s="129"/>
      <c r="AW120" s="129"/>
      <c r="AX120" s="129"/>
      <c r="AY120" s="129"/>
      <c r="AZ120" s="129"/>
      <c r="BA120" s="129"/>
      <c r="BB120" s="129"/>
      <c r="BC120" s="129"/>
      <c r="BD120" s="129"/>
      <c r="BE120" s="129"/>
      <c r="BF120" s="129"/>
      <c r="BG120" s="134"/>
      <c r="BH120" s="134"/>
      <c r="BI120" s="129"/>
      <c r="BJ120" s="155"/>
      <c r="BK120" s="155"/>
      <c r="BL120" s="155"/>
      <c r="BM120" s="155"/>
    </row>
    <row r="121" spans="1:65" ht="84" customHeight="1">
      <c r="A121" s="130">
        <v>115</v>
      </c>
      <c r="B121" s="132" t="s">
        <v>75</v>
      </c>
      <c r="C121" s="132" t="s">
        <v>75</v>
      </c>
      <c r="D121" s="142" t="s">
        <v>513</v>
      </c>
      <c r="E121" s="136" t="s">
        <v>314</v>
      </c>
      <c r="F121" s="136" t="s">
        <v>362</v>
      </c>
      <c r="G121" s="136" t="s">
        <v>506</v>
      </c>
      <c r="H121" s="151" t="s">
        <v>364</v>
      </c>
      <c r="I121" s="151" t="s">
        <v>316</v>
      </c>
      <c r="J121" s="151" t="s">
        <v>507</v>
      </c>
      <c r="K121" s="152" t="s">
        <v>16</v>
      </c>
      <c r="L121" s="136" t="s">
        <v>508</v>
      </c>
      <c r="M121" s="132" t="s">
        <v>21</v>
      </c>
      <c r="N121" s="134"/>
      <c r="O121" s="133" t="s">
        <v>32</v>
      </c>
      <c r="P121" s="134"/>
      <c r="Q121" s="134" t="str">
        <f>IF(AND(M121&lt;&gt;"",O121&lt;&gt;""),VLOOKUP(M121&amp;O121,Listados!$M$3:$N$27,2,FALSE),"")</f>
        <v>Bajo</v>
      </c>
      <c r="R121" s="134" t="str">
        <f>+VLOOKUP(Q121,Listados!$P$3:$Q$6,2,FALSE)</f>
        <v>Asumir el riesgo</v>
      </c>
      <c r="S121" s="134"/>
      <c r="T121" s="134"/>
      <c r="U121" s="129"/>
      <c r="V121" s="129"/>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29"/>
      <c r="AV121" s="129"/>
      <c r="AW121" s="129"/>
      <c r="AX121" s="129"/>
      <c r="AY121" s="129"/>
      <c r="AZ121" s="129"/>
      <c r="BA121" s="129"/>
      <c r="BB121" s="129"/>
      <c r="BC121" s="129"/>
      <c r="BD121" s="129"/>
      <c r="BE121" s="129"/>
      <c r="BF121" s="129"/>
      <c r="BG121" s="134"/>
      <c r="BH121" s="134"/>
      <c r="BI121" s="129"/>
      <c r="BJ121" s="155"/>
      <c r="BK121" s="155"/>
      <c r="BL121" s="155"/>
      <c r="BM121" s="155"/>
    </row>
    <row r="122" spans="1:65" ht="84" customHeight="1">
      <c r="A122" s="130">
        <v>116</v>
      </c>
      <c r="B122" s="132" t="s">
        <v>75</v>
      </c>
      <c r="C122" s="132" t="s">
        <v>75</v>
      </c>
      <c r="D122" s="142" t="s">
        <v>514</v>
      </c>
      <c r="E122" s="136" t="s">
        <v>314</v>
      </c>
      <c r="F122" s="136" t="s">
        <v>362</v>
      </c>
      <c r="G122" s="136" t="s">
        <v>506</v>
      </c>
      <c r="H122" s="151" t="s">
        <v>364</v>
      </c>
      <c r="I122" s="151" t="s">
        <v>316</v>
      </c>
      <c r="J122" s="151" t="s">
        <v>507</v>
      </c>
      <c r="K122" s="152" t="s">
        <v>16</v>
      </c>
      <c r="L122" s="136" t="s">
        <v>508</v>
      </c>
      <c r="M122" s="132" t="s">
        <v>21</v>
      </c>
      <c r="N122" s="134"/>
      <c r="O122" s="133" t="s">
        <v>32</v>
      </c>
      <c r="P122" s="134"/>
      <c r="Q122" s="134" t="str">
        <f>IF(AND(M122&lt;&gt;"",O122&lt;&gt;""),VLOOKUP(M122&amp;O122,Listados!$M$3:$N$27,2,FALSE),"")</f>
        <v>Bajo</v>
      </c>
      <c r="R122" s="134" t="str">
        <f>+VLOOKUP(Q122,Listados!$P$3:$Q$6,2,FALSE)</f>
        <v>Asumir el riesgo</v>
      </c>
      <c r="S122" s="134"/>
      <c r="T122" s="134"/>
      <c r="U122" s="129"/>
      <c r="V122" s="129"/>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29"/>
      <c r="AV122" s="129"/>
      <c r="AW122" s="129"/>
      <c r="AX122" s="129"/>
      <c r="AY122" s="129"/>
      <c r="AZ122" s="129"/>
      <c r="BA122" s="129"/>
      <c r="BB122" s="129"/>
      <c r="BC122" s="129"/>
      <c r="BD122" s="129"/>
      <c r="BE122" s="129"/>
      <c r="BF122" s="129"/>
      <c r="BG122" s="134"/>
      <c r="BH122" s="134"/>
      <c r="BI122" s="129"/>
      <c r="BJ122" s="155"/>
      <c r="BK122" s="155"/>
      <c r="BL122" s="155"/>
      <c r="BM122" s="155"/>
    </row>
    <row r="123" spans="1:65" ht="84" customHeight="1">
      <c r="A123" s="130">
        <v>117</v>
      </c>
      <c r="B123" s="132" t="s">
        <v>75</v>
      </c>
      <c r="C123" s="132" t="s">
        <v>75</v>
      </c>
      <c r="D123" s="142" t="s">
        <v>515</v>
      </c>
      <c r="E123" s="136" t="s">
        <v>314</v>
      </c>
      <c r="F123" s="136" t="s">
        <v>362</v>
      </c>
      <c r="G123" s="136" t="s">
        <v>506</v>
      </c>
      <c r="H123" s="151" t="s">
        <v>364</v>
      </c>
      <c r="I123" s="151" t="s">
        <v>316</v>
      </c>
      <c r="J123" s="151" t="s">
        <v>507</v>
      </c>
      <c r="K123" s="152" t="s">
        <v>16</v>
      </c>
      <c r="L123" s="136" t="s">
        <v>508</v>
      </c>
      <c r="M123" s="132" t="s">
        <v>21</v>
      </c>
      <c r="N123" s="134"/>
      <c r="O123" s="133" t="s">
        <v>32</v>
      </c>
      <c r="P123" s="134"/>
      <c r="Q123" s="134" t="str">
        <f>IF(AND(M123&lt;&gt;"",O123&lt;&gt;""),VLOOKUP(M123&amp;O123,Listados!$M$3:$N$27,2,FALSE),"")</f>
        <v>Bajo</v>
      </c>
      <c r="R123" s="134" t="str">
        <f>+VLOOKUP(Q123,Listados!$P$3:$Q$6,2,FALSE)</f>
        <v>Asumir el riesgo</v>
      </c>
      <c r="S123" s="134"/>
      <c r="T123" s="134"/>
      <c r="U123" s="129"/>
      <c r="V123" s="129"/>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29"/>
      <c r="AV123" s="129"/>
      <c r="AW123" s="129"/>
      <c r="AX123" s="129"/>
      <c r="AY123" s="129"/>
      <c r="AZ123" s="129"/>
      <c r="BA123" s="129"/>
      <c r="BB123" s="129"/>
      <c r="BC123" s="129"/>
      <c r="BD123" s="129"/>
      <c r="BE123" s="129"/>
      <c r="BF123" s="129"/>
      <c r="BG123" s="134"/>
      <c r="BH123" s="134"/>
      <c r="BI123" s="129"/>
      <c r="BJ123" s="155"/>
      <c r="BK123" s="155"/>
      <c r="BL123" s="155"/>
      <c r="BM123" s="155"/>
    </row>
    <row r="124" spans="1:65" ht="84" customHeight="1">
      <c r="A124" s="130">
        <v>118</v>
      </c>
      <c r="B124" s="137" t="s">
        <v>90</v>
      </c>
      <c r="C124" s="149" t="str">
        <f>IFERROR(VLOOKUP(B124,Listados!B$3:C$20,2,FALSE),"")</f>
        <v>Apoyar a las diferentes dependencias de la Entidad y del Sector Justicia en el cumplimiento de Su función administrativa, emitir conceptos jurídicos, defender y representar juridicamente al Ministerio de Justicia y del Derecho.</v>
      </c>
      <c r="D124" s="142" t="s">
        <v>516</v>
      </c>
      <c r="E124" s="136" t="s">
        <v>314</v>
      </c>
      <c r="F124" s="136" t="s">
        <v>362</v>
      </c>
      <c r="G124" s="136" t="s">
        <v>506</v>
      </c>
      <c r="H124" s="151" t="s">
        <v>364</v>
      </c>
      <c r="I124" s="151" t="s">
        <v>316</v>
      </c>
      <c r="J124" s="151" t="s">
        <v>507</v>
      </c>
      <c r="K124" s="152" t="s">
        <v>16</v>
      </c>
      <c r="L124" s="136" t="s">
        <v>508</v>
      </c>
      <c r="M124" s="132" t="s">
        <v>31</v>
      </c>
      <c r="N124" s="134"/>
      <c r="O124" s="133" t="s">
        <v>32</v>
      </c>
      <c r="P124" s="134"/>
      <c r="Q124" s="134" t="str">
        <f>IF(AND(M124&lt;&gt;"",O124&lt;&gt;""),VLOOKUP(M124&amp;O124,Listados!$M$3:$N$27,2,FALSE),"")</f>
        <v>Bajo</v>
      </c>
      <c r="R124" s="134" t="str">
        <f>+VLOOKUP(Q124,Listados!$P$3:$Q$6,2,FALSE)</f>
        <v>Asumir el riesgo</v>
      </c>
      <c r="S124" s="134"/>
      <c r="T124" s="134"/>
      <c r="U124" s="129"/>
      <c r="V124" s="129"/>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29"/>
      <c r="AV124" s="129"/>
      <c r="AW124" s="129"/>
      <c r="AX124" s="129"/>
      <c r="AY124" s="129"/>
      <c r="AZ124" s="129"/>
      <c r="BA124" s="129"/>
      <c r="BB124" s="129"/>
      <c r="BC124" s="129"/>
      <c r="BD124" s="129"/>
      <c r="BE124" s="129"/>
      <c r="BF124" s="129"/>
      <c r="BG124" s="134"/>
      <c r="BH124" s="134"/>
      <c r="BI124" s="129"/>
      <c r="BJ124" s="155"/>
      <c r="BK124" s="155"/>
      <c r="BL124" s="155"/>
      <c r="BM124" s="155"/>
    </row>
    <row r="125" spans="1:65" ht="84" customHeight="1">
      <c r="A125" s="130">
        <v>119</v>
      </c>
      <c r="B125" s="137" t="s">
        <v>90</v>
      </c>
      <c r="C125" s="149" t="str">
        <f>IFERROR(VLOOKUP(B125,Listados!B$3:C$20,2,FALSE),"")</f>
        <v>Apoyar a las diferentes dependencias de la Entidad y del Sector Justicia en el cumplimiento de Su función administrativa, emitir conceptos jurídicos, defender y representar juridicamente al Ministerio de Justicia y del Derecho.</v>
      </c>
      <c r="D125" s="142" t="s">
        <v>517</v>
      </c>
      <c r="E125" s="136" t="s">
        <v>314</v>
      </c>
      <c r="F125" s="136" t="s">
        <v>362</v>
      </c>
      <c r="G125" s="136" t="s">
        <v>506</v>
      </c>
      <c r="H125" s="151" t="s">
        <v>364</v>
      </c>
      <c r="I125" s="151" t="s">
        <v>316</v>
      </c>
      <c r="J125" s="151" t="s">
        <v>507</v>
      </c>
      <c r="K125" s="152" t="s">
        <v>16</v>
      </c>
      <c r="L125" s="136" t="s">
        <v>508</v>
      </c>
      <c r="M125" s="132" t="s">
        <v>31</v>
      </c>
      <c r="N125" s="134"/>
      <c r="O125" s="133" t="s">
        <v>32</v>
      </c>
      <c r="P125" s="134"/>
      <c r="Q125" s="134" t="str">
        <f>IF(AND(M125&lt;&gt;"",O125&lt;&gt;""),VLOOKUP(M125&amp;O125,Listados!$M$3:$N$27,2,FALSE),"")</f>
        <v>Bajo</v>
      </c>
      <c r="R125" s="134" t="str">
        <f>+VLOOKUP(Q125,Listados!$P$3:$Q$6,2,FALSE)</f>
        <v>Asumir el riesgo</v>
      </c>
      <c r="S125" s="134"/>
      <c r="T125" s="134"/>
      <c r="U125" s="129"/>
      <c r="V125" s="129"/>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29"/>
      <c r="AV125" s="129"/>
      <c r="AW125" s="129"/>
      <c r="AX125" s="129"/>
      <c r="AY125" s="129"/>
      <c r="AZ125" s="129"/>
      <c r="BA125" s="129"/>
      <c r="BB125" s="129"/>
      <c r="BC125" s="129"/>
      <c r="BD125" s="129"/>
      <c r="BE125" s="129"/>
      <c r="BF125" s="129"/>
      <c r="BG125" s="134"/>
      <c r="BH125" s="134"/>
      <c r="BI125" s="129"/>
      <c r="BJ125" s="155"/>
      <c r="BK125" s="155"/>
      <c r="BL125" s="155"/>
      <c r="BM125" s="155"/>
    </row>
    <row r="126" spans="1:65" ht="84" customHeight="1">
      <c r="A126" s="130">
        <v>120</v>
      </c>
      <c r="B126" s="137" t="s">
        <v>90</v>
      </c>
      <c r="C126" s="149" t="str">
        <f>IFERROR(VLOOKUP(B126,Listados!B$3:C$20,2,FALSE),"")</f>
        <v>Apoyar a las diferentes dependencias de la Entidad y del Sector Justicia en el cumplimiento de Su función administrativa, emitir conceptos jurídicos, defender y representar juridicamente al Ministerio de Justicia y del Derecho.</v>
      </c>
      <c r="D126" s="142" t="s">
        <v>518</v>
      </c>
      <c r="E126" s="136" t="s">
        <v>314</v>
      </c>
      <c r="F126" s="136" t="s">
        <v>362</v>
      </c>
      <c r="G126" s="136" t="s">
        <v>506</v>
      </c>
      <c r="H126" s="151" t="s">
        <v>364</v>
      </c>
      <c r="I126" s="151" t="s">
        <v>316</v>
      </c>
      <c r="J126" s="151" t="s">
        <v>507</v>
      </c>
      <c r="K126" s="152" t="s">
        <v>16</v>
      </c>
      <c r="L126" s="136" t="s">
        <v>508</v>
      </c>
      <c r="M126" s="132" t="s">
        <v>31</v>
      </c>
      <c r="N126" s="134"/>
      <c r="O126" s="133" t="s">
        <v>32</v>
      </c>
      <c r="P126" s="134"/>
      <c r="Q126" s="134" t="str">
        <f>IF(AND(M126&lt;&gt;"",O126&lt;&gt;""),VLOOKUP(M126&amp;O126,Listados!$M$3:$N$27,2,FALSE),"")</f>
        <v>Bajo</v>
      </c>
      <c r="R126" s="134" t="str">
        <f>+VLOOKUP(Q126,Listados!$P$3:$Q$6,2,FALSE)</f>
        <v>Asumir el riesgo</v>
      </c>
      <c r="S126" s="134"/>
      <c r="T126" s="134"/>
      <c r="U126" s="129"/>
      <c r="V126" s="129"/>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29"/>
      <c r="AV126" s="129"/>
      <c r="AW126" s="129"/>
      <c r="AX126" s="129"/>
      <c r="AY126" s="129"/>
      <c r="AZ126" s="129"/>
      <c r="BA126" s="129"/>
      <c r="BB126" s="129"/>
      <c r="BC126" s="129"/>
      <c r="BD126" s="129"/>
      <c r="BE126" s="129"/>
      <c r="BF126" s="129"/>
      <c r="BG126" s="134"/>
      <c r="BH126" s="134"/>
      <c r="BI126" s="129"/>
      <c r="BJ126" s="155"/>
      <c r="BK126" s="155"/>
      <c r="BL126" s="155"/>
      <c r="BM126" s="155"/>
    </row>
    <row r="127" spans="1:65" ht="84" customHeight="1">
      <c r="A127" s="130">
        <v>121</v>
      </c>
      <c r="B127" s="137" t="s">
        <v>90</v>
      </c>
      <c r="C127" s="149" t="str">
        <f>IFERROR(VLOOKUP(B127,Listados!B$3:C$20,2,FALSE),"")</f>
        <v>Apoyar a las diferentes dependencias de la Entidad y del Sector Justicia en el cumplimiento de Su función administrativa, emitir conceptos jurídicos, defender y representar juridicamente al Ministerio de Justicia y del Derecho.</v>
      </c>
      <c r="D127" s="142" t="s">
        <v>519</v>
      </c>
      <c r="E127" s="136" t="s">
        <v>314</v>
      </c>
      <c r="F127" s="136" t="s">
        <v>362</v>
      </c>
      <c r="G127" s="136" t="s">
        <v>506</v>
      </c>
      <c r="H127" s="151" t="s">
        <v>364</v>
      </c>
      <c r="I127" s="151" t="s">
        <v>316</v>
      </c>
      <c r="J127" s="151" t="s">
        <v>507</v>
      </c>
      <c r="K127" s="152" t="s">
        <v>16</v>
      </c>
      <c r="L127" s="136" t="s">
        <v>508</v>
      </c>
      <c r="M127" s="132" t="s">
        <v>31</v>
      </c>
      <c r="N127" s="134"/>
      <c r="O127" s="133" t="s">
        <v>32</v>
      </c>
      <c r="P127" s="134"/>
      <c r="Q127" s="134" t="str">
        <f>IF(AND(M127&lt;&gt;"",O127&lt;&gt;""),VLOOKUP(M127&amp;O127,Listados!$M$3:$N$27,2,FALSE),"")</f>
        <v>Bajo</v>
      </c>
      <c r="R127" s="134" t="str">
        <f>+VLOOKUP(Q127,Listados!$P$3:$Q$6,2,FALSE)</f>
        <v>Asumir el riesgo</v>
      </c>
      <c r="S127" s="134"/>
      <c r="T127" s="134"/>
      <c r="U127" s="129"/>
      <c r="V127" s="129"/>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29"/>
      <c r="AV127" s="129"/>
      <c r="AW127" s="129"/>
      <c r="AX127" s="129"/>
      <c r="AY127" s="129"/>
      <c r="AZ127" s="129"/>
      <c r="BA127" s="129"/>
      <c r="BB127" s="129"/>
      <c r="BC127" s="129"/>
      <c r="BD127" s="129"/>
      <c r="BE127" s="129"/>
      <c r="BF127" s="129"/>
      <c r="BG127" s="134"/>
      <c r="BH127" s="134"/>
      <c r="BI127" s="129"/>
      <c r="BJ127" s="155"/>
      <c r="BK127" s="155"/>
      <c r="BL127" s="155"/>
      <c r="BM127" s="155"/>
    </row>
    <row r="128" spans="1:65" ht="84" customHeight="1">
      <c r="A128" s="130">
        <v>122</v>
      </c>
      <c r="B128" s="137" t="s">
        <v>90</v>
      </c>
      <c r="C128" s="149" t="str">
        <f>IFERROR(VLOOKUP(B128,Listados!B$3:C$20,2,FALSE),"")</f>
        <v>Apoyar a las diferentes dependencias de la Entidad y del Sector Justicia en el cumplimiento de Su función administrativa, emitir conceptos jurídicos, defender y representar juridicamente al Ministerio de Justicia y del Derecho.</v>
      </c>
      <c r="D128" s="142" t="s">
        <v>520</v>
      </c>
      <c r="E128" s="136" t="s">
        <v>314</v>
      </c>
      <c r="F128" s="136" t="s">
        <v>362</v>
      </c>
      <c r="G128" s="136" t="s">
        <v>506</v>
      </c>
      <c r="H128" s="151" t="s">
        <v>364</v>
      </c>
      <c r="I128" s="151" t="s">
        <v>316</v>
      </c>
      <c r="J128" s="151" t="s">
        <v>507</v>
      </c>
      <c r="K128" s="152" t="s">
        <v>16</v>
      </c>
      <c r="L128" s="136" t="s">
        <v>508</v>
      </c>
      <c r="M128" s="132" t="s">
        <v>31</v>
      </c>
      <c r="N128" s="134"/>
      <c r="O128" s="133" t="s">
        <v>32</v>
      </c>
      <c r="P128" s="134"/>
      <c r="Q128" s="134" t="str">
        <f>IF(AND(M128&lt;&gt;"",O128&lt;&gt;""),VLOOKUP(M128&amp;O128,Listados!$M$3:$N$27,2,FALSE),"")</f>
        <v>Bajo</v>
      </c>
      <c r="R128" s="134" t="str">
        <f>+VLOOKUP(Q128,Listados!$P$3:$Q$6,2,FALSE)</f>
        <v>Asumir el riesgo</v>
      </c>
      <c r="S128" s="134"/>
      <c r="T128" s="134"/>
      <c r="U128" s="129"/>
      <c r="V128" s="129"/>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29"/>
      <c r="AV128" s="129"/>
      <c r="AW128" s="129"/>
      <c r="AX128" s="129"/>
      <c r="AY128" s="129"/>
      <c r="AZ128" s="129"/>
      <c r="BA128" s="129"/>
      <c r="BB128" s="129"/>
      <c r="BC128" s="129"/>
      <c r="BD128" s="129"/>
      <c r="BE128" s="129"/>
      <c r="BF128" s="129"/>
      <c r="BG128" s="134"/>
      <c r="BH128" s="134"/>
      <c r="BI128" s="129"/>
      <c r="BJ128" s="155"/>
      <c r="BK128" s="155"/>
      <c r="BL128" s="155"/>
      <c r="BM128" s="155"/>
    </row>
    <row r="129" spans="1:65" ht="84" customHeight="1">
      <c r="A129" s="130">
        <v>123</v>
      </c>
      <c r="B129" s="137" t="s">
        <v>90</v>
      </c>
      <c r="C129" s="149" t="str">
        <f>IFERROR(VLOOKUP(B129,Listados!B$3:C$20,2,FALSE),"")</f>
        <v>Apoyar a las diferentes dependencias de la Entidad y del Sector Justicia en el cumplimiento de Su función administrativa, emitir conceptos jurídicos, defender y representar juridicamente al Ministerio de Justicia y del Derecho.</v>
      </c>
      <c r="D129" s="142" t="s">
        <v>521</v>
      </c>
      <c r="E129" s="136" t="s">
        <v>314</v>
      </c>
      <c r="F129" s="136" t="s">
        <v>362</v>
      </c>
      <c r="G129" s="136" t="s">
        <v>506</v>
      </c>
      <c r="H129" s="151" t="s">
        <v>364</v>
      </c>
      <c r="I129" s="151" t="s">
        <v>316</v>
      </c>
      <c r="J129" s="151" t="s">
        <v>507</v>
      </c>
      <c r="K129" s="152" t="s">
        <v>16</v>
      </c>
      <c r="L129" s="136" t="s">
        <v>508</v>
      </c>
      <c r="M129" s="132" t="s">
        <v>31</v>
      </c>
      <c r="N129" s="134"/>
      <c r="O129" s="133" t="s">
        <v>32</v>
      </c>
      <c r="P129" s="134"/>
      <c r="Q129" s="134" t="str">
        <f>IF(AND(M129&lt;&gt;"",O129&lt;&gt;""),VLOOKUP(M129&amp;O129,Listados!$M$3:$N$27,2,FALSE),"")</f>
        <v>Bajo</v>
      </c>
      <c r="R129" s="134" t="str">
        <f>+VLOOKUP(Q129,Listados!$P$3:$Q$6,2,FALSE)</f>
        <v>Asumir el riesgo</v>
      </c>
      <c r="S129" s="134"/>
      <c r="T129" s="134"/>
      <c r="U129" s="129"/>
      <c r="V129" s="129"/>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29"/>
      <c r="AV129" s="129"/>
      <c r="AW129" s="129"/>
      <c r="AX129" s="129"/>
      <c r="AY129" s="129"/>
      <c r="AZ129" s="129"/>
      <c r="BA129" s="129"/>
      <c r="BB129" s="129"/>
      <c r="BC129" s="129"/>
      <c r="BD129" s="129"/>
      <c r="BE129" s="129"/>
      <c r="BF129" s="129"/>
      <c r="BG129" s="134"/>
      <c r="BH129" s="134"/>
      <c r="BI129" s="129"/>
      <c r="BJ129" s="155"/>
      <c r="BK129" s="155"/>
      <c r="BL129" s="155"/>
      <c r="BM129" s="155"/>
    </row>
    <row r="130" spans="1:65" ht="84" customHeight="1">
      <c r="A130" s="130">
        <v>124</v>
      </c>
      <c r="B130" s="137" t="s">
        <v>90</v>
      </c>
      <c r="C130" s="149" t="str">
        <f>IFERROR(VLOOKUP(B130,Listados!B$3:C$20,2,FALSE),"")</f>
        <v>Apoyar a las diferentes dependencias de la Entidad y del Sector Justicia en el cumplimiento de Su función administrativa, emitir conceptos jurídicos, defender y representar juridicamente al Ministerio de Justicia y del Derecho.</v>
      </c>
      <c r="D130" s="164" t="s">
        <v>522</v>
      </c>
      <c r="E130" s="136" t="s">
        <v>314</v>
      </c>
      <c r="F130" s="136" t="s">
        <v>362</v>
      </c>
      <c r="G130" s="136" t="s">
        <v>506</v>
      </c>
      <c r="H130" s="151" t="s">
        <v>364</v>
      </c>
      <c r="I130" s="151" t="s">
        <v>316</v>
      </c>
      <c r="J130" s="151" t="s">
        <v>507</v>
      </c>
      <c r="K130" s="152" t="s">
        <v>16</v>
      </c>
      <c r="L130" s="136" t="s">
        <v>508</v>
      </c>
      <c r="M130" s="132" t="s">
        <v>21</v>
      </c>
      <c r="N130" s="134"/>
      <c r="O130" s="133" t="s">
        <v>32</v>
      </c>
      <c r="P130" s="134"/>
      <c r="Q130" s="134" t="str">
        <f>IF(AND(M130&lt;&gt;"",O130&lt;&gt;""),VLOOKUP(M130&amp;O130,Listados!$M$3:$N$27,2,FALSE),"")</f>
        <v>Bajo</v>
      </c>
      <c r="R130" s="134" t="str">
        <f>+VLOOKUP(Q130,Listados!$P$3:$Q$6,2,FALSE)</f>
        <v>Asumir el riesgo</v>
      </c>
      <c r="S130" s="134"/>
      <c r="T130" s="134"/>
      <c r="U130" s="129"/>
      <c r="V130" s="129"/>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29"/>
      <c r="AV130" s="129"/>
      <c r="AW130" s="129"/>
      <c r="AX130" s="129"/>
      <c r="AY130" s="129"/>
      <c r="AZ130" s="129"/>
      <c r="BA130" s="129"/>
      <c r="BB130" s="129"/>
      <c r="BC130" s="129"/>
      <c r="BD130" s="129"/>
      <c r="BE130" s="129"/>
      <c r="BF130" s="129"/>
      <c r="BG130" s="134"/>
      <c r="BH130" s="134"/>
      <c r="BI130" s="129"/>
      <c r="BJ130" s="155"/>
      <c r="BK130" s="155"/>
      <c r="BL130" s="155"/>
      <c r="BM130" s="155"/>
    </row>
    <row r="131" spans="1:65" ht="84" customHeight="1">
      <c r="A131" s="130">
        <v>125</v>
      </c>
      <c r="B131" s="137" t="s">
        <v>90</v>
      </c>
      <c r="C131" s="149" t="str">
        <f>IFERROR(VLOOKUP(B131,Listados!B$3:C$20,2,FALSE),"")</f>
        <v>Apoyar a las diferentes dependencias de la Entidad y del Sector Justicia en el cumplimiento de Su función administrativa, emitir conceptos jurídicos, defender y representar juridicamente al Ministerio de Justicia y del Derecho.</v>
      </c>
      <c r="D131" s="142" t="s">
        <v>523</v>
      </c>
      <c r="E131" s="136" t="s">
        <v>314</v>
      </c>
      <c r="F131" s="136" t="s">
        <v>362</v>
      </c>
      <c r="G131" s="136" t="s">
        <v>506</v>
      </c>
      <c r="H131" s="151" t="s">
        <v>364</v>
      </c>
      <c r="I131" s="151" t="s">
        <v>316</v>
      </c>
      <c r="J131" s="151" t="s">
        <v>507</v>
      </c>
      <c r="K131" s="152" t="s">
        <v>16</v>
      </c>
      <c r="L131" s="136" t="s">
        <v>508</v>
      </c>
      <c r="M131" s="132" t="s">
        <v>21</v>
      </c>
      <c r="N131" s="134"/>
      <c r="O131" s="133" t="s">
        <v>32</v>
      </c>
      <c r="P131" s="134"/>
      <c r="Q131" s="134" t="str">
        <f>IF(AND(M131&lt;&gt;"",O131&lt;&gt;""),VLOOKUP(M131&amp;O131,Listados!$M$3:$N$27,2,FALSE),"")</f>
        <v>Bajo</v>
      </c>
      <c r="R131" s="134" t="str">
        <f>+VLOOKUP(Q131,Listados!$P$3:$Q$6,2,FALSE)</f>
        <v>Asumir el riesgo</v>
      </c>
      <c r="S131" s="134"/>
      <c r="T131" s="134"/>
      <c r="U131" s="129"/>
      <c r="V131" s="129"/>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29"/>
      <c r="AV131" s="129"/>
      <c r="AW131" s="129"/>
      <c r="AX131" s="129"/>
      <c r="AY131" s="129"/>
      <c r="AZ131" s="129"/>
      <c r="BA131" s="129"/>
      <c r="BB131" s="129"/>
      <c r="BC131" s="129"/>
      <c r="BD131" s="129"/>
      <c r="BE131" s="129"/>
      <c r="BF131" s="129"/>
      <c r="BG131" s="134"/>
      <c r="BH131" s="134"/>
      <c r="BI131" s="129"/>
      <c r="BJ131" s="155"/>
      <c r="BK131" s="155"/>
      <c r="BL131" s="155"/>
      <c r="BM131" s="155"/>
    </row>
    <row r="132" spans="1:65" ht="84" customHeight="1">
      <c r="A132" s="130">
        <v>126</v>
      </c>
      <c r="B132" s="132" t="s">
        <v>66</v>
      </c>
      <c r="C132" s="132" t="s">
        <v>66</v>
      </c>
      <c r="D132" s="141" t="s">
        <v>524</v>
      </c>
      <c r="E132" s="136" t="s">
        <v>247</v>
      </c>
      <c r="F132" s="136" t="s">
        <v>248</v>
      </c>
      <c r="G132" s="136" t="s">
        <v>525</v>
      </c>
      <c r="H132" s="151" t="s">
        <v>377</v>
      </c>
      <c r="I132" s="151" t="s">
        <v>251</v>
      </c>
      <c r="J132" s="151" t="s">
        <v>405</v>
      </c>
      <c r="K132" s="152" t="s">
        <v>16</v>
      </c>
      <c r="L132" s="136" t="s">
        <v>526</v>
      </c>
      <c r="M132" s="132" t="s">
        <v>21</v>
      </c>
      <c r="N132" s="134"/>
      <c r="O132" s="133" t="s">
        <v>32</v>
      </c>
      <c r="P132" s="134"/>
      <c r="Q132" s="134" t="str">
        <f>IF(AND(M132&lt;&gt;"",O132&lt;&gt;""),VLOOKUP(M132&amp;O132,Listados!$M$3:$N$27,2,FALSE),"")</f>
        <v>Bajo</v>
      </c>
      <c r="R132" s="134" t="str">
        <f>+VLOOKUP(Q132,Listados!$P$3:$Q$6,2,FALSE)</f>
        <v>Asumir el riesgo</v>
      </c>
      <c r="S132" s="126" t="s">
        <v>254</v>
      </c>
      <c r="T132" s="126" t="s">
        <v>527</v>
      </c>
      <c r="U132" s="153" t="s">
        <v>528</v>
      </c>
      <c r="V132" s="153" t="s">
        <v>405</v>
      </c>
      <c r="W132" s="126" t="s">
        <v>20</v>
      </c>
      <c r="X132" s="126" t="s">
        <v>111</v>
      </c>
      <c r="Y132" s="126"/>
      <c r="Z132" s="126" t="s">
        <v>111</v>
      </c>
      <c r="AA132" s="126"/>
      <c r="AB132" s="126" t="s">
        <v>111</v>
      </c>
      <c r="AC132" s="126"/>
      <c r="AD132" s="126" t="s">
        <v>111</v>
      </c>
      <c r="AE132" s="126"/>
      <c r="AF132" s="126" t="s">
        <v>111</v>
      </c>
      <c r="AG132" s="126"/>
      <c r="AH132" s="126" t="s">
        <v>111</v>
      </c>
      <c r="AI132" s="126"/>
      <c r="AJ132" s="126" t="s">
        <v>112</v>
      </c>
      <c r="AK132" s="134"/>
      <c r="AL132" s="134"/>
      <c r="AM132" s="134"/>
      <c r="AN132" s="141" t="s">
        <v>241</v>
      </c>
      <c r="AO132" s="141"/>
      <c r="AP132" s="141" t="s">
        <v>448</v>
      </c>
      <c r="AQ132" s="141"/>
      <c r="AR132" s="141" t="s">
        <v>267</v>
      </c>
      <c r="AS132" s="141"/>
      <c r="AT132" s="141" t="s">
        <v>242</v>
      </c>
      <c r="AU132" s="129"/>
      <c r="AV132" s="129"/>
      <c r="AW132" s="129"/>
      <c r="AX132" s="129"/>
      <c r="AY132" s="129"/>
      <c r="AZ132" s="129"/>
      <c r="BA132" s="129"/>
      <c r="BB132" s="129"/>
      <c r="BC132" s="129"/>
      <c r="BD132" s="129"/>
      <c r="BE132" s="129"/>
      <c r="BF132" s="129"/>
      <c r="BG132" s="134"/>
      <c r="BH132" s="134"/>
      <c r="BI132" s="129"/>
      <c r="BJ132" s="140" t="s">
        <v>529</v>
      </c>
      <c r="BK132" s="140">
        <v>44378</v>
      </c>
      <c r="BL132" s="126" t="s">
        <v>530</v>
      </c>
      <c r="BM132" s="126" t="s">
        <v>531</v>
      </c>
    </row>
    <row r="133" spans="1:65" ht="84" customHeight="1">
      <c r="A133" s="130">
        <v>127</v>
      </c>
      <c r="B133" s="132" t="s">
        <v>66</v>
      </c>
      <c r="C133" s="132" t="s">
        <v>66</v>
      </c>
      <c r="D133" s="160" t="s">
        <v>532</v>
      </c>
      <c r="E133" s="136" t="s">
        <v>247</v>
      </c>
      <c r="F133" s="136" t="s">
        <v>248</v>
      </c>
      <c r="G133" s="136" t="s">
        <v>525</v>
      </c>
      <c r="H133" s="151" t="s">
        <v>377</v>
      </c>
      <c r="I133" s="151" t="s">
        <v>533</v>
      </c>
      <c r="J133" s="151" t="s">
        <v>471</v>
      </c>
      <c r="K133" s="152" t="s">
        <v>16</v>
      </c>
      <c r="L133" s="136" t="s">
        <v>526</v>
      </c>
      <c r="M133" s="132" t="s">
        <v>21</v>
      </c>
      <c r="N133" s="134"/>
      <c r="O133" s="133" t="s">
        <v>32</v>
      </c>
      <c r="P133" s="134"/>
      <c r="Q133" s="134" t="str">
        <f>IF(AND(M133&lt;&gt;"",O133&lt;&gt;""),VLOOKUP(M133&amp;O133,Listados!$M$3:$N$27,2,FALSE),"")</f>
        <v>Bajo</v>
      </c>
      <c r="R133" s="134" t="str">
        <f>+VLOOKUP(Q133,Listados!$P$3:$Q$6,2,FALSE)</f>
        <v>Asumir el riesgo</v>
      </c>
      <c r="S133" s="126" t="s">
        <v>254</v>
      </c>
      <c r="T133" s="126" t="s">
        <v>527</v>
      </c>
      <c r="U133" s="153" t="s">
        <v>528</v>
      </c>
      <c r="V133" s="153" t="s">
        <v>405</v>
      </c>
      <c r="W133" s="126" t="s">
        <v>20</v>
      </c>
      <c r="X133" s="126" t="s">
        <v>111</v>
      </c>
      <c r="Y133" s="126"/>
      <c r="Z133" s="126" t="s">
        <v>111</v>
      </c>
      <c r="AA133" s="126"/>
      <c r="AB133" s="126" t="s">
        <v>111</v>
      </c>
      <c r="AC133" s="126"/>
      <c r="AD133" s="126" t="s">
        <v>111</v>
      </c>
      <c r="AE133" s="126"/>
      <c r="AF133" s="126" t="s">
        <v>111</v>
      </c>
      <c r="AG133" s="126"/>
      <c r="AH133" s="126" t="s">
        <v>111</v>
      </c>
      <c r="AI133" s="126"/>
      <c r="AJ133" s="126" t="s">
        <v>112</v>
      </c>
      <c r="AK133" s="134"/>
      <c r="AL133" s="134"/>
      <c r="AM133" s="134"/>
      <c r="AN133" s="141" t="s">
        <v>241</v>
      </c>
      <c r="AO133" s="141"/>
      <c r="AP133" s="141" t="s">
        <v>448</v>
      </c>
      <c r="AQ133" s="141"/>
      <c r="AR133" s="141" t="s">
        <v>449</v>
      </c>
      <c r="AS133" s="141"/>
      <c r="AT133" s="141" t="s">
        <v>242</v>
      </c>
      <c r="AU133" s="129"/>
      <c r="AV133" s="129"/>
      <c r="AW133" s="129"/>
      <c r="AX133" s="129"/>
      <c r="AY133" s="129"/>
      <c r="AZ133" s="129"/>
      <c r="BA133" s="129"/>
      <c r="BB133" s="129"/>
      <c r="BC133" s="129"/>
      <c r="BD133" s="129"/>
      <c r="BE133" s="129"/>
      <c r="BF133" s="129"/>
      <c r="BG133" s="134"/>
      <c r="BH133" s="134"/>
      <c r="BI133" s="129"/>
      <c r="BJ133" s="140" t="s">
        <v>529</v>
      </c>
      <c r="BK133" s="140">
        <v>44379</v>
      </c>
      <c r="BL133" s="126" t="s">
        <v>534</v>
      </c>
      <c r="BM133" s="126" t="s">
        <v>531</v>
      </c>
    </row>
    <row r="134" spans="1:65" ht="84" customHeight="1">
      <c r="A134" s="130">
        <v>128</v>
      </c>
      <c r="B134" s="132" t="s">
        <v>66</v>
      </c>
      <c r="C134" s="132" t="s">
        <v>66</v>
      </c>
      <c r="D134" s="157" t="s">
        <v>535</v>
      </c>
      <c r="E134" s="136" t="s">
        <v>247</v>
      </c>
      <c r="F134" s="136" t="s">
        <v>248</v>
      </c>
      <c r="G134" s="136" t="s">
        <v>525</v>
      </c>
      <c r="H134" s="151" t="s">
        <v>536</v>
      </c>
      <c r="I134" s="151" t="s">
        <v>251</v>
      </c>
      <c r="J134" s="151" t="s">
        <v>537</v>
      </c>
      <c r="K134" s="152" t="s">
        <v>30</v>
      </c>
      <c r="L134" s="136" t="s">
        <v>526</v>
      </c>
      <c r="M134" s="132" t="s">
        <v>21</v>
      </c>
      <c r="N134" s="134"/>
      <c r="O134" s="133" t="s">
        <v>32</v>
      </c>
      <c r="P134" s="134"/>
      <c r="Q134" s="134" t="str">
        <f>IF(AND(M134&lt;&gt;"",O134&lt;&gt;""),VLOOKUP(M134&amp;O134,Listados!$M$3:$N$27,2,FALSE),"")</f>
        <v>Bajo</v>
      </c>
      <c r="R134" s="134" t="str">
        <f>+VLOOKUP(Q134,Listados!$P$3:$Q$6,2,FALSE)</f>
        <v>Asumir el riesgo</v>
      </c>
      <c r="S134" s="126" t="s">
        <v>254</v>
      </c>
      <c r="T134" s="126" t="s">
        <v>527</v>
      </c>
      <c r="U134" s="153" t="s">
        <v>528</v>
      </c>
      <c r="V134" s="153" t="s">
        <v>537</v>
      </c>
      <c r="W134" s="126" t="s">
        <v>20</v>
      </c>
      <c r="X134" s="126" t="s">
        <v>111</v>
      </c>
      <c r="Y134" s="126">
        <f t="shared" ref="Y134:Y140" si="46">+IF(X134="si",15,"")</f>
        <v>15</v>
      </c>
      <c r="Z134" s="126" t="s">
        <v>111</v>
      </c>
      <c r="AA134" s="126">
        <f t="shared" ref="AA134:AA140" si="47">+IF(Z134="si",15,"")</f>
        <v>15</v>
      </c>
      <c r="AB134" s="126" t="s">
        <v>111</v>
      </c>
      <c r="AC134" s="126">
        <f t="shared" ref="AC134:AC140" si="48">+IF(AB134="si",15,"")</f>
        <v>15</v>
      </c>
      <c r="AD134" s="126" t="s">
        <v>111</v>
      </c>
      <c r="AE134" s="126">
        <f t="shared" ref="AE134:AE140" si="49">+IF(AD134="si",15,"")</f>
        <v>15</v>
      </c>
      <c r="AF134" s="126" t="s">
        <v>111</v>
      </c>
      <c r="AG134" s="126">
        <f t="shared" ref="AG134:AG140" si="50">+IF(AF134="si",15,"")</f>
        <v>15</v>
      </c>
      <c r="AH134" s="126" t="s">
        <v>111</v>
      </c>
      <c r="AI134" s="126">
        <f t="shared" ref="AI134:AI140" si="51">+IF(AH134="si",15,"")</f>
        <v>15</v>
      </c>
      <c r="AJ134" s="126" t="s">
        <v>112</v>
      </c>
      <c r="AK134" s="134"/>
      <c r="AL134" s="134"/>
      <c r="AM134" s="134"/>
      <c r="AN134" s="141" t="s">
        <v>241</v>
      </c>
      <c r="AO134" s="141"/>
      <c r="AP134" s="141" t="s">
        <v>448</v>
      </c>
      <c r="AQ134" s="141"/>
      <c r="AR134" s="141" t="s">
        <v>449</v>
      </c>
      <c r="AS134" s="141"/>
      <c r="AT134" s="141" t="s">
        <v>242</v>
      </c>
      <c r="AU134" s="129"/>
      <c r="AV134" s="129"/>
      <c r="AW134" s="129"/>
      <c r="AX134" s="129"/>
      <c r="AY134" s="129"/>
      <c r="AZ134" s="129"/>
      <c r="BA134" s="129"/>
      <c r="BB134" s="129"/>
      <c r="BC134" s="129"/>
      <c r="BD134" s="129"/>
      <c r="BE134" s="129"/>
      <c r="BF134" s="129"/>
      <c r="BG134" s="134"/>
      <c r="BH134" s="134"/>
      <c r="BI134" s="129"/>
      <c r="BJ134" s="140" t="s">
        <v>529</v>
      </c>
      <c r="BK134" s="140">
        <v>44380</v>
      </c>
      <c r="BL134" s="126" t="s">
        <v>538</v>
      </c>
      <c r="BM134" s="126" t="s">
        <v>531</v>
      </c>
    </row>
    <row r="135" spans="1:65" ht="84" customHeight="1">
      <c r="A135" s="130">
        <v>129</v>
      </c>
      <c r="B135" s="132" t="s">
        <v>66</v>
      </c>
      <c r="C135" s="132" t="s">
        <v>66</v>
      </c>
      <c r="D135" s="157" t="s">
        <v>539</v>
      </c>
      <c r="E135" s="136" t="s">
        <v>247</v>
      </c>
      <c r="F135" s="136" t="s">
        <v>248</v>
      </c>
      <c r="G135" s="136" t="s">
        <v>525</v>
      </c>
      <c r="H135" s="151" t="s">
        <v>536</v>
      </c>
      <c r="I135" s="151" t="s">
        <v>251</v>
      </c>
      <c r="J135" s="151" t="s">
        <v>537</v>
      </c>
      <c r="K135" s="152" t="s">
        <v>30</v>
      </c>
      <c r="L135" s="136" t="s">
        <v>526</v>
      </c>
      <c r="M135" s="132" t="s">
        <v>21</v>
      </c>
      <c r="N135" s="134"/>
      <c r="O135" s="133" t="s">
        <v>32</v>
      </c>
      <c r="P135" s="134"/>
      <c r="Q135" s="134" t="str">
        <f>IF(AND(M135&lt;&gt;"",O135&lt;&gt;""),VLOOKUP(M135&amp;O135,Listados!$M$3:$N$27,2,FALSE),"")</f>
        <v>Bajo</v>
      </c>
      <c r="R135" s="134" t="str">
        <f>+VLOOKUP(Q135,Listados!$P$3:$Q$6,2,FALSE)</f>
        <v>Asumir el riesgo</v>
      </c>
      <c r="S135" s="126" t="s">
        <v>254</v>
      </c>
      <c r="T135" s="126" t="s">
        <v>527</v>
      </c>
      <c r="U135" s="153" t="s">
        <v>528</v>
      </c>
      <c r="V135" s="153" t="s">
        <v>537</v>
      </c>
      <c r="W135" s="126" t="s">
        <v>20</v>
      </c>
      <c r="X135" s="126" t="s">
        <v>111</v>
      </c>
      <c r="Y135" s="126">
        <f t="shared" si="46"/>
        <v>15</v>
      </c>
      <c r="Z135" s="126" t="s">
        <v>111</v>
      </c>
      <c r="AA135" s="126">
        <f t="shared" si="47"/>
        <v>15</v>
      </c>
      <c r="AB135" s="126" t="s">
        <v>111</v>
      </c>
      <c r="AC135" s="126">
        <f t="shared" si="48"/>
        <v>15</v>
      </c>
      <c r="AD135" s="126" t="s">
        <v>111</v>
      </c>
      <c r="AE135" s="126">
        <f t="shared" si="49"/>
        <v>15</v>
      </c>
      <c r="AF135" s="126" t="s">
        <v>111</v>
      </c>
      <c r="AG135" s="126">
        <f t="shared" si="50"/>
        <v>15</v>
      </c>
      <c r="AH135" s="126" t="s">
        <v>111</v>
      </c>
      <c r="AI135" s="126">
        <f t="shared" si="51"/>
        <v>15</v>
      </c>
      <c r="AJ135" s="126" t="s">
        <v>112</v>
      </c>
      <c r="AK135" s="134"/>
      <c r="AL135" s="134"/>
      <c r="AM135" s="134"/>
      <c r="AN135" s="141" t="s">
        <v>241</v>
      </c>
      <c r="AO135" s="141"/>
      <c r="AP135" s="141" t="s">
        <v>448</v>
      </c>
      <c r="AQ135" s="141"/>
      <c r="AR135" s="141" t="s">
        <v>449</v>
      </c>
      <c r="AS135" s="141"/>
      <c r="AT135" s="141" t="s">
        <v>242</v>
      </c>
      <c r="AU135" s="129"/>
      <c r="AV135" s="129"/>
      <c r="AW135" s="129"/>
      <c r="AX135" s="129"/>
      <c r="AY135" s="129"/>
      <c r="AZ135" s="129"/>
      <c r="BA135" s="129"/>
      <c r="BB135" s="129"/>
      <c r="BC135" s="129"/>
      <c r="BD135" s="129"/>
      <c r="BE135" s="129"/>
      <c r="BF135" s="129"/>
      <c r="BG135" s="134"/>
      <c r="BH135" s="134"/>
      <c r="BI135" s="129"/>
      <c r="BJ135" s="140" t="s">
        <v>529</v>
      </c>
      <c r="BK135" s="140">
        <v>44381</v>
      </c>
      <c r="BL135" s="126" t="s">
        <v>540</v>
      </c>
      <c r="BM135" s="126" t="s">
        <v>531</v>
      </c>
    </row>
    <row r="136" spans="1:65" ht="84" customHeight="1">
      <c r="A136" s="130">
        <v>130</v>
      </c>
      <c r="B136" s="132" t="s">
        <v>66</v>
      </c>
      <c r="C136" s="132" t="s">
        <v>66</v>
      </c>
      <c r="D136" s="160" t="s">
        <v>541</v>
      </c>
      <c r="E136" s="136" t="s">
        <v>247</v>
      </c>
      <c r="F136" s="136" t="s">
        <v>248</v>
      </c>
      <c r="G136" s="136" t="s">
        <v>525</v>
      </c>
      <c r="H136" s="151" t="s">
        <v>377</v>
      </c>
      <c r="I136" s="151" t="s">
        <v>251</v>
      </c>
      <c r="J136" s="151" t="s">
        <v>537</v>
      </c>
      <c r="K136" s="152" t="s">
        <v>16</v>
      </c>
      <c r="L136" s="136" t="s">
        <v>526</v>
      </c>
      <c r="M136" s="132" t="s">
        <v>21</v>
      </c>
      <c r="N136" s="134"/>
      <c r="O136" s="133" t="s">
        <v>32</v>
      </c>
      <c r="P136" s="134"/>
      <c r="Q136" s="134" t="str">
        <f>IF(AND(M136&lt;&gt;"",O136&lt;&gt;""),VLOOKUP(M136&amp;O136,Listados!$M$3:$N$27,2,FALSE),"")</f>
        <v>Bajo</v>
      </c>
      <c r="R136" s="134" t="str">
        <f>+VLOOKUP(Q136,Listados!$P$3:$Q$6,2,FALSE)</f>
        <v>Asumir el riesgo</v>
      </c>
      <c r="S136" s="126" t="s">
        <v>254</v>
      </c>
      <c r="T136" s="126" t="s">
        <v>527</v>
      </c>
      <c r="U136" s="153" t="s">
        <v>528</v>
      </c>
      <c r="V136" s="153" t="s">
        <v>537</v>
      </c>
      <c r="W136" s="126" t="s">
        <v>20</v>
      </c>
      <c r="X136" s="126" t="s">
        <v>111</v>
      </c>
      <c r="Y136" s="126">
        <f t="shared" si="46"/>
        <v>15</v>
      </c>
      <c r="Z136" s="126" t="s">
        <v>111</v>
      </c>
      <c r="AA136" s="126">
        <f t="shared" si="47"/>
        <v>15</v>
      </c>
      <c r="AB136" s="126" t="s">
        <v>111</v>
      </c>
      <c r="AC136" s="126">
        <f t="shared" si="48"/>
        <v>15</v>
      </c>
      <c r="AD136" s="126" t="s">
        <v>111</v>
      </c>
      <c r="AE136" s="126">
        <f t="shared" si="49"/>
        <v>15</v>
      </c>
      <c r="AF136" s="126" t="s">
        <v>111</v>
      </c>
      <c r="AG136" s="126">
        <f t="shared" si="50"/>
        <v>15</v>
      </c>
      <c r="AH136" s="126" t="s">
        <v>111</v>
      </c>
      <c r="AI136" s="126">
        <f t="shared" si="51"/>
        <v>15</v>
      </c>
      <c r="AJ136" s="126" t="s">
        <v>112</v>
      </c>
      <c r="AK136" s="134"/>
      <c r="AL136" s="134"/>
      <c r="AM136" s="134"/>
      <c r="AN136" s="141" t="s">
        <v>241</v>
      </c>
      <c r="AO136" s="141"/>
      <c r="AP136" s="141" t="s">
        <v>448</v>
      </c>
      <c r="AQ136" s="141"/>
      <c r="AR136" s="141" t="s">
        <v>449</v>
      </c>
      <c r="AS136" s="141"/>
      <c r="AT136" s="141" t="s">
        <v>242</v>
      </c>
      <c r="AU136" s="129"/>
      <c r="AV136" s="129"/>
      <c r="AW136" s="129"/>
      <c r="AX136" s="129"/>
      <c r="AY136" s="129"/>
      <c r="AZ136" s="129"/>
      <c r="BA136" s="129"/>
      <c r="BB136" s="129"/>
      <c r="BC136" s="129"/>
      <c r="BD136" s="129"/>
      <c r="BE136" s="129"/>
      <c r="BF136" s="129"/>
      <c r="BG136" s="134"/>
      <c r="BH136" s="134"/>
      <c r="BI136" s="129"/>
      <c r="BJ136" s="140" t="s">
        <v>529</v>
      </c>
      <c r="BK136" s="140">
        <v>44382</v>
      </c>
      <c r="BL136" s="126" t="s">
        <v>542</v>
      </c>
      <c r="BM136" s="126" t="s">
        <v>531</v>
      </c>
    </row>
    <row r="137" spans="1:65" ht="84" customHeight="1">
      <c r="A137" s="130">
        <v>131</v>
      </c>
      <c r="B137" s="132" t="s">
        <v>66</v>
      </c>
      <c r="C137" s="132" t="s">
        <v>66</v>
      </c>
      <c r="D137" s="157" t="s">
        <v>543</v>
      </c>
      <c r="E137" s="136" t="s">
        <v>247</v>
      </c>
      <c r="F137" s="136" t="s">
        <v>248</v>
      </c>
      <c r="G137" s="136" t="s">
        <v>525</v>
      </c>
      <c r="H137" s="151" t="s">
        <v>377</v>
      </c>
      <c r="I137" s="151" t="s">
        <v>251</v>
      </c>
      <c r="J137" s="151" t="s">
        <v>405</v>
      </c>
      <c r="K137" s="152" t="s">
        <v>16</v>
      </c>
      <c r="L137" s="136" t="s">
        <v>526</v>
      </c>
      <c r="M137" s="132" t="s">
        <v>21</v>
      </c>
      <c r="N137" s="134"/>
      <c r="O137" s="133" t="s">
        <v>32</v>
      </c>
      <c r="P137" s="134"/>
      <c r="Q137" s="134" t="str">
        <f>IF(AND(M137&lt;&gt;"",O137&lt;&gt;""),VLOOKUP(M137&amp;O137,Listados!$M$3:$N$27,2,FALSE),"")</f>
        <v>Bajo</v>
      </c>
      <c r="R137" s="134" t="str">
        <f>+VLOOKUP(Q137,Listados!$P$3:$Q$6,2,FALSE)</f>
        <v>Asumir el riesgo</v>
      </c>
      <c r="S137" s="126" t="s">
        <v>254</v>
      </c>
      <c r="T137" s="126" t="s">
        <v>527</v>
      </c>
      <c r="U137" s="153" t="s">
        <v>528</v>
      </c>
      <c r="V137" s="153" t="s">
        <v>405</v>
      </c>
      <c r="W137" s="126" t="s">
        <v>20</v>
      </c>
      <c r="X137" s="126" t="s">
        <v>111</v>
      </c>
      <c r="Y137" s="126">
        <f t="shared" si="46"/>
        <v>15</v>
      </c>
      <c r="Z137" s="126" t="s">
        <v>111</v>
      </c>
      <c r="AA137" s="126">
        <f t="shared" si="47"/>
        <v>15</v>
      </c>
      <c r="AB137" s="126" t="s">
        <v>111</v>
      </c>
      <c r="AC137" s="126">
        <f t="shared" si="48"/>
        <v>15</v>
      </c>
      <c r="AD137" s="126" t="s">
        <v>111</v>
      </c>
      <c r="AE137" s="126">
        <f t="shared" si="49"/>
        <v>15</v>
      </c>
      <c r="AF137" s="126" t="s">
        <v>111</v>
      </c>
      <c r="AG137" s="126">
        <f t="shared" si="50"/>
        <v>15</v>
      </c>
      <c r="AH137" s="126" t="s">
        <v>111</v>
      </c>
      <c r="AI137" s="126">
        <f t="shared" si="51"/>
        <v>15</v>
      </c>
      <c r="AJ137" s="126" t="s">
        <v>112</v>
      </c>
      <c r="AK137" s="134"/>
      <c r="AL137" s="134"/>
      <c r="AM137" s="134"/>
      <c r="AN137" s="141" t="s">
        <v>241</v>
      </c>
      <c r="AO137" s="141"/>
      <c r="AP137" s="141" t="s">
        <v>448</v>
      </c>
      <c r="AQ137" s="141"/>
      <c r="AR137" s="141" t="s">
        <v>449</v>
      </c>
      <c r="AS137" s="141"/>
      <c r="AT137" s="141" t="s">
        <v>242</v>
      </c>
      <c r="AU137" s="129"/>
      <c r="AV137" s="129"/>
      <c r="AW137" s="129"/>
      <c r="AX137" s="129"/>
      <c r="AY137" s="129"/>
      <c r="AZ137" s="129"/>
      <c r="BA137" s="129"/>
      <c r="BB137" s="129"/>
      <c r="BC137" s="129"/>
      <c r="BD137" s="129"/>
      <c r="BE137" s="129"/>
      <c r="BF137" s="129"/>
      <c r="BG137" s="134"/>
      <c r="BH137" s="134"/>
      <c r="BI137" s="129"/>
      <c r="BJ137" s="140" t="s">
        <v>529</v>
      </c>
      <c r="BK137" s="140">
        <v>44383</v>
      </c>
      <c r="BL137" s="126" t="s">
        <v>544</v>
      </c>
      <c r="BM137" s="126" t="s">
        <v>531</v>
      </c>
    </row>
    <row r="138" spans="1:65" ht="84" customHeight="1">
      <c r="A138" s="130">
        <v>132</v>
      </c>
      <c r="B138" s="132" t="s">
        <v>66</v>
      </c>
      <c r="C138" s="132" t="s">
        <v>66</v>
      </c>
      <c r="D138" s="157" t="s">
        <v>545</v>
      </c>
      <c r="E138" s="136" t="s">
        <v>247</v>
      </c>
      <c r="F138" s="244" t="s">
        <v>248</v>
      </c>
      <c r="G138" s="244" t="s">
        <v>525</v>
      </c>
      <c r="H138" s="151" t="s">
        <v>536</v>
      </c>
      <c r="I138" s="151" t="s">
        <v>275</v>
      </c>
      <c r="J138" s="151" t="s">
        <v>356</v>
      </c>
      <c r="K138" s="152" t="s">
        <v>30</v>
      </c>
      <c r="L138" s="136" t="s">
        <v>546</v>
      </c>
      <c r="M138" s="132" t="s">
        <v>21</v>
      </c>
      <c r="N138" s="134"/>
      <c r="O138" s="133" t="s">
        <v>32</v>
      </c>
      <c r="P138" s="134"/>
      <c r="Q138" s="134" t="str">
        <f>IF(AND(M138&lt;&gt;"",O138&lt;&gt;""),VLOOKUP(M138&amp;O138,Listados!$M$3:$N$27,2,FALSE),"")</f>
        <v>Bajo</v>
      </c>
      <c r="R138" s="134" t="str">
        <f>+VLOOKUP(Q138,Listados!$P$3:$Q$6,2,FALSE)</f>
        <v>Asumir el riesgo</v>
      </c>
      <c r="S138" s="126" t="s">
        <v>254</v>
      </c>
      <c r="T138" s="126" t="s">
        <v>527</v>
      </c>
      <c r="U138" s="153" t="s">
        <v>528</v>
      </c>
      <c r="V138" s="153" t="s">
        <v>537</v>
      </c>
      <c r="W138" s="126" t="s">
        <v>20</v>
      </c>
      <c r="X138" s="126" t="s">
        <v>111</v>
      </c>
      <c r="Y138" s="126">
        <f t="shared" si="46"/>
        <v>15</v>
      </c>
      <c r="Z138" s="126" t="s">
        <v>111</v>
      </c>
      <c r="AA138" s="126">
        <f t="shared" si="47"/>
        <v>15</v>
      </c>
      <c r="AB138" s="126" t="s">
        <v>111</v>
      </c>
      <c r="AC138" s="126">
        <f t="shared" si="48"/>
        <v>15</v>
      </c>
      <c r="AD138" s="126" t="s">
        <v>111</v>
      </c>
      <c r="AE138" s="126">
        <f t="shared" si="49"/>
        <v>15</v>
      </c>
      <c r="AF138" s="126" t="s">
        <v>111</v>
      </c>
      <c r="AG138" s="126">
        <f t="shared" si="50"/>
        <v>15</v>
      </c>
      <c r="AH138" s="126" t="s">
        <v>111</v>
      </c>
      <c r="AI138" s="126">
        <f t="shared" si="51"/>
        <v>15</v>
      </c>
      <c r="AJ138" s="126" t="s">
        <v>112</v>
      </c>
      <c r="AK138" s="134"/>
      <c r="AL138" s="134"/>
      <c r="AM138" s="134"/>
      <c r="AN138" s="141" t="s">
        <v>224</v>
      </c>
      <c r="AO138" s="141"/>
      <c r="AP138" s="141" t="s">
        <v>448</v>
      </c>
      <c r="AQ138" s="141"/>
      <c r="AR138" s="141" t="s">
        <v>449</v>
      </c>
      <c r="AS138" s="141"/>
      <c r="AT138" s="141" t="s">
        <v>547</v>
      </c>
      <c r="AU138" s="129"/>
      <c r="AV138" s="129"/>
      <c r="AW138" s="129"/>
      <c r="AX138" s="129"/>
      <c r="AY138" s="129"/>
      <c r="AZ138" s="129"/>
      <c r="BA138" s="129"/>
      <c r="BB138" s="129"/>
      <c r="BC138" s="129"/>
      <c r="BD138" s="129"/>
      <c r="BE138" s="129"/>
      <c r="BF138" s="129"/>
      <c r="BG138" s="134"/>
      <c r="BH138" s="134"/>
      <c r="BI138" s="129"/>
      <c r="BJ138" s="245" t="s">
        <v>529</v>
      </c>
      <c r="BK138" s="245">
        <v>44378</v>
      </c>
      <c r="BL138" s="234" t="s">
        <v>530</v>
      </c>
      <c r="BM138" s="234" t="s">
        <v>531</v>
      </c>
    </row>
    <row r="139" spans="1:65" ht="84" customHeight="1">
      <c r="A139" s="130">
        <v>133</v>
      </c>
      <c r="B139" s="132" t="s">
        <v>66</v>
      </c>
      <c r="C139" s="132" t="s">
        <v>66</v>
      </c>
      <c r="D139" s="157" t="s">
        <v>548</v>
      </c>
      <c r="E139" s="136" t="s">
        <v>247</v>
      </c>
      <c r="F139" s="244"/>
      <c r="G139" s="244"/>
      <c r="H139" s="151" t="s">
        <v>536</v>
      </c>
      <c r="I139" s="151" t="s">
        <v>251</v>
      </c>
      <c r="J139" s="151" t="s">
        <v>537</v>
      </c>
      <c r="K139" s="152" t="s">
        <v>16</v>
      </c>
      <c r="L139" s="136" t="s">
        <v>549</v>
      </c>
      <c r="M139" s="132" t="s">
        <v>21</v>
      </c>
      <c r="N139" s="134"/>
      <c r="O139" s="133" t="s">
        <v>32</v>
      </c>
      <c r="P139" s="134"/>
      <c r="Q139" s="134" t="str">
        <f>IF(AND(M139&lt;&gt;"",O139&lt;&gt;""),VLOOKUP(M139&amp;O139,Listados!$M$3:$N$27,2,FALSE),"")</f>
        <v>Bajo</v>
      </c>
      <c r="R139" s="134" t="str">
        <f>+VLOOKUP(Q139,Listados!$P$3:$Q$6,2,FALSE)</f>
        <v>Asumir el riesgo</v>
      </c>
      <c r="S139" s="126" t="s">
        <v>254</v>
      </c>
      <c r="T139" s="126" t="s">
        <v>255</v>
      </c>
      <c r="U139" s="153" t="s">
        <v>550</v>
      </c>
      <c r="V139" s="153" t="s">
        <v>537</v>
      </c>
      <c r="W139" s="126" t="s">
        <v>20</v>
      </c>
      <c r="X139" s="126" t="s">
        <v>111</v>
      </c>
      <c r="Y139" s="126">
        <f t="shared" si="46"/>
        <v>15</v>
      </c>
      <c r="Z139" s="126" t="s">
        <v>111</v>
      </c>
      <c r="AA139" s="126">
        <f t="shared" si="47"/>
        <v>15</v>
      </c>
      <c r="AB139" s="126" t="s">
        <v>111</v>
      </c>
      <c r="AC139" s="126">
        <f t="shared" si="48"/>
        <v>15</v>
      </c>
      <c r="AD139" s="126" t="s">
        <v>111</v>
      </c>
      <c r="AE139" s="126">
        <f t="shared" si="49"/>
        <v>15</v>
      </c>
      <c r="AF139" s="126" t="s">
        <v>111</v>
      </c>
      <c r="AG139" s="126">
        <f t="shared" si="50"/>
        <v>15</v>
      </c>
      <c r="AH139" s="126" t="s">
        <v>111</v>
      </c>
      <c r="AI139" s="126">
        <f t="shared" si="51"/>
        <v>15</v>
      </c>
      <c r="AJ139" s="126" t="s">
        <v>112</v>
      </c>
      <c r="AK139" s="134"/>
      <c r="AL139" s="134"/>
      <c r="AM139" s="134"/>
      <c r="AN139" s="141" t="s">
        <v>241</v>
      </c>
      <c r="AO139" s="141"/>
      <c r="AP139" s="141" t="s">
        <v>448</v>
      </c>
      <c r="AQ139" s="141"/>
      <c r="AR139" s="141" t="s">
        <v>449</v>
      </c>
      <c r="AS139" s="141"/>
      <c r="AT139" s="141" t="s">
        <v>242</v>
      </c>
      <c r="AU139" s="129"/>
      <c r="AV139" s="129"/>
      <c r="AW139" s="129"/>
      <c r="AX139" s="129"/>
      <c r="AY139" s="129"/>
      <c r="AZ139" s="129"/>
      <c r="BA139" s="129"/>
      <c r="BB139" s="129"/>
      <c r="BC139" s="129"/>
      <c r="BD139" s="129"/>
      <c r="BE139" s="129"/>
      <c r="BF139" s="129"/>
      <c r="BG139" s="134"/>
      <c r="BH139" s="134"/>
      <c r="BI139" s="129"/>
      <c r="BJ139" s="234"/>
      <c r="BK139" s="234"/>
      <c r="BL139" s="234"/>
      <c r="BM139" s="234"/>
    </row>
    <row r="140" spans="1:65" ht="84" customHeight="1">
      <c r="A140" s="130">
        <v>134</v>
      </c>
      <c r="B140" s="132" t="s">
        <v>66</v>
      </c>
      <c r="C140" s="132" t="s">
        <v>66</v>
      </c>
      <c r="D140" s="157" t="s">
        <v>551</v>
      </c>
      <c r="E140" s="136" t="s">
        <v>216</v>
      </c>
      <c r="F140" s="136" t="s">
        <v>273</v>
      </c>
      <c r="G140" s="136" t="s">
        <v>525</v>
      </c>
      <c r="H140" s="151" t="s">
        <v>294</v>
      </c>
      <c r="I140" s="151" t="s">
        <v>275</v>
      </c>
      <c r="J140" s="151" t="s">
        <v>356</v>
      </c>
      <c r="K140" s="152" t="s">
        <v>16</v>
      </c>
      <c r="L140" s="136" t="s">
        <v>526</v>
      </c>
      <c r="M140" s="132" t="s">
        <v>21</v>
      </c>
      <c r="N140" s="134"/>
      <c r="O140" s="133" t="s">
        <v>32</v>
      </c>
      <c r="P140" s="134"/>
      <c r="Q140" s="134" t="str">
        <f>IF(AND(M140&lt;&gt;"",O140&lt;&gt;""),VLOOKUP(M140&amp;O140,Listados!$M$3:$N$27,2,FALSE),"")</f>
        <v>Bajo</v>
      </c>
      <c r="R140" s="134" t="str">
        <f>+VLOOKUP(Q140,Listados!$P$3:$Q$6,2,FALSE)</f>
        <v>Asumir el riesgo</v>
      </c>
      <c r="S140" s="126" t="s">
        <v>254</v>
      </c>
      <c r="T140" s="126" t="s">
        <v>527</v>
      </c>
      <c r="U140" s="153" t="s">
        <v>528</v>
      </c>
      <c r="V140" s="153" t="s">
        <v>537</v>
      </c>
      <c r="W140" s="126" t="s">
        <v>20</v>
      </c>
      <c r="X140" s="126" t="s">
        <v>111</v>
      </c>
      <c r="Y140" s="126">
        <f t="shared" si="46"/>
        <v>15</v>
      </c>
      <c r="Z140" s="126" t="s">
        <v>111</v>
      </c>
      <c r="AA140" s="126">
        <f t="shared" si="47"/>
        <v>15</v>
      </c>
      <c r="AB140" s="126" t="s">
        <v>111</v>
      </c>
      <c r="AC140" s="126">
        <f t="shared" si="48"/>
        <v>15</v>
      </c>
      <c r="AD140" s="126" t="s">
        <v>111</v>
      </c>
      <c r="AE140" s="126">
        <f t="shared" si="49"/>
        <v>15</v>
      </c>
      <c r="AF140" s="126" t="s">
        <v>111</v>
      </c>
      <c r="AG140" s="126">
        <f t="shared" si="50"/>
        <v>15</v>
      </c>
      <c r="AH140" s="126" t="s">
        <v>111</v>
      </c>
      <c r="AI140" s="126">
        <f t="shared" si="51"/>
        <v>15</v>
      </c>
      <c r="AJ140" s="126" t="s">
        <v>112</v>
      </c>
      <c r="AK140" s="134"/>
      <c r="AL140" s="134"/>
      <c r="AM140" s="134"/>
      <c r="AN140" s="141" t="s">
        <v>241</v>
      </c>
      <c r="AO140" s="141"/>
      <c r="AP140" s="141" t="s">
        <v>552</v>
      </c>
      <c r="AQ140" s="141"/>
      <c r="AR140" s="141" t="s">
        <v>449</v>
      </c>
      <c r="AS140" s="141"/>
      <c r="AT140" s="141" t="s">
        <v>242</v>
      </c>
      <c r="AU140" s="129"/>
      <c r="AV140" s="129"/>
      <c r="AW140" s="129"/>
      <c r="AX140" s="129"/>
      <c r="AY140" s="129"/>
      <c r="AZ140" s="129"/>
      <c r="BA140" s="129"/>
      <c r="BB140" s="129"/>
      <c r="BC140" s="129"/>
      <c r="BD140" s="129"/>
      <c r="BE140" s="129"/>
      <c r="BF140" s="129"/>
      <c r="BG140" s="134"/>
      <c r="BH140" s="134"/>
      <c r="BI140" s="129"/>
      <c r="BJ140" s="140" t="s">
        <v>529</v>
      </c>
      <c r="BK140" s="140">
        <v>44378</v>
      </c>
      <c r="BL140" s="126" t="s">
        <v>530</v>
      </c>
      <c r="BM140" s="126" t="s">
        <v>531</v>
      </c>
    </row>
    <row r="141" spans="1:65" ht="84" customHeight="1">
      <c r="A141" s="130">
        <v>135</v>
      </c>
      <c r="B141" s="132" t="s">
        <v>69</v>
      </c>
      <c r="C141" s="132" t="s">
        <v>69</v>
      </c>
      <c r="D141" s="136" t="s">
        <v>553</v>
      </c>
      <c r="E141" s="136" t="s">
        <v>216</v>
      </c>
      <c r="F141" s="136" t="s">
        <v>273</v>
      </c>
      <c r="G141" s="136" t="s">
        <v>217</v>
      </c>
      <c r="H141" s="151" t="s">
        <v>336</v>
      </c>
      <c r="I141" s="151" t="s">
        <v>275</v>
      </c>
      <c r="J141" s="151" t="s">
        <v>295</v>
      </c>
      <c r="K141" s="151" t="s">
        <v>16</v>
      </c>
      <c r="L141" s="136" t="s">
        <v>554</v>
      </c>
      <c r="M141" s="132" t="s">
        <v>21</v>
      </c>
      <c r="N141" s="134"/>
      <c r="O141" s="133" t="s">
        <v>18</v>
      </c>
      <c r="P141" s="134"/>
      <c r="Q141" s="134" t="str">
        <f>IF(AND(M141&lt;&gt;"",O141&lt;&gt;""),VLOOKUP(M141&amp;O141,Listados!$M$3:$N$27,2,FALSE),"")</f>
        <v>Bajo</v>
      </c>
      <c r="R141" s="134" t="str">
        <f>+VLOOKUP(Q141,Listados!$P$3:$Q$6,2,FALSE)</f>
        <v>Asumir el riesgo</v>
      </c>
      <c r="S141" s="134"/>
      <c r="T141" s="134"/>
      <c r="U141" s="129"/>
      <c r="V141" s="129"/>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29"/>
      <c r="AV141" s="129"/>
      <c r="AW141" s="129"/>
      <c r="AX141" s="129"/>
      <c r="AY141" s="129"/>
      <c r="AZ141" s="129"/>
      <c r="BA141" s="129"/>
      <c r="BB141" s="129"/>
      <c r="BC141" s="129"/>
      <c r="BD141" s="129"/>
      <c r="BE141" s="129"/>
      <c r="BF141" s="129"/>
      <c r="BG141" s="134"/>
      <c r="BH141" s="134"/>
      <c r="BI141" s="129"/>
      <c r="BJ141" s="155"/>
      <c r="BK141" s="155"/>
      <c r="BL141" s="155"/>
      <c r="BM141" s="155"/>
    </row>
    <row r="142" spans="1:65" ht="84" customHeight="1">
      <c r="A142" s="130">
        <v>136</v>
      </c>
      <c r="B142" s="132" t="s">
        <v>69</v>
      </c>
      <c r="C142" s="132" t="s">
        <v>69</v>
      </c>
      <c r="D142" s="136" t="s">
        <v>555</v>
      </c>
      <c r="E142" s="136" t="s">
        <v>216</v>
      </c>
      <c r="F142" s="136" t="s">
        <v>273</v>
      </c>
      <c r="G142" s="136" t="s">
        <v>217</v>
      </c>
      <c r="H142" s="151" t="s">
        <v>336</v>
      </c>
      <c r="I142" s="151" t="s">
        <v>275</v>
      </c>
      <c r="J142" s="151" t="s">
        <v>276</v>
      </c>
      <c r="K142" s="151" t="s">
        <v>16</v>
      </c>
      <c r="L142" s="136" t="s">
        <v>556</v>
      </c>
      <c r="M142" s="132" t="s">
        <v>21</v>
      </c>
      <c r="N142" s="134"/>
      <c r="O142" s="133" t="s">
        <v>18</v>
      </c>
      <c r="P142" s="134"/>
      <c r="Q142" s="134" t="str">
        <f>IF(AND(M142&lt;&gt;"",O142&lt;&gt;""),VLOOKUP(M142&amp;O142,Listados!$M$3:$N$27,2,FALSE),"")</f>
        <v>Bajo</v>
      </c>
      <c r="R142" s="134" t="str">
        <f>+VLOOKUP(Q142,Listados!$P$3:$Q$6,2,FALSE)</f>
        <v>Asumir el riesgo</v>
      </c>
      <c r="S142" s="134"/>
      <c r="T142" s="134"/>
      <c r="U142" s="129"/>
      <c r="V142" s="129"/>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29"/>
      <c r="AV142" s="129"/>
      <c r="AW142" s="129"/>
      <c r="AX142" s="129"/>
      <c r="AY142" s="129"/>
      <c r="AZ142" s="129"/>
      <c r="BA142" s="129"/>
      <c r="BB142" s="129"/>
      <c r="BC142" s="129"/>
      <c r="BD142" s="129"/>
      <c r="BE142" s="129"/>
      <c r="BF142" s="129"/>
      <c r="BG142" s="134"/>
      <c r="BH142" s="134"/>
      <c r="BI142" s="129"/>
      <c r="BJ142" s="155"/>
      <c r="BK142" s="155"/>
      <c r="BL142" s="155"/>
      <c r="BM142" s="155"/>
    </row>
    <row r="143" spans="1:65" ht="84" customHeight="1">
      <c r="A143" s="130">
        <v>137</v>
      </c>
      <c r="B143" s="132" t="s">
        <v>69</v>
      </c>
      <c r="C143" s="132" t="s">
        <v>69</v>
      </c>
      <c r="D143" s="136" t="s">
        <v>557</v>
      </c>
      <c r="E143" s="136" t="s">
        <v>216</v>
      </c>
      <c r="F143" s="136" t="s">
        <v>273</v>
      </c>
      <c r="G143" s="136" t="s">
        <v>217</v>
      </c>
      <c r="H143" s="151" t="s">
        <v>336</v>
      </c>
      <c r="I143" s="151" t="s">
        <v>275</v>
      </c>
      <c r="J143" s="151" t="s">
        <v>276</v>
      </c>
      <c r="K143" s="151" t="s">
        <v>16</v>
      </c>
      <c r="L143" s="136" t="s">
        <v>558</v>
      </c>
      <c r="M143" s="132" t="s">
        <v>21</v>
      </c>
      <c r="N143" s="134"/>
      <c r="O143" s="133" t="s">
        <v>18</v>
      </c>
      <c r="P143" s="134"/>
      <c r="Q143" s="134" t="str">
        <f>IF(AND(M143&lt;&gt;"",O143&lt;&gt;""),VLOOKUP(M143&amp;O143,Listados!$M$3:$N$27,2,FALSE),"")</f>
        <v>Bajo</v>
      </c>
      <c r="R143" s="134" t="str">
        <f>+VLOOKUP(Q143,Listados!$P$3:$Q$6,2,FALSE)</f>
        <v>Asumir el riesgo</v>
      </c>
      <c r="S143" s="134"/>
      <c r="T143" s="134"/>
      <c r="U143" s="129"/>
      <c r="V143" s="129"/>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29"/>
      <c r="AV143" s="129"/>
      <c r="AW143" s="129"/>
      <c r="AX143" s="129"/>
      <c r="AY143" s="129"/>
      <c r="AZ143" s="129"/>
      <c r="BA143" s="129"/>
      <c r="BB143" s="129"/>
      <c r="BC143" s="129"/>
      <c r="BD143" s="129"/>
      <c r="BE143" s="129"/>
      <c r="BF143" s="129"/>
      <c r="BG143" s="134"/>
      <c r="BH143" s="134"/>
      <c r="BI143" s="129"/>
      <c r="BJ143" s="155"/>
      <c r="BK143" s="155"/>
      <c r="BL143" s="155"/>
      <c r="BM143" s="155"/>
    </row>
    <row r="144" spans="1:65" ht="84" customHeight="1">
      <c r="A144" s="130">
        <v>138</v>
      </c>
      <c r="B144" s="132" t="s">
        <v>69</v>
      </c>
      <c r="C144" s="132" t="s">
        <v>69</v>
      </c>
      <c r="D144" s="136" t="s">
        <v>559</v>
      </c>
      <c r="E144" s="136" t="s">
        <v>216</v>
      </c>
      <c r="F144" s="136" t="s">
        <v>273</v>
      </c>
      <c r="G144" s="136" t="s">
        <v>217</v>
      </c>
      <c r="H144" s="151" t="s">
        <v>336</v>
      </c>
      <c r="I144" s="151" t="s">
        <v>275</v>
      </c>
      <c r="J144" s="151" t="s">
        <v>276</v>
      </c>
      <c r="K144" s="151" t="s">
        <v>16</v>
      </c>
      <c r="L144" s="136" t="s">
        <v>560</v>
      </c>
      <c r="M144" s="132" t="s">
        <v>21</v>
      </c>
      <c r="N144" s="134"/>
      <c r="O144" s="133" t="s">
        <v>18</v>
      </c>
      <c r="P144" s="134"/>
      <c r="Q144" s="134" t="str">
        <f>IF(AND(M144&lt;&gt;"",O144&lt;&gt;""),VLOOKUP(M144&amp;O144,Listados!$M$3:$N$27,2,FALSE),"")</f>
        <v>Bajo</v>
      </c>
      <c r="R144" s="134" t="str">
        <f>+VLOOKUP(Q144,Listados!$P$3:$Q$6,2,FALSE)</f>
        <v>Asumir el riesgo</v>
      </c>
      <c r="S144" s="134"/>
      <c r="T144" s="134"/>
      <c r="U144" s="129"/>
      <c r="V144" s="129"/>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29"/>
      <c r="AV144" s="129"/>
      <c r="AW144" s="129"/>
      <c r="AX144" s="129"/>
      <c r="AY144" s="129"/>
      <c r="AZ144" s="129"/>
      <c r="BA144" s="129"/>
      <c r="BB144" s="129"/>
      <c r="BC144" s="129"/>
      <c r="BD144" s="129"/>
      <c r="BE144" s="129"/>
      <c r="BF144" s="129"/>
      <c r="BG144" s="134"/>
      <c r="BH144" s="134"/>
      <c r="BI144" s="129"/>
      <c r="BJ144" s="155"/>
      <c r="BK144" s="155"/>
      <c r="BL144" s="155"/>
      <c r="BM144" s="155"/>
    </row>
    <row r="145" spans="1:65" ht="84" customHeight="1">
      <c r="A145" s="130">
        <v>139</v>
      </c>
      <c r="B145" s="132" t="s">
        <v>69</v>
      </c>
      <c r="C145" s="132" t="s">
        <v>69</v>
      </c>
      <c r="D145" s="136" t="s">
        <v>561</v>
      </c>
      <c r="E145" s="136" t="s">
        <v>216</v>
      </c>
      <c r="F145" s="136" t="s">
        <v>273</v>
      </c>
      <c r="G145" s="136" t="s">
        <v>217</v>
      </c>
      <c r="H145" s="151" t="s">
        <v>390</v>
      </c>
      <c r="I145" s="151" t="s">
        <v>275</v>
      </c>
      <c r="J145" s="151" t="s">
        <v>341</v>
      </c>
      <c r="K145" s="151" t="s">
        <v>16</v>
      </c>
      <c r="L145" s="136" t="s">
        <v>562</v>
      </c>
      <c r="M145" s="132" t="s">
        <v>21</v>
      </c>
      <c r="N145" s="134"/>
      <c r="O145" s="133" t="s">
        <v>18</v>
      </c>
      <c r="P145" s="134"/>
      <c r="Q145" s="134" t="str">
        <f>IF(AND(M145&lt;&gt;"",O145&lt;&gt;""),VLOOKUP(M145&amp;O145,Listados!$M$3:$N$27,2,FALSE),"")</f>
        <v>Bajo</v>
      </c>
      <c r="R145" s="134" t="str">
        <f>+VLOOKUP(Q145,Listados!$P$3:$Q$6,2,FALSE)</f>
        <v>Asumir el riesgo</v>
      </c>
      <c r="S145" s="134"/>
      <c r="T145" s="134"/>
      <c r="U145" s="129"/>
      <c r="V145" s="129"/>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29"/>
      <c r="AV145" s="129"/>
      <c r="AW145" s="129"/>
      <c r="AX145" s="129"/>
      <c r="AY145" s="129"/>
      <c r="AZ145" s="129"/>
      <c r="BA145" s="129"/>
      <c r="BB145" s="129"/>
      <c r="BC145" s="129"/>
      <c r="BD145" s="129"/>
      <c r="BE145" s="129"/>
      <c r="BF145" s="129"/>
      <c r="BG145" s="134"/>
      <c r="BH145" s="134"/>
      <c r="BI145" s="129"/>
      <c r="BJ145" s="155"/>
      <c r="BK145" s="155"/>
      <c r="BL145" s="155"/>
      <c r="BM145" s="155"/>
    </row>
    <row r="146" spans="1:65" ht="84" customHeight="1">
      <c r="A146" s="130">
        <v>140</v>
      </c>
      <c r="B146" s="132" t="s">
        <v>75</v>
      </c>
      <c r="C146" s="132" t="s">
        <v>75</v>
      </c>
      <c r="D146" s="136" t="s">
        <v>563</v>
      </c>
      <c r="E146" s="136" t="s">
        <v>247</v>
      </c>
      <c r="F146" s="136" t="s">
        <v>248</v>
      </c>
      <c r="G146" s="136" t="s">
        <v>249</v>
      </c>
      <c r="H146" s="151" t="s">
        <v>283</v>
      </c>
      <c r="I146" s="151" t="s">
        <v>251</v>
      </c>
      <c r="J146" s="151" t="s">
        <v>218</v>
      </c>
      <c r="K146" s="151" t="s">
        <v>16</v>
      </c>
      <c r="L146" s="136" t="s">
        <v>564</v>
      </c>
      <c r="M146" s="132" t="s">
        <v>21</v>
      </c>
      <c r="N146" s="134"/>
      <c r="O146" s="133" t="s">
        <v>18</v>
      </c>
      <c r="P146" s="134"/>
      <c r="Q146" s="134" t="str">
        <f>IF(AND(M146&lt;&gt;"",O146&lt;&gt;""),VLOOKUP(M146&amp;O146,Listados!$M$3:$N$27,2,FALSE),"")</f>
        <v>Bajo</v>
      </c>
      <c r="R146" s="134" t="str">
        <f>+VLOOKUP(Q146,Listados!$P$3:$Q$6,2,FALSE)</f>
        <v>Asumir el riesgo</v>
      </c>
      <c r="S146" s="134"/>
      <c r="T146" s="134"/>
      <c r="U146" s="129"/>
      <c r="V146" s="129"/>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29"/>
      <c r="AV146" s="129"/>
      <c r="AW146" s="129"/>
      <c r="AX146" s="129"/>
      <c r="AY146" s="129"/>
      <c r="AZ146" s="129"/>
      <c r="BA146" s="129"/>
      <c r="BB146" s="129"/>
      <c r="BC146" s="129"/>
      <c r="BD146" s="129"/>
      <c r="BE146" s="129"/>
      <c r="BF146" s="129"/>
      <c r="BG146" s="134"/>
      <c r="BH146" s="134"/>
      <c r="BI146" s="129"/>
      <c r="BJ146" s="155"/>
      <c r="BK146" s="155"/>
      <c r="BL146" s="155"/>
      <c r="BM146" s="155"/>
    </row>
    <row r="147" spans="1:65" ht="84" customHeight="1">
      <c r="A147" s="130">
        <v>141</v>
      </c>
      <c r="B147" s="132" t="s">
        <v>75</v>
      </c>
      <c r="C147" s="132" t="s">
        <v>75</v>
      </c>
      <c r="D147" s="136" t="s">
        <v>565</v>
      </c>
      <c r="E147" s="136" t="s">
        <v>216</v>
      </c>
      <c r="F147" s="136" t="s">
        <v>273</v>
      </c>
      <c r="G147" s="136" t="s">
        <v>217</v>
      </c>
      <c r="H147" s="151" t="s">
        <v>336</v>
      </c>
      <c r="I147" s="151" t="s">
        <v>275</v>
      </c>
      <c r="J147" s="151" t="s">
        <v>276</v>
      </c>
      <c r="K147" s="152" t="s">
        <v>16</v>
      </c>
      <c r="L147" s="136" t="s">
        <v>566</v>
      </c>
      <c r="M147" s="132" t="s">
        <v>21</v>
      </c>
      <c r="N147" s="134"/>
      <c r="O147" s="133" t="s">
        <v>18</v>
      </c>
      <c r="P147" s="134"/>
      <c r="Q147" s="134" t="str">
        <f>IF(AND(M147&lt;&gt;"",O147&lt;&gt;""),VLOOKUP(M147&amp;O147,Listados!$M$3:$N$27,2,FALSE),"")</f>
        <v>Bajo</v>
      </c>
      <c r="R147" s="134" t="str">
        <f>+VLOOKUP(Q147,Listados!$P$3:$Q$6,2,FALSE)</f>
        <v>Asumir el riesgo</v>
      </c>
      <c r="S147" s="134"/>
      <c r="T147" s="134"/>
      <c r="U147" s="129"/>
      <c r="V147" s="129"/>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29"/>
      <c r="AV147" s="129"/>
      <c r="AW147" s="129"/>
      <c r="AX147" s="129"/>
      <c r="AY147" s="129"/>
      <c r="AZ147" s="129"/>
      <c r="BA147" s="129"/>
      <c r="BB147" s="129"/>
      <c r="BC147" s="129"/>
      <c r="BD147" s="129"/>
      <c r="BE147" s="129"/>
      <c r="BF147" s="129"/>
      <c r="BG147" s="134"/>
      <c r="BH147" s="134"/>
      <c r="BI147" s="129"/>
      <c r="BJ147" s="155"/>
      <c r="BK147" s="155"/>
      <c r="BL147" s="155"/>
      <c r="BM147" s="155"/>
    </row>
    <row r="148" spans="1:65" ht="84" customHeight="1">
      <c r="A148" s="130">
        <v>142</v>
      </c>
      <c r="B148" s="132" t="s">
        <v>75</v>
      </c>
      <c r="C148" s="132" t="s">
        <v>75</v>
      </c>
      <c r="D148" s="136" t="s">
        <v>567</v>
      </c>
      <c r="E148" s="136" t="s">
        <v>216</v>
      </c>
      <c r="F148" s="136" t="s">
        <v>273</v>
      </c>
      <c r="G148" s="136" t="s">
        <v>217</v>
      </c>
      <c r="H148" s="151" t="s">
        <v>336</v>
      </c>
      <c r="I148" s="151" t="s">
        <v>275</v>
      </c>
      <c r="J148" s="151" t="s">
        <v>276</v>
      </c>
      <c r="K148" s="152" t="s">
        <v>16</v>
      </c>
      <c r="L148" s="136" t="s">
        <v>568</v>
      </c>
      <c r="M148" s="132" t="s">
        <v>21</v>
      </c>
      <c r="N148" s="134"/>
      <c r="O148" s="133" t="s">
        <v>18</v>
      </c>
      <c r="P148" s="134"/>
      <c r="Q148" s="134" t="str">
        <f>IF(AND(M148&lt;&gt;"",O148&lt;&gt;""),VLOOKUP(M148&amp;O148,Listados!$M$3:$N$27,2,FALSE),"")</f>
        <v>Bajo</v>
      </c>
      <c r="R148" s="134" t="str">
        <f>+VLOOKUP(Q148,Listados!$P$3:$Q$6,2,FALSE)</f>
        <v>Asumir el riesgo</v>
      </c>
      <c r="S148" s="134"/>
      <c r="T148" s="134"/>
      <c r="U148" s="129"/>
      <c r="V148" s="129"/>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29"/>
      <c r="AV148" s="129"/>
      <c r="AW148" s="129"/>
      <c r="AX148" s="129"/>
      <c r="AY148" s="129"/>
      <c r="AZ148" s="129"/>
      <c r="BA148" s="129"/>
      <c r="BB148" s="129"/>
      <c r="BC148" s="129"/>
      <c r="BD148" s="129"/>
      <c r="BE148" s="129"/>
      <c r="BF148" s="129"/>
      <c r="BG148" s="134"/>
      <c r="BH148" s="134"/>
      <c r="BI148" s="129"/>
      <c r="BJ148" s="155"/>
      <c r="BK148" s="155"/>
      <c r="BL148" s="155"/>
      <c r="BM148" s="155"/>
    </row>
    <row r="149" spans="1:65" ht="84" customHeight="1">
      <c r="A149" s="130">
        <v>143</v>
      </c>
      <c r="B149" s="132" t="s">
        <v>73</v>
      </c>
      <c r="C149" s="132" t="s">
        <v>73</v>
      </c>
      <c r="D149" s="157" t="s">
        <v>569</v>
      </c>
      <c r="E149" s="136" t="s">
        <v>247</v>
      </c>
      <c r="F149" s="136" t="s">
        <v>248</v>
      </c>
      <c r="G149" s="136" t="s">
        <v>249</v>
      </c>
      <c r="H149" s="151" t="s">
        <v>283</v>
      </c>
      <c r="I149" s="151" t="s">
        <v>251</v>
      </c>
      <c r="J149" s="151" t="s">
        <v>405</v>
      </c>
      <c r="K149" s="152" t="s">
        <v>16</v>
      </c>
      <c r="L149" s="136" t="s">
        <v>570</v>
      </c>
      <c r="M149" s="132" t="s">
        <v>21</v>
      </c>
      <c r="N149" s="134"/>
      <c r="O149" s="133" t="s">
        <v>32</v>
      </c>
      <c r="P149" s="134"/>
      <c r="Q149" s="134" t="str">
        <f>IF(AND(M149&lt;&gt;"",O149&lt;&gt;""),VLOOKUP(M149&amp;O149,Listados!$M$3:$N$27,2,FALSE),"")</f>
        <v>Bajo</v>
      </c>
      <c r="R149" s="134" t="str">
        <f>+VLOOKUP(Q149,Listados!$P$3:$Q$6,2,FALSE)</f>
        <v>Asumir el riesgo</v>
      </c>
      <c r="S149" s="134"/>
      <c r="T149" s="134"/>
      <c r="U149" s="129"/>
      <c r="V149" s="129"/>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29"/>
      <c r="AV149" s="129"/>
      <c r="AW149" s="129"/>
      <c r="AX149" s="129"/>
      <c r="AY149" s="129"/>
      <c r="AZ149" s="129"/>
      <c r="BA149" s="129"/>
      <c r="BB149" s="129"/>
      <c r="BC149" s="129"/>
      <c r="BD149" s="129"/>
      <c r="BE149" s="129"/>
      <c r="BF149" s="129"/>
      <c r="BG149" s="134"/>
      <c r="BH149" s="134"/>
      <c r="BI149" s="129"/>
      <c r="BJ149" s="155"/>
      <c r="BK149" s="155"/>
      <c r="BL149" s="155"/>
      <c r="BM149" s="155"/>
    </row>
    <row r="150" spans="1:65" ht="84" customHeight="1">
      <c r="A150" s="130">
        <v>144</v>
      </c>
      <c r="B150" s="126" t="s">
        <v>73</v>
      </c>
      <c r="C150" s="126" t="s">
        <v>73</v>
      </c>
      <c r="D150" s="141" t="s">
        <v>571</v>
      </c>
      <c r="E150" s="136" t="s">
        <v>247</v>
      </c>
      <c r="F150" s="244" t="s">
        <v>248</v>
      </c>
      <c r="G150" s="244" t="s">
        <v>249</v>
      </c>
      <c r="H150" s="151" t="s">
        <v>377</v>
      </c>
      <c r="I150" s="151" t="s">
        <v>251</v>
      </c>
      <c r="J150" s="151" t="s">
        <v>405</v>
      </c>
      <c r="K150" s="152" t="s">
        <v>16</v>
      </c>
      <c r="L150" s="136" t="s">
        <v>572</v>
      </c>
      <c r="M150" s="132" t="s">
        <v>21</v>
      </c>
      <c r="N150" s="134"/>
      <c r="O150" s="133" t="s">
        <v>32</v>
      </c>
      <c r="P150" s="134"/>
      <c r="Q150" s="134" t="str">
        <f>IF(AND(M150&lt;&gt;"",O150&lt;&gt;""),VLOOKUP(M150&amp;O150,Listados!$M$3:$N$27,2,FALSE),"")</f>
        <v>Bajo</v>
      </c>
      <c r="R150" s="134" t="str">
        <f>+VLOOKUP(Q150,Listados!$P$3:$Q$6,2,FALSE)</f>
        <v>Asumir el riesgo</v>
      </c>
      <c r="S150" s="134"/>
      <c r="T150" s="134"/>
      <c r="U150" s="129"/>
      <c r="V150" s="129"/>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29"/>
      <c r="AV150" s="129"/>
      <c r="AW150" s="129"/>
      <c r="AX150" s="129"/>
      <c r="AY150" s="129"/>
      <c r="AZ150" s="129"/>
      <c r="BA150" s="129"/>
      <c r="BB150" s="129"/>
      <c r="BC150" s="129"/>
      <c r="BD150" s="129"/>
      <c r="BE150" s="129"/>
      <c r="BF150" s="129"/>
      <c r="BG150" s="134"/>
      <c r="BH150" s="134"/>
      <c r="BI150" s="129"/>
      <c r="BJ150" s="155"/>
      <c r="BK150" s="155"/>
      <c r="BL150" s="155"/>
      <c r="BM150" s="155"/>
    </row>
    <row r="151" spans="1:65" ht="84" customHeight="1">
      <c r="A151" s="130">
        <v>145</v>
      </c>
      <c r="B151" s="126" t="s">
        <v>73</v>
      </c>
      <c r="C151" s="126" t="s">
        <v>73</v>
      </c>
      <c r="D151" s="165" t="s">
        <v>573</v>
      </c>
      <c r="E151" s="136" t="s">
        <v>247</v>
      </c>
      <c r="F151" s="244"/>
      <c r="G151" s="244"/>
      <c r="H151" s="151" t="s">
        <v>250</v>
      </c>
      <c r="I151" s="151" t="s">
        <v>251</v>
      </c>
      <c r="J151" s="151" t="s">
        <v>405</v>
      </c>
      <c r="K151" s="152" t="s">
        <v>16</v>
      </c>
      <c r="L151" s="136" t="s">
        <v>574</v>
      </c>
      <c r="M151" s="132" t="s">
        <v>21</v>
      </c>
      <c r="N151" s="134"/>
      <c r="O151" s="133" t="s">
        <v>32</v>
      </c>
      <c r="P151" s="134"/>
      <c r="Q151" s="134" t="str">
        <f>IF(AND(M151&lt;&gt;"",O151&lt;&gt;""),VLOOKUP(M151&amp;O151,Listados!$M$3:$N$27,2,FALSE),"")</f>
        <v>Bajo</v>
      </c>
      <c r="R151" s="134" t="str">
        <f>+VLOOKUP(Q151,Listados!$P$3:$Q$6,2,FALSE)</f>
        <v>Asumir el riesgo</v>
      </c>
      <c r="S151" s="134"/>
      <c r="T151" s="134"/>
      <c r="U151" s="129"/>
      <c r="V151" s="129"/>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29"/>
      <c r="AV151" s="129"/>
      <c r="AW151" s="129"/>
      <c r="AX151" s="129"/>
      <c r="AY151" s="129"/>
      <c r="AZ151" s="129"/>
      <c r="BA151" s="129"/>
      <c r="BB151" s="129"/>
      <c r="BC151" s="129"/>
      <c r="BD151" s="129"/>
      <c r="BE151" s="129"/>
      <c r="BF151" s="129"/>
      <c r="BG151" s="134"/>
      <c r="BH151" s="134"/>
      <c r="BI151" s="129"/>
      <c r="BJ151" s="155"/>
      <c r="BK151" s="155"/>
      <c r="BL151" s="155"/>
      <c r="BM151" s="155"/>
    </row>
    <row r="152" spans="1:65" ht="84" customHeight="1">
      <c r="A152" s="130">
        <v>146</v>
      </c>
      <c r="B152" s="126" t="s">
        <v>69</v>
      </c>
      <c r="C152" s="132" t="s">
        <v>69</v>
      </c>
      <c r="D152" s="157" t="s">
        <v>575</v>
      </c>
      <c r="E152" s="136" t="s">
        <v>247</v>
      </c>
      <c r="F152" s="136" t="s">
        <v>248</v>
      </c>
      <c r="G152" s="136" t="s">
        <v>249</v>
      </c>
      <c r="H152" s="151" t="s">
        <v>377</v>
      </c>
      <c r="I152" s="151" t="s">
        <v>251</v>
      </c>
      <c r="J152" s="151" t="s">
        <v>405</v>
      </c>
      <c r="K152" s="152" t="s">
        <v>16</v>
      </c>
      <c r="L152" s="136" t="s">
        <v>576</v>
      </c>
      <c r="M152" s="132" t="s">
        <v>21</v>
      </c>
      <c r="N152" s="134"/>
      <c r="O152" s="133" t="s">
        <v>32</v>
      </c>
      <c r="P152" s="134"/>
      <c r="Q152" s="134" t="str">
        <f>IF(AND(M152&lt;&gt;"",O152&lt;&gt;""),VLOOKUP(M152&amp;O152,Listados!$M$3:$N$27,2,FALSE),"")</f>
        <v>Bajo</v>
      </c>
      <c r="R152" s="134" t="str">
        <f>+VLOOKUP(Q152,Listados!$P$3:$Q$6,2,FALSE)</f>
        <v>Asumir el riesgo</v>
      </c>
      <c r="S152" s="134"/>
      <c r="T152" s="134"/>
      <c r="U152" s="129"/>
      <c r="V152" s="129"/>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29"/>
      <c r="AV152" s="129"/>
      <c r="AW152" s="129"/>
      <c r="AX152" s="129"/>
      <c r="AY152" s="129"/>
      <c r="AZ152" s="129"/>
      <c r="BA152" s="129"/>
      <c r="BB152" s="129"/>
      <c r="BC152" s="129"/>
      <c r="BD152" s="129"/>
      <c r="BE152" s="129"/>
      <c r="BF152" s="129"/>
      <c r="BG152" s="134"/>
      <c r="BH152" s="134"/>
      <c r="BI152" s="129"/>
      <c r="BJ152" s="155"/>
      <c r="BK152" s="155"/>
      <c r="BL152" s="155"/>
      <c r="BM152" s="155"/>
    </row>
    <row r="153" spans="1:65" ht="84" customHeight="1">
      <c r="A153" s="130">
        <v>147</v>
      </c>
      <c r="B153" s="126" t="s">
        <v>49</v>
      </c>
      <c r="C153" s="134" t="s">
        <v>49</v>
      </c>
      <c r="D153" s="157" t="s">
        <v>577</v>
      </c>
      <c r="E153" s="136" t="s">
        <v>216</v>
      </c>
      <c r="F153" s="136" t="s">
        <v>273</v>
      </c>
      <c r="G153" s="136" t="s">
        <v>217</v>
      </c>
      <c r="H153" s="151" t="s">
        <v>336</v>
      </c>
      <c r="I153" s="151" t="s">
        <v>275</v>
      </c>
      <c r="J153" s="151" t="s">
        <v>295</v>
      </c>
      <c r="K153" s="152" t="s">
        <v>16</v>
      </c>
      <c r="L153" s="136" t="s">
        <v>578</v>
      </c>
      <c r="M153" s="132" t="s">
        <v>21</v>
      </c>
      <c r="N153" s="134"/>
      <c r="O153" s="133" t="s">
        <v>32</v>
      </c>
      <c r="P153" s="134"/>
      <c r="Q153" s="134" t="str">
        <f>IF(AND(M153&lt;&gt;"",O153&lt;&gt;""),VLOOKUP(M153&amp;O153,Listados!$M$3:$N$27,2,FALSE),"")</f>
        <v>Bajo</v>
      </c>
      <c r="R153" s="134" t="str">
        <f>+VLOOKUP(Q153,Listados!$P$3:$Q$6,2,FALSE)</f>
        <v>Asumir el riesgo</v>
      </c>
      <c r="S153" s="134"/>
      <c r="T153" s="134"/>
      <c r="U153" s="129"/>
      <c r="V153" s="129"/>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29"/>
      <c r="AV153" s="129"/>
      <c r="AW153" s="129"/>
      <c r="AX153" s="129"/>
      <c r="AY153" s="129"/>
      <c r="AZ153" s="129"/>
      <c r="BA153" s="129"/>
      <c r="BB153" s="129"/>
      <c r="BC153" s="129"/>
      <c r="BD153" s="129"/>
      <c r="BE153" s="129"/>
      <c r="BF153" s="129"/>
      <c r="BG153" s="134"/>
      <c r="BH153" s="134"/>
      <c r="BI153" s="129"/>
      <c r="BJ153" s="155"/>
      <c r="BK153" s="155"/>
      <c r="BL153" s="155"/>
      <c r="BM153" s="155"/>
    </row>
    <row r="154" spans="1:65" ht="84" customHeight="1">
      <c r="A154" s="130">
        <v>148</v>
      </c>
      <c r="B154" s="126" t="s">
        <v>58</v>
      </c>
      <c r="C154" s="149" t="str">
        <f>IFERROR(VLOOKUP(B154,[5]Listados!B$3:C$20,2,FALSE),"")</f>
        <v xml:space="preserve">Orientar la gestion de la entidad y del sector para que las acciones se deriven de una planeación eficiente y articulada que optimice 
el uso de los recursos en el logro de los objetivos institucionales. </v>
      </c>
      <c r="D154" s="141" t="s">
        <v>579</v>
      </c>
      <c r="E154" s="136" t="s">
        <v>247</v>
      </c>
      <c r="F154" s="136" t="s">
        <v>248</v>
      </c>
      <c r="G154" s="136" t="s">
        <v>249</v>
      </c>
      <c r="H154" s="151" t="s">
        <v>377</v>
      </c>
      <c r="I154" s="151" t="s">
        <v>251</v>
      </c>
      <c r="J154" s="151" t="s">
        <v>405</v>
      </c>
      <c r="K154" s="152" t="s">
        <v>16</v>
      </c>
      <c r="L154" s="136" t="s">
        <v>580</v>
      </c>
      <c r="M154" s="132" t="s">
        <v>21</v>
      </c>
      <c r="N154" s="134"/>
      <c r="O154" s="133" t="s">
        <v>32</v>
      </c>
      <c r="P154" s="134"/>
      <c r="Q154" s="134" t="str">
        <f>IF(AND(M154&lt;&gt;"",O154&lt;&gt;""),VLOOKUP(M154&amp;O154,Listados!$M$3:$N$27,2,FALSE),"")</f>
        <v>Bajo</v>
      </c>
      <c r="R154" s="134" t="str">
        <f>+VLOOKUP(Q154,Listados!$P$3:$Q$6,2,FALSE)</f>
        <v>Asumir el riesgo</v>
      </c>
      <c r="S154" s="134"/>
      <c r="T154" s="134"/>
      <c r="U154" s="129"/>
      <c r="V154" s="129"/>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29"/>
      <c r="AV154" s="129"/>
      <c r="AW154" s="129"/>
      <c r="AX154" s="129"/>
      <c r="AY154" s="129"/>
      <c r="AZ154" s="129"/>
      <c r="BA154" s="129"/>
      <c r="BB154" s="129"/>
      <c r="BC154" s="129"/>
      <c r="BD154" s="129"/>
      <c r="BE154" s="129"/>
      <c r="BF154" s="129"/>
      <c r="BG154" s="134"/>
      <c r="BH154" s="134"/>
      <c r="BI154" s="129"/>
      <c r="BJ154" s="155"/>
      <c r="BK154" s="155"/>
      <c r="BL154" s="155"/>
      <c r="BM154" s="155"/>
    </row>
    <row r="155" spans="1:65" ht="84" customHeight="1">
      <c r="A155" s="130">
        <v>149</v>
      </c>
      <c r="B155" s="126" t="s">
        <v>58</v>
      </c>
      <c r="C155" s="149" t="str">
        <f>IFERROR(VLOOKUP(B155,[5]Listados!B$3:C$20,2,FALSE),"")</f>
        <v xml:space="preserve">Orientar la gestion de la entidad y del sector para que las acciones se deriven de una planeación eficiente y articulada que optimice 
el uso de los recursos en el logro de los objetivos institucionales. </v>
      </c>
      <c r="D155" s="141" t="s">
        <v>581</v>
      </c>
      <c r="E155" s="136" t="s">
        <v>247</v>
      </c>
      <c r="F155" s="136" t="s">
        <v>248</v>
      </c>
      <c r="G155" s="136" t="s">
        <v>249</v>
      </c>
      <c r="H155" s="151" t="s">
        <v>250</v>
      </c>
      <c r="I155" s="151" t="s">
        <v>251</v>
      </c>
      <c r="J155" s="151" t="s">
        <v>405</v>
      </c>
      <c r="K155" s="152" t="s">
        <v>16</v>
      </c>
      <c r="L155" s="136" t="s">
        <v>580</v>
      </c>
      <c r="M155" s="132" t="s">
        <v>21</v>
      </c>
      <c r="N155" s="134"/>
      <c r="O155" s="133" t="s">
        <v>32</v>
      </c>
      <c r="P155" s="134"/>
      <c r="Q155" s="134" t="str">
        <f>IF(AND(M155&lt;&gt;"",O155&lt;&gt;""),VLOOKUP(M155&amp;O155,Listados!$M$3:$N$27,2,FALSE),"")</f>
        <v>Bajo</v>
      </c>
      <c r="R155" s="134" t="str">
        <f>+VLOOKUP(Q155,Listados!$P$3:$Q$6,2,FALSE)</f>
        <v>Asumir el riesgo</v>
      </c>
      <c r="S155" s="134"/>
      <c r="T155" s="134"/>
      <c r="U155" s="129"/>
      <c r="V155" s="129"/>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29"/>
      <c r="AV155" s="129"/>
      <c r="AW155" s="129"/>
      <c r="AX155" s="129"/>
      <c r="AY155" s="129"/>
      <c r="AZ155" s="129"/>
      <c r="BA155" s="129"/>
      <c r="BB155" s="129"/>
      <c r="BC155" s="129"/>
      <c r="BD155" s="129"/>
      <c r="BE155" s="129"/>
      <c r="BF155" s="129"/>
      <c r="BG155" s="134"/>
      <c r="BH155" s="134"/>
      <c r="BI155" s="129"/>
      <c r="BJ155" s="155"/>
      <c r="BK155" s="155"/>
      <c r="BL155" s="155"/>
      <c r="BM155" s="155"/>
    </row>
    <row r="156" spans="1:65" ht="84" customHeight="1">
      <c r="A156" s="130">
        <v>150</v>
      </c>
      <c r="B156" s="126" t="s">
        <v>58</v>
      </c>
      <c r="C156" s="149" t="str">
        <f>IFERROR(VLOOKUP(B156,[5]Listados!B$3:C$20,2,FALSE),"")</f>
        <v xml:space="preserve">Orientar la gestion de la entidad y del sector para que las acciones se deriven de una planeación eficiente y articulada que optimice 
el uso de los recursos en el logro de los objetivos institucionales. </v>
      </c>
      <c r="D156" s="136" t="s">
        <v>582</v>
      </c>
      <c r="E156" s="136" t="s">
        <v>247</v>
      </c>
      <c r="F156" s="136" t="s">
        <v>248</v>
      </c>
      <c r="G156" s="136" t="s">
        <v>249</v>
      </c>
      <c r="H156" s="151" t="s">
        <v>283</v>
      </c>
      <c r="I156" s="151" t="s">
        <v>251</v>
      </c>
      <c r="J156" s="151" t="s">
        <v>284</v>
      </c>
      <c r="K156" s="152" t="s">
        <v>16</v>
      </c>
      <c r="L156" s="136" t="s">
        <v>580</v>
      </c>
      <c r="M156" s="132" t="s">
        <v>21</v>
      </c>
      <c r="N156" s="134"/>
      <c r="O156" s="133" t="s">
        <v>32</v>
      </c>
      <c r="P156" s="134"/>
      <c r="Q156" s="134" t="str">
        <f>IF(AND(M156&lt;&gt;"",O156&lt;&gt;""),VLOOKUP(M156&amp;O156,Listados!$M$3:$N$27,2,FALSE),"")</f>
        <v>Bajo</v>
      </c>
      <c r="R156" s="134" t="str">
        <f>+VLOOKUP(Q156,Listados!$P$3:$Q$6,2,FALSE)</f>
        <v>Asumir el riesgo</v>
      </c>
      <c r="S156" s="134"/>
      <c r="T156" s="134"/>
      <c r="U156" s="129"/>
      <c r="V156" s="129"/>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29"/>
      <c r="AV156" s="129"/>
      <c r="AW156" s="129"/>
      <c r="AX156" s="129"/>
      <c r="AY156" s="129"/>
      <c r="AZ156" s="129"/>
      <c r="BA156" s="129"/>
      <c r="BB156" s="129"/>
      <c r="BC156" s="129"/>
      <c r="BD156" s="129"/>
      <c r="BE156" s="129"/>
      <c r="BF156" s="129"/>
      <c r="BG156" s="134"/>
      <c r="BH156" s="134"/>
      <c r="BI156" s="129"/>
      <c r="BJ156" s="155"/>
      <c r="BK156" s="155"/>
      <c r="BL156" s="155"/>
      <c r="BM156" s="155"/>
    </row>
    <row r="157" spans="1:65" ht="84" customHeight="1">
      <c r="A157" s="130">
        <v>151</v>
      </c>
      <c r="B157" s="126" t="s">
        <v>58</v>
      </c>
      <c r="C157" s="149" t="str">
        <f>IFERROR(VLOOKUP(B157,[5]Listados!B$3:C$20,2,FALSE),"")</f>
        <v xml:space="preserve">Orientar la gestion de la entidad y del sector para que las acciones se deriven de una planeación eficiente y articulada que optimice 
el uso de los recursos en el logro de los objetivos institucionales. </v>
      </c>
      <c r="D157" s="136" t="s">
        <v>583</v>
      </c>
      <c r="E157" s="136" t="s">
        <v>247</v>
      </c>
      <c r="F157" s="136" t="s">
        <v>248</v>
      </c>
      <c r="G157" s="136" t="s">
        <v>249</v>
      </c>
      <c r="H157" s="151" t="s">
        <v>536</v>
      </c>
      <c r="I157" s="151" t="s">
        <v>251</v>
      </c>
      <c r="J157" s="151" t="s">
        <v>405</v>
      </c>
      <c r="K157" s="152" t="s">
        <v>16</v>
      </c>
      <c r="L157" s="136" t="s">
        <v>580</v>
      </c>
      <c r="M157" s="132" t="s">
        <v>21</v>
      </c>
      <c r="N157" s="134"/>
      <c r="O157" s="133" t="s">
        <v>32</v>
      </c>
      <c r="P157" s="134"/>
      <c r="Q157" s="134" t="str">
        <f>IF(AND(M157&lt;&gt;"",O157&lt;&gt;""),VLOOKUP(M157&amp;O157,Listados!$M$3:$N$27,2,FALSE),"")</f>
        <v>Bajo</v>
      </c>
      <c r="R157" s="134" t="str">
        <f>+VLOOKUP(Q157,Listados!$P$3:$Q$6,2,FALSE)</f>
        <v>Asumir el riesgo</v>
      </c>
      <c r="S157" s="134"/>
      <c r="T157" s="134"/>
      <c r="U157" s="129"/>
      <c r="V157" s="129"/>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29"/>
      <c r="AV157" s="129"/>
      <c r="AW157" s="129"/>
      <c r="AX157" s="129"/>
      <c r="AY157" s="129"/>
      <c r="AZ157" s="129"/>
      <c r="BA157" s="129"/>
      <c r="BB157" s="129"/>
      <c r="BC157" s="129"/>
      <c r="BD157" s="129"/>
      <c r="BE157" s="129"/>
      <c r="BF157" s="129"/>
      <c r="BG157" s="134"/>
      <c r="BH157" s="134"/>
      <c r="BI157" s="129"/>
      <c r="BJ157" s="155"/>
      <c r="BK157" s="155"/>
      <c r="BL157" s="155"/>
      <c r="BM157" s="155"/>
    </row>
    <row r="158" spans="1:65" ht="84" customHeight="1">
      <c r="A158" s="130">
        <v>152</v>
      </c>
      <c r="B158" s="126" t="s">
        <v>73</v>
      </c>
      <c r="C158" s="126" t="s">
        <v>73</v>
      </c>
      <c r="D158" s="157" t="s">
        <v>584</v>
      </c>
      <c r="E158" s="136" t="s">
        <v>247</v>
      </c>
      <c r="F158" s="136" t="s">
        <v>248</v>
      </c>
      <c r="G158" s="136" t="s">
        <v>249</v>
      </c>
      <c r="H158" s="151" t="s">
        <v>377</v>
      </c>
      <c r="I158" s="151" t="s">
        <v>251</v>
      </c>
      <c r="J158" s="151" t="s">
        <v>405</v>
      </c>
      <c r="K158" s="152" t="s">
        <v>16</v>
      </c>
      <c r="L158" s="136" t="s">
        <v>585</v>
      </c>
      <c r="M158" s="132" t="s">
        <v>21</v>
      </c>
      <c r="N158" s="134"/>
      <c r="O158" s="133" t="s">
        <v>32</v>
      </c>
      <c r="P158" s="134"/>
      <c r="Q158" s="134" t="str">
        <f>IF(AND(M158&lt;&gt;"",O158&lt;&gt;""),VLOOKUP(M158&amp;O158,Listados!$M$3:$N$27,2,FALSE),"")</f>
        <v>Bajo</v>
      </c>
      <c r="R158" s="134" t="str">
        <f>+VLOOKUP(Q158,Listados!$P$3:$Q$6,2,FALSE)</f>
        <v>Asumir el riesgo</v>
      </c>
      <c r="S158" s="134"/>
      <c r="T158" s="134"/>
      <c r="U158" s="129"/>
      <c r="V158" s="129"/>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29"/>
      <c r="AV158" s="129"/>
      <c r="AW158" s="129"/>
      <c r="AX158" s="129"/>
      <c r="AY158" s="129"/>
      <c r="AZ158" s="129"/>
      <c r="BA158" s="129"/>
      <c r="BB158" s="129"/>
      <c r="BC158" s="129"/>
      <c r="BD158" s="129"/>
      <c r="BE158" s="129"/>
      <c r="BF158" s="129"/>
      <c r="BG158" s="134"/>
      <c r="BH158" s="134"/>
      <c r="BI158" s="129"/>
      <c r="BJ158" s="155"/>
      <c r="BK158" s="155"/>
      <c r="BL158" s="155"/>
      <c r="BM158" s="155"/>
    </row>
    <row r="159" spans="1:65" ht="84" customHeight="1">
      <c r="A159" s="130">
        <v>153</v>
      </c>
      <c r="B159" s="126" t="s">
        <v>93</v>
      </c>
      <c r="C159" s="149" t="str">
        <f>IFERROR(VLOOKUP(B159,[5]Listados!B$3:C$20,2,FALSE),"")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159" s="157" t="s">
        <v>586</v>
      </c>
      <c r="E159" s="136" t="s">
        <v>247</v>
      </c>
      <c r="F159" s="136" t="s">
        <v>248</v>
      </c>
      <c r="G159" s="136" t="s">
        <v>249</v>
      </c>
      <c r="H159" s="151" t="s">
        <v>377</v>
      </c>
      <c r="I159" s="151" t="s">
        <v>251</v>
      </c>
      <c r="J159" s="151" t="s">
        <v>405</v>
      </c>
      <c r="K159" s="152" t="s">
        <v>16</v>
      </c>
      <c r="L159" s="136" t="s">
        <v>587</v>
      </c>
      <c r="M159" s="132" t="s">
        <v>21</v>
      </c>
      <c r="N159" s="134"/>
      <c r="O159" s="133" t="s">
        <v>32</v>
      </c>
      <c r="P159" s="134"/>
      <c r="Q159" s="134" t="str">
        <f>IF(AND(M159&lt;&gt;"",O159&lt;&gt;""),VLOOKUP(M159&amp;O159,Listados!$M$3:$N$27,2,FALSE),"")</f>
        <v>Bajo</v>
      </c>
      <c r="R159" s="134" t="str">
        <f>+VLOOKUP(Q159,Listados!$P$3:$Q$6,2,FALSE)</f>
        <v>Asumir el riesgo</v>
      </c>
      <c r="S159" s="134"/>
      <c r="T159" s="134"/>
      <c r="U159" s="129"/>
      <c r="V159" s="129"/>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29"/>
      <c r="AV159" s="129"/>
      <c r="AW159" s="129"/>
      <c r="AX159" s="129"/>
      <c r="AY159" s="129"/>
      <c r="AZ159" s="129"/>
      <c r="BA159" s="129"/>
      <c r="BB159" s="129"/>
      <c r="BC159" s="129"/>
      <c r="BD159" s="129"/>
      <c r="BE159" s="129"/>
      <c r="BF159" s="129"/>
      <c r="BG159" s="134"/>
      <c r="BH159" s="134"/>
      <c r="BI159" s="129"/>
      <c r="BJ159" s="155"/>
      <c r="BK159" s="155"/>
      <c r="BL159" s="155"/>
      <c r="BM159" s="155"/>
    </row>
    <row r="160" spans="1:65" ht="84" customHeight="1">
      <c r="A160" s="130">
        <v>154</v>
      </c>
      <c r="B160" s="126" t="s">
        <v>93</v>
      </c>
      <c r="C160" s="149" t="str">
        <f>IFERROR(VLOOKUP(B160,[5]Listados!B$3:C$20,2,FALSE),"")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160" s="136" t="s">
        <v>588</v>
      </c>
      <c r="E160" s="136" t="s">
        <v>247</v>
      </c>
      <c r="F160" s="136" t="s">
        <v>248</v>
      </c>
      <c r="G160" s="136" t="s">
        <v>249</v>
      </c>
      <c r="H160" s="151" t="s">
        <v>250</v>
      </c>
      <c r="I160" s="151" t="s">
        <v>251</v>
      </c>
      <c r="J160" s="151" t="s">
        <v>405</v>
      </c>
      <c r="K160" s="152" t="s">
        <v>16</v>
      </c>
      <c r="L160" s="136" t="s">
        <v>576</v>
      </c>
      <c r="M160" s="132" t="s">
        <v>21</v>
      </c>
      <c r="N160" s="134"/>
      <c r="O160" s="133" t="s">
        <v>32</v>
      </c>
      <c r="P160" s="134"/>
      <c r="Q160" s="134" t="str">
        <f>IF(AND(M160&lt;&gt;"",O160&lt;&gt;""),VLOOKUP(M160&amp;O160,Listados!$M$3:$N$27,2,FALSE),"")</f>
        <v>Bajo</v>
      </c>
      <c r="R160" s="134" t="str">
        <f>+VLOOKUP(Q160,Listados!$P$3:$Q$6,2,FALSE)</f>
        <v>Asumir el riesgo</v>
      </c>
      <c r="S160" s="134"/>
      <c r="T160" s="134"/>
      <c r="U160" s="129"/>
      <c r="V160" s="129"/>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29"/>
      <c r="AV160" s="129"/>
      <c r="AW160" s="129"/>
      <c r="AX160" s="129"/>
      <c r="AY160" s="129"/>
      <c r="AZ160" s="129"/>
      <c r="BA160" s="129"/>
      <c r="BB160" s="129"/>
      <c r="BC160" s="129"/>
      <c r="BD160" s="129"/>
      <c r="BE160" s="129"/>
      <c r="BF160" s="129"/>
      <c r="BG160" s="134"/>
      <c r="BH160" s="134"/>
      <c r="BI160" s="129"/>
      <c r="BJ160" s="155"/>
      <c r="BK160" s="155"/>
      <c r="BL160" s="155"/>
      <c r="BM160" s="155"/>
    </row>
    <row r="161" spans="1:65" ht="84" customHeight="1">
      <c r="A161" s="130">
        <v>155</v>
      </c>
      <c r="B161" s="137" t="s">
        <v>73</v>
      </c>
      <c r="C161" s="137" t="s">
        <v>73</v>
      </c>
      <c r="D161" s="157" t="s">
        <v>589</v>
      </c>
      <c r="E161" s="136" t="s">
        <v>216</v>
      </c>
      <c r="F161" s="136" t="s">
        <v>273</v>
      </c>
      <c r="G161" s="136" t="s">
        <v>217</v>
      </c>
      <c r="H161" s="151" t="s">
        <v>336</v>
      </c>
      <c r="I161" s="151" t="s">
        <v>275</v>
      </c>
      <c r="J161" s="151" t="s">
        <v>295</v>
      </c>
      <c r="K161" s="152" t="s">
        <v>16</v>
      </c>
      <c r="L161" s="136" t="s">
        <v>590</v>
      </c>
      <c r="M161" s="132" t="s">
        <v>43</v>
      </c>
      <c r="N161" s="134"/>
      <c r="O161" s="133" t="s">
        <v>36</v>
      </c>
      <c r="P161" s="134"/>
      <c r="Q161" s="134" t="str">
        <f>IF(AND(M161&lt;&gt;"",O161&lt;&gt;""),VLOOKUP(M161&amp;O161,Listados!$M$3:$N$27,2,FALSE),"")</f>
        <v>Alto</v>
      </c>
      <c r="R161" s="134" t="str">
        <f>+VLOOKUP(Q161,Listados!$P$3:$Q$6,2,FALSE)</f>
        <v>Reducir el riesgo</v>
      </c>
      <c r="S161" s="126" t="s">
        <v>230</v>
      </c>
      <c r="T161" s="126" t="s">
        <v>469</v>
      </c>
      <c r="U161" s="153" t="s">
        <v>591</v>
      </c>
      <c r="V161" s="137" t="s">
        <v>336</v>
      </c>
      <c r="W161" s="126" t="s">
        <v>20</v>
      </c>
      <c r="X161" s="126" t="s">
        <v>111</v>
      </c>
      <c r="Y161" s="126">
        <f t="shared" ref="Y161:Y163" si="52">+IF(X161="si",15,"")</f>
        <v>15</v>
      </c>
      <c r="Z161" s="126" t="s">
        <v>111</v>
      </c>
      <c r="AA161" s="126">
        <f t="shared" ref="AA161:AA163" si="53">+IF(Z161="si",15,"")</f>
        <v>15</v>
      </c>
      <c r="AB161" s="126" t="s">
        <v>111</v>
      </c>
      <c r="AC161" s="126">
        <f t="shared" ref="AC161:AC163" si="54">+IF(AB161="si",15,"")</f>
        <v>15</v>
      </c>
      <c r="AD161" s="126" t="s">
        <v>111</v>
      </c>
      <c r="AE161" s="126">
        <f t="shared" ref="AE161:AE163" si="55">+IF(AD161="si",15,"")</f>
        <v>15</v>
      </c>
      <c r="AF161" s="126" t="s">
        <v>111</v>
      </c>
      <c r="AG161" s="126">
        <f t="shared" ref="AG161:AG163" si="56">+IF(AF161="si",15,"")</f>
        <v>15</v>
      </c>
      <c r="AH161" s="126" t="s">
        <v>115</v>
      </c>
      <c r="AI161" s="126" t="str">
        <f t="shared" ref="AI161:AI163" si="57">+IF(AH161="si",15,"")</f>
        <v/>
      </c>
      <c r="AJ161" s="126" t="s">
        <v>120</v>
      </c>
      <c r="AK161" s="134"/>
      <c r="AL161" s="134"/>
      <c r="AM161" s="134"/>
      <c r="AN161" s="141" t="s">
        <v>257</v>
      </c>
      <c r="AO161" s="141"/>
      <c r="AP161" s="141" t="s">
        <v>448</v>
      </c>
      <c r="AQ161" s="141"/>
      <c r="AR161" s="141" t="s">
        <v>226</v>
      </c>
      <c r="AS161" s="141"/>
      <c r="AT161" s="141" t="s">
        <v>227</v>
      </c>
      <c r="AU161" s="129"/>
      <c r="AV161" s="129"/>
      <c r="AW161" s="129"/>
      <c r="AX161" s="129"/>
      <c r="AY161" s="129"/>
      <c r="AZ161" s="129"/>
      <c r="BA161" s="129"/>
      <c r="BB161" s="129"/>
      <c r="BC161" s="129"/>
      <c r="BD161" s="129"/>
      <c r="BE161" s="129"/>
      <c r="BF161" s="129"/>
      <c r="BG161" s="134"/>
      <c r="BH161" s="134"/>
      <c r="BI161" s="129"/>
      <c r="BJ161" s="126" t="s">
        <v>592</v>
      </c>
      <c r="BK161" s="140">
        <v>44348</v>
      </c>
      <c r="BL161" s="126" t="s">
        <v>593</v>
      </c>
      <c r="BM161" s="126" t="s">
        <v>594</v>
      </c>
    </row>
    <row r="162" spans="1:65" ht="84" customHeight="1">
      <c r="A162" s="130">
        <v>156</v>
      </c>
      <c r="B162" s="137" t="s">
        <v>73</v>
      </c>
      <c r="C162" s="137" t="s">
        <v>73</v>
      </c>
      <c r="D162" s="136" t="s">
        <v>595</v>
      </c>
      <c r="E162" s="136" t="s">
        <v>216</v>
      </c>
      <c r="F162" s="136" t="s">
        <v>273</v>
      </c>
      <c r="G162" s="136" t="s">
        <v>217</v>
      </c>
      <c r="H162" s="151" t="s">
        <v>336</v>
      </c>
      <c r="I162" s="151" t="s">
        <v>275</v>
      </c>
      <c r="J162" s="151" t="s">
        <v>295</v>
      </c>
      <c r="K162" s="152" t="s">
        <v>16</v>
      </c>
      <c r="L162" s="136" t="s">
        <v>590</v>
      </c>
      <c r="M162" s="132" t="s">
        <v>43</v>
      </c>
      <c r="N162" s="134"/>
      <c r="O162" s="133" t="s">
        <v>36</v>
      </c>
      <c r="P162" s="134"/>
      <c r="Q162" s="134" t="str">
        <f>IF(AND(M162&lt;&gt;"",O162&lt;&gt;""),VLOOKUP(M162&amp;O162,Listados!$M$3:$N$27,2,FALSE),"")</f>
        <v>Alto</v>
      </c>
      <c r="R162" s="134" t="str">
        <f>+VLOOKUP(Q162,Listados!$P$3:$Q$6,2,FALSE)</f>
        <v>Reducir el riesgo</v>
      </c>
      <c r="S162" s="126" t="s">
        <v>230</v>
      </c>
      <c r="T162" s="126" t="s">
        <v>469</v>
      </c>
      <c r="U162" s="153" t="s">
        <v>591</v>
      </c>
      <c r="V162" s="137" t="s">
        <v>336</v>
      </c>
      <c r="W162" s="126" t="s">
        <v>20</v>
      </c>
      <c r="X162" s="126" t="s">
        <v>111</v>
      </c>
      <c r="Y162" s="126">
        <f t="shared" si="52"/>
        <v>15</v>
      </c>
      <c r="Z162" s="126" t="s">
        <v>111</v>
      </c>
      <c r="AA162" s="126">
        <f t="shared" si="53"/>
        <v>15</v>
      </c>
      <c r="AB162" s="126" t="s">
        <v>111</v>
      </c>
      <c r="AC162" s="126">
        <f t="shared" si="54"/>
        <v>15</v>
      </c>
      <c r="AD162" s="126" t="s">
        <v>111</v>
      </c>
      <c r="AE162" s="126">
        <f t="shared" si="55"/>
        <v>15</v>
      </c>
      <c r="AF162" s="126" t="s">
        <v>111</v>
      </c>
      <c r="AG162" s="126">
        <f t="shared" si="56"/>
        <v>15</v>
      </c>
      <c r="AH162" s="126" t="s">
        <v>115</v>
      </c>
      <c r="AI162" s="126" t="str">
        <f t="shared" si="57"/>
        <v/>
      </c>
      <c r="AJ162" s="126" t="s">
        <v>120</v>
      </c>
      <c r="AK162" s="134"/>
      <c r="AL162" s="134"/>
      <c r="AM162" s="134"/>
      <c r="AN162" s="141" t="s">
        <v>257</v>
      </c>
      <c r="AO162" s="141"/>
      <c r="AP162" s="141" t="s">
        <v>448</v>
      </c>
      <c r="AQ162" s="141"/>
      <c r="AR162" s="141" t="s">
        <v>226</v>
      </c>
      <c r="AS162" s="141"/>
      <c r="AT162" s="141" t="s">
        <v>227</v>
      </c>
      <c r="AU162" s="129"/>
      <c r="AV162" s="129"/>
      <c r="AW162" s="129"/>
      <c r="AX162" s="129"/>
      <c r="AY162" s="129"/>
      <c r="AZ162" s="129"/>
      <c r="BA162" s="129"/>
      <c r="BB162" s="129"/>
      <c r="BC162" s="129"/>
      <c r="BD162" s="129"/>
      <c r="BE162" s="129"/>
      <c r="BF162" s="129"/>
      <c r="BG162" s="134"/>
      <c r="BH162" s="134"/>
      <c r="BI162" s="129"/>
      <c r="BJ162" s="126" t="s">
        <v>596</v>
      </c>
      <c r="BK162" s="140">
        <v>44349</v>
      </c>
      <c r="BL162" s="126" t="s">
        <v>593</v>
      </c>
      <c r="BM162" s="126" t="s">
        <v>594</v>
      </c>
    </row>
    <row r="163" spans="1:65" ht="84" customHeight="1">
      <c r="A163" s="130">
        <v>157</v>
      </c>
      <c r="B163" s="137" t="s">
        <v>73</v>
      </c>
      <c r="C163" s="137" t="s">
        <v>73</v>
      </c>
      <c r="D163" s="136" t="s">
        <v>597</v>
      </c>
      <c r="E163" s="136" t="s">
        <v>216</v>
      </c>
      <c r="F163" s="136" t="s">
        <v>273</v>
      </c>
      <c r="G163" s="136" t="s">
        <v>217</v>
      </c>
      <c r="H163" s="151" t="s">
        <v>336</v>
      </c>
      <c r="I163" s="151" t="s">
        <v>275</v>
      </c>
      <c r="J163" s="151" t="s">
        <v>295</v>
      </c>
      <c r="K163" s="152" t="s">
        <v>16</v>
      </c>
      <c r="L163" s="136" t="s">
        <v>590</v>
      </c>
      <c r="M163" s="132" t="s">
        <v>43</v>
      </c>
      <c r="N163" s="134"/>
      <c r="O163" s="133" t="s">
        <v>36</v>
      </c>
      <c r="P163" s="134"/>
      <c r="Q163" s="134" t="str">
        <f>IF(AND(M163&lt;&gt;"",O163&lt;&gt;""),VLOOKUP(M163&amp;O163,Listados!$M$3:$N$27,2,FALSE),"")</f>
        <v>Alto</v>
      </c>
      <c r="R163" s="134" t="str">
        <f>+VLOOKUP(Q163,Listados!$P$3:$Q$6,2,FALSE)</f>
        <v>Reducir el riesgo</v>
      </c>
      <c r="S163" s="126" t="s">
        <v>230</v>
      </c>
      <c r="T163" s="126" t="s">
        <v>469</v>
      </c>
      <c r="U163" s="153" t="s">
        <v>591</v>
      </c>
      <c r="V163" s="137" t="s">
        <v>336</v>
      </c>
      <c r="W163" s="126" t="s">
        <v>20</v>
      </c>
      <c r="X163" s="126" t="s">
        <v>111</v>
      </c>
      <c r="Y163" s="126">
        <f t="shared" si="52"/>
        <v>15</v>
      </c>
      <c r="Z163" s="126" t="s">
        <v>111</v>
      </c>
      <c r="AA163" s="126">
        <f t="shared" si="53"/>
        <v>15</v>
      </c>
      <c r="AB163" s="126" t="s">
        <v>111</v>
      </c>
      <c r="AC163" s="126">
        <f t="shared" si="54"/>
        <v>15</v>
      </c>
      <c r="AD163" s="126" t="s">
        <v>111</v>
      </c>
      <c r="AE163" s="126">
        <f t="shared" si="55"/>
        <v>15</v>
      </c>
      <c r="AF163" s="126" t="s">
        <v>111</v>
      </c>
      <c r="AG163" s="126">
        <f t="shared" si="56"/>
        <v>15</v>
      </c>
      <c r="AH163" s="126" t="s">
        <v>115</v>
      </c>
      <c r="AI163" s="126" t="str">
        <f t="shared" si="57"/>
        <v/>
      </c>
      <c r="AJ163" s="126" t="s">
        <v>120</v>
      </c>
      <c r="AK163" s="134"/>
      <c r="AL163" s="134"/>
      <c r="AM163" s="134"/>
      <c r="AN163" s="141" t="s">
        <v>257</v>
      </c>
      <c r="AO163" s="141"/>
      <c r="AP163" s="141" t="s">
        <v>448</v>
      </c>
      <c r="AQ163" s="141"/>
      <c r="AR163" s="141" t="s">
        <v>226</v>
      </c>
      <c r="AS163" s="141"/>
      <c r="AT163" s="141" t="s">
        <v>227</v>
      </c>
      <c r="AU163" s="129"/>
      <c r="AV163" s="129"/>
      <c r="AW163" s="129"/>
      <c r="AX163" s="129"/>
      <c r="AY163" s="129"/>
      <c r="AZ163" s="129"/>
      <c r="BA163" s="129"/>
      <c r="BB163" s="129"/>
      <c r="BC163" s="129"/>
      <c r="BD163" s="129"/>
      <c r="BE163" s="129"/>
      <c r="BF163" s="129"/>
      <c r="BG163" s="134"/>
      <c r="BH163" s="134"/>
      <c r="BI163" s="129"/>
      <c r="BJ163" s="126" t="s">
        <v>598</v>
      </c>
      <c r="BK163" s="140">
        <v>44350</v>
      </c>
      <c r="BL163" s="126" t="s">
        <v>593</v>
      </c>
      <c r="BM163" s="126" t="s">
        <v>594</v>
      </c>
    </row>
    <row r="164" spans="1:65" ht="84" customHeight="1">
      <c r="A164" s="130">
        <v>158</v>
      </c>
      <c r="B164" s="132" t="s">
        <v>66</v>
      </c>
      <c r="C164" s="132" t="s">
        <v>66</v>
      </c>
      <c r="D164" s="166" t="s">
        <v>599</v>
      </c>
      <c r="E164" s="136" t="s">
        <v>247</v>
      </c>
      <c r="F164" s="136" t="s">
        <v>248</v>
      </c>
      <c r="G164" s="136" t="s">
        <v>249</v>
      </c>
      <c r="H164" s="151" t="s">
        <v>250</v>
      </c>
      <c r="I164" s="151" t="s">
        <v>251</v>
      </c>
      <c r="J164" s="151" t="s">
        <v>284</v>
      </c>
      <c r="K164" s="152" t="s">
        <v>16</v>
      </c>
      <c r="L164" s="136" t="s">
        <v>600</v>
      </c>
      <c r="M164" s="132" t="s">
        <v>21</v>
      </c>
      <c r="N164" s="134"/>
      <c r="O164" s="133" t="s">
        <v>18</v>
      </c>
      <c r="P164" s="134"/>
      <c r="Q164" s="134" t="str">
        <f>IF(AND(M164&lt;&gt;"",O164&lt;&gt;""),VLOOKUP(M164&amp;O164,Listados!$M$3:$N$27,2,FALSE),"")</f>
        <v>Bajo</v>
      </c>
      <c r="R164" s="134" t="str">
        <f>+VLOOKUP(Q164,Listados!$P$3:$Q$6,2,FALSE)</f>
        <v>Asumir el riesgo</v>
      </c>
      <c r="S164" s="134"/>
      <c r="T164" s="134"/>
      <c r="U164" s="129"/>
      <c r="V164" s="129"/>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29"/>
      <c r="AV164" s="129"/>
      <c r="AW164" s="129"/>
      <c r="AX164" s="129"/>
      <c r="AY164" s="129"/>
      <c r="AZ164" s="129"/>
      <c r="BA164" s="129"/>
      <c r="BB164" s="129"/>
      <c r="BC164" s="129"/>
      <c r="BD164" s="129"/>
      <c r="BE164" s="129"/>
      <c r="BF164" s="129"/>
      <c r="BG164" s="134"/>
      <c r="BH164" s="134"/>
      <c r="BI164" s="129"/>
      <c r="BJ164" s="155"/>
      <c r="BK164" s="155"/>
      <c r="BL164" s="155"/>
      <c r="BM164" s="155"/>
    </row>
    <row r="165" spans="1:65" ht="84" customHeight="1">
      <c r="A165" s="130">
        <v>159</v>
      </c>
      <c r="B165" s="132" t="s">
        <v>66</v>
      </c>
      <c r="C165" s="132" t="s">
        <v>66</v>
      </c>
      <c r="D165" s="166" t="s">
        <v>601</v>
      </c>
      <c r="E165" s="136" t="s">
        <v>247</v>
      </c>
      <c r="F165" s="136" t="s">
        <v>248</v>
      </c>
      <c r="G165" s="136" t="s">
        <v>249</v>
      </c>
      <c r="H165" s="151" t="s">
        <v>250</v>
      </c>
      <c r="I165" s="151" t="s">
        <v>251</v>
      </c>
      <c r="J165" s="151" t="s">
        <v>405</v>
      </c>
      <c r="K165" s="152" t="s">
        <v>30</v>
      </c>
      <c r="L165" s="136" t="s">
        <v>600</v>
      </c>
      <c r="M165" s="132" t="s">
        <v>21</v>
      </c>
      <c r="N165" s="134"/>
      <c r="O165" s="133" t="s">
        <v>18</v>
      </c>
      <c r="P165" s="134"/>
      <c r="Q165" s="134" t="str">
        <f>IF(AND(M165&lt;&gt;"",O165&lt;&gt;""),VLOOKUP(M165&amp;O165,Listados!$M$3:$N$27,2,FALSE),"")</f>
        <v>Bajo</v>
      </c>
      <c r="R165" s="134" t="str">
        <f>+VLOOKUP(Q165,Listados!$P$3:$Q$6,2,FALSE)</f>
        <v>Asumir el riesgo</v>
      </c>
      <c r="S165" s="134"/>
      <c r="T165" s="134"/>
      <c r="U165" s="129"/>
      <c r="V165" s="129"/>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29"/>
      <c r="AV165" s="129"/>
      <c r="AW165" s="129"/>
      <c r="AX165" s="129"/>
      <c r="AY165" s="129"/>
      <c r="AZ165" s="129"/>
      <c r="BA165" s="129"/>
      <c r="BB165" s="129"/>
      <c r="BC165" s="129"/>
      <c r="BD165" s="129"/>
      <c r="BE165" s="129"/>
      <c r="BF165" s="129"/>
      <c r="BG165" s="134"/>
      <c r="BH165" s="134"/>
      <c r="BI165" s="129"/>
      <c r="BJ165" s="155"/>
      <c r="BK165" s="155"/>
      <c r="BL165" s="155"/>
      <c r="BM165" s="155"/>
    </row>
    <row r="166" spans="1:65" ht="84" customHeight="1">
      <c r="A166" s="130">
        <v>160</v>
      </c>
      <c r="B166" s="132" t="s">
        <v>66</v>
      </c>
      <c r="C166" s="132" t="s">
        <v>66</v>
      </c>
      <c r="D166" s="166" t="s">
        <v>602</v>
      </c>
      <c r="E166" s="136" t="s">
        <v>247</v>
      </c>
      <c r="F166" s="136" t="s">
        <v>248</v>
      </c>
      <c r="G166" s="136" t="s">
        <v>249</v>
      </c>
      <c r="H166" s="151" t="s">
        <v>377</v>
      </c>
      <c r="I166" s="151" t="s">
        <v>251</v>
      </c>
      <c r="J166" s="151" t="s">
        <v>378</v>
      </c>
      <c r="K166" s="152" t="s">
        <v>16</v>
      </c>
      <c r="L166" s="136" t="s">
        <v>603</v>
      </c>
      <c r="M166" s="132" t="s">
        <v>21</v>
      </c>
      <c r="N166" s="134"/>
      <c r="O166" s="133" t="s">
        <v>18</v>
      </c>
      <c r="P166" s="134"/>
      <c r="Q166" s="134" t="str">
        <f>IF(AND(M166&lt;&gt;"",O166&lt;&gt;""),VLOOKUP(M166&amp;O166,Listados!$M$3:$N$27,2,FALSE),"")</f>
        <v>Bajo</v>
      </c>
      <c r="R166" s="134" t="str">
        <f>+VLOOKUP(Q166,Listados!$P$3:$Q$6,2,FALSE)</f>
        <v>Asumir el riesgo</v>
      </c>
      <c r="S166" s="134"/>
      <c r="T166" s="134"/>
      <c r="U166" s="129"/>
      <c r="V166" s="129"/>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29"/>
      <c r="AV166" s="129"/>
      <c r="AW166" s="129"/>
      <c r="AX166" s="129"/>
      <c r="AY166" s="129"/>
      <c r="AZ166" s="129"/>
      <c r="BA166" s="129"/>
      <c r="BB166" s="129"/>
      <c r="BC166" s="129"/>
      <c r="BD166" s="129"/>
      <c r="BE166" s="129"/>
      <c r="BF166" s="129"/>
      <c r="BG166" s="134"/>
      <c r="BH166" s="134"/>
      <c r="BI166" s="129"/>
      <c r="BJ166" s="155"/>
      <c r="BK166" s="155"/>
      <c r="BL166" s="155"/>
      <c r="BM166" s="155"/>
    </row>
    <row r="167" spans="1:65" ht="84" customHeight="1">
      <c r="A167" s="130">
        <v>161</v>
      </c>
      <c r="B167" s="132" t="s">
        <v>66</v>
      </c>
      <c r="C167" s="132" t="s">
        <v>66</v>
      </c>
      <c r="D167" s="166" t="s">
        <v>604</v>
      </c>
      <c r="E167" s="136" t="s">
        <v>247</v>
      </c>
      <c r="F167" s="136" t="s">
        <v>248</v>
      </c>
      <c r="G167" s="136" t="s">
        <v>249</v>
      </c>
      <c r="H167" s="151" t="s">
        <v>250</v>
      </c>
      <c r="I167" s="151" t="s">
        <v>251</v>
      </c>
      <c r="J167" s="151" t="s">
        <v>284</v>
      </c>
      <c r="K167" s="152" t="s">
        <v>16</v>
      </c>
      <c r="L167" s="136" t="s">
        <v>600</v>
      </c>
      <c r="M167" s="132" t="s">
        <v>21</v>
      </c>
      <c r="N167" s="134"/>
      <c r="O167" s="133" t="s">
        <v>18</v>
      </c>
      <c r="P167" s="134"/>
      <c r="Q167" s="134" t="str">
        <f>IF(AND(M167&lt;&gt;"",O167&lt;&gt;""),VLOOKUP(M167&amp;O167,Listados!$M$3:$N$27,2,FALSE),"")</f>
        <v>Bajo</v>
      </c>
      <c r="R167" s="134" t="str">
        <f>+VLOOKUP(Q167,Listados!$P$3:$Q$6,2,FALSE)</f>
        <v>Asumir el riesgo</v>
      </c>
      <c r="S167" s="134"/>
      <c r="T167" s="134"/>
      <c r="U167" s="129"/>
      <c r="V167" s="129"/>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29"/>
      <c r="AV167" s="129"/>
      <c r="AW167" s="129"/>
      <c r="AX167" s="129"/>
      <c r="AY167" s="129"/>
      <c r="AZ167" s="129"/>
      <c r="BA167" s="129"/>
      <c r="BB167" s="129"/>
      <c r="BC167" s="129"/>
      <c r="BD167" s="129"/>
      <c r="BE167" s="129"/>
      <c r="BF167" s="129"/>
      <c r="BG167" s="134"/>
      <c r="BH167" s="134"/>
      <c r="BI167" s="129"/>
      <c r="BJ167" s="155"/>
      <c r="BK167" s="155"/>
      <c r="BL167" s="155"/>
      <c r="BM167" s="155"/>
    </row>
    <row r="168" spans="1:65" ht="84" customHeight="1">
      <c r="A168" s="130">
        <v>162</v>
      </c>
      <c r="B168" s="132" t="s">
        <v>66</v>
      </c>
      <c r="C168" s="132" t="s">
        <v>66</v>
      </c>
      <c r="D168" s="166" t="s">
        <v>605</v>
      </c>
      <c r="E168" s="136" t="s">
        <v>247</v>
      </c>
      <c r="F168" s="136" t="s">
        <v>248</v>
      </c>
      <c r="G168" s="136" t="s">
        <v>249</v>
      </c>
      <c r="H168" s="151" t="s">
        <v>250</v>
      </c>
      <c r="I168" s="151" t="s">
        <v>251</v>
      </c>
      <c r="J168" s="151" t="s">
        <v>284</v>
      </c>
      <c r="K168" s="152" t="s">
        <v>16</v>
      </c>
      <c r="L168" s="136" t="s">
        <v>600</v>
      </c>
      <c r="M168" s="132" t="s">
        <v>21</v>
      </c>
      <c r="N168" s="134"/>
      <c r="O168" s="133" t="s">
        <v>18</v>
      </c>
      <c r="P168" s="134"/>
      <c r="Q168" s="134" t="str">
        <f>IF(AND(M168&lt;&gt;"",O168&lt;&gt;""),VLOOKUP(M168&amp;O168,Listados!$M$3:$N$27,2,FALSE),"")</f>
        <v>Bajo</v>
      </c>
      <c r="R168" s="134" t="str">
        <f>+VLOOKUP(Q168,Listados!$P$3:$Q$6,2,FALSE)</f>
        <v>Asumir el riesgo</v>
      </c>
      <c r="S168" s="134"/>
      <c r="T168" s="134"/>
      <c r="U168" s="129"/>
      <c r="V168" s="129"/>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29"/>
      <c r="AV168" s="129"/>
      <c r="AW168" s="129"/>
      <c r="AX168" s="129"/>
      <c r="AY168" s="129"/>
      <c r="AZ168" s="129"/>
      <c r="BA168" s="129"/>
      <c r="BB168" s="129"/>
      <c r="BC168" s="129"/>
      <c r="BD168" s="129"/>
      <c r="BE168" s="129"/>
      <c r="BF168" s="129"/>
      <c r="BG168" s="134"/>
      <c r="BH168" s="134"/>
      <c r="BI168" s="129"/>
      <c r="BJ168" s="155"/>
      <c r="BK168" s="155"/>
      <c r="BL168" s="155"/>
      <c r="BM168" s="155"/>
    </row>
    <row r="169" spans="1:65" ht="84" customHeight="1">
      <c r="A169" s="130">
        <v>163</v>
      </c>
      <c r="B169" s="132" t="s">
        <v>66</v>
      </c>
      <c r="C169" s="132" t="s">
        <v>66</v>
      </c>
      <c r="D169" s="166" t="s">
        <v>606</v>
      </c>
      <c r="E169" s="136" t="s">
        <v>247</v>
      </c>
      <c r="F169" s="136" t="s">
        <v>248</v>
      </c>
      <c r="G169" s="136" t="s">
        <v>249</v>
      </c>
      <c r="H169" s="151" t="s">
        <v>377</v>
      </c>
      <c r="I169" s="151" t="s">
        <v>251</v>
      </c>
      <c r="J169" s="151" t="s">
        <v>405</v>
      </c>
      <c r="K169" s="152" t="s">
        <v>16</v>
      </c>
      <c r="L169" s="151" t="s">
        <v>377</v>
      </c>
      <c r="M169" s="132" t="s">
        <v>31</v>
      </c>
      <c r="N169" s="134"/>
      <c r="O169" s="133" t="s">
        <v>18</v>
      </c>
      <c r="P169" s="134"/>
      <c r="Q169" s="134" t="str">
        <f>IF(AND(M169&lt;&gt;"",O169&lt;&gt;""),VLOOKUP(M169&amp;O169,Listados!$M$3:$N$27,2,FALSE),"")</f>
        <v>Bajo</v>
      </c>
      <c r="R169" s="134" t="str">
        <f>+VLOOKUP(Q169,Listados!$P$3:$Q$6,2,FALSE)</f>
        <v>Asumir el riesgo</v>
      </c>
      <c r="S169" s="134"/>
      <c r="T169" s="134"/>
      <c r="U169" s="129"/>
      <c r="V169" s="129"/>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29"/>
      <c r="AV169" s="129"/>
      <c r="AW169" s="129"/>
      <c r="AX169" s="129"/>
      <c r="AY169" s="129"/>
      <c r="AZ169" s="129"/>
      <c r="BA169" s="129"/>
      <c r="BB169" s="129"/>
      <c r="BC169" s="129"/>
      <c r="BD169" s="129"/>
      <c r="BE169" s="129"/>
      <c r="BF169" s="129"/>
      <c r="BG169" s="134"/>
      <c r="BH169" s="134"/>
      <c r="BI169" s="129"/>
      <c r="BJ169" s="155"/>
      <c r="BK169" s="155"/>
      <c r="BL169" s="155"/>
      <c r="BM169" s="155"/>
    </row>
    <row r="170" spans="1:65" ht="84" customHeight="1">
      <c r="A170" s="130">
        <v>164</v>
      </c>
      <c r="B170" s="132" t="s">
        <v>66</v>
      </c>
      <c r="C170" s="132" t="s">
        <v>66</v>
      </c>
      <c r="D170" s="166" t="s">
        <v>607</v>
      </c>
      <c r="E170" s="136" t="s">
        <v>247</v>
      </c>
      <c r="F170" s="136" t="s">
        <v>248</v>
      </c>
      <c r="G170" s="136" t="s">
        <v>249</v>
      </c>
      <c r="H170" s="151" t="s">
        <v>377</v>
      </c>
      <c r="I170" s="151" t="s">
        <v>251</v>
      </c>
      <c r="J170" s="151" t="s">
        <v>284</v>
      </c>
      <c r="K170" s="152" t="s">
        <v>16</v>
      </c>
      <c r="L170" s="151" t="s">
        <v>377</v>
      </c>
      <c r="M170" s="132" t="s">
        <v>31</v>
      </c>
      <c r="N170" s="134"/>
      <c r="O170" s="133" t="s">
        <v>18</v>
      </c>
      <c r="P170" s="134"/>
      <c r="Q170" s="134" t="str">
        <f>IF(AND(M170&lt;&gt;"",O170&lt;&gt;""),VLOOKUP(M170&amp;O170,Listados!$M$3:$N$27,2,FALSE),"")</f>
        <v>Bajo</v>
      </c>
      <c r="R170" s="134" t="str">
        <f>+VLOOKUP(Q170,Listados!$P$3:$Q$6,2,FALSE)</f>
        <v>Asumir el riesgo</v>
      </c>
      <c r="S170" s="134"/>
      <c r="T170" s="134"/>
      <c r="U170" s="129"/>
      <c r="V170" s="129"/>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29"/>
      <c r="AV170" s="129"/>
      <c r="AW170" s="129"/>
      <c r="AX170" s="129"/>
      <c r="AY170" s="129"/>
      <c r="AZ170" s="129"/>
      <c r="BA170" s="129"/>
      <c r="BB170" s="129"/>
      <c r="BC170" s="129"/>
      <c r="BD170" s="129"/>
      <c r="BE170" s="129"/>
      <c r="BF170" s="129"/>
      <c r="BG170" s="134"/>
      <c r="BH170" s="134"/>
      <c r="BI170" s="129"/>
      <c r="BJ170" s="155"/>
      <c r="BK170" s="155"/>
      <c r="BL170" s="155"/>
      <c r="BM170" s="155"/>
    </row>
    <row r="171" spans="1:65" ht="84" customHeight="1">
      <c r="A171" s="130">
        <v>165</v>
      </c>
      <c r="B171" s="132" t="s">
        <v>66</v>
      </c>
      <c r="C171" s="132" t="s">
        <v>66</v>
      </c>
      <c r="D171" s="166" t="s">
        <v>608</v>
      </c>
      <c r="E171" s="136" t="s">
        <v>247</v>
      </c>
      <c r="F171" s="136" t="s">
        <v>248</v>
      </c>
      <c r="G171" s="136" t="s">
        <v>249</v>
      </c>
      <c r="H171" s="151" t="s">
        <v>218</v>
      </c>
      <c r="I171" s="151" t="s">
        <v>251</v>
      </c>
      <c r="J171" s="151" t="s">
        <v>218</v>
      </c>
      <c r="K171" s="152" t="s">
        <v>16</v>
      </c>
      <c r="L171" s="136" t="s">
        <v>609</v>
      </c>
      <c r="M171" s="132" t="s">
        <v>21</v>
      </c>
      <c r="N171" s="134"/>
      <c r="O171" s="133" t="s">
        <v>18</v>
      </c>
      <c r="P171" s="134"/>
      <c r="Q171" s="134" t="str">
        <f>IF(AND(M171&lt;&gt;"",O171&lt;&gt;""),VLOOKUP(M171&amp;O171,Listados!$M$3:$N$27,2,FALSE),"")</f>
        <v>Bajo</v>
      </c>
      <c r="R171" s="134" t="str">
        <f>+VLOOKUP(Q171,Listados!$P$3:$Q$6,2,FALSE)</f>
        <v>Asumir el riesgo</v>
      </c>
      <c r="S171" s="134"/>
      <c r="T171" s="134"/>
      <c r="U171" s="129"/>
      <c r="V171" s="129"/>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29"/>
      <c r="AV171" s="129"/>
      <c r="AW171" s="129"/>
      <c r="AX171" s="129"/>
      <c r="AY171" s="129"/>
      <c r="AZ171" s="129"/>
      <c r="BA171" s="129"/>
      <c r="BB171" s="129"/>
      <c r="BC171" s="129"/>
      <c r="BD171" s="129"/>
      <c r="BE171" s="129"/>
      <c r="BF171" s="129"/>
      <c r="BG171" s="134"/>
      <c r="BH171" s="134"/>
      <c r="BI171" s="129"/>
      <c r="BJ171" s="155"/>
      <c r="BK171" s="155"/>
      <c r="BL171" s="155"/>
      <c r="BM171" s="155"/>
    </row>
    <row r="172" spans="1:65" ht="84" customHeight="1">
      <c r="A172" s="130">
        <v>166</v>
      </c>
      <c r="B172" s="132" t="s">
        <v>66</v>
      </c>
      <c r="C172" s="132" t="s">
        <v>66</v>
      </c>
      <c r="D172" s="166" t="s">
        <v>610</v>
      </c>
      <c r="E172" s="136" t="s">
        <v>247</v>
      </c>
      <c r="F172" s="136" t="s">
        <v>248</v>
      </c>
      <c r="G172" s="136" t="s">
        <v>249</v>
      </c>
      <c r="H172" s="151" t="s">
        <v>218</v>
      </c>
      <c r="I172" s="151" t="s">
        <v>251</v>
      </c>
      <c r="J172" s="151" t="s">
        <v>218</v>
      </c>
      <c r="K172" s="152" t="s">
        <v>16</v>
      </c>
      <c r="L172" s="136" t="s">
        <v>609</v>
      </c>
      <c r="M172" s="132" t="s">
        <v>21</v>
      </c>
      <c r="N172" s="134"/>
      <c r="O172" s="133" t="s">
        <v>18</v>
      </c>
      <c r="P172" s="134"/>
      <c r="Q172" s="134" t="str">
        <f>IF(AND(M172&lt;&gt;"",O172&lt;&gt;""),VLOOKUP(M172&amp;O172,Listados!$M$3:$N$27,2,FALSE),"")</f>
        <v>Bajo</v>
      </c>
      <c r="R172" s="134" t="str">
        <f>+VLOOKUP(Q172,Listados!$P$3:$Q$6,2,FALSE)</f>
        <v>Asumir el riesgo</v>
      </c>
      <c r="S172" s="134"/>
      <c r="T172" s="134"/>
      <c r="U172" s="129"/>
      <c r="V172" s="129"/>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29"/>
      <c r="AV172" s="129"/>
      <c r="AW172" s="129"/>
      <c r="AX172" s="129"/>
      <c r="AY172" s="129"/>
      <c r="AZ172" s="129"/>
      <c r="BA172" s="129"/>
      <c r="BB172" s="129"/>
      <c r="BC172" s="129"/>
      <c r="BD172" s="129"/>
      <c r="BE172" s="129"/>
      <c r="BF172" s="129"/>
      <c r="BG172" s="134"/>
      <c r="BH172" s="134"/>
      <c r="BI172" s="129"/>
      <c r="BJ172" s="155"/>
      <c r="BK172" s="155"/>
      <c r="BL172" s="155"/>
      <c r="BM172" s="155"/>
    </row>
    <row r="173" spans="1:65" ht="84" customHeight="1">
      <c r="A173" s="130">
        <v>167</v>
      </c>
      <c r="B173" s="132" t="s">
        <v>66</v>
      </c>
      <c r="C173" s="132" t="s">
        <v>66</v>
      </c>
      <c r="D173" s="166" t="s">
        <v>611</v>
      </c>
      <c r="E173" s="136" t="s">
        <v>247</v>
      </c>
      <c r="F173" s="136" t="s">
        <v>248</v>
      </c>
      <c r="G173" s="136" t="s">
        <v>249</v>
      </c>
      <c r="H173" s="151" t="s">
        <v>250</v>
      </c>
      <c r="I173" s="151" t="s">
        <v>251</v>
      </c>
      <c r="J173" s="151" t="s">
        <v>218</v>
      </c>
      <c r="K173" s="152" t="s">
        <v>30</v>
      </c>
      <c r="L173" s="136" t="s">
        <v>612</v>
      </c>
      <c r="M173" s="132" t="s">
        <v>21</v>
      </c>
      <c r="N173" s="134"/>
      <c r="O173" s="133" t="s">
        <v>18</v>
      </c>
      <c r="P173" s="134"/>
      <c r="Q173" s="134" t="str">
        <f>IF(AND(M173&lt;&gt;"",O173&lt;&gt;""),VLOOKUP(M173&amp;O173,Listados!$M$3:$N$27,2,FALSE),"")</f>
        <v>Bajo</v>
      </c>
      <c r="R173" s="134" t="str">
        <f>+VLOOKUP(Q173,Listados!$P$3:$Q$6,2,FALSE)</f>
        <v>Asumir el riesgo</v>
      </c>
      <c r="S173" s="134"/>
      <c r="T173" s="134"/>
      <c r="U173" s="129"/>
      <c r="V173" s="129"/>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29"/>
      <c r="AV173" s="129"/>
      <c r="AW173" s="129"/>
      <c r="AX173" s="129"/>
      <c r="AY173" s="129"/>
      <c r="AZ173" s="129"/>
      <c r="BA173" s="129"/>
      <c r="BB173" s="129"/>
      <c r="BC173" s="129"/>
      <c r="BD173" s="129"/>
      <c r="BE173" s="129"/>
      <c r="BF173" s="129"/>
      <c r="BG173" s="134"/>
      <c r="BH173" s="134"/>
      <c r="BI173" s="129"/>
      <c r="BJ173" s="155"/>
      <c r="BK173" s="155"/>
      <c r="BL173" s="155"/>
      <c r="BM173" s="155"/>
    </row>
    <row r="174" spans="1:65" ht="84" customHeight="1">
      <c r="A174" s="130">
        <v>168</v>
      </c>
      <c r="B174" s="132" t="s">
        <v>66</v>
      </c>
      <c r="C174" s="132" t="s">
        <v>66</v>
      </c>
      <c r="D174" s="166" t="s">
        <v>613</v>
      </c>
      <c r="E174" s="136" t="s">
        <v>247</v>
      </c>
      <c r="F174" s="136" t="s">
        <v>248</v>
      </c>
      <c r="G174" s="136" t="s">
        <v>249</v>
      </c>
      <c r="H174" s="151" t="s">
        <v>250</v>
      </c>
      <c r="I174" s="151" t="s">
        <v>251</v>
      </c>
      <c r="J174" s="151" t="s">
        <v>378</v>
      </c>
      <c r="K174" s="152" t="s">
        <v>30</v>
      </c>
      <c r="L174" s="136" t="s">
        <v>612</v>
      </c>
      <c r="M174" s="132" t="s">
        <v>21</v>
      </c>
      <c r="N174" s="134"/>
      <c r="O174" s="133" t="s">
        <v>18</v>
      </c>
      <c r="P174" s="134"/>
      <c r="Q174" s="134" t="str">
        <f>IF(AND(M174&lt;&gt;"",O174&lt;&gt;""),VLOOKUP(M174&amp;O174,Listados!$M$3:$N$27,2,FALSE),"")</f>
        <v>Bajo</v>
      </c>
      <c r="R174" s="134" t="str">
        <f>+VLOOKUP(Q174,Listados!$P$3:$Q$6,2,FALSE)</f>
        <v>Asumir el riesgo</v>
      </c>
      <c r="S174" s="134"/>
      <c r="T174" s="134"/>
      <c r="U174" s="129"/>
      <c r="V174" s="129"/>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29"/>
      <c r="AV174" s="129"/>
      <c r="AW174" s="129"/>
      <c r="AX174" s="129"/>
      <c r="AY174" s="129"/>
      <c r="AZ174" s="129"/>
      <c r="BA174" s="129"/>
      <c r="BB174" s="129"/>
      <c r="BC174" s="129"/>
      <c r="BD174" s="129"/>
      <c r="BE174" s="129"/>
      <c r="BF174" s="129"/>
      <c r="BG174" s="134"/>
      <c r="BH174" s="134"/>
      <c r="BI174" s="129"/>
      <c r="BJ174" s="155"/>
      <c r="BK174" s="155"/>
      <c r="BL174" s="155"/>
      <c r="BM174" s="155"/>
    </row>
    <row r="175" spans="1:65" ht="84" customHeight="1">
      <c r="A175" s="130">
        <v>169</v>
      </c>
      <c r="B175" s="132" t="s">
        <v>66</v>
      </c>
      <c r="C175" s="132" t="s">
        <v>66</v>
      </c>
      <c r="D175" s="166" t="s">
        <v>614</v>
      </c>
      <c r="E175" s="136" t="s">
        <v>247</v>
      </c>
      <c r="F175" s="136" t="s">
        <v>248</v>
      </c>
      <c r="G175" s="136" t="s">
        <v>249</v>
      </c>
      <c r="H175" s="151" t="s">
        <v>218</v>
      </c>
      <c r="I175" s="151" t="s">
        <v>251</v>
      </c>
      <c r="J175" s="151" t="s">
        <v>218</v>
      </c>
      <c r="K175" s="152" t="s">
        <v>16</v>
      </c>
      <c r="L175" s="136" t="s">
        <v>609</v>
      </c>
      <c r="M175" s="132" t="s">
        <v>21</v>
      </c>
      <c r="N175" s="134"/>
      <c r="O175" s="133" t="s">
        <v>18</v>
      </c>
      <c r="P175" s="134"/>
      <c r="Q175" s="134" t="str">
        <f>IF(AND(M175&lt;&gt;"",O175&lt;&gt;""),VLOOKUP(M175&amp;O175,Listados!$M$3:$N$27,2,FALSE),"")</f>
        <v>Bajo</v>
      </c>
      <c r="R175" s="134" t="str">
        <f>+VLOOKUP(Q175,Listados!$P$3:$Q$6,2,FALSE)</f>
        <v>Asumir el riesgo</v>
      </c>
      <c r="S175" s="134"/>
      <c r="T175" s="134"/>
      <c r="U175" s="129"/>
      <c r="V175" s="129"/>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29"/>
      <c r="AV175" s="129"/>
      <c r="AW175" s="129"/>
      <c r="AX175" s="129"/>
      <c r="AY175" s="129"/>
      <c r="AZ175" s="129"/>
      <c r="BA175" s="129"/>
      <c r="BB175" s="129"/>
      <c r="BC175" s="129"/>
      <c r="BD175" s="129"/>
      <c r="BE175" s="129"/>
      <c r="BF175" s="129"/>
      <c r="BG175" s="134"/>
      <c r="BH175" s="134"/>
      <c r="BI175" s="129"/>
      <c r="BJ175" s="155"/>
      <c r="BK175" s="155"/>
      <c r="BL175" s="155"/>
      <c r="BM175" s="155"/>
    </row>
    <row r="176" spans="1:65" ht="84" customHeight="1">
      <c r="A176" s="130">
        <v>170</v>
      </c>
      <c r="B176" s="126" t="s">
        <v>58</v>
      </c>
      <c r="C176" s="126" t="s">
        <v>59</v>
      </c>
      <c r="D176" s="166" t="s">
        <v>615</v>
      </c>
      <c r="E176" s="136" t="s">
        <v>314</v>
      </c>
      <c r="F176" s="136" t="s">
        <v>362</v>
      </c>
      <c r="G176" s="136" t="s">
        <v>616</v>
      </c>
      <c r="H176" s="151" t="s">
        <v>364</v>
      </c>
      <c r="I176" s="151" t="s">
        <v>316</v>
      </c>
      <c r="J176" s="151" t="s">
        <v>617</v>
      </c>
      <c r="K176" s="152" t="s">
        <v>16</v>
      </c>
      <c r="L176" s="136" t="s">
        <v>603</v>
      </c>
      <c r="M176" s="132" t="s">
        <v>21</v>
      </c>
      <c r="N176" s="134"/>
      <c r="O176" s="133" t="s">
        <v>18</v>
      </c>
      <c r="P176" s="134"/>
      <c r="Q176" s="134" t="str">
        <f>IF(AND(M176&lt;&gt;"",O176&lt;&gt;""),VLOOKUP(M176&amp;O176,Listados!$M$3:$N$27,2,FALSE),"")</f>
        <v>Bajo</v>
      </c>
      <c r="R176" s="134" t="str">
        <f>+VLOOKUP(Q176,Listados!$P$3:$Q$6,2,FALSE)</f>
        <v>Asumir el riesgo</v>
      </c>
      <c r="S176" s="134"/>
      <c r="T176" s="134"/>
      <c r="U176" s="129"/>
      <c r="V176" s="129"/>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29"/>
      <c r="AV176" s="129"/>
      <c r="AW176" s="129"/>
      <c r="AX176" s="129"/>
      <c r="AY176" s="129"/>
      <c r="AZ176" s="129"/>
      <c r="BA176" s="129"/>
      <c r="BB176" s="129"/>
      <c r="BC176" s="129"/>
      <c r="BD176" s="129"/>
      <c r="BE176" s="129"/>
      <c r="BF176" s="129"/>
      <c r="BG176" s="134"/>
      <c r="BH176" s="134"/>
      <c r="BI176" s="129"/>
      <c r="BJ176" s="155"/>
      <c r="BK176" s="155"/>
      <c r="BL176" s="155"/>
      <c r="BM176" s="155"/>
    </row>
    <row r="177" spans="1:65" ht="84" customHeight="1">
      <c r="A177" s="130">
        <v>171</v>
      </c>
      <c r="B177" s="126" t="s">
        <v>58</v>
      </c>
      <c r="C177" s="126" t="s">
        <v>59</v>
      </c>
      <c r="D177" s="166" t="s">
        <v>618</v>
      </c>
      <c r="E177" s="136" t="s">
        <v>314</v>
      </c>
      <c r="F177" s="136" t="s">
        <v>362</v>
      </c>
      <c r="G177" s="136" t="s">
        <v>616</v>
      </c>
      <c r="H177" s="151" t="s">
        <v>364</v>
      </c>
      <c r="I177" s="151" t="s">
        <v>316</v>
      </c>
      <c r="J177" s="151" t="s">
        <v>617</v>
      </c>
      <c r="K177" s="152" t="s">
        <v>16</v>
      </c>
      <c r="L177" s="136" t="s">
        <v>603</v>
      </c>
      <c r="M177" s="132" t="s">
        <v>21</v>
      </c>
      <c r="N177" s="134"/>
      <c r="O177" s="133" t="s">
        <v>18</v>
      </c>
      <c r="P177" s="134"/>
      <c r="Q177" s="134" t="str">
        <f>IF(AND(M177&lt;&gt;"",O177&lt;&gt;""),VLOOKUP(M177&amp;O177,Listados!$M$3:$N$27,2,FALSE),"")</f>
        <v>Bajo</v>
      </c>
      <c r="R177" s="134" t="str">
        <f>+VLOOKUP(Q177,Listados!$P$3:$Q$6,2,FALSE)</f>
        <v>Asumir el riesgo</v>
      </c>
      <c r="S177" s="134"/>
      <c r="T177" s="134"/>
      <c r="U177" s="129"/>
      <c r="V177" s="129"/>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29"/>
      <c r="AV177" s="129"/>
      <c r="AW177" s="129"/>
      <c r="AX177" s="129"/>
      <c r="AY177" s="129"/>
      <c r="AZ177" s="129"/>
      <c r="BA177" s="129"/>
      <c r="BB177" s="129"/>
      <c r="BC177" s="129"/>
      <c r="BD177" s="129"/>
      <c r="BE177" s="129"/>
      <c r="BF177" s="129"/>
      <c r="BG177" s="134"/>
      <c r="BH177" s="134"/>
      <c r="BI177" s="129"/>
      <c r="BJ177" s="155"/>
      <c r="BK177" s="155"/>
      <c r="BL177" s="155"/>
      <c r="BM177" s="155"/>
    </row>
    <row r="178" spans="1:65" ht="84" customHeight="1">
      <c r="A178" s="130">
        <v>172</v>
      </c>
      <c r="B178" s="126" t="s">
        <v>58</v>
      </c>
      <c r="C178" s="126" t="s">
        <v>59</v>
      </c>
      <c r="D178" s="166" t="s">
        <v>618</v>
      </c>
      <c r="E178" s="136" t="s">
        <v>314</v>
      </c>
      <c r="F178" s="136" t="s">
        <v>362</v>
      </c>
      <c r="G178" s="136" t="s">
        <v>616</v>
      </c>
      <c r="H178" s="151" t="s">
        <v>364</v>
      </c>
      <c r="I178" s="151" t="s">
        <v>316</v>
      </c>
      <c r="J178" s="151" t="s">
        <v>617</v>
      </c>
      <c r="K178" s="152" t="s">
        <v>16</v>
      </c>
      <c r="L178" s="136" t="s">
        <v>603</v>
      </c>
      <c r="M178" s="132" t="s">
        <v>21</v>
      </c>
      <c r="N178" s="134"/>
      <c r="O178" s="133" t="s">
        <v>18</v>
      </c>
      <c r="P178" s="134"/>
      <c r="Q178" s="134" t="str">
        <f>IF(AND(M178&lt;&gt;"",O178&lt;&gt;""),VLOOKUP(M178&amp;O178,Listados!$M$3:$N$27,2,FALSE),"")</f>
        <v>Bajo</v>
      </c>
      <c r="R178" s="134" t="str">
        <f>+VLOOKUP(Q178,Listados!$P$3:$Q$6,2,FALSE)</f>
        <v>Asumir el riesgo</v>
      </c>
      <c r="S178" s="134"/>
      <c r="T178" s="134"/>
      <c r="U178" s="129"/>
      <c r="V178" s="129"/>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29"/>
      <c r="AV178" s="129"/>
      <c r="AW178" s="129"/>
      <c r="AX178" s="129"/>
      <c r="AY178" s="129"/>
      <c r="AZ178" s="129"/>
      <c r="BA178" s="129"/>
      <c r="BB178" s="129"/>
      <c r="BC178" s="129"/>
      <c r="BD178" s="129"/>
      <c r="BE178" s="129"/>
      <c r="BF178" s="129"/>
      <c r="BG178" s="134"/>
      <c r="BH178" s="134"/>
      <c r="BI178" s="129"/>
      <c r="BJ178" s="155"/>
      <c r="BK178" s="155"/>
      <c r="BL178" s="155"/>
      <c r="BM178" s="155"/>
    </row>
    <row r="179" spans="1:65" ht="84" customHeight="1">
      <c r="A179" s="130">
        <v>173</v>
      </c>
      <c r="B179" s="132" t="s">
        <v>87</v>
      </c>
      <c r="C179" s="149" t="str">
        <f>IFERROR(VLOOKUP(B179,Listados!B$3:C$20,2,FALSE),"")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79" s="143" t="s">
        <v>619</v>
      </c>
      <c r="E179" s="136" t="s">
        <v>314</v>
      </c>
      <c r="F179" s="136" t="s">
        <v>362</v>
      </c>
      <c r="G179" s="136" t="s">
        <v>467</v>
      </c>
      <c r="H179" s="151" t="s">
        <v>620</v>
      </c>
      <c r="I179" s="151" t="s">
        <v>316</v>
      </c>
      <c r="J179" s="151" t="s">
        <v>621</v>
      </c>
      <c r="K179" s="152" t="s">
        <v>16</v>
      </c>
      <c r="L179" s="136" t="s">
        <v>622</v>
      </c>
      <c r="M179" s="132" t="s">
        <v>21</v>
      </c>
      <c r="N179" s="134"/>
      <c r="O179" s="133" t="s">
        <v>32</v>
      </c>
      <c r="P179" s="134"/>
      <c r="Q179" s="134" t="str">
        <f>IF(AND(M179&lt;&gt;"",O179&lt;&gt;""),VLOOKUP(M179&amp;O179,Listados!$M$3:$N$27,2,FALSE),"")</f>
        <v>Bajo</v>
      </c>
      <c r="R179" s="134" t="str">
        <f>+VLOOKUP(Q179,Listados!$P$3:$Q$6,2,FALSE)</f>
        <v>Asumir el riesgo</v>
      </c>
      <c r="S179" s="134"/>
      <c r="T179" s="134"/>
      <c r="U179" s="129"/>
      <c r="V179" s="129"/>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29"/>
      <c r="AV179" s="129"/>
      <c r="AW179" s="129"/>
      <c r="AX179" s="129"/>
      <c r="AY179" s="129"/>
      <c r="AZ179" s="129"/>
      <c r="BA179" s="129"/>
      <c r="BB179" s="129"/>
      <c r="BC179" s="129"/>
      <c r="BD179" s="129"/>
      <c r="BE179" s="129"/>
      <c r="BF179" s="129"/>
      <c r="BG179" s="134"/>
      <c r="BH179" s="134"/>
      <c r="BI179" s="129"/>
      <c r="BJ179" s="155"/>
      <c r="BK179" s="155"/>
      <c r="BL179" s="155"/>
      <c r="BM179" s="155"/>
    </row>
    <row r="180" spans="1:65" ht="84" customHeight="1">
      <c r="A180" s="130">
        <v>174</v>
      </c>
      <c r="B180" s="132" t="s">
        <v>87</v>
      </c>
      <c r="C180" s="149" t="str">
        <f>IFERROR(VLOOKUP(B180,Listados!B$3:C$20,2,FALSE),"")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0" s="143" t="s">
        <v>619</v>
      </c>
      <c r="E180" s="136" t="s">
        <v>314</v>
      </c>
      <c r="F180" s="136" t="s">
        <v>362</v>
      </c>
      <c r="G180" s="136" t="s">
        <v>467</v>
      </c>
      <c r="H180" s="151" t="s">
        <v>620</v>
      </c>
      <c r="I180" s="151" t="s">
        <v>316</v>
      </c>
      <c r="J180" s="151" t="s">
        <v>621</v>
      </c>
      <c r="K180" s="152" t="s">
        <v>16</v>
      </c>
      <c r="L180" s="136" t="s">
        <v>622</v>
      </c>
      <c r="M180" s="132" t="s">
        <v>21</v>
      </c>
      <c r="N180" s="134"/>
      <c r="O180" s="133" t="s">
        <v>32</v>
      </c>
      <c r="P180" s="134"/>
      <c r="Q180" s="134" t="str">
        <f>IF(AND(M180&lt;&gt;"",O180&lt;&gt;""),VLOOKUP(M180&amp;O180,Listados!$M$3:$N$27,2,FALSE),"")</f>
        <v>Bajo</v>
      </c>
      <c r="R180" s="134" t="str">
        <f>+VLOOKUP(Q180,Listados!$P$3:$Q$6,2,FALSE)</f>
        <v>Asumir el riesgo</v>
      </c>
      <c r="S180" s="134"/>
      <c r="T180" s="134"/>
      <c r="U180" s="129"/>
      <c r="V180" s="129"/>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29"/>
      <c r="AV180" s="129"/>
      <c r="AW180" s="129"/>
      <c r="AX180" s="129"/>
      <c r="AY180" s="129"/>
      <c r="AZ180" s="129"/>
      <c r="BA180" s="129"/>
      <c r="BB180" s="129"/>
      <c r="BC180" s="129"/>
      <c r="BD180" s="129"/>
      <c r="BE180" s="129"/>
      <c r="BF180" s="129"/>
      <c r="BG180" s="134"/>
      <c r="BH180" s="134"/>
      <c r="BI180" s="129"/>
      <c r="BJ180" s="155"/>
      <c r="BK180" s="155"/>
      <c r="BL180" s="155"/>
      <c r="BM180" s="155"/>
    </row>
    <row r="181" spans="1:65" ht="84" customHeight="1">
      <c r="A181" s="130">
        <v>175</v>
      </c>
      <c r="B181" s="132" t="s">
        <v>87</v>
      </c>
      <c r="C181" s="149" t="str">
        <f>IFERROR(VLOOKUP(B181,Listados!B$3:C$20,2,FALSE),"")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1" s="143" t="s">
        <v>619</v>
      </c>
      <c r="E181" s="136" t="s">
        <v>314</v>
      </c>
      <c r="F181" s="136" t="s">
        <v>362</v>
      </c>
      <c r="G181" s="136" t="s">
        <v>467</v>
      </c>
      <c r="H181" s="151" t="s">
        <v>620</v>
      </c>
      <c r="I181" s="151" t="s">
        <v>316</v>
      </c>
      <c r="J181" s="151" t="s">
        <v>621</v>
      </c>
      <c r="K181" s="152" t="s">
        <v>16</v>
      </c>
      <c r="L181" s="136" t="s">
        <v>622</v>
      </c>
      <c r="M181" s="132" t="s">
        <v>21</v>
      </c>
      <c r="N181" s="134"/>
      <c r="O181" s="133" t="s">
        <v>32</v>
      </c>
      <c r="P181" s="134"/>
      <c r="Q181" s="134" t="str">
        <f>IF(AND(M181&lt;&gt;"",O181&lt;&gt;""),VLOOKUP(M181&amp;O181,Listados!$M$3:$N$27,2,FALSE),"")</f>
        <v>Bajo</v>
      </c>
      <c r="R181" s="134" t="str">
        <f>+VLOOKUP(Q181,Listados!$P$3:$Q$6,2,FALSE)</f>
        <v>Asumir el riesgo</v>
      </c>
      <c r="S181" s="134"/>
      <c r="T181" s="134"/>
      <c r="U181" s="129"/>
      <c r="V181" s="129"/>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29"/>
      <c r="AV181" s="129"/>
      <c r="AW181" s="129"/>
      <c r="AX181" s="129"/>
      <c r="AY181" s="129"/>
      <c r="AZ181" s="129"/>
      <c r="BA181" s="129"/>
      <c r="BB181" s="129"/>
      <c r="BC181" s="129"/>
      <c r="BD181" s="129"/>
      <c r="BE181" s="129"/>
      <c r="BF181" s="129"/>
      <c r="BG181" s="134"/>
      <c r="BH181" s="134"/>
      <c r="BI181" s="129"/>
      <c r="BJ181" s="155"/>
      <c r="BK181" s="155"/>
      <c r="BL181" s="155"/>
      <c r="BM181" s="155"/>
    </row>
    <row r="182" spans="1:65" ht="84" customHeight="1">
      <c r="A182" s="130">
        <v>176</v>
      </c>
      <c r="B182" s="132" t="s">
        <v>87</v>
      </c>
      <c r="C182" s="149" t="str">
        <f>IFERROR(VLOOKUP(B182,Listados!B$3:C$20,2,FALSE),"")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2" s="142" t="s">
        <v>623</v>
      </c>
      <c r="E182" s="136" t="s">
        <v>314</v>
      </c>
      <c r="F182" s="136" t="s">
        <v>362</v>
      </c>
      <c r="G182" s="136" t="s">
        <v>467</v>
      </c>
      <c r="H182" s="151" t="s">
        <v>620</v>
      </c>
      <c r="I182" s="151" t="s">
        <v>316</v>
      </c>
      <c r="J182" s="151" t="s">
        <v>621</v>
      </c>
      <c r="K182" s="152" t="s">
        <v>16</v>
      </c>
      <c r="L182" s="136" t="s">
        <v>622</v>
      </c>
      <c r="M182" s="132" t="s">
        <v>21</v>
      </c>
      <c r="N182" s="134"/>
      <c r="O182" s="133" t="s">
        <v>32</v>
      </c>
      <c r="P182" s="134"/>
      <c r="Q182" s="134" t="str">
        <f>IF(AND(M182&lt;&gt;"",O182&lt;&gt;""),VLOOKUP(M182&amp;O182,Listados!$M$3:$N$27,2,FALSE),"")</f>
        <v>Bajo</v>
      </c>
      <c r="R182" s="134" t="str">
        <f>+VLOOKUP(Q182,Listados!$P$3:$Q$6,2,FALSE)</f>
        <v>Asumir el riesgo</v>
      </c>
      <c r="S182" s="134"/>
      <c r="T182" s="134"/>
      <c r="U182" s="129"/>
      <c r="V182" s="129"/>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29"/>
      <c r="AV182" s="129"/>
      <c r="AW182" s="129"/>
      <c r="AX182" s="129"/>
      <c r="AY182" s="129"/>
      <c r="AZ182" s="129"/>
      <c r="BA182" s="129"/>
      <c r="BB182" s="129"/>
      <c r="BC182" s="129"/>
      <c r="BD182" s="129"/>
      <c r="BE182" s="129"/>
      <c r="BF182" s="129"/>
      <c r="BG182" s="134"/>
      <c r="BH182" s="134"/>
      <c r="BI182" s="129"/>
      <c r="BJ182" s="155"/>
      <c r="BK182" s="155"/>
      <c r="BL182" s="155"/>
      <c r="BM182" s="155"/>
    </row>
    <row r="183" spans="1:65" ht="84" customHeight="1">
      <c r="A183" s="130">
        <v>177</v>
      </c>
      <c r="B183" s="132" t="s">
        <v>87</v>
      </c>
      <c r="C183" s="149" t="str">
        <f>IFERROR(VLOOKUP(B183,Listados!B$3:C$20,2,FALSE),"")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3" s="142" t="s">
        <v>624</v>
      </c>
      <c r="E183" s="136" t="s">
        <v>314</v>
      </c>
      <c r="F183" s="136" t="s">
        <v>362</v>
      </c>
      <c r="G183" s="136" t="s">
        <v>467</v>
      </c>
      <c r="H183" s="151" t="s">
        <v>620</v>
      </c>
      <c r="I183" s="151" t="s">
        <v>316</v>
      </c>
      <c r="J183" s="151" t="s">
        <v>621</v>
      </c>
      <c r="K183" s="152" t="s">
        <v>16</v>
      </c>
      <c r="L183" s="136" t="s">
        <v>622</v>
      </c>
      <c r="M183" s="132" t="s">
        <v>21</v>
      </c>
      <c r="N183" s="134"/>
      <c r="O183" s="133" t="s">
        <v>32</v>
      </c>
      <c r="P183" s="134"/>
      <c r="Q183" s="134" t="str">
        <f>IF(AND(M183&lt;&gt;"",O183&lt;&gt;""),VLOOKUP(M183&amp;O183,Listados!$M$3:$N$27,2,FALSE),"")</f>
        <v>Bajo</v>
      </c>
      <c r="R183" s="134" t="str">
        <f>+VLOOKUP(Q183,Listados!$P$3:$Q$6,2,FALSE)</f>
        <v>Asumir el riesgo</v>
      </c>
      <c r="S183" s="134"/>
      <c r="T183" s="134"/>
      <c r="U183" s="129"/>
      <c r="V183" s="129"/>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29"/>
      <c r="AV183" s="129"/>
      <c r="AW183" s="129"/>
      <c r="AX183" s="129"/>
      <c r="AY183" s="129"/>
      <c r="AZ183" s="129"/>
      <c r="BA183" s="129"/>
      <c r="BB183" s="129"/>
      <c r="BC183" s="129"/>
      <c r="BD183" s="129"/>
      <c r="BE183" s="129"/>
      <c r="BF183" s="129"/>
      <c r="BG183" s="134"/>
      <c r="BH183" s="134"/>
      <c r="BI183" s="129"/>
      <c r="BJ183" s="155"/>
      <c r="BK183" s="155"/>
      <c r="BL183" s="155"/>
      <c r="BM183" s="155"/>
    </row>
    <row r="184" spans="1:65" ht="84" customHeight="1">
      <c r="A184" s="130">
        <v>178</v>
      </c>
      <c r="B184" s="132" t="s">
        <v>87</v>
      </c>
      <c r="C184" s="149" t="str">
        <f>IFERROR(VLOOKUP(B184,Listados!B$3:C$20,2,FALSE),"")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4" s="142" t="s">
        <v>624</v>
      </c>
      <c r="E184" s="136" t="s">
        <v>314</v>
      </c>
      <c r="F184" s="136" t="s">
        <v>362</v>
      </c>
      <c r="G184" s="136" t="s">
        <v>467</v>
      </c>
      <c r="H184" s="151" t="s">
        <v>620</v>
      </c>
      <c r="I184" s="151" t="s">
        <v>316</v>
      </c>
      <c r="J184" s="151" t="s">
        <v>621</v>
      </c>
      <c r="K184" s="152" t="s">
        <v>16</v>
      </c>
      <c r="L184" s="136" t="s">
        <v>622</v>
      </c>
      <c r="M184" s="132" t="s">
        <v>21</v>
      </c>
      <c r="N184" s="134"/>
      <c r="O184" s="133" t="s">
        <v>32</v>
      </c>
      <c r="P184" s="134"/>
      <c r="Q184" s="134" t="str">
        <f>IF(AND(M184&lt;&gt;"",O184&lt;&gt;""),VLOOKUP(M184&amp;O184,Listados!$M$3:$N$27,2,FALSE),"")</f>
        <v>Bajo</v>
      </c>
      <c r="R184" s="134" t="str">
        <f>+VLOOKUP(Q184,Listados!$P$3:$Q$6,2,FALSE)</f>
        <v>Asumir el riesgo</v>
      </c>
      <c r="S184" s="134"/>
      <c r="T184" s="134"/>
      <c r="U184" s="129"/>
      <c r="V184" s="129"/>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29"/>
      <c r="AV184" s="129"/>
      <c r="AW184" s="129"/>
      <c r="AX184" s="129"/>
      <c r="AY184" s="129"/>
      <c r="AZ184" s="129"/>
      <c r="BA184" s="129"/>
      <c r="BB184" s="129"/>
      <c r="BC184" s="129"/>
      <c r="BD184" s="129"/>
      <c r="BE184" s="129"/>
      <c r="BF184" s="129"/>
      <c r="BG184" s="134"/>
      <c r="BH184" s="134"/>
      <c r="BI184" s="129"/>
      <c r="BJ184" s="155"/>
      <c r="BK184" s="155"/>
      <c r="BL184" s="155"/>
      <c r="BM184" s="155"/>
    </row>
    <row r="185" spans="1:65" ht="84" customHeight="1">
      <c r="A185" s="130">
        <v>179</v>
      </c>
      <c r="B185" s="137" t="s">
        <v>87</v>
      </c>
      <c r="C185" s="149" t="str">
        <f>IFERROR(VLOOKUP(B185,Listados!B$3:C$20,2,FALSE),"")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5" s="142" t="s">
        <v>625</v>
      </c>
      <c r="E185" s="136" t="s">
        <v>314</v>
      </c>
      <c r="F185" s="136" t="s">
        <v>626</v>
      </c>
      <c r="G185" s="136" t="s">
        <v>467</v>
      </c>
      <c r="H185" s="151" t="s">
        <v>620</v>
      </c>
      <c r="I185" s="151" t="s">
        <v>316</v>
      </c>
      <c r="J185" s="151" t="s">
        <v>621</v>
      </c>
      <c r="K185" s="152" t="s">
        <v>16</v>
      </c>
      <c r="L185" s="136" t="s">
        <v>622</v>
      </c>
      <c r="M185" s="132" t="s">
        <v>21</v>
      </c>
      <c r="N185" s="134"/>
      <c r="O185" s="133" t="s">
        <v>32</v>
      </c>
      <c r="P185" s="134"/>
      <c r="Q185" s="134" t="str">
        <f>IF(AND(M185&lt;&gt;"",O185&lt;&gt;""),VLOOKUP(M185&amp;O185,Listados!$M$3:$N$27,2,FALSE),"")</f>
        <v>Bajo</v>
      </c>
      <c r="R185" s="134" t="str">
        <f>+VLOOKUP(Q185,Listados!$P$3:$Q$6,2,FALSE)</f>
        <v>Asumir el riesgo</v>
      </c>
      <c r="S185" s="134"/>
      <c r="T185" s="134"/>
      <c r="U185" s="129"/>
      <c r="V185" s="129"/>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29"/>
      <c r="AV185" s="129"/>
      <c r="AW185" s="129"/>
      <c r="AX185" s="129"/>
      <c r="AY185" s="129"/>
      <c r="AZ185" s="129"/>
      <c r="BA185" s="129"/>
      <c r="BB185" s="129"/>
      <c r="BC185" s="129"/>
      <c r="BD185" s="129"/>
      <c r="BE185" s="129"/>
      <c r="BF185" s="129"/>
      <c r="BG185" s="134"/>
      <c r="BH185" s="134"/>
      <c r="BI185" s="129"/>
      <c r="BJ185" s="155"/>
      <c r="BK185" s="155"/>
      <c r="BL185" s="155"/>
      <c r="BM185" s="155"/>
    </row>
    <row r="186" spans="1:65" ht="84" customHeight="1">
      <c r="A186" s="130">
        <v>182</v>
      </c>
      <c r="B186" s="137" t="s">
        <v>87</v>
      </c>
      <c r="C186" s="149" t="str">
        <f>IFERROR(VLOOKUP(B186,Listados!B$3:C$20,2,FALSE),"")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6" s="142" t="s">
        <v>627</v>
      </c>
      <c r="E186" s="136" t="s">
        <v>314</v>
      </c>
      <c r="F186" s="136" t="s">
        <v>626</v>
      </c>
      <c r="G186" s="136" t="s">
        <v>467</v>
      </c>
      <c r="H186" s="151" t="s">
        <v>620</v>
      </c>
      <c r="I186" s="151" t="s">
        <v>316</v>
      </c>
      <c r="J186" s="151" t="s">
        <v>621</v>
      </c>
      <c r="K186" s="152" t="s">
        <v>16</v>
      </c>
      <c r="L186" s="136" t="s">
        <v>622</v>
      </c>
      <c r="M186" s="132" t="s">
        <v>21</v>
      </c>
      <c r="N186" s="134"/>
      <c r="O186" s="133" t="s">
        <v>32</v>
      </c>
      <c r="P186" s="134"/>
      <c r="Q186" s="134" t="str">
        <f>IF(AND(M186&lt;&gt;"",O186&lt;&gt;""),VLOOKUP(M186&amp;O186,Listados!$M$3:$N$27,2,FALSE),"")</f>
        <v>Bajo</v>
      </c>
      <c r="R186" s="134" t="str">
        <f>+VLOOKUP(Q186,Listados!$P$3:$Q$6,2,FALSE)</f>
        <v>Asumir el riesgo</v>
      </c>
      <c r="S186" s="134"/>
      <c r="T186" s="134"/>
      <c r="U186" s="129"/>
      <c r="V186" s="129"/>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29"/>
      <c r="AV186" s="129"/>
      <c r="AW186" s="129"/>
      <c r="AX186" s="129"/>
      <c r="AY186" s="129"/>
      <c r="AZ186" s="129"/>
      <c r="BA186" s="129"/>
      <c r="BB186" s="129"/>
      <c r="BC186" s="129"/>
      <c r="BD186" s="129"/>
      <c r="BE186" s="129"/>
      <c r="BF186" s="129"/>
      <c r="BG186" s="134"/>
      <c r="BH186" s="134"/>
      <c r="BI186" s="129"/>
      <c r="BJ186" s="155"/>
      <c r="BK186" s="155"/>
      <c r="BL186" s="155"/>
      <c r="BM186" s="155"/>
    </row>
    <row r="187" spans="1:65" ht="84" customHeight="1">
      <c r="A187" s="130">
        <v>183</v>
      </c>
      <c r="B187" s="137" t="s">
        <v>87</v>
      </c>
      <c r="C187" s="149" t="str">
        <f>IFERROR(VLOOKUP(B187,Listados!B$3:C$20,2,FALSE),"")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7" s="142" t="s">
        <v>628</v>
      </c>
      <c r="E187" s="136" t="s">
        <v>314</v>
      </c>
      <c r="F187" s="136" t="s">
        <v>626</v>
      </c>
      <c r="G187" s="136" t="s">
        <v>467</v>
      </c>
      <c r="H187" s="151" t="s">
        <v>620</v>
      </c>
      <c r="I187" s="151" t="s">
        <v>316</v>
      </c>
      <c r="J187" s="151" t="s">
        <v>621</v>
      </c>
      <c r="K187" s="152" t="s">
        <v>16</v>
      </c>
      <c r="L187" s="136" t="s">
        <v>622</v>
      </c>
      <c r="M187" s="132" t="s">
        <v>21</v>
      </c>
      <c r="N187" s="134"/>
      <c r="O187" s="133" t="s">
        <v>32</v>
      </c>
      <c r="P187" s="134"/>
      <c r="Q187" s="134" t="str">
        <f>IF(AND(M187&lt;&gt;"",O187&lt;&gt;""),VLOOKUP(M187&amp;O187,Listados!$M$3:$N$27,2,FALSE),"")</f>
        <v>Bajo</v>
      </c>
      <c r="R187" s="134" t="str">
        <f>+VLOOKUP(Q187,Listados!$P$3:$Q$6,2,FALSE)</f>
        <v>Asumir el riesgo</v>
      </c>
      <c r="S187" s="134"/>
      <c r="T187" s="134"/>
      <c r="U187" s="129"/>
      <c r="V187" s="129"/>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29"/>
      <c r="AV187" s="129"/>
      <c r="AW187" s="129"/>
      <c r="AX187" s="129"/>
      <c r="AY187" s="129"/>
      <c r="AZ187" s="129"/>
      <c r="BA187" s="129"/>
      <c r="BB187" s="129"/>
      <c r="BC187" s="129"/>
      <c r="BD187" s="129"/>
      <c r="BE187" s="129"/>
      <c r="BF187" s="129"/>
      <c r="BG187" s="134"/>
      <c r="BH187" s="134"/>
      <c r="BI187" s="129"/>
      <c r="BJ187" s="155"/>
      <c r="BK187" s="155"/>
      <c r="BL187" s="155"/>
      <c r="BM187" s="155"/>
    </row>
    <row r="188" spans="1:65" ht="84" customHeight="1">
      <c r="A188" s="130">
        <v>184</v>
      </c>
      <c r="B188" s="137" t="s">
        <v>87</v>
      </c>
      <c r="C188" s="149" t="str">
        <f>IFERROR(VLOOKUP(B188,Listados!B$3:C$20,2,FALSE),"")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8" s="142" t="s">
        <v>629</v>
      </c>
      <c r="E188" s="136" t="s">
        <v>314</v>
      </c>
      <c r="F188" s="136" t="s">
        <v>626</v>
      </c>
      <c r="G188" s="136" t="s">
        <v>467</v>
      </c>
      <c r="H188" s="151" t="s">
        <v>620</v>
      </c>
      <c r="I188" s="151" t="s">
        <v>316</v>
      </c>
      <c r="J188" s="151" t="s">
        <v>621</v>
      </c>
      <c r="K188" s="152" t="s">
        <v>16</v>
      </c>
      <c r="L188" s="136" t="s">
        <v>622</v>
      </c>
      <c r="M188" s="132" t="s">
        <v>21</v>
      </c>
      <c r="N188" s="134"/>
      <c r="O188" s="133" t="s">
        <v>32</v>
      </c>
      <c r="P188" s="134"/>
      <c r="Q188" s="134" t="str">
        <f>IF(AND(M188&lt;&gt;"",O188&lt;&gt;""),VLOOKUP(M188&amp;O188,Listados!$M$3:$N$27,2,FALSE),"")</f>
        <v>Bajo</v>
      </c>
      <c r="R188" s="134" t="str">
        <f>+VLOOKUP(Q188,Listados!$P$3:$Q$6,2,FALSE)</f>
        <v>Asumir el riesgo</v>
      </c>
      <c r="S188" s="134"/>
      <c r="T188" s="134"/>
      <c r="U188" s="129"/>
      <c r="V188" s="129"/>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29"/>
      <c r="AV188" s="129"/>
      <c r="AW188" s="129"/>
      <c r="AX188" s="129"/>
      <c r="AY188" s="129"/>
      <c r="AZ188" s="129"/>
      <c r="BA188" s="129"/>
      <c r="BB188" s="129"/>
      <c r="BC188" s="129"/>
      <c r="BD188" s="129"/>
      <c r="BE188" s="129"/>
      <c r="BF188" s="129"/>
      <c r="BG188" s="134"/>
      <c r="BH188" s="134"/>
      <c r="BI188" s="129"/>
      <c r="BJ188" s="155"/>
      <c r="BK188" s="155"/>
      <c r="BL188" s="155"/>
      <c r="BM188" s="155"/>
    </row>
    <row r="189" spans="1:65" ht="84" customHeight="1">
      <c r="A189" s="130">
        <v>185</v>
      </c>
      <c r="B189" s="137" t="s">
        <v>87</v>
      </c>
      <c r="C189" s="149" t="str">
        <f>IFERROR(VLOOKUP(B189,Listados!B$3:C$20,2,FALSE),"")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9" s="142" t="s">
        <v>630</v>
      </c>
      <c r="E189" s="136" t="s">
        <v>314</v>
      </c>
      <c r="F189" s="136" t="s">
        <v>626</v>
      </c>
      <c r="G189" s="136" t="s">
        <v>467</v>
      </c>
      <c r="H189" s="151" t="s">
        <v>620</v>
      </c>
      <c r="I189" s="151" t="s">
        <v>316</v>
      </c>
      <c r="J189" s="151" t="s">
        <v>621</v>
      </c>
      <c r="K189" s="152" t="s">
        <v>16</v>
      </c>
      <c r="L189" s="136" t="s">
        <v>622</v>
      </c>
      <c r="M189" s="132" t="s">
        <v>21</v>
      </c>
      <c r="N189" s="134"/>
      <c r="O189" s="133" t="s">
        <v>32</v>
      </c>
      <c r="P189" s="134"/>
      <c r="Q189" s="134" t="str">
        <f>IF(AND(M189&lt;&gt;"",O189&lt;&gt;""),VLOOKUP(M189&amp;O189,Listados!$M$3:$N$27,2,FALSE),"")</f>
        <v>Bajo</v>
      </c>
      <c r="R189" s="134" t="str">
        <f>+VLOOKUP(Q189,Listados!$P$3:$Q$6,2,FALSE)</f>
        <v>Asumir el riesgo</v>
      </c>
      <c r="S189" s="134"/>
      <c r="T189" s="134"/>
      <c r="U189" s="129"/>
      <c r="V189" s="129"/>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29"/>
      <c r="AV189" s="129"/>
      <c r="AW189" s="129"/>
      <c r="AX189" s="129"/>
      <c r="AY189" s="129"/>
      <c r="AZ189" s="129"/>
      <c r="BA189" s="129"/>
      <c r="BB189" s="129"/>
      <c r="BC189" s="129"/>
      <c r="BD189" s="129"/>
      <c r="BE189" s="129"/>
      <c r="BF189" s="129"/>
      <c r="BG189" s="134"/>
      <c r="BH189" s="134"/>
      <c r="BI189" s="129"/>
      <c r="BJ189" s="155"/>
      <c r="BK189" s="155"/>
      <c r="BL189" s="155"/>
      <c r="BM189" s="155"/>
    </row>
    <row r="190" spans="1:65" ht="84" customHeight="1">
      <c r="A190" s="130">
        <v>186</v>
      </c>
      <c r="B190" s="137" t="s">
        <v>87</v>
      </c>
      <c r="C190" s="149" t="str">
        <f>IFERROR(VLOOKUP(B190,Listados!B$3:C$20,2,FALSE),"")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0" s="142" t="s">
        <v>631</v>
      </c>
      <c r="E190" s="136" t="s">
        <v>314</v>
      </c>
      <c r="F190" s="136" t="s">
        <v>626</v>
      </c>
      <c r="G190" s="136" t="s">
        <v>467</v>
      </c>
      <c r="H190" s="151" t="s">
        <v>620</v>
      </c>
      <c r="I190" s="151" t="s">
        <v>316</v>
      </c>
      <c r="J190" s="151" t="s">
        <v>621</v>
      </c>
      <c r="K190" s="152" t="s">
        <v>16</v>
      </c>
      <c r="L190" s="136" t="s">
        <v>622</v>
      </c>
      <c r="M190" s="132" t="s">
        <v>21</v>
      </c>
      <c r="N190" s="134"/>
      <c r="O190" s="133" t="s">
        <v>32</v>
      </c>
      <c r="P190" s="134"/>
      <c r="Q190" s="134" t="str">
        <f>IF(AND(M190&lt;&gt;"",O190&lt;&gt;""),VLOOKUP(M190&amp;O190,Listados!$M$3:$N$27,2,FALSE),"")</f>
        <v>Bajo</v>
      </c>
      <c r="R190" s="134" t="str">
        <f>+VLOOKUP(Q190,Listados!$P$3:$Q$6,2,FALSE)</f>
        <v>Asumir el riesgo</v>
      </c>
      <c r="S190" s="134"/>
      <c r="T190" s="134"/>
      <c r="U190" s="129"/>
      <c r="V190" s="129"/>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29"/>
      <c r="AV190" s="129"/>
      <c r="AW190" s="129"/>
      <c r="AX190" s="129"/>
      <c r="AY190" s="129"/>
      <c r="AZ190" s="129"/>
      <c r="BA190" s="129"/>
      <c r="BB190" s="129"/>
      <c r="BC190" s="129"/>
      <c r="BD190" s="129"/>
      <c r="BE190" s="129"/>
      <c r="BF190" s="129"/>
      <c r="BG190" s="134"/>
      <c r="BH190" s="134"/>
      <c r="BI190" s="129"/>
      <c r="BJ190" s="155"/>
      <c r="BK190" s="155"/>
      <c r="BL190" s="155"/>
      <c r="BM190" s="155"/>
    </row>
    <row r="191" spans="1:65" ht="84" customHeight="1">
      <c r="A191" s="130">
        <v>187</v>
      </c>
      <c r="B191" s="137" t="s">
        <v>87</v>
      </c>
      <c r="C191" s="149" t="str">
        <f>IFERROR(VLOOKUP(B191,Listados!B$3:C$20,2,FALSE),"")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1" s="142" t="s">
        <v>632</v>
      </c>
      <c r="E191" s="136" t="s">
        <v>314</v>
      </c>
      <c r="F191" s="136" t="s">
        <v>626</v>
      </c>
      <c r="G191" s="136" t="s">
        <v>467</v>
      </c>
      <c r="H191" s="151" t="s">
        <v>620</v>
      </c>
      <c r="I191" s="151" t="s">
        <v>316</v>
      </c>
      <c r="J191" s="151" t="s">
        <v>621</v>
      </c>
      <c r="K191" s="152" t="s">
        <v>16</v>
      </c>
      <c r="L191" s="136" t="s">
        <v>622</v>
      </c>
      <c r="M191" s="132" t="s">
        <v>21</v>
      </c>
      <c r="N191" s="134"/>
      <c r="O191" s="133" t="s">
        <v>32</v>
      </c>
      <c r="P191" s="134"/>
      <c r="Q191" s="134" t="str">
        <f>IF(AND(M191&lt;&gt;"",O191&lt;&gt;""),VLOOKUP(M191&amp;O191,Listados!$M$3:$N$27,2,FALSE),"")</f>
        <v>Bajo</v>
      </c>
      <c r="R191" s="134" t="str">
        <f>+VLOOKUP(Q191,Listados!$P$3:$Q$6,2,FALSE)</f>
        <v>Asumir el riesgo</v>
      </c>
      <c r="S191" s="134"/>
      <c r="T191" s="134"/>
      <c r="U191" s="129"/>
      <c r="V191" s="129"/>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29"/>
      <c r="AV191" s="129"/>
      <c r="AW191" s="129"/>
      <c r="AX191" s="129"/>
      <c r="AY191" s="129"/>
      <c r="AZ191" s="129"/>
      <c r="BA191" s="129"/>
      <c r="BB191" s="129"/>
      <c r="BC191" s="129"/>
      <c r="BD191" s="129"/>
      <c r="BE191" s="129"/>
      <c r="BF191" s="129"/>
      <c r="BG191" s="134"/>
      <c r="BH191" s="134"/>
      <c r="BI191" s="129"/>
      <c r="BJ191" s="155"/>
      <c r="BK191" s="155"/>
      <c r="BL191" s="155"/>
      <c r="BM191" s="155"/>
    </row>
    <row r="192" spans="1:65" ht="84" customHeight="1">
      <c r="A192" s="130">
        <v>189</v>
      </c>
      <c r="B192" s="137" t="s">
        <v>87</v>
      </c>
      <c r="C192" s="149" t="str">
        <f>IFERROR(VLOOKUP(B192,Listados!B$3:C$20,2,FALSE),"")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2" s="142" t="s">
        <v>633</v>
      </c>
      <c r="E192" s="136" t="s">
        <v>314</v>
      </c>
      <c r="F192" s="136" t="s">
        <v>626</v>
      </c>
      <c r="G192" s="136" t="s">
        <v>467</v>
      </c>
      <c r="H192" s="151" t="s">
        <v>620</v>
      </c>
      <c r="I192" s="151" t="s">
        <v>316</v>
      </c>
      <c r="J192" s="151" t="s">
        <v>621</v>
      </c>
      <c r="K192" s="152" t="s">
        <v>16</v>
      </c>
      <c r="L192" s="136" t="s">
        <v>622</v>
      </c>
      <c r="M192" s="132" t="s">
        <v>21</v>
      </c>
      <c r="N192" s="134"/>
      <c r="O192" s="133" t="s">
        <v>32</v>
      </c>
      <c r="P192" s="134"/>
      <c r="Q192" s="134" t="str">
        <f>IF(AND(M192&lt;&gt;"",O192&lt;&gt;""),VLOOKUP(M192&amp;O192,Listados!$M$3:$N$27,2,FALSE),"")</f>
        <v>Bajo</v>
      </c>
      <c r="R192" s="134" t="str">
        <f>+VLOOKUP(Q192,Listados!$P$3:$Q$6,2,FALSE)</f>
        <v>Asumir el riesgo</v>
      </c>
      <c r="S192" s="134"/>
      <c r="T192" s="134"/>
      <c r="U192" s="129"/>
      <c r="V192" s="129"/>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29"/>
      <c r="AV192" s="129"/>
      <c r="AW192" s="129"/>
      <c r="AX192" s="129"/>
      <c r="AY192" s="129"/>
      <c r="AZ192" s="129"/>
      <c r="BA192" s="129"/>
      <c r="BB192" s="129"/>
      <c r="BC192" s="129"/>
      <c r="BD192" s="129"/>
      <c r="BE192" s="129"/>
      <c r="BF192" s="129"/>
      <c r="BG192" s="134"/>
      <c r="BH192" s="134"/>
      <c r="BI192" s="129"/>
      <c r="BJ192" s="155"/>
      <c r="BK192" s="155"/>
      <c r="BL192" s="155"/>
      <c r="BM192" s="155"/>
    </row>
    <row r="193" spans="1:65" ht="84" customHeight="1">
      <c r="A193" s="130">
        <v>190</v>
      </c>
      <c r="B193" s="137" t="s">
        <v>87</v>
      </c>
      <c r="C193" s="149" t="str">
        <f>IFERROR(VLOOKUP(B193,Listados!B$3:C$20,2,FALSE),"")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3" s="143" t="s">
        <v>634</v>
      </c>
      <c r="E193" s="136" t="s">
        <v>314</v>
      </c>
      <c r="F193" s="136" t="s">
        <v>626</v>
      </c>
      <c r="G193" s="136" t="s">
        <v>467</v>
      </c>
      <c r="H193" s="151" t="s">
        <v>620</v>
      </c>
      <c r="I193" s="151" t="s">
        <v>316</v>
      </c>
      <c r="J193" s="151" t="s">
        <v>621</v>
      </c>
      <c r="K193" s="152" t="s">
        <v>16</v>
      </c>
      <c r="L193" s="136" t="s">
        <v>622</v>
      </c>
      <c r="M193" s="132" t="s">
        <v>21</v>
      </c>
      <c r="N193" s="134"/>
      <c r="O193" s="133" t="s">
        <v>32</v>
      </c>
      <c r="P193" s="134"/>
      <c r="Q193" s="134" t="str">
        <f>IF(AND(M193&lt;&gt;"",O193&lt;&gt;""),VLOOKUP(M193&amp;O193,Listados!$M$3:$N$27,2,FALSE),"")</f>
        <v>Bajo</v>
      </c>
      <c r="R193" s="134" t="str">
        <f>+VLOOKUP(Q193,Listados!$P$3:$Q$6,2,FALSE)</f>
        <v>Asumir el riesgo</v>
      </c>
      <c r="S193" s="134"/>
      <c r="T193" s="134"/>
      <c r="U193" s="129"/>
      <c r="V193" s="129"/>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29"/>
      <c r="AV193" s="129"/>
      <c r="AW193" s="129"/>
      <c r="AX193" s="129"/>
      <c r="AY193" s="129"/>
      <c r="AZ193" s="129"/>
      <c r="BA193" s="129"/>
      <c r="BB193" s="129"/>
      <c r="BC193" s="129"/>
      <c r="BD193" s="129"/>
      <c r="BE193" s="129"/>
      <c r="BF193" s="129"/>
      <c r="BG193" s="134"/>
      <c r="BH193" s="134"/>
      <c r="BI193" s="129"/>
      <c r="BJ193" s="155"/>
      <c r="BK193" s="155"/>
      <c r="BL193" s="155"/>
      <c r="BM193" s="155"/>
    </row>
    <row r="194" spans="1:65" ht="84" customHeight="1">
      <c r="A194" s="130">
        <v>191</v>
      </c>
      <c r="B194" s="137" t="s">
        <v>87</v>
      </c>
      <c r="C194" s="149" t="str">
        <f>IFERROR(VLOOKUP(B194,Listados!B$3:C$20,2,FALSE),"")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4" s="142" t="s">
        <v>635</v>
      </c>
      <c r="E194" s="136" t="s">
        <v>272</v>
      </c>
      <c r="F194" s="136" t="s">
        <v>626</v>
      </c>
      <c r="G194" s="136" t="s">
        <v>467</v>
      </c>
      <c r="H194" s="151" t="s">
        <v>274</v>
      </c>
      <c r="I194" s="151" t="s">
        <v>533</v>
      </c>
      <c r="J194" s="151" t="s">
        <v>471</v>
      </c>
      <c r="K194" s="152" t="s">
        <v>30</v>
      </c>
      <c r="L194" s="136" t="s">
        <v>636</v>
      </c>
      <c r="M194" s="132" t="s">
        <v>21</v>
      </c>
      <c r="N194" s="134"/>
      <c r="O194" s="133" t="s">
        <v>32</v>
      </c>
      <c r="P194" s="134"/>
      <c r="Q194" s="134" t="str">
        <f>IF(AND(M194&lt;&gt;"",O194&lt;&gt;""),VLOOKUP(M194&amp;O194,Listados!$M$3:$N$27,2,FALSE),"")</f>
        <v>Bajo</v>
      </c>
      <c r="R194" s="134" t="str">
        <f>+VLOOKUP(Q194,Listados!$P$3:$Q$6,2,FALSE)</f>
        <v>Asumir el riesgo</v>
      </c>
      <c r="S194" s="134"/>
      <c r="T194" s="134"/>
      <c r="U194" s="129"/>
      <c r="V194" s="129"/>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29"/>
      <c r="AV194" s="129"/>
      <c r="AW194" s="129"/>
      <c r="AX194" s="129"/>
      <c r="AY194" s="129"/>
      <c r="AZ194" s="129"/>
      <c r="BA194" s="129"/>
      <c r="BB194" s="129"/>
      <c r="BC194" s="129"/>
      <c r="BD194" s="129"/>
      <c r="BE194" s="129"/>
      <c r="BF194" s="129"/>
      <c r="BG194" s="134"/>
      <c r="BH194" s="134"/>
      <c r="BI194" s="129"/>
      <c r="BJ194" s="155"/>
      <c r="BK194" s="155"/>
      <c r="BL194" s="155"/>
      <c r="BM194" s="155"/>
    </row>
    <row r="195" spans="1:65" ht="84" customHeight="1">
      <c r="A195" s="130">
        <v>192</v>
      </c>
      <c r="B195" s="137" t="s">
        <v>87</v>
      </c>
      <c r="C195" s="149" t="str">
        <f>IFERROR(VLOOKUP(B195,Listados!B$3:C$20,2,FALSE),"")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5" s="142" t="s">
        <v>637</v>
      </c>
      <c r="E195" s="136" t="s">
        <v>272</v>
      </c>
      <c r="F195" s="136" t="s">
        <v>626</v>
      </c>
      <c r="G195" s="136" t="s">
        <v>467</v>
      </c>
      <c r="H195" s="151" t="s">
        <v>274</v>
      </c>
      <c r="I195" s="151" t="s">
        <v>533</v>
      </c>
      <c r="J195" s="151" t="s">
        <v>471</v>
      </c>
      <c r="K195" s="152" t="s">
        <v>30</v>
      </c>
      <c r="L195" s="136" t="s">
        <v>636</v>
      </c>
      <c r="M195" s="132" t="s">
        <v>21</v>
      </c>
      <c r="N195" s="134"/>
      <c r="O195" s="133" t="s">
        <v>32</v>
      </c>
      <c r="P195" s="134"/>
      <c r="Q195" s="134" t="str">
        <f>IF(AND(M195&lt;&gt;"",O195&lt;&gt;""),VLOOKUP(M195&amp;O195,Listados!$M$3:$N$27,2,FALSE),"")</f>
        <v>Bajo</v>
      </c>
      <c r="R195" s="134" t="str">
        <f>+VLOOKUP(Q195,Listados!$P$3:$Q$6,2,FALSE)</f>
        <v>Asumir el riesgo</v>
      </c>
      <c r="S195" s="134"/>
      <c r="T195" s="134"/>
      <c r="U195" s="129"/>
      <c r="V195" s="129"/>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29"/>
      <c r="AV195" s="129"/>
      <c r="AW195" s="129"/>
      <c r="AX195" s="129"/>
      <c r="AY195" s="129"/>
      <c r="AZ195" s="129"/>
      <c r="BA195" s="129"/>
      <c r="BB195" s="129"/>
      <c r="BC195" s="129"/>
      <c r="BD195" s="129"/>
      <c r="BE195" s="129"/>
      <c r="BF195" s="129"/>
      <c r="BG195" s="134"/>
      <c r="BH195" s="134"/>
      <c r="BI195" s="129"/>
      <c r="BJ195" s="155"/>
      <c r="BK195" s="155"/>
      <c r="BL195" s="155"/>
      <c r="BM195" s="155"/>
    </row>
    <row r="196" spans="1:65" ht="84" customHeight="1">
      <c r="A196" s="130">
        <v>192.95652173913001</v>
      </c>
      <c r="B196" s="132" t="s">
        <v>90</v>
      </c>
      <c r="C196" s="132" t="s">
        <v>90</v>
      </c>
      <c r="D196" s="145" t="s">
        <v>638</v>
      </c>
      <c r="E196" s="136" t="s">
        <v>216</v>
      </c>
      <c r="F196" s="136" t="s">
        <v>273</v>
      </c>
      <c r="G196" s="136" t="s">
        <v>217</v>
      </c>
      <c r="H196" s="151" t="s">
        <v>336</v>
      </c>
      <c r="I196" s="151" t="s">
        <v>275</v>
      </c>
      <c r="J196" s="151" t="s">
        <v>295</v>
      </c>
      <c r="K196" s="152" t="s">
        <v>16</v>
      </c>
      <c r="L196" s="129" t="s">
        <v>639</v>
      </c>
      <c r="M196" s="132" t="s">
        <v>21</v>
      </c>
      <c r="N196" s="134"/>
      <c r="O196" s="133" t="s">
        <v>18</v>
      </c>
      <c r="P196" s="134"/>
      <c r="Q196" s="134" t="str">
        <f>IF(AND(M196&lt;&gt;"",O196&lt;&gt;""),VLOOKUP(M196&amp;O196,Listados!$M$3:$N$27,2,FALSE),"")</f>
        <v>Bajo</v>
      </c>
      <c r="R196" s="134" t="str">
        <f>+VLOOKUP(Q196,Listados!$P$3:$Q$6,2,FALSE)</f>
        <v>Asumir el riesgo</v>
      </c>
      <c r="S196" s="134"/>
      <c r="T196" s="134"/>
      <c r="U196" s="129"/>
      <c r="V196" s="129"/>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29"/>
      <c r="AV196" s="129"/>
      <c r="AW196" s="129"/>
      <c r="AX196" s="129"/>
      <c r="AY196" s="129"/>
      <c r="AZ196" s="129"/>
      <c r="BA196" s="129"/>
      <c r="BB196" s="129"/>
      <c r="BC196" s="129"/>
      <c r="BD196" s="129"/>
      <c r="BE196" s="129"/>
      <c r="BF196" s="129"/>
      <c r="BG196" s="134"/>
      <c r="BH196" s="134"/>
      <c r="BI196" s="129"/>
      <c r="BJ196" s="155"/>
      <c r="BK196" s="155"/>
      <c r="BL196" s="155"/>
      <c r="BM196" s="155"/>
    </row>
    <row r="197" spans="1:65" ht="84" customHeight="1">
      <c r="A197" s="130">
        <v>194.11304347826101</v>
      </c>
      <c r="B197" s="132" t="s">
        <v>90</v>
      </c>
      <c r="C197" s="149" t="str">
        <f>IFERROR(VLOOKUP(B197,Listados!B$3:C$20,2,FALSE),"")</f>
        <v>Apoyar a las diferentes dependencias de la Entidad y del Sector Justicia en el cumplimiento de Su función administrativa, emitir conceptos jurídicos, defender y representar juridicamente al Ministerio de Justicia y del Derecho.</v>
      </c>
      <c r="D197" s="157" t="s">
        <v>640</v>
      </c>
      <c r="E197" s="136" t="s">
        <v>216</v>
      </c>
      <c r="F197" s="136" t="s">
        <v>273</v>
      </c>
      <c r="G197" s="136" t="s">
        <v>217</v>
      </c>
      <c r="H197" s="151" t="s">
        <v>336</v>
      </c>
      <c r="I197" s="151" t="s">
        <v>275</v>
      </c>
      <c r="J197" s="151" t="s">
        <v>295</v>
      </c>
      <c r="K197" s="152" t="s">
        <v>16</v>
      </c>
      <c r="L197" s="129" t="s">
        <v>639</v>
      </c>
      <c r="M197" s="132" t="s">
        <v>21</v>
      </c>
      <c r="N197" s="134"/>
      <c r="O197" s="133" t="s">
        <v>18</v>
      </c>
      <c r="P197" s="134"/>
      <c r="Q197" s="134" t="str">
        <f>IF(AND(M197&lt;&gt;"",O197&lt;&gt;""),VLOOKUP(M197&amp;O197,Listados!$M$3:$N$27,2,FALSE),"")</f>
        <v>Bajo</v>
      </c>
      <c r="R197" s="134" t="str">
        <f>+VLOOKUP(Q197,Listados!$P$3:$Q$6,2,FALSE)</f>
        <v>Asumir el riesgo</v>
      </c>
      <c r="S197" s="134"/>
      <c r="T197" s="134"/>
      <c r="U197" s="129"/>
      <c r="V197" s="129"/>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29"/>
      <c r="AV197" s="129"/>
      <c r="AW197" s="129"/>
      <c r="AX197" s="129"/>
      <c r="AY197" s="129"/>
      <c r="AZ197" s="129"/>
      <c r="BA197" s="129"/>
      <c r="BB197" s="129"/>
      <c r="BC197" s="129"/>
      <c r="BD197" s="129"/>
      <c r="BE197" s="129"/>
      <c r="BF197" s="129"/>
      <c r="BG197" s="134"/>
      <c r="BH197" s="134"/>
      <c r="BI197" s="129"/>
      <c r="BJ197" s="155"/>
      <c r="BK197" s="155"/>
      <c r="BL197" s="155"/>
      <c r="BM197" s="155"/>
    </row>
    <row r="198" spans="1:65" ht="84" customHeight="1">
      <c r="A198" s="130">
        <v>195.269565217391</v>
      </c>
      <c r="B198" s="132" t="s">
        <v>90</v>
      </c>
      <c r="C198" s="149" t="str">
        <f>IFERROR(VLOOKUP(B198,Listados!B$3:C$20,2,FALSE),"")</f>
        <v>Apoyar a las diferentes dependencias de la Entidad y del Sector Justicia en el cumplimiento de Su función administrativa, emitir conceptos jurídicos, defender y representar juridicamente al Ministerio de Justicia y del Derecho.</v>
      </c>
      <c r="D198" s="157" t="s">
        <v>641</v>
      </c>
      <c r="E198" s="136" t="s">
        <v>216</v>
      </c>
      <c r="F198" s="136" t="s">
        <v>273</v>
      </c>
      <c r="G198" s="136" t="s">
        <v>217</v>
      </c>
      <c r="H198" s="151" t="s">
        <v>336</v>
      </c>
      <c r="I198" s="151" t="s">
        <v>275</v>
      </c>
      <c r="J198" s="151" t="s">
        <v>295</v>
      </c>
      <c r="K198" s="152" t="s">
        <v>16</v>
      </c>
      <c r="L198" s="129" t="s">
        <v>639</v>
      </c>
      <c r="M198" s="132" t="s">
        <v>21</v>
      </c>
      <c r="N198" s="134"/>
      <c r="O198" s="133" t="s">
        <v>18</v>
      </c>
      <c r="P198" s="134"/>
      <c r="Q198" s="134" t="str">
        <f>IF(AND(M198&lt;&gt;"",O198&lt;&gt;""),VLOOKUP(M198&amp;O198,Listados!$M$3:$N$27,2,FALSE),"")</f>
        <v>Bajo</v>
      </c>
      <c r="R198" s="134" t="str">
        <f>+VLOOKUP(Q198,Listados!$P$3:$Q$6,2,FALSE)</f>
        <v>Asumir el riesgo</v>
      </c>
      <c r="S198" s="134"/>
      <c r="T198" s="134"/>
      <c r="U198" s="129"/>
      <c r="V198" s="129"/>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29"/>
      <c r="AV198" s="129"/>
      <c r="AW198" s="129"/>
      <c r="AX198" s="129"/>
      <c r="AY198" s="129"/>
      <c r="AZ198" s="129"/>
      <c r="BA198" s="129"/>
      <c r="BB198" s="129"/>
      <c r="BC198" s="129"/>
      <c r="BD198" s="129"/>
      <c r="BE198" s="129"/>
      <c r="BF198" s="129"/>
      <c r="BG198" s="134"/>
      <c r="BH198" s="134"/>
      <c r="BI198" s="129"/>
      <c r="BJ198" s="155"/>
      <c r="BK198" s="155"/>
      <c r="BL198" s="155"/>
      <c r="BM198" s="155"/>
    </row>
    <row r="199" spans="1:65" ht="84" customHeight="1">
      <c r="A199" s="130">
        <v>196.426086956522</v>
      </c>
      <c r="B199" s="132" t="s">
        <v>90</v>
      </c>
      <c r="C199" s="149" t="str">
        <f>IFERROR(VLOOKUP(B199,Listados!B$3:C$20,2,FALSE),"")</f>
        <v>Apoyar a las diferentes dependencias de la Entidad y del Sector Justicia en el cumplimiento de Su función administrativa, emitir conceptos jurídicos, defender y representar juridicamente al Ministerio de Justicia y del Derecho.</v>
      </c>
      <c r="D199" s="157" t="s">
        <v>642</v>
      </c>
      <c r="E199" s="136" t="s">
        <v>216</v>
      </c>
      <c r="F199" s="136" t="s">
        <v>273</v>
      </c>
      <c r="G199" s="136" t="s">
        <v>217</v>
      </c>
      <c r="H199" s="151" t="s">
        <v>336</v>
      </c>
      <c r="I199" s="151" t="s">
        <v>275</v>
      </c>
      <c r="J199" s="151" t="s">
        <v>295</v>
      </c>
      <c r="K199" s="152" t="s">
        <v>16</v>
      </c>
      <c r="L199" s="129" t="s">
        <v>639</v>
      </c>
      <c r="M199" s="132" t="s">
        <v>21</v>
      </c>
      <c r="N199" s="134"/>
      <c r="O199" s="133" t="s">
        <v>18</v>
      </c>
      <c r="P199" s="134"/>
      <c r="Q199" s="134" t="str">
        <f>IF(AND(M199&lt;&gt;"",O199&lt;&gt;""),VLOOKUP(M199&amp;O199,Listados!$M$3:$N$27,2,FALSE),"")</f>
        <v>Bajo</v>
      </c>
      <c r="R199" s="134" t="str">
        <f>+VLOOKUP(Q199,Listados!$P$3:$Q$6,2,FALSE)</f>
        <v>Asumir el riesgo</v>
      </c>
      <c r="S199" s="134"/>
      <c r="T199" s="134"/>
      <c r="U199" s="129"/>
      <c r="V199" s="129"/>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29"/>
      <c r="AV199" s="129"/>
      <c r="AW199" s="129"/>
      <c r="AX199" s="129"/>
      <c r="AY199" s="129"/>
      <c r="AZ199" s="129"/>
      <c r="BA199" s="129"/>
      <c r="BB199" s="129"/>
      <c r="BC199" s="129"/>
      <c r="BD199" s="129"/>
      <c r="BE199" s="129"/>
      <c r="BF199" s="129"/>
      <c r="BG199" s="134"/>
      <c r="BH199" s="134"/>
      <c r="BI199" s="129"/>
      <c r="BJ199" s="155"/>
      <c r="BK199" s="155"/>
      <c r="BL199" s="155"/>
      <c r="BM199" s="155"/>
    </row>
    <row r="200" spans="1:65" ht="84" customHeight="1">
      <c r="A200" s="130">
        <v>197.582608695652</v>
      </c>
      <c r="B200" s="132" t="s">
        <v>90</v>
      </c>
      <c r="C200" s="149" t="str">
        <f>IFERROR(VLOOKUP(B200,Listados!B$3:C$20,2,FALSE),"")</f>
        <v>Apoyar a las diferentes dependencias de la Entidad y del Sector Justicia en el cumplimiento de Su función administrativa, emitir conceptos jurídicos, defender y representar juridicamente al Ministerio de Justicia y del Derecho.</v>
      </c>
      <c r="D200" s="157" t="s">
        <v>643</v>
      </c>
      <c r="E200" s="136" t="s">
        <v>216</v>
      </c>
      <c r="F200" s="136" t="s">
        <v>273</v>
      </c>
      <c r="G200" s="136" t="s">
        <v>217</v>
      </c>
      <c r="H200" s="151" t="s">
        <v>336</v>
      </c>
      <c r="I200" s="151" t="s">
        <v>275</v>
      </c>
      <c r="J200" s="151" t="s">
        <v>295</v>
      </c>
      <c r="K200" s="152" t="s">
        <v>16</v>
      </c>
      <c r="L200" s="129" t="s">
        <v>639</v>
      </c>
      <c r="M200" s="132" t="s">
        <v>21</v>
      </c>
      <c r="N200" s="134"/>
      <c r="O200" s="133" t="s">
        <v>18</v>
      </c>
      <c r="P200" s="134"/>
      <c r="Q200" s="134" t="str">
        <f>IF(AND(M200&lt;&gt;"",O200&lt;&gt;""),VLOOKUP(M200&amp;O200,Listados!$M$3:$N$27,2,FALSE),"")</f>
        <v>Bajo</v>
      </c>
      <c r="R200" s="134" t="str">
        <f>+VLOOKUP(Q200,Listados!$P$3:$Q$6,2,FALSE)</f>
        <v>Asumir el riesgo</v>
      </c>
      <c r="S200" s="134"/>
      <c r="T200" s="134"/>
      <c r="U200" s="129"/>
      <c r="V200" s="129"/>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29"/>
      <c r="AV200" s="129"/>
      <c r="AW200" s="129"/>
      <c r="AX200" s="129"/>
      <c r="AY200" s="129"/>
      <c r="AZ200" s="129"/>
      <c r="BA200" s="129"/>
      <c r="BB200" s="129"/>
      <c r="BC200" s="129"/>
      <c r="BD200" s="129"/>
      <c r="BE200" s="129"/>
      <c r="BF200" s="129"/>
      <c r="BG200" s="134"/>
      <c r="BH200" s="134"/>
      <c r="BI200" s="129"/>
      <c r="BJ200" s="155"/>
      <c r="BK200" s="155"/>
      <c r="BL200" s="155"/>
      <c r="BM200" s="155"/>
    </row>
    <row r="201" spans="1:65" ht="84" customHeight="1">
      <c r="A201" s="130">
        <v>198.73913043478299</v>
      </c>
      <c r="B201" s="132" t="s">
        <v>90</v>
      </c>
      <c r="C201" s="149" t="str">
        <f>IFERROR(VLOOKUP(B201,Listados!B$3:C$20,2,FALSE),"")</f>
        <v>Apoyar a las diferentes dependencias de la Entidad y del Sector Justicia en el cumplimiento de Su función administrativa, emitir conceptos jurídicos, defender y representar juridicamente al Ministerio de Justicia y del Derecho.</v>
      </c>
      <c r="D201" s="136" t="s">
        <v>644</v>
      </c>
      <c r="E201" s="136" t="s">
        <v>216</v>
      </c>
      <c r="F201" s="136" t="s">
        <v>273</v>
      </c>
      <c r="G201" s="136" t="s">
        <v>217</v>
      </c>
      <c r="H201" s="151" t="s">
        <v>336</v>
      </c>
      <c r="I201" s="151" t="s">
        <v>275</v>
      </c>
      <c r="J201" s="151" t="s">
        <v>295</v>
      </c>
      <c r="K201" s="152" t="s">
        <v>16</v>
      </c>
      <c r="L201" s="129" t="s">
        <v>639</v>
      </c>
      <c r="M201" s="132" t="s">
        <v>21</v>
      </c>
      <c r="N201" s="134"/>
      <c r="O201" s="133" t="s">
        <v>18</v>
      </c>
      <c r="P201" s="134"/>
      <c r="Q201" s="134" t="str">
        <f>IF(AND(M201&lt;&gt;"",O201&lt;&gt;""),VLOOKUP(M201&amp;O201,Listados!$M$3:$N$27,2,FALSE),"")</f>
        <v>Bajo</v>
      </c>
      <c r="R201" s="134" t="str">
        <f>+VLOOKUP(Q201,Listados!$P$3:$Q$6,2,FALSE)</f>
        <v>Asumir el riesgo</v>
      </c>
      <c r="S201" s="134"/>
      <c r="T201" s="134"/>
      <c r="U201" s="129"/>
      <c r="V201" s="129"/>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29"/>
      <c r="AV201" s="129"/>
      <c r="AW201" s="129"/>
      <c r="AX201" s="129"/>
      <c r="AY201" s="129"/>
      <c r="AZ201" s="129"/>
      <c r="BA201" s="129"/>
      <c r="BB201" s="129"/>
      <c r="BC201" s="129"/>
      <c r="BD201" s="129"/>
      <c r="BE201" s="129"/>
      <c r="BF201" s="129"/>
      <c r="BG201" s="134"/>
      <c r="BH201" s="134"/>
      <c r="BI201" s="129"/>
      <c r="BJ201" s="155"/>
      <c r="BK201" s="155"/>
      <c r="BL201" s="155"/>
      <c r="BM201" s="155"/>
    </row>
    <row r="202" spans="1:65" ht="84" customHeight="1">
      <c r="A202" s="130">
        <v>199.89565217391299</v>
      </c>
      <c r="B202" s="132" t="s">
        <v>90</v>
      </c>
      <c r="C202" s="149" t="str">
        <f>IFERROR(VLOOKUP(B202,Listados!B$3:C$20,2,FALSE),"")</f>
        <v>Apoyar a las diferentes dependencias de la Entidad y del Sector Justicia en el cumplimiento de Su función administrativa, emitir conceptos jurídicos, defender y representar juridicamente al Ministerio de Justicia y del Derecho.</v>
      </c>
      <c r="D202" s="157" t="s">
        <v>645</v>
      </c>
      <c r="E202" s="136" t="s">
        <v>247</v>
      </c>
      <c r="F202" s="136" t="s">
        <v>248</v>
      </c>
      <c r="G202" s="136" t="s">
        <v>217</v>
      </c>
      <c r="H202" s="151" t="s">
        <v>218</v>
      </c>
      <c r="I202" s="151" t="s">
        <v>251</v>
      </c>
      <c r="J202" s="151" t="s">
        <v>218</v>
      </c>
      <c r="K202" s="152" t="s">
        <v>16</v>
      </c>
      <c r="L202" s="129" t="s">
        <v>526</v>
      </c>
      <c r="M202" s="132" t="s">
        <v>21</v>
      </c>
      <c r="N202" s="134"/>
      <c r="O202" s="133" t="s">
        <v>18</v>
      </c>
      <c r="P202" s="134"/>
      <c r="Q202" s="134" t="str">
        <f>IF(AND(M202&lt;&gt;"",O202&lt;&gt;""),VLOOKUP(M202&amp;O202,Listados!$M$3:$N$27,2,FALSE),"")</f>
        <v>Bajo</v>
      </c>
      <c r="R202" s="134" t="str">
        <f>+VLOOKUP(Q202,Listados!$P$3:$Q$6,2,FALSE)</f>
        <v>Asumir el riesgo</v>
      </c>
      <c r="S202" s="134"/>
      <c r="T202" s="134"/>
      <c r="U202" s="129"/>
      <c r="V202" s="129"/>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29"/>
      <c r="AV202" s="129"/>
      <c r="AW202" s="129"/>
      <c r="AX202" s="129"/>
      <c r="AY202" s="129"/>
      <c r="AZ202" s="129"/>
      <c r="BA202" s="129"/>
      <c r="BB202" s="129"/>
      <c r="BC202" s="129"/>
      <c r="BD202" s="129"/>
      <c r="BE202" s="129"/>
      <c r="BF202" s="129"/>
      <c r="BG202" s="134"/>
      <c r="BH202" s="134"/>
      <c r="BI202" s="129"/>
      <c r="BJ202" s="155"/>
      <c r="BK202" s="155"/>
      <c r="BL202" s="155"/>
      <c r="BM202" s="155"/>
    </row>
    <row r="203" spans="1:65" ht="84" customHeight="1">
      <c r="A203" s="130">
        <v>201.05217391304299</v>
      </c>
      <c r="B203" s="132" t="s">
        <v>90</v>
      </c>
      <c r="C203" s="149" t="str">
        <f>IFERROR(VLOOKUP(B203,Listados!B$3:C$20,2,FALSE),"")</f>
        <v>Apoyar a las diferentes dependencias de la Entidad y del Sector Justicia en el cumplimiento de Su función administrativa, emitir conceptos jurídicos, defender y representar juridicamente al Ministerio de Justicia y del Derecho.</v>
      </c>
      <c r="D203" s="157" t="s">
        <v>646</v>
      </c>
      <c r="E203" s="136" t="s">
        <v>247</v>
      </c>
      <c r="F203" s="136" t="s">
        <v>248</v>
      </c>
      <c r="G203" s="136" t="s">
        <v>217</v>
      </c>
      <c r="H203" s="151" t="s">
        <v>283</v>
      </c>
      <c r="I203" s="151" t="s">
        <v>275</v>
      </c>
      <c r="J203" s="151" t="s">
        <v>295</v>
      </c>
      <c r="K203" s="152" t="s">
        <v>16</v>
      </c>
      <c r="L203" s="129" t="s">
        <v>639</v>
      </c>
      <c r="M203" s="132" t="s">
        <v>21</v>
      </c>
      <c r="N203" s="134"/>
      <c r="O203" s="133" t="s">
        <v>18</v>
      </c>
      <c r="P203" s="134"/>
      <c r="Q203" s="134" t="str">
        <f>IF(AND(M203&lt;&gt;"",O203&lt;&gt;""),VLOOKUP(M203&amp;O203,Listados!$M$3:$N$27,2,FALSE),"")</f>
        <v>Bajo</v>
      </c>
      <c r="R203" s="134" t="str">
        <f>+VLOOKUP(Q203,Listados!$P$3:$Q$6,2,FALSE)</f>
        <v>Asumir el riesgo</v>
      </c>
      <c r="S203" s="134"/>
      <c r="T203" s="134"/>
      <c r="U203" s="129"/>
      <c r="V203" s="129"/>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29"/>
      <c r="AV203" s="129"/>
      <c r="AW203" s="129"/>
      <c r="AX203" s="129"/>
      <c r="AY203" s="129"/>
      <c r="AZ203" s="129"/>
      <c r="BA203" s="129"/>
      <c r="BB203" s="129"/>
      <c r="BC203" s="129"/>
      <c r="BD203" s="129"/>
      <c r="BE203" s="129"/>
      <c r="BF203" s="129"/>
      <c r="BG203" s="134"/>
      <c r="BH203" s="134"/>
      <c r="BI203" s="129"/>
      <c r="BJ203" s="155"/>
      <c r="BK203" s="155"/>
      <c r="BL203" s="155"/>
      <c r="BM203" s="155"/>
    </row>
    <row r="204" spans="1:65" ht="84" customHeight="1">
      <c r="A204" s="130">
        <v>202.20869565217399</v>
      </c>
      <c r="B204" s="132" t="s">
        <v>90</v>
      </c>
      <c r="C204" s="149" t="str">
        <f>IFERROR(VLOOKUP(B204,Listados!B$3:C$20,2,FALSE),"")</f>
        <v>Apoyar a las diferentes dependencias de la Entidad y del Sector Justicia en el cumplimiento de Su función administrativa, emitir conceptos jurídicos, defender y representar juridicamente al Ministerio de Justicia y del Derecho.</v>
      </c>
      <c r="D204" s="157" t="s">
        <v>647</v>
      </c>
      <c r="E204" s="136" t="s">
        <v>247</v>
      </c>
      <c r="F204" s="136" t="s">
        <v>248</v>
      </c>
      <c r="G204" s="136" t="s">
        <v>217</v>
      </c>
      <c r="H204" s="151" t="s">
        <v>283</v>
      </c>
      <c r="I204" s="151" t="s">
        <v>275</v>
      </c>
      <c r="J204" s="151" t="s">
        <v>295</v>
      </c>
      <c r="K204" s="152" t="s">
        <v>16</v>
      </c>
      <c r="L204" s="129" t="s">
        <v>639</v>
      </c>
      <c r="M204" s="132" t="s">
        <v>21</v>
      </c>
      <c r="N204" s="134"/>
      <c r="O204" s="133" t="s">
        <v>18</v>
      </c>
      <c r="P204" s="134"/>
      <c r="Q204" s="134" t="str">
        <f>IF(AND(M204&lt;&gt;"",O204&lt;&gt;""),VLOOKUP(M204&amp;O204,Listados!$M$3:$N$27,2,FALSE),"")</f>
        <v>Bajo</v>
      </c>
      <c r="R204" s="134" t="str">
        <f>+VLOOKUP(Q204,Listados!$P$3:$Q$6,2,FALSE)</f>
        <v>Asumir el riesgo</v>
      </c>
      <c r="S204" s="134"/>
      <c r="T204" s="134"/>
      <c r="U204" s="129"/>
      <c r="V204" s="129"/>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29"/>
      <c r="AV204" s="129"/>
      <c r="AW204" s="129"/>
      <c r="AX204" s="129"/>
      <c r="AY204" s="129"/>
      <c r="AZ204" s="129"/>
      <c r="BA204" s="129"/>
      <c r="BB204" s="129"/>
      <c r="BC204" s="129"/>
      <c r="BD204" s="129"/>
      <c r="BE204" s="129"/>
      <c r="BF204" s="129"/>
      <c r="BG204" s="134"/>
      <c r="BH204" s="134"/>
      <c r="BI204" s="129"/>
      <c r="BJ204" s="155"/>
      <c r="BK204" s="155"/>
      <c r="BL204" s="155"/>
      <c r="BM204" s="155"/>
    </row>
    <row r="205" spans="1:65" ht="84" customHeight="1">
      <c r="A205" s="130">
        <v>203.36521739130399</v>
      </c>
      <c r="B205" s="132" t="s">
        <v>90</v>
      </c>
      <c r="C205" s="149" t="str">
        <f>IFERROR(VLOOKUP(B205,Listados!B$3:C$20,2,FALSE),"")</f>
        <v>Apoyar a las diferentes dependencias de la Entidad y del Sector Justicia en el cumplimiento de Su función administrativa, emitir conceptos jurídicos, defender y representar juridicamente al Ministerio de Justicia y del Derecho.</v>
      </c>
      <c r="D205" s="157" t="s">
        <v>648</v>
      </c>
      <c r="E205" s="136" t="s">
        <v>247</v>
      </c>
      <c r="F205" s="136" t="s">
        <v>248</v>
      </c>
      <c r="G205" s="136" t="s">
        <v>217</v>
      </c>
      <c r="H205" s="151" t="s">
        <v>283</v>
      </c>
      <c r="I205" s="151" t="s">
        <v>275</v>
      </c>
      <c r="J205" s="151" t="s">
        <v>295</v>
      </c>
      <c r="K205" s="152" t="s">
        <v>16</v>
      </c>
      <c r="L205" s="129" t="s">
        <v>639</v>
      </c>
      <c r="M205" s="132" t="s">
        <v>21</v>
      </c>
      <c r="N205" s="134"/>
      <c r="O205" s="133" t="s">
        <v>18</v>
      </c>
      <c r="P205" s="134"/>
      <c r="Q205" s="134" t="str">
        <f>IF(AND(M205&lt;&gt;"",O205&lt;&gt;""),VLOOKUP(M205&amp;O205,Listados!$M$3:$N$27,2,FALSE),"")</f>
        <v>Bajo</v>
      </c>
      <c r="R205" s="134" t="str">
        <f>+VLOOKUP(Q205,Listados!$P$3:$Q$6,2,FALSE)</f>
        <v>Asumir el riesgo</v>
      </c>
      <c r="S205" s="134"/>
      <c r="T205" s="134"/>
      <c r="U205" s="129"/>
      <c r="V205" s="129"/>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29"/>
      <c r="AV205" s="129"/>
      <c r="AW205" s="129"/>
      <c r="AX205" s="129"/>
      <c r="AY205" s="129"/>
      <c r="AZ205" s="129"/>
      <c r="BA205" s="129"/>
      <c r="BB205" s="129"/>
      <c r="BC205" s="129"/>
      <c r="BD205" s="129"/>
      <c r="BE205" s="129"/>
      <c r="BF205" s="129"/>
      <c r="BG205" s="134"/>
      <c r="BH205" s="134"/>
      <c r="BI205" s="129"/>
      <c r="BJ205" s="155"/>
      <c r="BK205" s="155"/>
      <c r="BL205" s="155"/>
      <c r="BM205" s="155"/>
    </row>
    <row r="206" spans="1:65" ht="84" customHeight="1">
      <c r="A206" s="130">
        <v>204.52173913043501</v>
      </c>
      <c r="B206" s="132" t="s">
        <v>90</v>
      </c>
      <c r="C206" s="149" t="str">
        <f>IFERROR(VLOOKUP(B206,Listados!B$3:C$20,2,FALSE),"")</f>
        <v>Apoyar a las diferentes dependencias de la Entidad y del Sector Justicia en el cumplimiento de Su función administrativa, emitir conceptos jurídicos, defender y representar juridicamente al Ministerio de Justicia y del Derecho.</v>
      </c>
      <c r="D206" s="157" t="s">
        <v>649</v>
      </c>
      <c r="E206" s="136" t="s">
        <v>247</v>
      </c>
      <c r="F206" s="136" t="s">
        <v>248</v>
      </c>
      <c r="G206" s="136" t="s">
        <v>217</v>
      </c>
      <c r="H206" s="151" t="s">
        <v>283</v>
      </c>
      <c r="I206" s="151" t="s">
        <v>275</v>
      </c>
      <c r="J206" s="151" t="s">
        <v>295</v>
      </c>
      <c r="K206" s="152" t="s">
        <v>16</v>
      </c>
      <c r="L206" s="129" t="s">
        <v>639</v>
      </c>
      <c r="M206" s="132" t="s">
        <v>21</v>
      </c>
      <c r="N206" s="134"/>
      <c r="O206" s="133" t="s">
        <v>18</v>
      </c>
      <c r="P206" s="134"/>
      <c r="Q206" s="134" t="str">
        <f>IF(AND(M206&lt;&gt;"",O206&lt;&gt;""),VLOOKUP(M206&amp;O206,Listados!$M$3:$N$27,2,FALSE),"")</f>
        <v>Bajo</v>
      </c>
      <c r="R206" s="134" t="str">
        <f>+VLOOKUP(Q206,Listados!$P$3:$Q$6,2,FALSE)</f>
        <v>Asumir el riesgo</v>
      </c>
      <c r="S206" s="134"/>
      <c r="T206" s="134"/>
      <c r="U206" s="129"/>
      <c r="V206" s="129"/>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29"/>
      <c r="AV206" s="129"/>
      <c r="AW206" s="129"/>
      <c r="AX206" s="129"/>
      <c r="AY206" s="129"/>
      <c r="AZ206" s="129"/>
      <c r="BA206" s="129"/>
      <c r="BB206" s="129"/>
      <c r="BC206" s="129"/>
      <c r="BD206" s="129"/>
      <c r="BE206" s="129"/>
      <c r="BF206" s="129"/>
      <c r="BG206" s="134"/>
      <c r="BH206" s="134"/>
      <c r="BI206" s="129"/>
      <c r="BJ206" s="155"/>
      <c r="BK206" s="155"/>
      <c r="BL206" s="155"/>
      <c r="BM206" s="155"/>
    </row>
    <row r="207" spans="1:65" ht="84" customHeight="1">
      <c r="A207" s="130">
        <v>205.67826086956501</v>
      </c>
      <c r="B207" s="132" t="s">
        <v>90</v>
      </c>
      <c r="C207" s="149" t="str">
        <f>IFERROR(VLOOKUP(B207,Listados!B$3:C$20,2,FALSE),"")</f>
        <v>Apoyar a las diferentes dependencias de la Entidad y del Sector Justicia en el cumplimiento de Su función administrativa, emitir conceptos jurídicos, defender y representar juridicamente al Ministerio de Justicia y del Derecho.</v>
      </c>
      <c r="D207" s="157" t="s">
        <v>650</v>
      </c>
      <c r="E207" s="136" t="s">
        <v>247</v>
      </c>
      <c r="F207" s="136" t="s">
        <v>248</v>
      </c>
      <c r="G207" s="136" t="s">
        <v>217</v>
      </c>
      <c r="H207" s="151" t="s">
        <v>283</v>
      </c>
      <c r="I207" s="151" t="s">
        <v>275</v>
      </c>
      <c r="J207" s="151" t="s">
        <v>295</v>
      </c>
      <c r="K207" s="152" t="s">
        <v>16</v>
      </c>
      <c r="L207" s="129" t="s">
        <v>639</v>
      </c>
      <c r="M207" s="132" t="s">
        <v>21</v>
      </c>
      <c r="N207" s="134"/>
      <c r="O207" s="133" t="s">
        <v>18</v>
      </c>
      <c r="P207" s="134"/>
      <c r="Q207" s="134" t="str">
        <f>IF(AND(M207&lt;&gt;"",O207&lt;&gt;""),VLOOKUP(M207&amp;O207,Listados!$M$3:$N$27,2,FALSE),"")</f>
        <v>Bajo</v>
      </c>
      <c r="R207" s="134" t="str">
        <f>+VLOOKUP(Q207,Listados!$P$3:$Q$6,2,FALSE)</f>
        <v>Asumir el riesgo</v>
      </c>
      <c r="S207" s="134"/>
      <c r="T207" s="134"/>
      <c r="U207" s="129"/>
      <c r="V207" s="129"/>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29"/>
      <c r="AV207" s="129"/>
      <c r="AW207" s="129"/>
      <c r="AX207" s="129"/>
      <c r="AY207" s="129"/>
      <c r="AZ207" s="129"/>
      <c r="BA207" s="129"/>
      <c r="BB207" s="129"/>
      <c r="BC207" s="129"/>
      <c r="BD207" s="129"/>
      <c r="BE207" s="129"/>
      <c r="BF207" s="129"/>
      <c r="BG207" s="134"/>
      <c r="BH207" s="134"/>
      <c r="BI207" s="129"/>
      <c r="BJ207" s="155"/>
      <c r="BK207" s="155"/>
      <c r="BL207" s="155"/>
      <c r="BM207" s="155"/>
    </row>
    <row r="208" spans="1:65" ht="84" customHeight="1">
      <c r="A208" s="130">
        <v>206.834782608696</v>
      </c>
      <c r="B208" s="132" t="s">
        <v>90</v>
      </c>
      <c r="C208" s="149" t="str">
        <f>IFERROR(VLOOKUP(B208,Listados!B$3:C$20,2,FALSE),"")</f>
        <v>Apoyar a las diferentes dependencias de la Entidad y del Sector Justicia en el cumplimiento de Su función administrativa, emitir conceptos jurídicos, defender y representar juridicamente al Ministerio de Justicia y del Derecho.</v>
      </c>
      <c r="D208" s="157" t="s">
        <v>651</v>
      </c>
      <c r="E208" s="136" t="s">
        <v>247</v>
      </c>
      <c r="F208" s="136" t="s">
        <v>248</v>
      </c>
      <c r="G208" s="136" t="s">
        <v>217</v>
      </c>
      <c r="H208" s="151" t="s">
        <v>283</v>
      </c>
      <c r="I208" s="151" t="s">
        <v>275</v>
      </c>
      <c r="J208" s="151" t="s">
        <v>295</v>
      </c>
      <c r="K208" s="152" t="s">
        <v>16</v>
      </c>
      <c r="L208" s="129" t="s">
        <v>639</v>
      </c>
      <c r="M208" s="132" t="s">
        <v>21</v>
      </c>
      <c r="N208" s="134"/>
      <c r="O208" s="133" t="s">
        <v>18</v>
      </c>
      <c r="P208" s="134"/>
      <c r="Q208" s="134" t="str">
        <f>IF(AND(M208&lt;&gt;"",O208&lt;&gt;""),VLOOKUP(M208&amp;O208,Listados!$M$3:$N$27,2,FALSE),"")</f>
        <v>Bajo</v>
      </c>
      <c r="R208" s="134" t="str">
        <f>+VLOOKUP(Q208,Listados!$P$3:$Q$6,2,FALSE)</f>
        <v>Asumir el riesgo</v>
      </c>
      <c r="S208" s="134"/>
      <c r="T208" s="134"/>
      <c r="U208" s="129"/>
      <c r="V208" s="129"/>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29"/>
      <c r="AV208" s="129"/>
      <c r="AW208" s="129"/>
      <c r="AX208" s="129"/>
      <c r="AY208" s="129"/>
      <c r="AZ208" s="129"/>
      <c r="BA208" s="129"/>
      <c r="BB208" s="129"/>
      <c r="BC208" s="129"/>
      <c r="BD208" s="129"/>
      <c r="BE208" s="129"/>
      <c r="BF208" s="129"/>
      <c r="BG208" s="134"/>
      <c r="BH208" s="134"/>
      <c r="BI208" s="129"/>
      <c r="BJ208" s="155"/>
      <c r="BK208" s="155"/>
      <c r="BL208" s="155"/>
      <c r="BM208" s="155"/>
    </row>
    <row r="209" spans="1:65" ht="84" customHeight="1">
      <c r="A209" s="130">
        <v>207.991304347826</v>
      </c>
      <c r="B209" s="132" t="s">
        <v>90</v>
      </c>
      <c r="C209" s="149" t="str">
        <f>IFERROR(VLOOKUP(B209,Listados!B$3:C$20,2,FALSE),"")</f>
        <v>Apoyar a las diferentes dependencias de la Entidad y del Sector Justicia en el cumplimiento de Su función administrativa, emitir conceptos jurídicos, defender y representar juridicamente al Ministerio de Justicia y del Derecho.</v>
      </c>
      <c r="D209" s="157" t="s">
        <v>652</v>
      </c>
      <c r="E209" s="136" t="s">
        <v>247</v>
      </c>
      <c r="F209" s="136" t="s">
        <v>248</v>
      </c>
      <c r="G209" s="136" t="s">
        <v>217</v>
      </c>
      <c r="H209" s="151" t="s">
        <v>283</v>
      </c>
      <c r="I209" s="151" t="s">
        <v>275</v>
      </c>
      <c r="J209" s="151" t="s">
        <v>295</v>
      </c>
      <c r="K209" s="152" t="s">
        <v>16</v>
      </c>
      <c r="L209" s="129" t="s">
        <v>639</v>
      </c>
      <c r="M209" s="132" t="s">
        <v>21</v>
      </c>
      <c r="N209" s="134"/>
      <c r="O209" s="133" t="s">
        <v>18</v>
      </c>
      <c r="P209" s="134"/>
      <c r="Q209" s="134" t="str">
        <f>IF(AND(M209&lt;&gt;"",O209&lt;&gt;""),VLOOKUP(M209&amp;O209,Listados!$M$3:$N$27,2,FALSE),"")</f>
        <v>Bajo</v>
      </c>
      <c r="R209" s="134" t="str">
        <f>+VLOOKUP(Q209,Listados!$P$3:$Q$6,2,FALSE)</f>
        <v>Asumir el riesgo</v>
      </c>
      <c r="S209" s="134"/>
      <c r="T209" s="134"/>
      <c r="U209" s="129"/>
      <c r="V209" s="129"/>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29"/>
      <c r="AV209" s="129"/>
      <c r="AW209" s="129"/>
      <c r="AX209" s="129"/>
      <c r="AY209" s="129"/>
      <c r="AZ209" s="129"/>
      <c r="BA209" s="129"/>
      <c r="BB209" s="129"/>
      <c r="BC209" s="129"/>
      <c r="BD209" s="129"/>
      <c r="BE209" s="129"/>
      <c r="BF209" s="129"/>
      <c r="BG209" s="134"/>
      <c r="BH209" s="134"/>
      <c r="BI209" s="129"/>
      <c r="BJ209" s="155"/>
      <c r="BK209" s="155"/>
      <c r="BL209" s="155"/>
      <c r="BM209" s="155"/>
    </row>
    <row r="210" spans="1:65" ht="84" customHeight="1">
      <c r="A210" s="130">
        <v>209.147826086956</v>
      </c>
      <c r="B210" s="132" t="s">
        <v>90</v>
      </c>
      <c r="C210" s="149" t="str">
        <f>IFERROR(VLOOKUP(B210,Listados!B$3:C$20,2,FALSE),"")</f>
        <v>Apoyar a las diferentes dependencias de la Entidad y del Sector Justicia en el cumplimiento de Su función administrativa, emitir conceptos jurídicos, defender y representar juridicamente al Ministerio de Justicia y del Derecho.</v>
      </c>
      <c r="D210" s="157" t="s">
        <v>653</v>
      </c>
      <c r="E210" s="136" t="s">
        <v>247</v>
      </c>
      <c r="F210" s="136" t="s">
        <v>248</v>
      </c>
      <c r="G210" s="136" t="s">
        <v>217</v>
      </c>
      <c r="H210" s="151" t="s">
        <v>283</v>
      </c>
      <c r="I210" s="151" t="s">
        <v>275</v>
      </c>
      <c r="J210" s="151" t="s">
        <v>295</v>
      </c>
      <c r="K210" s="152" t="s">
        <v>16</v>
      </c>
      <c r="L210" s="129" t="s">
        <v>639</v>
      </c>
      <c r="M210" s="132" t="s">
        <v>21</v>
      </c>
      <c r="N210" s="134"/>
      <c r="O210" s="133" t="s">
        <v>18</v>
      </c>
      <c r="P210" s="134"/>
      <c r="Q210" s="134" t="str">
        <f>IF(AND(M210&lt;&gt;"",O210&lt;&gt;""),VLOOKUP(M210&amp;O210,Listados!$M$3:$N$27,2,FALSE),"")</f>
        <v>Bajo</v>
      </c>
      <c r="R210" s="134" t="str">
        <f>+VLOOKUP(Q210,Listados!$P$3:$Q$6,2,FALSE)</f>
        <v>Asumir el riesgo</v>
      </c>
      <c r="S210" s="134"/>
      <c r="T210" s="134"/>
      <c r="U210" s="129"/>
      <c r="V210" s="129"/>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29"/>
      <c r="AV210" s="129"/>
      <c r="AW210" s="129"/>
      <c r="AX210" s="129"/>
      <c r="AY210" s="129"/>
      <c r="AZ210" s="129"/>
      <c r="BA210" s="129"/>
      <c r="BB210" s="129"/>
      <c r="BC210" s="129"/>
      <c r="BD210" s="129"/>
      <c r="BE210" s="129"/>
      <c r="BF210" s="129"/>
      <c r="BG210" s="134"/>
      <c r="BH210" s="134"/>
      <c r="BI210" s="129"/>
      <c r="BJ210" s="155"/>
      <c r="BK210" s="155"/>
      <c r="BL210" s="155"/>
      <c r="BM210" s="155"/>
    </row>
    <row r="211" spans="1:65" ht="84" customHeight="1">
      <c r="A211" s="130">
        <v>210.304347826087</v>
      </c>
      <c r="B211" s="132" t="s">
        <v>90</v>
      </c>
      <c r="C211" s="149" t="str">
        <f>IFERROR(VLOOKUP(B211,Listados!B$3:C$20,2,FALSE),"")</f>
        <v>Apoyar a las diferentes dependencias de la Entidad y del Sector Justicia en el cumplimiento de Su función administrativa, emitir conceptos jurídicos, defender y representar juridicamente al Ministerio de Justicia y del Derecho.</v>
      </c>
      <c r="D211" s="157" t="s">
        <v>654</v>
      </c>
      <c r="E211" s="136" t="s">
        <v>247</v>
      </c>
      <c r="F211" s="136" t="s">
        <v>248</v>
      </c>
      <c r="G211" s="136" t="s">
        <v>217</v>
      </c>
      <c r="H211" s="151" t="s">
        <v>283</v>
      </c>
      <c r="I211" s="151" t="s">
        <v>275</v>
      </c>
      <c r="J211" s="151" t="s">
        <v>295</v>
      </c>
      <c r="K211" s="152" t="s">
        <v>16</v>
      </c>
      <c r="L211" s="129" t="s">
        <v>639</v>
      </c>
      <c r="M211" s="132" t="s">
        <v>21</v>
      </c>
      <c r="N211" s="134"/>
      <c r="O211" s="133" t="s">
        <v>18</v>
      </c>
      <c r="P211" s="134"/>
      <c r="Q211" s="134" t="str">
        <f>IF(AND(M211&lt;&gt;"",O211&lt;&gt;""),VLOOKUP(M211&amp;O211,Listados!$M$3:$N$27,2,FALSE),"")</f>
        <v>Bajo</v>
      </c>
      <c r="R211" s="134" t="str">
        <f>+VLOOKUP(Q211,Listados!$P$3:$Q$6,2,FALSE)</f>
        <v>Asumir el riesgo</v>
      </c>
      <c r="S211" s="134"/>
      <c r="T211" s="134"/>
      <c r="U211" s="129"/>
      <c r="V211" s="129"/>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29"/>
      <c r="AV211" s="129"/>
      <c r="AW211" s="129"/>
      <c r="AX211" s="129"/>
      <c r="AY211" s="129"/>
      <c r="AZ211" s="129"/>
      <c r="BA211" s="129"/>
      <c r="BB211" s="129"/>
      <c r="BC211" s="129"/>
      <c r="BD211" s="129"/>
      <c r="BE211" s="129"/>
      <c r="BF211" s="129"/>
      <c r="BG211" s="134"/>
      <c r="BH211" s="134"/>
      <c r="BI211" s="129"/>
      <c r="BJ211" s="155"/>
      <c r="BK211" s="155"/>
      <c r="BL211" s="155"/>
      <c r="BM211" s="155"/>
    </row>
    <row r="212" spans="1:65" ht="84" customHeight="1">
      <c r="A212" s="130">
        <v>211.460869565217</v>
      </c>
      <c r="B212" s="137" t="s">
        <v>90</v>
      </c>
      <c r="C212" s="149" t="str">
        <f>IFERROR(VLOOKUP(B212,Listados!B$3:C$20,2,FALSE),"")</f>
        <v>Apoyar a las diferentes dependencias de la Entidad y del Sector Justicia en el cumplimiento de Su función administrativa, emitir conceptos jurídicos, defender y representar juridicamente al Ministerio de Justicia y del Derecho.</v>
      </c>
      <c r="D212" s="157" t="s">
        <v>655</v>
      </c>
      <c r="E212" s="136" t="s">
        <v>247</v>
      </c>
      <c r="F212" s="136" t="s">
        <v>248</v>
      </c>
      <c r="G212" s="136" t="s">
        <v>217</v>
      </c>
      <c r="H212" s="151" t="s">
        <v>283</v>
      </c>
      <c r="I212" s="151" t="s">
        <v>275</v>
      </c>
      <c r="J212" s="151" t="s">
        <v>295</v>
      </c>
      <c r="K212" s="152" t="s">
        <v>16</v>
      </c>
      <c r="L212" s="129" t="s">
        <v>639</v>
      </c>
      <c r="M212" s="132" t="s">
        <v>21</v>
      </c>
      <c r="N212" s="134"/>
      <c r="O212" s="133" t="s">
        <v>18</v>
      </c>
      <c r="P212" s="134"/>
      <c r="Q212" s="134" t="str">
        <f>IF(AND(M212&lt;&gt;"",O212&lt;&gt;""),VLOOKUP(M212&amp;O212,Listados!$M$3:$N$27,2,FALSE),"")</f>
        <v>Bajo</v>
      </c>
      <c r="R212" s="134" t="str">
        <f>+VLOOKUP(Q212,Listados!$P$3:$Q$6,2,FALSE)</f>
        <v>Asumir el riesgo</v>
      </c>
      <c r="S212" s="134"/>
      <c r="T212" s="134"/>
      <c r="U212" s="129"/>
      <c r="V212" s="129"/>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29"/>
      <c r="AV212" s="129"/>
      <c r="AW212" s="129"/>
      <c r="AX212" s="129"/>
      <c r="AY212" s="129"/>
      <c r="AZ212" s="129"/>
      <c r="BA212" s="129"/>
      <c r="BB212" s="129"/>
      <c r="BC212" s="129"/>
      <c r="BD212" s="129"/>
      <c r="BE212" s="129"/>
      <c r="BF212" s="129"/>
      <c r="BG212" s="134"/>
      <c r="BH212" s="134"/>
      <c r="BI212" s="129"/>
      <c r="BJ212" s="155"/>
      <c r="BK212" s="155"/>
      <c r="BL212" s="155"/>
      <c r="BM212" s="155"/>
    </row>
    <row r="213" spans="1:65" ht="84" customHeight="1">
      <c r="A213" s="130">
        <v>212.61739130434799</v>
      </c>
      <c r="B213" s="137" t="s">
        <v>90</v>
      </c>
      <c r="C213" s="149" t="str">
        <f>IFERROR(VLOOKUP(B213,Listados!B$3:C$20,2,FALSE),"")</f>
        <v>Apoyar a las diferentes dependencias de la Entidad y del Sector Justicia en el cumplimiento de Su función administrativa, emitir conceptos jurídicos, defender y representar juridicamente al Ministerio de Justicia y del Derecho.</v>
      </c>
      <c r="D213" s="157" t="s">
        <v>656</v>
      </c>
      <c r="E213" s="136" t="s">
        <v>247</v>
      </c>
      <c r="F213" s="136" t="s">
        <v>248</v>
      </c>
      <c r="G213" s="136" t="s">
        <v>217</v>
      </c>
      <c r="H213" s="151" t="s">
        <v>377</v>
      </c>
      <c r="I213" s="151" t="s">
        <v>275</v>
      </c>
      <c r="J213" s="151" t="s">
        <v>341</v>
      </c>
      <c r="K213" s="152" t="s">
        <v>16</v>
      </c>
      <c r="L213" s="129" t="s">
        <v>526</v>
      </c>
      <c r="M213" s="132" t="s">
        <v>21</v>
      </c>
      <c r="N213" s="134"/>
      <c r="O213" s="133" t="s">
        <v>18</v>
      </c>
      <c r="P213" s="134"/>
      <c r="Q213" s="134" t="str">
        <f>IF(AND(M213&lt;&gt;"",O213&lt;&gt;""),VLOOKUP(M213&amp;O213,Listados!$M$3:$N$27,2,FALSE),"")</f>
        <v>Bajo</v>
      </c>
      <c r="R213" s="134" t="str">
        <f>+VLOOKUP(Q213,Listados!$P$3:$Q$6,2,FALSE)</f>
        <v>Asumir el riesgo</v>
      </c>
      <c r="S213" s="134"/>
      <c r="T213" s="134"/>
      <c r="U213" s="129"/>
      <c r="V213" s="129"/>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29"/>
      <c r="AV213" s="129"/>
      <c r="AW213" s="129"/>
      <c r="AX213" s="129"/>
      <c r="AY213" s="129"/>
      <c r="AZ213" s="129"/>
      <c r="BA213" s="129"/>
      <c r="BB213" s="129"/>
      <c r="BC213" s="129"/>
      <c r="BD213" s="129"/>
      <c r="BE213" s="129"/>
      <c r="BF213" s="129"/>
      <c r="BG213" s="134"/>
      <c r="BH213" s="134"/>
      <c r="BI213" s="129"/>
      <c r="BJ213" s="155"/>
      <c r="BK213" s="155"/>
      <c r="BL213" s="155"/>
      <c r="BM213" s="155"/>
    </row>
    <row r="214" spans="1:65" ht="84" customHeight="1">
      <c r="A214" s="130">
        <v>213.77391304347799</v>
      </c>
      <c r="B214" s="137" t="s">
        <v>90</v>
      </c>
      <c r="C214" s="149" t="str">
        <f>IFERROR(VLOOKUP(B214,Listados!B$3:C$20,2,FALSE),"")</f>
        <v>Apoyar a las diferentes dependencias de la Entidad y del Sector Justicia en el cumplimiento de Su función administrativa, emitir conceptos jurídicos, defender y representar juridicamente al Ministerio de Justicia y del Derecho.</v>
      </c>
      <c r="D214" s="157" t="s">
        <v>657</v>
      </c>
      <c r="E214" s="136" t="s">
        <v>247</v>
      </c>
      <c r="F214" s="136" t="s">
        <v>248</v>
      </c>
      <c r="G214" s="136" t="s">
        <v>217</v>
      </c>
      <c r="H214" s="151" t="s">
        <v>283</v>
      </c>
      <c r="I214" s="151" t="s">
        <v>275</v>
      </c>
      <c r="J214" s="151" t="s">
        <v>295</v>
      </c>
      <c r="K214" s="152" t="s">
        <v>16</v>
      </c>
      <c r="L214" s="129" t="s">
        <v>639</v>
      </c>
      <c r="M214" s="132" t="s">
        <v>21</v>
      </c>
      <c r="N214" s="134"/>
      <c r="O214" s="133" t="s">
        <v>18</v>
      </c>
      <c r="P214" s="134"/>
      <c r="Q214" s="134" t="str">
        <f>IF(AND(M214&lt;&gt;"",O214&lt;&gt;""),VLOOKUP(M214&amp;O214,Listados!$M$3:$N$27,2,FALSE),"")</f>
        <v>Bajo</v>
      </c>
      <c r="R214" s="134" t="str">
        <f>+VLOOKUP(Q214,Listados!$P$3:$Q$6,2,FALSE)</f>
        <v>Asumir el riesgo</v>
      </c>
      <c r="S214" s="134"/>
      <c r="T214" s="134"/>
      <c r="U214" s="129"/>
      <c r="V214" s="129"/>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29"/>
      <c r="AV214" s="129"/>
      <c r="AW214" s="129"/>
      <c r="AX214" s="129"/>
      <c r="AY214" s="129"/>
      <c r="AZ214" s="129"/>
      <c r="BA214" s="129"/>
      <c r="BB214" s="129"/>
      <c r="BC214" s="129"/>
      <c r="BD214" s="129"/>
      <c r="BE214" s="129"/>
      <c r="BF214" s="129"/>
      <c r="BG214" s="134"/>
      <c r="BH214" s="134"/>
      <c r="BI214" s="129"/>
      <c r="BJ214" s="155"/>
      <c r="BK214" s="155"/>
      <c r="BL214" s="155"/>
      <c r="BM214" s="155"/>
    </row>
    <row r="215" spans="1:65" ht="84" customHeight="1">
      <c r="A215" s="130">
        <v>214.93043478260901</v>
      </c>
      <c r="B215" s="137" t="s">
        <v>90</v>
      </c>
      <c r="C215" s="149" t="str">
        <f>IFERROR(VLOOKUP(B215,Listados!B$3:C$20,2,FALSE),"")</f>
        <v>Apoyar a las diferentes dependencias de la Entidad y del Sector Justicia en el cumplimiento de Su función administrativa, emitir conceptos jurídicos, defender y representar juridicamente al Ministerio de Justicia y del Derecho.</v>
      </c>
      <c r="D215" s="157" t="s">
        <v>658</v>
      </c>
      <c r="E215" s="136" t="s">
        <v>247</v>
      </c>
      <c r="F215" s="136" t="s">
        <v>248</v>
      </c>
      <c r="G215" s="136" t="s">
        <v>217</v>
      </c>
      <c r="H215" s="151" t="s">
        <v>283</v>
      </c>
      <c r="I215" s="151" t="s">
        <v>275</v>
      </c>
      <c r="J215" s="151" t="s">
        <v>295</v>
      </c>
      <c r="K215" s="152" t="s">
        <v>16</v>
      </c>
      <c r="L215" s="129" t="s">
        <v>639</v>
      </c>
      <c r="M215" s="132" t="s">
        <v>21</v>
      </c>
      <c r="N215" s="134"/>
      <c r="O215" s="133" t="s">
        <v>18</v>
      </c>
      <c r="P215" s="134"/>
      <c r="Q215" s="134" t="str">
        <f>IF(AND(M215&lt;&gt;"",O215&lt;&gt;""),VLOOKUP(M215&amp;O215,Listados!$M$3:$N$27,2,FALSE),"")</f>
        <v>Bajo</v>
      </c>
      <c r="R215" s="134" t="str">
        <f>+VLOOKUP(Q215,Listados!$P$3:$Q$6,2,FALSE)</f>
        <v>Asumir el riesgo</v>
      </c>
      <c r="S215" s="134"/>
      <c r="T215" s="134"/>
      <c r="U215" s="129"/>
      <c r="V215" s="129"/>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29"/>
      <c r="AV215" s="129"/>
      <c r="AW215" s="129"/>
      <c r="AX215" s="129"/>
      <c r="AY215" s="129"/>
      <c r="AZ215" s="129"/>
      <c r="BA215" s="129"/>
      <c r="BB215" s="129"/>
      <c r="BC215" s="129"/>
      <c r="BD215" s="129"/>
      <c r="BE215" s="129"/>
      <c r="BF215" s="129"/>
      <c r="BG215" s="134"/>
      <c r="BH215" s="134"/>
      <c r="BI215" s="129"/>
      <c r="BJ215" s="155"/>
      <c r="BK215" s="155"/>
      <c r="BL215" s="155"/>
      <c r="BM215" s="155"/>
    </row>
    <row r="216" spans="1:65" ht="84" customHeight="1">
      <c r="A216" s="130">
        <v>216.08695652173901</v>
      </c>
      <c r="B216" s="137" t="s">
        <v>90</v>
      </c>
      <c r="C216" s="149" t="str">
        <f>IFERROR(VLOOKUP(B216,Listados!B$3:C$20,2,FALSE),"")</f>
        <v>Apoyar a las diferentes dependencias de la Entidad y del Sector Justicia en el cumplimiento de Su función administrativa, emitir conceptos jurídicos, defender y representar juridicamente al Ministerio de Justicia y del Derecho.</v>
      </c>
      <c r="D216" s="157" t="s">
        <v>659</v>
      </c>
      <c r="E216" s="136" t="s">
        <v>247</v>
      </c>
      <c r="F216" s="136" t="s">
        <v>248</v>
      </c>
      <c r="G216" s="136" t="s">
        <v>217</v>
      </c>
      <c r="H216" s="151" t="s">
        <v>283</v>
      </c>
      <c r="I216" s="151" t="s">
        <v>275</v>
      </c>
      <c r="J216" s="151" t="s">
        <v>295</v>
      </c>
      <c r="K216" s="152" t="s">
        <v>16</v>
      </c>
      <c r="L216" s="129" t="s">
        <v>639</v>
      </c>
      <c r="M216" s="132" t="s">
        <v>21</v>
      </c>
      <c r="N216" s="134"/>
      <c r="O216" s="133" t="s">
        <v>18</v>
      </c>
      <c r="P216" s="134"/>
      <c r="Q216" s="134" t="str">
        <f>IF(AND(M216&lt;&gt;"",O216&lt;&gt;""),VLOOKUP(M216&amp;O216,Listados!$M$3:$N$27,2,FALSE),"")</f>
        <v>Bajo</v>
      </c>
      <c r="R216" s="134" t="str">
        <f>+VLOOKUP(Q216,Listados!$P$3:$Q$6,2,FALSE)</f>
        <v>Asumir el riesgo</v>
      </c>
      <c r="S216" s="134"/>
      <c r="T216" s="134"/>
      <c r="U216" s="129"/>
      <c r="V216" s="129"/>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29"/>
      <c r="AV216" s="129"/>
      <c r="AW216" s="129"/>
      <c r="AX216" s="129"/>
      <c r="AY216" s="129"/>
      <c r="AZ216" s="129"/>
      <c r="BA216" s="129"/>
      <c r="BB216" s="129"/>
      <c r="BC216" s="129"/>
      <c r="BD216" s="129"/>
      <c r="BE216" s="129"/>
      <c r="BF216" s="129"/>
      <c r="BG216" s="134"/>
      <c r="BH216" s="134"/>
      <c r="BI216" s="129"/>
      <c r="BJ216" s="155"/>
      <c r="BK216" s="155"/>
      <c r="BL216" s="155"/>
      <c r="BM216" s="155"/>
    </row>
    <row r="217" spans="1:65" ht="84" customHeight="1">
      <c r="A217" s="130">
        <v>217.24347826087001</v>
      </c>
      <c r="B217" s="137" t="s">
        <v>90</v>
      </c>
      <c r="C217" s="149" t="str">
        <f>IFERROR(VLOOKUP(B217,Listados!B$3:C$20,2,FALSE),"")</f>
        <v>Apoyar a las diferentes dependencias de la Entidad y del Sector Justicia en el cumplimiento de Su función administrativa, emitir conceptos jurídicos, defender y representar juridicamente al Ministerio de Justicia y del Derecho.</v>
      </c>
      <c r="D217" s="157" t="s">
        <v>660</v>
      </c>
      <c r="E217" s="136" t="s">
        <v>247</v>
      </c>
      <c r="F217" s="136" t="s">
        <v>248</v>
      </c>
      <c r="G217" s="136" t="s">
        <v>217</v>
      </c>
      <c r="H217" s="151" t="s">
        <v>283</v>
      </c>
      <c r="I217" s="151" t="s">
        <v>275</v>
      </c>
      <c r="J217" s="151" t="s">
        <v>295</v>
      </c>
      <c r="K217" s="152" t="s">
        <v>16</v>
      </c>
      <c r="L217" s="129" t="s">
        <v>639</v>
      </c>
      <c r="M217" s="132" t="s">
        <v>21</v>
      </c>
      <c r="N217" s="134"/>
      <c r="O217" s="133" t="s">
        <v>18</v>
      </c>
      <c r="P217" s="134"/>
      <c r="Q217" s="134" t="str">
        <f>IF(AND(M217&lt;&gt;"",O217&lt;&gt;""),VLOOKUP(M217&amp;O217,Listados!$M$3:$N$27,2,FALSE),"")</f>
        <v>Bajo</v>
      </c>
      <c r="R217" s="134" t="str">
        <f>+VLOOKUP(Q217,Listados!$P$3:$Q$6,2,FALSE)</f>
        <v>Asumir el riesgo</v>
      </c>
      <c r="S217" s="134"/>
      <c r="T217" s="134"/>
      <c r="U217" s="129"/>
      <c r="V217" s="129"/>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29"/>
      <c r="AV217" s="129"/>
      <c r="AW217" s="129"/>
      <c r="AX217" s="129"/>
      <c r="AY217" s="129"/>
      <c r="AZ217" s="129"/>
      <c r="BA217" s="129"/>
      <c r="BB217" s="129"/>
      <c r="BC217" s="129"/>
      <c r="BD217" s="129"/>
      <c r="BE217" s="129"/>
      <c r="BF217" s="129"/>
      <c r="BG217" s="134"/>
      <c r="BH217" s="134"/>
      <c r="BI217" s="129"/>
      <c r="BJ217" s="155"/>
      <c r="BK217" s="155"/>
      <c r="BL217" s="155"/>
      <c r="BM217" s="155"/>
    </row>
    <row r="218" spans="1:65" ht="84" customHeight="1">
      <c r="A218" s="130">
        <v>218.4</v>
      </c>
      <c r="B218" s="137" t="s">
        <v>90</v>
      </c>
      <c r="C218" s="149" t="str">
        <f>IFERROR(VLOOKUP(B218,Listados!B$3:C$20,2,FALSE),"")</f>
        <v>Apoyar a las diferentes dependencias de la Entidad y del Sector Justicia en el cumplimiento de Su función administrativa, emitir conceptos jurídicos, defender y representar juridicamente al Ministerio de Justicia y del Derecho.</v>
      </c>
      <c r="D218" s="157" t="s">
        <v>661</v>
      </c>
      <c r="E218" s="136" t="s">
        <v>247</v>
      </c>
      <c r="F218" s="136" t="s">
        <v>248</v>
      </c>
      <c r="G218" s="136" t="s">
        <v>217</v>
      </c>
      <c r="H218" s="151" t="s">
        <v>283</v>
      </c>
      <c r="I218" s="151" t="s">
        <v>275</v>
      </c>
      <c r="J218" s="151" t="s">
        <v>295</v>
      </c>
      <c r="K218" s="152" t="s">
        <v>16</v>
      </c>
      <c r="L218" s="129" t="s">
        <v>639</v>
      </c>
      <c r="M218" s="132" t="s">
        <v>21</v>
      </c>
      <c r="N218" s="134"/>
      <c r="O218" s="133" t="s">
        <v>18</v>
      </c>
      <c r="P218" s="134"/>
      <c r="Q218" s="134" t="str">
        <f>IF(AND(M218&lt;&gt;"",O218&lt;&gt;""),VLOOKUP(M218&amp;O218,Listados!$M$3:$N$27,2,FALSE),"")</f>
        <v>Bajo</v>
      </c>
      <c r="R218" s="134" t="str">
        <f>+VLOOKUP(Q218,Listados!$P$3:$Q$6,2,FALSE)</f>
        <v>Asumir el riesgo</v>
      </c>
      <c r="S218" s="134"/>
      <c r="T218" s="134"/>
      <c r="U218" s="129"/>
      <c r="V218" s="129"/>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29"/>
      <c r="AV218" s="129"/>
      <c r="AW218" s="129"/>
      <c r="AX218" s="129"/>
      <c r="AY218" s="129"/>
      <c r="AZ218" s="129"/>
      <c r="BA218" s="129"/>
      <c r="BB218" s="129"/>
      <c r="BC218" s="129"/>
      <c r="BD218" s="129"/>
      <c r="BE218" s="129"/>
      <c r="BF218" s="129"/>
      <c r="BG218" s="134"/>
      <c r="BH218" s="134"/>
      <c r="BI218" s="129"/>
      <c r="BJ218" s="155"/>
      <c r="BK218" s="155"/>
      <c r="BL218" s="155"/>
      <c r="BM218" s="155"/>
    </row>
    <row r="219" spans="1:65" ht="84" customHeight="1">
      <c r="A219" s="130">
        <v>219.55652173913001</v>
      </c>
      <c r="B219" s="137" t="s">
        <v>90</v>
      </c>
      <c r="C219" s="149" t="str">
        <f>IFERROR(VLOOKUP(B219,Listados!B$3:C$20,2,FALSE),"")</f>
        <v>Apoyar a las diferentes dependencias de la Entidad y del Sector Justicia en el cumplimiento de Su función administrativa, emitir conceptos jurídicos, defender y representar juridicamente al Ministerio de Justicia y del Derecho.</v>
      </c>
      <c r="D219" s="157" t="s">
        <v>662</v>
      </c>
      <c r="E219" s="136" t="s">
        <v>247</v>
      </c>
      <c r="F219" s="136" t="s">
        <v>248</v>
      </c>
      <c r="G219" s="136" t="s">
        <v>217</v>
      </c>
      <c r="H219" s="151" t="s">
        <v>283</v>
      </c>
      <c r="I219" s="151" t="s">
        <v>275</v>
      </c>
      <c r="J219" s="151" t="s">
        <v>295</v>
      </c>
      <c r="K219" s="152" t="s">
        <v>16</v>
      </c>
      <c r="L219" s="129" t="s">
        <v>639</v>
      </c>
      <c r="M219" s="132" t="s">
        <v>21</v>
      </c>
      <c r="N219" s="134"/>
      <c r="O219" s="133" t="s">
        <v>18</v>
      </c>
      <c r="P219" s="134"/>
      <c r="Q219" s="134" t="str">
        <f>IF(AND(M219&lt;&gt;"",O219&lt;&gt;""),VLOOKUP(M219&amp;O219,Listados!$M$3:$N$27,2,FALSE),"")</f>
        <v>Bajo</v>
      </c>
      <c r="R219" s="134" t="str">
        <f>+VLOOKUP(Q219,Listados!$P$3:$Q$6,2,FALSE)</f>
        <v>Asumir el riesgo</v>
      </c>
      <c r="S219" s="134"/>
      <c r="T219" s="134"/>
      <c r="U219" s="129"/>
      <c r="V219" s="129"/>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29"/>
      <c r="AV219" s="129"/>
      <c r="AW219" s="129"/>
      <c r="AX219" s="129"/>
      <c r="AY219" s="129"/>
      <c r="AZ219" s="129"/>
      <c r="BA219" s="129"/>
      <c r="BB219" s="129"/>
      <c r="BC219" s="129"/>
      <c r="BD219" s="129"/>
      <c r="BE219" s="129"/>
      <c r="BF219" s="129"/>
      <c r="BG219" s="134"/>
      <c r="BH219" s="134"/>
      <c r="BI219" s="129"/>
      <c r="BJ219" s="155"/>
      <c r="BK219" s="155"/>
      <c r="BL219" s="155"/>
      <c r="BM219" s="155"/>
    </row>
    <row r="220" spans="1:65" ht="84" customHeight="1">
      <c r="A220" s="130">
        <v>220.713043478261</v>
      </c>
      <c r="B220" s="137" t="s">
        <v>90</v>
      </c>
      <c r="C220" s="149" t="str">
        <f>IFERROR(VLOOKUP(B220,Listados!B$3:C$20,2,FALSE),"")</f>
        <v>Apoyar a las diferentes dependencias de la Entidad y del Sector Justicia en el cumplimiento de Su función administrativa, emitir conceptos jurídicos, defender y representar juridicamente al Ministerio de Justicia y del Derecho.</v>
      </c>
      <c r="D220" s="157" t="s">
        <v>663</v>
      </c>
      <c r="E220" s="136" t="s">
        <v>247</v>
      </c>
      <c r="F220" s="136" t="s">
        <v>248</v>
      </c>
      <c r="G220" s="136" t="s">
        <v>217</v>
      </c>
      <c r="H220" s="151" t="s">
        <v>283</v>
      </c>
      <c r="I220" s="151" t="s">
        <v>275</v>
      </c>
      <c r="J220" s="151" t="s">
        <v>295</v>
      </c>
      <c r="K220" s="152" t="s">
        <v>16</v>
      </c>
      <c r="L220" s="129" t="s">
        <v>639</v>
      </c>
      <c r="M220" s="132" t="s">
        <v>21</v>
      </c>
      <c r="N220" s="134"/>
      <c r="O220" s="133" t="s">
        <v>18</v>
      </c>
      <c r="P220" s="134"/>
      <c r="Q220" s="134" t="str">
        <f>IF(AND(M220&lt;&gt;"",O220&lt;&gt;""),VLOOKUP(M220&amp;O220,Listados!$M$3:$N$27,2,FALSE),"")</f>
        <v>Bajo</v>
      </c>
      <c r="R220" s="134" t="str">
        <f>+VLOOKUP(Q220,Listados!$P$3:$Q$6,2,FALSE)</f>
        <v>Asumir el riesgo</v>
      </c>
      <c r="S220" s="134"/>
      <c r="T220" s="134"/>
      <c r="U220" s="129"/>
      <c r="V220" s="129"/>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29"/>
      <c r="AV220" s="129"/>
      <c r="AW220" s="129"/>
      <c r="AX220" s="129"/>
      <c r="AY220" s="129"/>
      <c r="AZ220" s="129"/>
      <c r="BA220" s="129"/>
      <c r="BB220" s="129"/>
      <c r="BC220" s="129"/>
      <c r="BD220" s="129"/>
      <c r="BE220" s="129"/>
      <c r="BF220" s="129"/>
      <c r="BG220" s="134"/>
      <c r="BH220" s="134"/>
      <c r="BI220" s="129"/>
      <c r="BJ220" s="155"/>
      <c r="BK220" s="155"/>
      <c r="BL220" s="155"/>
      <c r="BM220" s="155"/>
    </row>
    <row r="221" spans="1:65" ht="84" customHeight="1">
      <c r="A221" s="130">
        <v>221.869565217391</v>
      </c>
      <c r="B221" s="137" t="s">
        <v>90</v>
      </c>
      <c r="C221" s="149" t="str">
        <f>IFERROR(VLOOKUP(B221,Listados!B$3:C$20,2,FALSE),"")</f>
        <v>Apoyar a las diferentes dependencias de la Entidad y del Sector Justicia en el cumplimiento de Su función administrativa, emitir conceptos jurídicos, defender y representar juridicamente al Ministerio de Justicia y del Derecho.</v>
      </c>
      <c r="D221" s="157" t="s">
        <v>664</v>
      </c>
      <c r="E221" s="136" t="s">
        <v>247</v>
      </c>
      <c r="F221" s="136" t="s">
        <v>248</v>
      </c>
      <c r="G221" s="136" t="s">
        <v>217</v>
      </c>
      <c r="H221" s="151" t="s">
        <v>283</v>
      </c>
      <c r="I221" s="151" t="s">
        <v>275</v>
      </c>
      <c r="J221" s="151" t="s">
        <v>295</v>
      </c>
      <c r="K221" s="152" t="s">
        <v>16</v>
      </c>
      <c r="L221" s="129" t="s">
        <v>639</v>
      </c>
      <c r="M221" s="132" t="s">
        <v>21</v>
      </c>
      <c r="N221" s="134"/>
      <c r="O221" s="133" t="s">
        <v>18</v>
      </c>
      <c r="P221" s="134"/>
      <c r="Q221" s="134" t="str">
        <f>IF(AND(M221&lt;&gt;"",O221&lt;&gt;""),VLOOKUP(M221&amp;O221,Listados!$M$3:$N$27,2,FALSE),"")</f>
        <v>Bajo</v>
      </c>
      <c r="R221" s="134" t="str">
        <f>+VLOOKUP(Q221,Listados!$P$3:$Q$6,2,FALSE)</f>
        <v>Asumir el riesgo</v>
      </c>
      <c r="S221" s="134"/>
      <c r="T221" s="134"/>
      <c r="U221" s="129"/>
      <c r="V221" s="129"/>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29"/>
      <c r="AV221" s="129"/>
      <c r="AW221" s="129"/>
      <c r="AX221" s="129"/>
      <c r="AY221" s="129"/>
      <c r="AZ221" s="129"/>
      <c r="BA221" s="129"/>
      <c r="BB221" s="129"/>
      <c r="BC221" s="129"/>
      <c r="BD221" s="129"/>
      <c r="BE221" s="129"/>
      <c r="BF221" s="129"/>
      <c r="BG221" s="134"/>
      <c r="BH221" s="134"/>
      <c r="BI221" s="129"/>
      <c r="BJ221" s="155"/>
      <c r="BK221" s="155"/>
      <c r="BL221" s="155"/>
      <c r="BM221" s="155"/>
    </row>
    <row r="222" spans="1:65" ht="84" customHeight="1">
      <c r="A222" s="130">
        <v>223.02608695652199</v>
      </c>
      <c r="B222" s="137" t="s">
        <v>90</v>
      </c>
      <c r="C222" s="149" t="str">
        <f>IFERROR(VLOOKUP(B222,Listados!B$3:C$20,2,FALSE),"")</f>
        <v>Apoyar a las diferentes dependencias de la Entidad y del Sector Justicia en el cumplimiento de Su función administrativa, emitir conceptos jurídicos, defender y representar juridicamente al Ministerio de Justicia y del Derecho.</v>
      </c>
      <c r="D222" s="136" t="s">
        <v>665</v>
      </c>
      <c r="E222" s="136" t="s">
        <v>247</v>
      </c>
      <c r="F222" s="136" t="s">
        <v>248</v>
      </c>
      <c r="G222" s="136" t="s">
        <v>217</v>
      </c>
      <c r="H222" s="151" t="s">
        <v>283</v>
      </c>
      <c r="I222" s="151" t="s">
        <v>275</v>
      </c>
      <c r="J222" s="151" t="s">
        <v>295</v>
      </c>
      <c r="K222" s="152" t="s">
        <v>16</v>
      </c>
      <c r="L222" s="129" t="s">
        <v>639</v>
      </c>
      <c r="M222" s="132" t="s">
        <v>21</v>
      </c>
      <c r="N222" s="134"/>
      <c r="O222" s="133" t="s">
        <v>18</v>
      </c>
      <c r="P222" s="134"/>
      <c r="Q222" s="134" t="str">
        <f>IF(AND(M222&lt;&gt;"",O222&lt;&gt;""),VLOOKUP(M222&amp;O222,Listados!$M$3:$N$27,2,FALSE),"")</f>
        <v>Bajo</v>
      </c>
      <c r="R222" s="134" t="str">
        <f>+VLOOKUP(Q222,Listados!$P$3:$Q$6,2,FALSE)</f>
        <v>Asumir el riesgo</v>
      </c>
      <c r="S222" s="134"/>
      <c r="T222" s="134"/>
      <c r="U222" s="129"/>
      <c r="V222" s="129"/>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29"/>
      <c r="AV222" s="129"/>
      <c r="AW222" s="129"/>
      <c r="AX222" s="129"/>
      <c r="AY222" s="129"/>
      <c r="AZ222" s="129"/>
      <c r="BA222" s="129"/>
      <c r="BB222" s="129"/>
      <c r="BC222" s="129"/>
      <c r="BD222" s="129"/>
      <c r="BE222" s="129"/>
      <c r="BF222" s="129"/>
      <c r="BG222" s="134"/>
      <c r="BH222" s="134"/>
      <c r="BI222" s="129"/>
      <c r="BJ222" s="155"/>
      <c r="BK222" s="155"/>
      <c r="BL222" s="155"/>
      <c r="BM222" s="155"/>
    </row>
    <row r="223" spans="1:65" ht="84" customHeight="1">
      <c r="A223" s="130">
        <v>224.18260869565199</v>
      </c>
      <c r="B223" s="137" t="s">
        <v>90</v>
      </c>
      <c r="C223" s="149" t="str">
        <f>IFERROR(VLOOKUP(B223,Listados!B$3:C$20,2,FALSE),"")</f>
        <v>Apoyar a las diferentes dependencias de la Entidad y del Sector Justicia en el cumplimiento de Su función administrativa, emitir conceptos jurídicos, defender y representar juridicamente al Ministerio de Justicia y del Derecho.</v>
      </c>
      <c r="D223" s="136" t="s">
        <v>665</v>
      </c>
      <c r="E223" s="136" t="s">
        <v>247</v>
      </c>
      <c r="F223" s="136" t="s">
        <v>248</v>
      </c>
      <c r="G223" s="136" t="s">
        <v>217</v>
      </c>
      <c r="H223" s="151" t="s">
        <v>283</v>
      </c>
      <c r="I223" s="151" t="s">
        <v>275</v>
      </c>
      <c r="J223" s="151" t="s">
        <v>295</v>
      </c>
      <c r="K223" s="152" t="s">
        <v>16</v>
      </c>
      <c r="L223" s="129" t="s">
        <v>639</v>
      </c>
      <c r="M223" s="132" t="s">
        <v>21</v>
      </c>
      <c r="N223" s="134"/>
      <c r="O223" s="133" t="s">
        <v>18</v>
      </c>
      <c r="P223" s="134"/>
      <c r="Q223" s="134" t="str">
        <f>IF(AND(M223&lt;&gt;"",O223&lt;&gt;""),VLOOKUP(M223&amp;O223,Listados!$M$3:$N$27,2,FALSE),"")</f>
        <v>Bajo</v>
      </c>
      <c r="R223" s="134" t="str">
        <f>+VLOOKUP(Q223,Listados!$P$3:$Q$6,2,FALSE)</f>
        <v>Asumir el riesgo</v>
      </c>
      <c r="S223" s="134"/>
      <c r="T223" s="134"/>
      <c r="U223" s="129"/>
      <c r="V223" s="129"/>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29"/>
      <c r="AV223" s="129"/>
      <c r="AW223" s="129"/>
      <c r="AX223" s="129"/>
      <c r="AY223" s="129"/>
      <c r="AZ223" s="129"/>
      <c r="BA223" s="129"/>
      <c r="BB223" s="129"/>
      <c r="BC223" s="129"/>
      <c r="BD223" s="129"/>
      <c r="BE223" s="129"/>
      <c r="BF223" s="129"/>
      <c r="BG223" s="134"/>
      <c r="BH223" s="134"/>
      <c r="BI223" s="129"/>
      <c r="BJ223" s="155"/>
      <c r="BK223" s="155"/>
      <c r="BL223" s="155"/>
      <c r="BM223" s="155"/>
    </row>
    <row r="224" spans="1:65" ht="84" customHeight="1">
      <c r="A224" s="130">
        <v>225.33913043478299</v>
      </c>
      <c r="B224" s="137" t="s">
        <v>90</v>
      </c>
      <c r="C224" s="149" t="str">
        <f>IFERROR(VLOOKUP(B224,Listados!B$3:C$20,2,FALSE),"")</f>
        <v>Apoyar a las diferentes dependencias de la Entidad y del Sector Justicia en el cumplimiento de Su función administrativa, emitir conceptos jurídicos, defender y representar juridicamente al Ministerio de Justicia y del Derecho.</v>
      </c>
      <c r="D224" s="157" t="s">
        <v>666</v>
      </c>
      <c r="E224" s="136" t="s">
        <v>247</v>
      </c>
      <c r="F224" s="136" t="s">
        <v>248</v>
      </c>
      <c r="G224" s="136" t="s">
        <v>217</v>
      </c>
      <c r="H224" s="151" t="s">
        <v>283</v>
      </c>
      <c r="I224" s="151" t="s">
        <v>275</v>
      </c>
      <c r="J224" s="151" t="s">
        <v>295</v>
      </c>
      <c r="K224" s="152" t="s">
        <v>16</v>
      </c>
      <c r="L224" s="129" t="s">
        <v>639</v>
      </c>
      <c r="M224" s="132" t="s">
        <v>21</v>
      </c>
      <c r="N224" s="134"/>
      <c r="O224" s="133" t="s">
        <v>18</v>
      </c>
      <c r="P224" s="134"/>
      <c r="Q224" s="134" t="str">
        <f>IF(AND(M224&lt;&gt;"",O224&lt;&gt;""),VLOOKUP(M224&amp;O224,Listados!$M$3:$N$27,2,FALSE),"")</f>
        <v>Bajo</v>
      </c>
      <c r="R224" s="134" t="str">
        <f>+VLOOKUP(Q224,Listados!$P$3:$Q$6,2,FALSE)</f>
        <v>Asumir el riesgo</v>
      </c>
      <c r="S224" s="134"/>
      <c r="T224" s="134"/>
      <c r="U224" s="129"/>
      <c r="V224" s="129"/>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29"/>
      <c r="AV224" s="129"/>
      <c r="AW224" s="129"/>
      <c r="AX224" s="129"/>
      <c r="AY224" s="129"/>
      <c r="AZ224" s="129"/>
      <c r="BA224" s="129"/>
      <c r="BB224" s="129"/>
      <c r="BC224" s="129"/>
      <c r="BD224" s="129"/>
      <c r="BE224" s="129"/>
      <c r="BF224" s="129"/>
      <c r="BG224" s="134"/>
      <c r="BH224" s="134"/>
      <c r="BI224" s="129"/>
      <c r="BJ224" s="155"/>
      <c r="BK224" s="155"/>
      <c r="BL224" s="155"/>
      <c r="BM224" s="155"/>
    </row>
    <row r="225" spans="1:65" ht="84" customHeight="1">
      <c r="A225" s="130">
        <v>226.49565217391299</v>
      </c>
      <c r="B225" s="137" t="s">
        <v>90</v>
      </c>
      <c r="C225" s="149" t="str">
        <f>IFERROR(VLOOKUP(B225,Listados!B$3:C$20,2,FALSE),"")</f>
        <v>Apoyar a las diferentes dependencias de la Entidad y del Sector Justicia en el cumplimiento de Su función administrativa, emitir conceptos jurídicos, defender y representar juridicamente al Ministerio de Justicia y del Derecho.</v>
      </c>
      <c r="D225" s="157" t="s">
        <v>667</v>
      </c>
      <c r="E225" s="136" t="s">
        <v>247</v>
      </c>
      <c r="F225" s="136" t="s">
        <v>248</v>
      </c>
      <c r="G225" s="136" t="s">
        <v>217</v>
      </c>
      <c r="H225" s="151" t="s">
        <v>377</v>
      </c>
      <c r="I225" s="151" t="s">
        <v>275</v>
      </c>
      <c r="J225" s="151" t="s">
        <v>341</v>
      </c>
      <c r="K225" s="152" t="s">
        <v>16</v>
      </c>
      <c r="L225" s="129" t="s">
        <v>526</v>
      </c>
      <c r="M225" s="132" t="s">
        <v>21</v>
      </c>
      <c r="N225" s="134"/>
      <c r="O225" s="133" t="s">
        <v>18</v>
      </c>
      <c r="P225" s="134"/>
      <c r="Q225" s="134" t="str">
        <f>IF(AND(M225&lt;&gt;"",O225&lt;&gt;""),VLOOKUP(M225&amp;O225,Listados!$M$3:$N$27,2,FALSE),"")</f>
        <v>Bajo</v>
      </c>
      <c r="R225" s="134" t="str">
        <f>+VLOOKUP(Q225,Listados!$P$3:$Q$6,2,FALSE)</f>
        <v>Asumir el riesgo</v>
      </c>
      <c r="S225" s="134"/>
      <c r="T225" s="134"/>
      <c r="U225" s="129"/>
      <c r="V225" s="129"/>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29"/>
      <c r="AV225" s="129"/>
      <c r="AW225" s="129"/>
      <c r="AX225" s="129"/>
      <c r="AY225" s="129"/>
      <c r="AZ225" s="129"/>
      <c r="BA225" s="129"/>
      <c r="BB225" s="129"/>
      <c r="BC225" s="129"/>
      <c r="BD225" s="129"/>
      <c r="BE225" s="129"/>
      <c r="BF225" s="129"/>
      <c r="BG225" s="134"/>
      <c r="BH225" s="134"/>
      <c r="BI225" s="129"/>
      <c r="BJ225" s="155"/>
      <c r="BK225" s="155"/>
      <c r="BL225" s="155"/>
      <c r="BM225" s="155"/>
    </row>
    <row r="226" spans="1:65" ht="84" customHeight="1">
      <c r="A226" s="130">
        <v>227.65217391304299</v>
      </c>
      <c r="B226" s="137" t="s">
        <v>90</v>
      </c>
      <c r="C226" s="149" t="str">
        <f>IFERROR(VLOOKUP(B226,Listados!B$3:C$20,2,FALSE),"")</f>
        <v>Apoyar a las diferentes dependencias de la Entidad y del Sector Justicia en el cumplimiento de Su función administrativa, emitir conceptos jurídicos, defender y representar juridicamente al Ministerio de Justicia y del Derecho.</v>
      </c>
      <c r="D226" s="157" t="s">
        <v>668</v>
      </c>
      <c r="E226" s="136" t="s">
        <v>247</v>
      </c>
      <c r="F226" s="136" t="s">
        <v>248</v>
      </c>
      <c r="G226" s="136" t="s">
        <v>217</v>
      </c>
      <c r="H226" s="151" t="s">
        <v>283</v>
      </c>
      <c r="I226" s="151" t="s">
        <v>275</v>
      </c>
      <c r="J226" s="151" t="s">
        <v>295</v>
      </c>
      <c r="K226" s="152" t="s">
        <v>16</v>
      </c>
      <c r="L226" s="129" t="s">
        <v>639</v>
      </c>
      <c r="M226" s="132" t="s">
        <v>21</v>
      </c>
      <c r="N226" s="134"/>
      <c r="O226" s="133" t="s">
        <v>18</v>
      </c>
      <c r="P226" s="134"/>
      <c r="Q226" s="134" t="str">
        <f>IF(AND(M226&lt;&gt;"",O226&lt;&gt;""),VLOOKUP(M226&amp;O226,Listados!$M$3:$N$27,2,FALSE),"")</f>
        <v>Bajo</v>
      </c>
      <c r="R226" s="134" t="str">
        <f>+VLOOKUP(Q226,Listados!$P$3:$Q$6,2,FALSE)</f>
        <v>Asumir el riesgo</v>
      </c>
      <c r="S226" s="134"/>
      <c r="T226" s="134"/>
      <c r="U226" s="129"/>
      <c r="V226" s="129"/>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29"/>
      <c r="AV226" s="129"/>
      <c r="AW226" s="129"/>
      <c r="AX226" s="129"/>
      <c r="AY226" s="129"/>
      <c r="AZ226" s="129"/>
      <c r="BA226" s="129"/>
      <c r="BB226" s="129"/>
      <c r="BC226" s="129"/>
      <c r="BD226" s="129"/>
      <c r="BE226" s="129"/>
      <c r="BF226" s="129"/>
      <c r="BG226" s="134"/>
      <c r="BH226" s="134"/>
      <c r="BI226" s="129"/>
      <c r="BJ226" s="155"/>
      <c r="BK226" s="155"/>
      <c r="BL226" s="155"/>
      <c r="BM226" s="155"/>
    </row>
    <row r="227" spans="1:65" ht="84" customHeight="1">
      <c r="A227" s="130">
        <v>228.80869565217401</v>
      </c>
      <c r="B227" s="137" t="s">
        <v>90</v>
      </c>
      <c r="C227" s="149" t="str">
        <f>IFERROR(VLOOKUP(B227,Listados!B$3:C$20,2,FALSE),"")</f>
        <v>Apoyar a las diferentes dependencias de la Entidad y del Sector Justicia en el cumplimiento de Su función administrativa, emitir conceptos jurídicos, defender y representar juridicamente al Ministerio de Justicia y del Derecho.</v>
      </c>
      <c r="D227" s="157" t="s">
        <v>669</v>
      </c>
      <c r="E227" s="136" t="s">
        <v>247</v>
      </c>
      <c r="F227" s="136" t="s">
        <v>248</v>
      </c>
      <c r="G227" s="136" t="s">
        <v>217</v>
      </c>
      <c r="H227" s="151" t="s">
        <v>283</v>
      </c>
      <c r="I227" s="151" t="s">
        <v>275</v>
      </c>
      <c r="J227" s="151" t="s">
        <v>295</v>
      </c>
      <c r="K227" s="152" t="s">
        <v>16</v>
      </c>
      <c r="L227" s="129" t="s">
        <v>639</v>
      </c>
      <c r="M227" s="132" t="s">
        <v>21</v>
      </c>
      <c r="N227" s="134"/>
      <c r="O227" s="133" t="s">
        <v>18</v>
      </c>
      <c r="P227" s="134"/>
      <c r="Q227" s="134" t="str">
        <f>IF(AND(M227&lt;&gt;"",O227&lt;&gt;""),VLOOKUP(M227&amp;O227,Listados!$M$3:$N$27,2,FALSE),"")</f>
        <v>Bajo</v>
      </c>
      <c r="R227" s="134" t="str">
        <f>+VLOOKUP(Q227,Listados!$P$3:$Q$6,2,FALSE)</f>
        <v>Asumir el riesgo</v>
      </c>
      <c r="S227" s="134"/>
      <c r="T227" s="134"/>
      <c r="U227" s="129"/>
      <c r="V227" s="129"/>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29"/>
      <c r="AV227" s="129"/>
      <c r="AW227" s="129"/>
      <c r="AX227" s="129"/>
      <c r="AY227" s="129"/>
      <c r="AZ227" s="129"/>
      <c r="BA227" s="129"/>
      <c r="BB227" s="129"/>
      <c r="BC227" s="129"/>
      <c r="BD227" s="129"/>
      <c r="BE227" s="129"/>
      <c r="BF227" s="129"/>
      <c r="BG227" s="134"/>
      <c r="BH227" s="134"/>
      <c r="BI227" s="129"/>
      <c r="BJ227" s="155"/>
      <c r="BK227" s="155"/>
      <c r="BL227" s="155"/>
      <c r="BM227" s="155"/>
    </row>
    <row r="228" spans="1:65" ht="84" customHeight="1">
      <c r="A228" s="130">
        <v>229.96521739130401</v>
      </c>
      <c r="B228" s="137" t="s">
        <v>90</v>
      </c>
      <c r="C228" s="149" t="str">
        <f>IFERROR(VLOOKUP(B228,Listados!B$3:C$20,2,FALSE),"")</f>
        <v>Apoyar a las diferentes dependencias de la Entidad y del Sector Justicia en el cumplimiento de Su función administrativa, emitir conceptos jurídicos, defender y representar juridicamente al Ministerio de Justicia y del Derecho.</v>
      </c>
      <c r="D228" s="157" t="s">
        <v>670</v>
      </c>
      <c r="E228" s="136" t="s">
        <v>247</v>
      </c>
      <c r="F228" s="136" t="s">
        <v>248</v>
      </c>
      <c r="G228" s="136" t="s">
        <v>217</v>
      </c>
      <c r="H228" s="151" t="s">
        <v>283</v>
      </c>
      <c r="I228" s="151" t="s">
        <v>275</v>
      </c>
      <c r="J228" s="151" t="s">
        <v>295</v>
      </c>
      <c r="K228" s="152" t="s">
        <v>16</v>
      </c>
      <c r="L228" s="129" t="s">
        <v>639</v>
      </c>
      <c r="M228" s="132" t="s">
        <v>21</v>
      </c>
      <c r="N228" s="134"/>
      <c r="O228" s="133" t="s">
        <v>18</v>
      </c>
      <c r="P228" s="134"/>
      <c r="Q228" s="134" t="str">
        <f>IF(AND(M228&lt;&gt;"",O228&lt;&gt;""),VLOOKUP(M228&amp;O228,Listados!$M$3:$N$27,2,FALSE),"")</f>
        <v>Bajo</v>
      </c>
      <c r="R228" s="134" t="str">
        <f>+VLOOKUP(Q228,Listados!$P$3:$Q$6,2,FALSE)</f>
        <v>Asumir el riesgo</v>
      </c>
      <c r="S228" s="134"/>
      <c r="T228" s="134"/>
      <c r="U228" s="129"/>
      <c r="V228" s="129"/>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29"/>
      <c r="AV228" s="129"/>
      <c r="AW228" s="129"/>
      <c r="AX228" s="129"/>
      <c r="AY228" s="129"/>
      <c r="AZ228" s="129"/>
      <c r="BA228" s="129"/>
      <c r="BB228" s="129"/>
      <c r="BC228" s="129"/>
      <c r="BD228" s="129"/>
      <c r="BE228" s="129"/>
      <c r="BF228" s="129"/>
      <c r="BG228" s="134"/>
      <c r="BH228" s="134"/>
      <c r="BI228" s="129"/>
      <c r="BJ228" s="155"/>
      <c r="BK228" s="155"/>
      <c r="BL228" s="155"/>
      <c r="BM228" s="155"/>
    </row>
    <row r="229" spans="1:65" ht="84" customHeight="1">
      <c r="A229" s="130">
        <v>231.121739130435</v>
      </c>
      <c r="B229" s="137" t="s">
        <v>90</v>
      </c>
      <c r="C229" s="149" t="str">
        <f>IFERROR(VLOOKUP(B229,Listados!B$3:C$20,2,FALSE),"")</f>
        <v>Apoyar a las diferentes dependencias de la Entidad y del Sector Justicia en el cumplimiento de Su función administrativa, emitir conceptos jurídicos, defender y representar juridicamente al Ministerio de Justicia y del Derecho.</v>
      </c>
      <c r="D229" s="157" t="s">
        <v>671</v>
      </c>
      <c r="E229" s="136" t="s">
        <v>247</v>
      </c>
      <c r="F229" s="136" t="s">
        <v>248</v>
      </c>
      <c r="G229" s="136" t="s">
        <v>217</v>
      </c>
      <c r="H229" s="151" t="s">
        <v>283</v>
      </c>
      <c r="I229" s="151" t="s">
        <v>275</v>
      </c>
      <c r="J229" s="151" t="s">
        <v>295</v>
      </c>
      <c r="K229" s="152" t="s">
        <v>16</v>
      </c>
      <c r="L229" s="129" t="s">
        <v>639</v>
      </c>
      <c r="M229" s="132" t="s">
        <v>21</v>
      </c>
      <c r="N229" s="134"/>
      <c r="O229" s="133" t="s">
        <v>18</v>
      </c>
      <c r="P229" s="134"/>
      <c r="Q229" s="134" t="str">
        <f>IF(AND(M229&lt;&gt;"",O229&lt;&gt;""),VLOOKUP(M229&amp;O229,Listados!$M$3:$N$27,2,FALSE),"")</f>
        <v>Bajo</v>
      </c>
      <c r="R229" s="134" t="str">
        <f>+VLOOKUP(Q229,Listados!$P$3:$Q$6,2,FALSE)</f>
        <v>Asumir el riesgo</v>
      </c>
      <c r="S229" s="134"/>
      <c r="T229" s="134"/>
      <c r="U229" s="129"/>
      <c r="V229" s="129"/>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29"/>
      <c r="AV229" s="129"/>
      <c r="AW229" s="129"/>
      <c r="AX229" s="129"/>
      <c r="AY229" s="129"/>
      <c r="AZ229" s="129"/>
      <c r="BA229" s="129"/>
      <c r="BB229" s="129"/>
      <c r="BC229" s="129"/>
      <c r="BD229" s="129"/>
      <c r="BE229" s="129"/>
      <c r="BF229" s="129"/>
      <c r="BG229" s="134"/>
      <c r="BH229" s="134"/>
      <c r="BI229" s="129"/>
      <c r="BJ229" s="155"/>
      <c r="BK229" s="155"/>
      <c r="BL229" s="155"/>
      <c r="BM229" s="155"/>
    </row>
    <row r="230" spans="1:65" ht="84" customHeight="1">
      <c r="A230" s="130">
        <v>232.278260869565</v>
      </c>
      <c r="B230" s="137" t="s">
        <v>90</v>
      </c>
      <c r="C230" s="149" t="str">
        <f>IFERROR(VLOOKUP(B230,Listados!B$3:C$20,2,FALSE),"")</f>
        <v>Apoyar a las diferentes dependencias de la Entidad y del Sector Justicia en el cumplimiento de Su función administrativa, emitir conceptos jurídicos, defender y representar juridicamente al Ministerio de Justicia y del Derecho.</v>
      </c>
      <c r="D230" s="136" t="s">
        <v>672</v>
      </c>
      <c r="E230" s="136" t="s">
        <v>247</v>
      </c>
      <c r="F230" s="136" t="s">
        <v>248</v>
      </c>
      <c r="G230" s="136" t="s">
        <v>217</v>
      </c>
      <c r="H230" s="151" t="s">
        <v>283</v>
      </c>
      <c r="I230" s="151" t="s">
        <v>275</v>
      </c>
      <c r="J230" s="151" t="s">
        <v>295</v>
      </c>
      <c r="K230" s="152" t="s">
        <v>16</v>
      </c>
      <c r="L230" s="136" t="s">
        <v>673</v>
      </c>
      <c r="M230" s="132" t="s">
        <v>21</v>
      </c>
      <c r="N230" s="134"/>
      <c r="O230" s="133" t="s">
        <v>18</v>
      </c>
      <c r="P230" s="134"/>
      <c r="Q230" s="134" t="str">
        <f>IF(AND(M230&lt;&gt;"",O230&lt;&gt;""),VLOOKUP(M230&amp;O230,Listados!$M$3:$N$27,2,FALSE),"")</f>
        <v>Bajo</v>
      </c>
      <c r="R230" s="134" t="str">
        <f>+VLOOKUP(Q230,Listados!$P$3:$Q$6,2,FALSE)</f>
        <v>Asumir el riesgo</v>
      </c>
      <c r="S230" s="134"/>
      <c r="T230" s="134"/>
      <c r="U230" s="129"/>
      <c r="V230" s="129"/>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29"/>
      <c r="AV230" s="129"/>
      <c r="AW230" s="129"/>
      <c r="AX230" s="129"/>
      <c r="AY230" s="129"/>
      <c r="AZ230" s="129"/>
      <c r="BA230" s="129"/>
      <c r="BB230" s="129"/>
      <c r="BC230" s="129"/>
      <c r="BD230" s="129"/>
      <c r="BE230" s="129"/>
      <c r="BF230" s="129"/>
      <c r="BG230" s="134"/>
      <c r="BH230" s="134"/>
      <c r="BI230" s="129"/>
      <c r="BJ230" s="155"/>
      <c r="BK230" s="155"/>
      <c r="BL230" s="155"/>
      <c r="BM230" s="155"/>
    </row>
    <row r="231" spans="1:65" ht="84" customHeight="1">
      <c r="A231" s="130">
        <v>233.434782608696</v>
      </c>
      <c r="B231" s="137" t="s">
        <v>90</v>
      </c>
      <c r="C231" s="149" t="str">
        <f>IFERROR(VLOOKUP(B231,Listados!B$3:C$20,2,FALSE),"")</f>
        <v>Apoyar a las diferentes dependencias de la Entidad y del Sector Justicia en el cumplimiento de Su función administrativa, emitir conceptos jurídicos, defender y representar juridicamente al Ministerio de Justicia y del Derecho.</v>
      </c>
      <c r="D231" s="136" t="s">
        <v>674</v>
      </c>
      <c r="E231" s="136" t="s">
        <v>247</v>
      </c>
      <c r="F231" s="136" t="s">
        <v>248</v>
      </c>
      <c r="G231" s="136" t="s">
        <v>217</v>
      </c>
      <c r="H231" s="151" t="s">
        <v>283</v>
      </c>
      <c r="I231" s="151" t="s">
        <v>275</v>
      </c>
      <c r="J231" s="151" t="s">
        <v>295</v>
      </c>
      <c r="K231" s="152" t="s">
        <v>16</v>
      </c>
      <c r="L231" s="136" t="s">
        <v>673</v>
      </c>
      <c r="M231" s="132" t="s">
        <v>21</v>
      </c>
      <c r="N231" s="134"/>
      <c r="O231" s="133" t="s">
        <v>18</v>
      </c>
      <c r="P231" s="134"/>
      <c r="Q231" s="134" t="str">
        <f>IF(AND(M231&lt;&gt;"",O231&lt;&gt;""),VLOOKUP(M231&amp;O231,Listados!$M$3:$N$27,2,FALSE),"")</f>
        <v>Bajo</v>
      </c>
      <c r="R231" s="134" t="str">
        <f>+VLOOKUP(Q231,Listados!$P$3:$Q$6,2,FALSE)</f>
        <v>Asumir el riesgo</v>
      </c>
      <c r="S231" s="134"/>
      <c r="T231" s="134"/>
      <c r="U231" s="129"/>
      <c r="V231" s="129"/>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29"/>
      <c r="AV231" s="129"/>
      <c r="AW231" s="129"/>
      <c r="AX231" s="129"/>
      <c r="AY231" s="129"/>
      <c r="AZ231" s="129"/>
      <c r="BA231" s="129"/>
      <c r="BB231" s="129"/>
      <c r="BC231" s="129"/>
      <c r="BD231" s="129"/>
      <c r="BE231" s="129"/>
      <c r="BF231" s="129"/>
      <c r="BG231" s="134"/>
      <c r="BH231" s="134"/>
      <c r="BI231" s="129"/>
      <c r="BJ231" s="155"/>
      <c r="BK231" s="155"/>
      <c r="BL231" s="155"/>
      <c r="BM231" s="155"/>
    </row>
    <row r="232" spans="1:65" ht="84" customHeight="1">
      <c r="A232" s="130">
        <v>234.591304347826</v>
      </c>
      <c r="B232" s="137" t="s">
        <v>90</v>
      </c>
      <c r="C232" s="149" t="str">
        <f>IFERROR(VLOOKUP(B232,Listados!B$3:C$20,2,FALSE),"")</f>
        <v>Apoyar a las diferentes dependencias de la Entidad y del Sector Justicia en el cumplimiento de Su función administrativa, emitir conceptos jurídicos, defender y representar juridicamente al Ministerio de Justicia y del Derecho.</v>
      </c>
      <c r="D232" s="136" t="s">
        <v>675</v>
      </c>
      <c r="E232" s="136" t="s">
        <v>247</v>
      </c>
      <c r="F232" s="136" t="s">
        <v>248</v>
      </c>
      <c r="G232" s="136" t="s">
        <v>217</v>
      </c>
      <c r="H232" s="151" t="s">
        <v>283</v>
      </c>
      <c r="I232" s="151" t="s">
        <v>275</v>
      </c>
      <c r="J232" s="151" t="s">
        <v>295</v>
      </c>
      <c r="K232" s="152" t="s">
        <v>16</v>
      </c>
      <c r="L232" s="136" t="s">
        <v>673</v>
      </c>
      <c r="M232" s="132" t="s">
        <v>21</v>
      </c>
      <c r="N232" s="134"/>
      <c r="O232" s="133" t="s">
        <v>18</v>
      </c>
      <c r="P232" s="134"/>
      <c r="Q232" s="134" t="str">
        <f>IF(AND(M232&lt;&gt;"",O232&lt;&gt;""),VLOOKUP(M232&amp;O232,Listados!$M$3:$N$27,2,FALSE),"")</f>
        <v>Bajo</v>
      </c>
      <c r="R232" s="134" t="str">
        <f>+VLOOKUP(Q232,Listados!$P$3:$Q$6,2,FALSE)</f>
        <v>Asumir el riesgo</v>
      </c>
      <c r="S232" s="134"/>
      <c r="T232" s="134"/>
      <c r="U232" s="129"/>
      <c r="V232" s="129"/>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29"/>
      <c r="AV232" s="129"/>
      <c r="AW232" s="129"/>
      <c r="AX232" s="129"/>
      <c r="AY232" s="129"/>
      <c r="AZ232" s="129"/>
      <c r="BA232" s="129"/>
      <c r="BB232" s="129"/>
      <c r="BC232" s="129"/>
      <c r="BD232" s="129"/>
      <c r="BE232" s="129"/>
      <c r="BF232" s="129"/>
      <c r="BG232" s="134"/>
      <c r="BH232" s="134"/>
      <c r="BI232" s="129"/>
      <c r="BJ232" s="155"/>
      <c r="BK232" s="155"/>
      <c r="BL232" s="155"/>
      <c r="BM232" s="155"/>
    </row>
    <row r="233" spans="1:65" ht="84" customHeight="1">
      <c r="A233" s="130">
        <v>235.747826086956</v>
      </c>
      <c r="B233" s="137" t="s">
        <v>90</v>
      </c>
      <c r="C233" s="149" t="str">
        <f>IFERROR(VLOOKUP(B233,Listados!B$3:C$20,2,FALSE),"")</f>
        <v>Apoyar a las diferentes dependencias de la Entidad y del Sector Justicia en el cumplimiento de Su función administrativa, emitir conceptos jurídicos, defender y representar juridicamente al Ministerio de Justicia y del Derecho.</v>
      </c>
      <c r="D233" s="136" t="s">
        <v>676</v>
      </c>
      <c r="E233" s="136" t="s">
        <v>247</v>
      </c>
      <c r="F233" s="136" t="s">
        <v>248</v>
      </c>
      <c r="G233" s="136" t="s">
        <v>217</v>
      </c>
      <c r="H233" s="151" t="s">
        <v>283</v>
      </c>
      <c r="I233" s="151" t="s">
        <v>275</v>
      </c>
      <c r="J233" s="151" t="s">
        <v>295</v>
      </c>
      <c r="K233" s="152" t="s">
        <v>16</v>
      </c>
      <c r="L233" s="136" t="s">
        <v>673</v>
      </c>
      <c r="M233" s="132" t="s">
        <v>21</v>
      </c>
      <c r="N233" s="134"/>
      <c r="O233" s="133" t="s">
        <v>18</v>
      </c>
      <c r="P233" s="134"/>
      <c r="Q233" s="134" t="str">
        <f>IF(AND(M233&lt;&gt;"",O233&lt;&gt;""),VLOOKUP(M233&amp;O233,Listados!$M$3:$N$27,2,FALSE),"")</f>
        <v>Bajo</v>
      </c>
      <c r="R233" s="134" t="str">
        <f>+VLOOKUP(Q233,Listados!$P$3:$Q$6,2,FALSE)</f>
        <v>Asumir el riesgo</v>
      </c>
      <c r="S233" s="134"/>
      <c r="T233" s="134"/>
      <c r="U233" s="129"/>
      <c r="V233" s="129"/>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29"/>
      <c r="AV233" s="129"/>
      <c r="AW233" s="129"/>
      <c r="AX233" s="129"/>
      <c r="AY233" s="129"/>
      <c r="AZ233" s="129"/>
      <c r="BA233" s="129"/>
      <c r="BB233" s="129"/>
      <c r="BC233" s="129"/>
      <c r="BD233" s="129"/>
      <c r="BE233" s="129"/>
      <c r="BF233" s="129"/>
      <c r="BG233" s="134"/>
      <c r="BH233" s="134"/>
      <c r="BI233" s="129"/>
      <c r="BJ233" s="155"/>
      <c r="BK233" s="155"/>
      <c r="BL233" s="155"/>
      <c r="BM233" s="155"/>
    </row>
    <row r="234" spans="1:65" ht="84" customHeight="1">
      <c r="A234" s="130">
        <v>236.90434782608699</v>
      </c>
      <c r="B234" s="137" t="s">
        <v>90</v>
      </c>
      <c r="C234" s="149" t="str">
        <f>IFERROR(VLOOKUP(B234,Listados!B$3:C$20,2,FALSE),"")</f>
        <v>Apoyar a las diferentes dependencias de la Entidad y del Sector Justicia en el cumplimiento de Su función administrativa, emitir conceptos jurídicos, defender y representar juridicamente al Ministerio de Justicia y del Derecho.</v>
      </c>
      <c r="D234" s="136" t="s">
        <v>677</v>
      </c>
      <c r="E234" s="136" t="s">
        <v>247</v>
      </c>
      <c r="F234" s="136" t="s">
        <v>248</v>
      </c>
      <c r="G234" s="136" t="s">
        <v>217</v>
      </c>
      <c r="H234" s="151" t="s">
        <v>283</v>
      </c>
      <c r="I234" s="151" t="s">
        <v>275</v>
      </c>
      <c r="J234" s="151" t="s">
        <v>295</v>
      </c>
      <c r="K234" s="152" t="s">
        <v>16</v>
      </c>
      <c r="L234" s="136" t="s">
        <v>673</v>
      </c>
      <c r="M234" s="132" t="s">
        <v>21</v>
      </c>
      <c r="N234" s="134"/>
      <c r="O234" s="133" t="s">
        <v>18</v>
      </c>
      <c r="P234" s="134"/>
      <c r="Q234" s="134" t="str">
        <f>IF(AND(M234&lt;&gt;"",O234&lt;&gt;""),VLOOKUP(M234&amp;O234,Listados!$M$3:$N$27,2,FALSE),"")</f>
        <v>Bajo</v>
      </c>
      <c r="R234" s="134" t="str">
        <f>+VLOOKUP(Q234,Listados!$P$3:$Q$6,2,FALSE)</f>
        <v>Asumir el riesgo</v>
      </c>
      <c r="S234" s="134"/>
      <c r="T234" s="134"/>
      <c r="U234" s="129"/>
      <c r="V234" s="129"/>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29"/>
      <c r="AV234" s="129"/>
      <c r="AW234" s="129"/>
      <c r="AX234" s="129"/>
      <c r="AY234" s="129"/>
      <c r="AZ234" s="129"/>
      <c r="BA234" s="129"/>
      <c r="BB234" s="129"/>
      <c r="BC234" s="129"/>
      <c r="BD234" s="129"/>
      <c r="BE234" s="129"/>
      <c r="BF234" s="129"/>
      <c r="BG234" s="134"/>
      <c r="BH234" s="134"/>
      <c r="BI234" s="129"/>
      <c r="BJ234" s="155"/>
      <c r="BK234" s="155"/>
      <c r="BL234" s="155"/>
      <c r="BM234" s="155"/>
    </row>
    <row r="235" spans="1:65" ht="84" customHeight="1">
      <c r="A235" s="130">
        <v>238.06086956521699</v>
      </c>
      <c r="B235" s="137" t="s">
        <v>90</v>
      </c>
      <c r="C235" s="149" t="str">
        <f>IFERROR(VLOOKUP(B235,Listados!B$3:C$20,2,FALSE),"")</f>
        <v>Apoyar a las diferentes dependencias de la Entidad y del Sector Justicia en el cumplimiento de Su función administrativa, emitir conceptos jurídicos, defender y representar juridicamente al Ministerio de Justicia y del Derecho.</v>
      </c>
      <c r="D235" s="136" t="s">
        <v>678</v>
      </c>
      <c r="E235" s="136" t="s">
        <v>247</v>
      </c>
      <c r="F235" s="136" t="s">
        <v>248</v>
      </c>
      <c r="G235" s="136" t="s">
        <v>217</v>
      </c>
      <c r="H235" s="151" t="s">
        <v>283</v>
      </c>
      <c r="I235" s="151" t="s">
        <v>275</v>
      </c>
      <c r="J235" s="151" t="s">
        <v>295</v>
      </c>
      <c r="K235" s="152" t="s">
        <v>16</v>
      </c>
      <c r="L235" s="136" t="s">
        <v>673</v>
      </c>
      <c r="M235" s="132" t="s">
        <v>21</v>
      </c>
      <c r="N235" s="134"/>
      <c r="O235" s="133" t="s">
        <v>18</v>
      </c>
      <c r="P235" s="134"/>
      <c r="Q235" s="134" t="str">
        <f>IF(AND(M235&lt;&gt;"",O235&lt;&gt;""),VLOOKUP(M235&amp;O235,Listados!$M$3:$N$27,2,FALSE),"")</f>
        <v>Bajo</v>
      </c>
      <c r="R235" s="134" t="str">
        <f>+VLOOKUP(Q235,Listados!$P$3:$Q$6,2,FALSE)</f>
        <v>Asumir el riesgo</v>
      </c>
      <c r="S235" s="134"/>
      <c r="T235" s="134"/>
      <c r="U235" s="129"/>
      <c r="V235" s="129"/>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29"/>
      <c r="AV235" s="129"/>
      <c r="AW235" s="129"/>
      <c r="AX235" s="129"/>
      <c r="AY235" s="129"/>
      <c r="AZ235" s="129"/>
      <c r="BA235" s="129"/>
      <c r="BB235" s="129"/>
      <c r="BC235" s="129"/>
      <c r="BD235" s="129"/>
      <c r="BE235" s="129"/>
      <c r="BF235" s="129"/>
      <c r="BG235" s="134"/>
      <c r="BH235" s="134"/>
      <c r="BI235" s="129"/>
      <c r="BJ235" s="155"/>
      <c r="BK235" s="155"/>
      <c r="BL235" s="155"/>
      <c r="BM235" s="155"/>
    </row>
    <row r="236" spans="1:65" ht="84" customHeight="1">
      <c r="A236" s="130">
        <v>239.21739130434801</v>
      </c>
      <c r="B236" s="137" t="s">
        <v>90</v>
      </c>
      <c r="C236" s="149" t="str">
        <f>IFERROR(VLOOKUP(B236,Listados!B$3:C$20,2,FALSE),"")</f>
        <v>Apoyar a las diferentes dependencias de la Entidad y del Sector Justicia en el cumplimiento de Su función administrativa, emitir conceptos jurídicos, defender y representar juridicamente al Ministerio de Justicia y del Derecho.</v>
      </c>
      <c r="D236" s="136" t="s">
        <v>679</v>
      </c>
      <c r="E236" s="136" t="s">
        <v>247</v>
      </c>
      <c r="F236" s="136" t="s">
        <v>248</v>
      </c>
      <c r="G236" s="136" t="s">
        <v>217</v>
      </c>
      <c r="H236" s="151" t="s">
        <v>283</v>
      </c>
      <c r="I236" s="151" t="s">
        <v>251</v>
      </c>
      <c r="J236" s="151" t="s">
        <v>680</v>
      </c>
      <c r="K236" s="152" t="s">
        <v>16</v>
      </c>
      <c r="L236" s="136" t="s">
        <v>681</v>
      </c>
      <c r="M236" s="132" t="s">
        <v>21</v>
      </c>
      <c r="N236" s="134"/>
      <c r="O236" s="133" t="s">
        <v>18</v>
      </c>
      <c r="P236" s="134"/>
      <c r="Q236" s="134" t="str">
        <f>IF(AND(M236&lt;&gt;"",O236&lt;&gt;""),VLOOKUP(M236&amp;O236,Listados!$M$3:$N$27,2,FALSE),"")</f>
        <v>Bajo</v>
      </c>
      <c r="R236" s="134" t="str">
        <f>+VLOOKUP(Q236,Listados!$P$3:$Q$6,2,FALSE)</f>
        <v>Asumir el riesgo</v>
      </c>
      <c r="S236" s="134"/>
      <c r="T236" s="134"/>
      <c r="U236" s="129"/>
      <c r="V236" s="129"/>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29"/>
      <c r="AV236" s="129"/>
      <c r="AW236" s="129"/>
      <c r="AX236" s="129"/>
      <c r="AY236" s="129"/>
      <c r="AZ236" s="129"/>
      <c r="BA236" s="129"/>
      <c r="BB236" s="129"/>
      <c r="BC236" s="129"/>
      <c r="BD236" s="129"/>
      <c r="BE236" s="129"/>
      <c r="BF236" s="129"/>
      <c r="BG236" s="134"/>
      <c r="BH236" s="134"/>
      <c r="BI236" s="129"/>
      <c r="BJ236" s="155"/>
      <c r="BK236" s="155"/>
      <c r="BL236" s="155"/>
      <c r="BM236" s="155"/>
    </row>
    <row r="237" spans="1:65" ht="84" customHeight="1">
      <c r="A237" s="130">
        <v>240.37391304347801</v>
      </c>
      <c r="B237" s="137" t="s">
        <v>90</v>
      </c>
      <c r="C237" s="149" t="str">
        <f>IFERROR(VLOOKUP(B237,Listados!B$3:C$20,2,FALSE),"")</f>
        <v>Apoyar a las diferentes dependencias de la Entidad y del Sector Justicia en el cumplimiento de Su función administrativa, emitir conceptos jurídicos, defender y representar juridicamente al Ministerio de Justicia y del Derecho.</v>
      </c>
      <c r="D237" s="136" t="s">
        <v>682</v>
      </c>
      <c r="E237" s="136" t="s">
        <v>247</v>
      </c>
      <c r="F237" s="136" t="s">
        <v>248</v>
      </c>
      <c r="G237" s="136" t="s">
        <v>217</v>
      </c>
      <c r="H237" s="151" t="s">
        <v>283</v>
      </c>
      <c r="I237" s="151" t="s">
        <v>251</v>
      </c>
      <c r="J237" s="151" t="s">
        <v>680</v>
      </c>
      <c r="K237" s="152" t="s">
        <v>16</v>
      </c>
      <c r="L237" s="136" t="s">
        <v>681</v>
      </c>
      <c r="M237" s="132" t="s">
        <v>21</v>
      </c>
      <c r="N237" s="134"/>
      <c r="O237" s="133" t="s">
        <v>18</v>
      </c>
      <c r="P237" s="134"/>
      <c r="Q237" s="134" t="str">
        <f>IF(AND(M237&lt;&gt;"",O237&lt;&gt;""),VLOOKUP(M237&amp;O237,Listados!$M$3:$N$27,2,FALSE),"")</f>
        <v>Bajo</v>
      </c>
      <c r="R237" s="134" t="str">
        <f>+VLOOKUP(Q237,Listados!$P$3:$Q$6,2,FALSE)</f>
        <v>Asumir el riesgo</v>
      </c>
      <c r="S237" s="134"/>
      <c r="T237" s="134"/>
      <c r="U237" s="129"/>
      <c r="V237" s="129"/>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4"/>
      <c r="AS237" s="134"/>
      <c r="AT237" s="134"/>
      <c r="AU237" s="129"/>
      <c r="AV237" s="129"/>
      <c r="AW237" s="129"/>
      <c r="AX237" s="129"/>
      <c r="AY237" s="129"/>
      <c r="AZ237" s="129"/>
      <c r="BA237" s="129"/>
      <c r="BB237" s="129"/>
      <c r="BC237" s="129"/>
      <c r="BD237" s="129"/>
      <c r="BE237" s="129"/>
      <c r="BF237" s="129"/>
      <c r="BG237" s="134"/>
      <c r="BH237" s="134"/>
      <c r="BI237" s="129"/>
      <c r="BJ237" s="155"/>
      <c r="BK237" s="155"/>
      <c r="BL237" s="155"/>
      <c r="BM237" s="155"/>
    </row>
    <row r="238" spans="1:65" ht="84" customHeight="1">
      <c r="A238" s="130">
        <v>241.53043478261</v>
      </c>
      <c r="B238" s="137" t="s">
        <v>71</v>
      </c>
      <c r="C238" s="132" t="s">
        <v>71</v>
      </c>
      <c r="D238" s="136" t="s">
        <v>247</v>
      </c>
      <c r="E238" s="136" t="s">
        <v>248</v>
      </c>
      <c r="F238" s="136" t="s">
        <v>249</v>
      </c>
      <c r="G238" s="151" t="s">
        <v>377</v>
      </c>
      <c r="H238" s="151" t="s">
        <v>251</v>
      </c>
      <c r="I238" s="151" t="s">
        <v>405</v>
      </c>
      <c r="J238" s="152" t="s">
        <v>16</v>
      </c>
      <c r="K238" s="136" t="s">
        <v>683</v>
      </c>
      <c r="L238" s="132" t="s">
        <v>21</v>
      </c>
      <c r="M238" s="132" t="s">
        <v>21</v>
      </c>
      <c r="N238" s="134"/>
      <c r="O238" s="133" t="s">
        <v>18</v>
      </c>
      <c r="P238" s="134"/>
      <c r="Q238" s="134" t="str">
        <f>IF(AND(M238&lt;&gt;"",O238&lt;&gt;""),VLOOKUP(M238&amp;O238,Listados!$M$3:$N$27,2,FALSE),"")</f>
        <v>Bajo</v>
      </c>
      <c r="R238" s="134" t="str">
        <f>+VLOOKUP(Q238,Listados!$P$3:$Q$6,2,FALSE)</f>
        <v>Asumir el riesgo</v>
      </c>
      <c r="S238" s="134"/>
      <c r="T238" s="134"/>
      <c r="U238" s="129"/>
      <c r="V238" s="129"/>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29"/>
      <c r="AV238" s="129"/>
      <c r="AW238" s="129"/>
      <c r="AX238" s="129"/>
      <c r="AY238" s="129"/>
      <c r="AZ238" s="129"/>
      <c r="BA238" s="129"/>
      <c r="BB238" s="129"/>
      <c r="BC238" s="129"/>
      <c r="BD238" s="129"/>
      <c r="BE238" s="129"/>
      <c r="BF238" s="129"/>
      <c r="BG238" s="134"/>
      <c r="BH238" s="134"/>
      <c r="BI238" s="129"/>
      <c r="BJ238" s="155"/>
      <c r="BK238" s="155"/>
      <c r="BL238" s="155"/>
      <c r="BM238" s="155"/>
    </row>
    <row r="239" spans="1:65" ht="84" customHeight="1">
      <c r="A239" s="130">
        <v>242.686956521741</v>
      </c>
      <c r="B239" s="137" t="s">
        <v>71</v>
      </c>
      <c r="C239" s="132" t="s">
        <v>71</v>
      </c>
      <c r="D239" s="136" t="s">
        <v>216</v>
      </c>
      <c r="E239" s="136" t="s">
        <v>273</v>
      </c>
      <c r="F239" s="136" t="s">
        <v>249</v>
      </c>
      <c r="G239" s="151" t="s">
        <v>377</v>
      </c>
      <c r="H239" s="151" t="s">
        <v>275</v>
      </c>
      <c r="I239" s="151" t="s">
        <v>537</v>
      </c>
      <c r="J239" s="152" t="s">
        <v>16</v>
      </c>
      <c r="K239" s="136" t="s">
        <v>684</v>
      </c>
      <c r="L239" s="132" t="s">
        <v>21</v>
      </c>
      <c r="M239" s="132" t="s">
        <v>21</v>
      </c>
      <c r="N239" s="134"/>
      <c r="O239" s="133" t="s">
        <v>18</v>
      </c>
      <c r="P239" s="134"/>
      <c r="Q239" s="134" t="str">
        <f>IF(AND(M239&lt;&gt;"",O239&lt;&gt;""),VLOOKUP(M239&amp;O239,Listados!$M$3:$N$27,2,FALSE),"")</f>
        <v>Bajo</v>
      </c>
      <c r="R239" s="134" t="str">
        <f>+VLOOKUP(Q239,Listados!$P$3:$Q$6,2,FALSE)</f>
        <v>Asumir el riesgo</v>
      </c>
      <c r="S239" s="134"/>
      <c r="T239" s="134"/>
      <c r="U239" s="129"/>
      <c r="V239" s="129"/>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29"/>
      <c r="AV239" s="129"/>
      <c r="AW239" s="129"/>
      <c r="AX239" s="129"/>
      <c r="AY239" s="129"/>
      <c r="AZ239" s="129"/>
      <c r="BA239" s="129"/>
      <c r="BB239" s="129"/>
      <c r="BC239" s="129"/>
      <c r="BD239" s="129"/>
      <c r="BE239" s="129"/>
      <c r="BF239" s="129"/>
      <c r="BG239" s="134"/>
      <c r="BH239" s="134"/>
      <c r="BI239" s="129"/>
      <c r="BJ239" s="155"/>
      <c r="BK239" s="155"/>
      <c r="BL239" s="155"/>
      <c r="BM239" s="155"/>
    </row>
    <row r="240" spans="1:65" ht="84" customHeight="1">
      <c r="A240" s="130">
        <v>243.84347826087199</v>
      </c>
      <c r="B240" s="137" t="s">
        <v>71</v>
      </c>
      <c r="C240" s="132" t="s">
        <v>71</v>
      </c>
      <c r="D240" s="136" t="s">
        <v>216</v>
      </c>
      <c r="E240" s="136" t="s">
        <v>273</v>
      </c>
      <c r="F240" s="136" t="s">
        <v>217</v>
      </c>
      <c r="G240" s="151" t="s">
        <v>685</v>
      </c>
      <c r="H240" s="151" t="s">
        <v>275</v>
      </c>
      <c r="I240" s="151" t="s">
        <v>341</v>
      </c>
      <c r="J240" s="152" t="s">
        <v>16</v>
      </c>
      <c r="K240" s="136" t="s">
        <v>683</v>
      </c>
      <c r="L240" s="132" t="s">
        <v>21</v>
      </c>
      <c r="M240" s="132" t="s">
        <v>21</v>
      </c>
      <c r="N240" s="134"/>
      <c r="O240" s="133" t="s">
        <v>18</v>
      </c>
      <c r="P240" s="134"/>
      <c r="Q240" s="134" t="str">
        <f>IF(AND(M240&lt;&gt;"",O240&lt;&gt;""),VLOOKUP(M240&amp;O240,Listados!$M$3:$N$27,2,FALSE),"")</f>
        <v>Bajo</v>
      </c>
      <c r="R240" s="134" t="str">
        <f>+VLOOKUP(Q240,Listados!$P$3:$Q$6,2,FALSE)</f>
        <v>Asumir el riesgo</v>
      </c>
      <c r="S240" s="134"/>
      <c r="T240" s="134"/>
      <c r="U240" s="129"/>
      <c r="V240" s="129"/>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29"/>
      <c r="AV240" s="129"/>
      <c r="AW240" s="129"/>
      <c r="AX240" s="129"/>
      <c r="AY240" s="129"/>
      <c r="AZ240" s="129"/>
      <c r="BA240" s="129"/>
      <c r="BB240" s="129"/>
      <c r="BC240" s="129"/>
      <c r="BD240" s="129"/>
      <c r="BE240" s="129"/>
      <c r="BF240" s="129"/>
      <c r="BG240" s="134"/>
      <c r="BH240" s="134"/>
      <c r="BI240" s="129"/>
      <c r="BJ240" s="155"/>
      <c r="BK240" s="155"/>
      <c r="BL240" s="155"/>
      <c r="BM240" s="155"/>
    </row>
    <row r="241" spans="1:65" ht="84" customHeight="1">
      <c r="A241" s="130">
        <v>244.99999999999801</v>
      </c>
      <c r="B241" s="132" t="s">
        <v>81</v>
      </c>
      <c r="C241" s="149" t="str">
        <f>IFERROR(VLOOKUP(B241,Listados!B$3:C$20,2,FALSE),"")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1" s="136" t="s">
        <v>686</v>
      </c>
      <c r="E241" s="136" t="s">
        <v>247</v>
      </c>
      <c r="F241" s="136" t="s">
        <v>248</v>
      </c>
      <c r="G241" s="136" t="s">
        <v>249</v>
      </c>
      <c r="H241" s="151" t="s">
        <v>283</v>
      </c>
      <c r="I241" s="151" t="s">
        <v>275</v>
      </c>
      <c r="J241" s="151" t="s">
        <v>405</v>
      </c>
      <c r="K241" s="152" t="s">
        <v>16</v>
      </c>
      <c r="L241" s="136" t="s">
        <v>687</v>
      </c>
      <c r="M241" s="132" t="s">
        <v>21</v>
      </c>
      <c r="N241" s="134"/>
      <c r="O241" s="133" t="s">
        <v>18</v>
      </c>
      <c r="P241" s="134"/>
      <c r="Q241" s="134" t="str">
        <f>IF(AND(M241&lt;&gt;"",O241&lt;&gt;""),VLOOKUP(M241&amp;O241,Listados!$M$3:$N$27,2,FALSE),"")</f>
        <v>Bajo</v>
      </c>
      <c r="R241" s="134" t="str">
        <f>+VLOOKUP(Q241,Listados!$P$3:$Q$6,2,FALSE)</f>
        <v>Asumir el riesgo</v>
      </c>
      <c r="S241" s="134"/>
      <c r="T241" s="134"/>
      <c r="U241" s="129"/>
      <c r="V241" s="129"/>
      <c r="W241" s="134"/>
      <c r="X241" s="134"/>
      <c r="Y241" s="134"/>
      <c r="Z241" s="134"/>
      <c r="AA241" s="134"/>
      <c r="AB241" s="134"/>
      <c r="AC241" s="134"/>
      <c r="AD241" s="134"/>
      <c r="AE241" s="134"/>
      <c r="AF241" s="134"/>
      <c r="AG241" s="134"/>
      <c r="AH241" s="134"/>
      <c r="AI241" s="134"/>
      <c r="AJ241" s="134"/>
      <c r="AK241" s="134"/>
      <c r="AL241" s="134"/>
      <c r="AM241" s="134"/>
      <c r="AN241" s="134"/>
      <c r="AO241" s="134"/>
      <c r="AP241" s="134"/>
      <c r="AQ241" s="134"/>
      <c r="AR241" s="134"/>
      <c r="AS241" s="134"/>
      <c r="AT241" s="134"/>
      <c r="AU241" s="129"/>
      <c r="AV241" s="129"/>
      <c r="AW241" s="129"/>
      <c r="AX241" s="129"/>
      <c r="AY241" s="129"/>
      <c r="AZ241" s="129"/>
      <c r="BA241" s="129"/>
      <c r="BB241" s="129"/>
      <c r="BC241" s="129"/>
      <c r="BD241" s="129"/>
      <c r="BE241" s="129"/>
      <c r="BF241" s="129"/>
      <c r="BG241" s="134"/>
      <c r="BH241" s="134"/>
      <c r="BI241" s="129"/>
      <c r="BJ241" s="155"/>
      <c r="BK241" s="155"/>
      <c r="BL241" s="155"/>
      <c r="BM241" s="155"/>
    </row>
    <row r="242" spans="1:65" ht="84" customHeight="1">
      <c r="A242" s="130">
        <v>246.15652173912801</v>
      </c>
      <c r="B242" s="132" t="s">
        <v>81</v>
      </c>
      <c r="C242" s="149" t="str">
        <f>IFERROR(VLOOKUP(B242,Listados!B$3:C$20,2,FALSE),"")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2" s="136" t="s">
        <v>688</v>
      </c>
      <c r="E242" s="136" t="s">
        <v>247</v>
      </c>
      <c r="F242" s="136" t="s">
        <v>248</v>
      </c>
      <c r="G242" s="136" t="s">
        <v>249</v>
      </c>
      <c r="H242" s="151" t="s">
        <v>283</v>
      </c>
      <c r="I242" s="151" t="s">
        <v>251</v>
      </c>
      <c r="J242" s="151" t="s">
        <v>405</v>
      </c>
      <c r="K242" s="152" t="s">
        <v>16</v>
      </c>
      <c r="L242" s="136" t="s">
        <v>687</v>
      </c>
      <c r="M242" s="132" t="s">
        <v>21</v>
      </c>
      <c r="N242" s="134"/>
      <c r="O242" s="133" t="s">
        <v>18</v>
      </c>
      <c r="P242" s="134"/>
      <c r="Q242" s="134" t="str">
        <f>IF(AND(M242&lt;&gt;"",O242&lt;&gt;""),VLOOKUP(M242&amp;O242,Listados!$M$3:$N$27,2,FALSE),"")</f>
        <v>Bajo</v>
      </c>
      <c r="R242" s="134" t="str">
        <f>+VLOOKUP(Q242,Listados!$P$3:$Q$6,2,FALSE)</f>
        <v>Asumir el riesgo</v>
      </c>
      <c r="S242" s="134"/>
      <c r="T242" s="134"/>
      <c r="U242" s="129"/>
      <c r="V242" s="129"/>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29"/>
      <c r="AV242" s="129"/>
      <c r="AW242" s="129"/>
      <c r="AX242" s="129"/>
      <c r="AY242" s="129"/>
      <c r="AZ242" s="129"/>
      <c r="BA242" s="129"/>
      <c r="BB242" s="129"/>
      <c r="BC242" s="129"/>
      <c r="BD242" s="129"/>
      <c r="BE242" s="129"/>
      <c r="BF242" s="129"/>
      <c r="BG242" s="134"/>
      <c r="BH242" s="134"/>
      <c r="BI242" s="129"/>
      <c r="BJ242" s="155"/>
      <c r="BK242" s="155"/>
      <c r="BL242" s="155"/>
      <c r="BM242" s="155"/>
    </row>
    <row r="243" spans="1:65" ht="84" customHeight="1">
      <c r="A243" s="130">
        <v>247.31304347825801</v>
      </c>
      <c r="B243" s="132" t="s">
        <v>81</v>
      </c>
      <c r="C243" s="149" t="str">
        <f>IFERROR(VLOOKUP(B243,Listados!B$3:C$20,2,FALSE),"")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3" s="136" t="s">
        <v>689</v>
      </c>
      <c r="E243" s="136" t="s">
        <v>247</v>
      </c>
      <c r="F243" s="136" t="s">
        <v>248</v>
      </c>
      <c r="G243" s="136" t="s">
        <v>249</v>
      </c>
      <c r="H243" s="151" t="s">
        <v>283</v>
      </c>
      <c r="I243" s="151" t="s">
        <v>251</v>
      </c>
      <c r="J243" s="151" t="s">
        <v>405</v>
      </c>
      <c r="K243" s="152" t="s">
        <v>16</v>
      </c>
      <c r="L243" s="136" t="s">
        <v>687</v>
      </c>
      <c r="M243" s="132" t="s">
        <v>21</v>
      </c>
      <c r="N243" s="134"/>
      <c r="O243" s="133" t="s">
        <v>18</v>
      </c>
      <c r="P243" s="134"/>
      <c r="Q243" s="134" t="str">
        <f>IF(AND(M243&lt;&gt;"",O243&lt;&gt;""),VLOOKUP(M243&amp;O243,Listados!$M$3:$N$27,2,FALSE),"")</f>
        <v>Bajo</v>
      </c>
      <c r="R243" s="134" t="str">
        <f>+VLOOKUP(Q243,Listados!$P$3:$Q$6,2,FALSE)</f>
        <v>Asumir el riesgo</v>
      </c>
      <c r="S243" s="134"/>
      <c r="T243" s="134"/>
      <c r="U243" s="129"/>
      <c r="V243" s="129"/>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29"/>
      <c r="AV243" s="129"/>
      <c r="AW243" s="129"/>
      <c r="AX243" s="129"/>
      <c r="AY243" s="129"/>
      <c r="AZ243" s="129"/>
      <c r="BA243" s="129"/>
      <c r="BB243" s="129"/>
      <c r="BC243" s="129"/>
      <c r="BD243" s="129"/>
      <c r="BE243" s="129"/>
      <c r="BF243" s="129"/>
      <c r="BG243" s="134"/>
      <c r="BH243" s="134"/>
      <c r="BI243" s="129"/>
      <c r="BJ243" s="155"/>
      <c r="BK243" s="155"/>
      <c r="BL243" s="155"/>
      <c r="BM243" s="155"/>
    </row>
    <row r="244" spans="1:65" ht="84" customHeight="1">
      <c r="A244" s="130">
        <v>248.46956521738801</v>
      </c>
      <c r="B244" s="132" t="s">
        <v>81</v>
      </c>
      <c r="C244" s="149" t="str">
        <f>IFERROR(VLOOKUP(B244,Listados!B$3:C$20,2,FALSE),"")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4" s="136" t="s">
        <v>690</v>
      </c>
      <c r="E244" s="136" t="s">
        <v>247</v>
      </c>
      <c r="F244" s="136" t="s">
        <v>248</v>
      </c>
      <c r="G244" s="136" t="s">
        <v>249</v>
      </c>
      <c r="H244" s="151" t="s">
        <v>283</v>
      </c>
      <c r="I244" s="151" t="s">
        <v>251</v>
      </c>
      <c r="J244" s="151" t="s">
        <v>405</v>
      </c>
      <c r="K244" s="152" t="s">
        <v>16</v>
      </c>
      <c r="L244" s="136" t="s">
        <v>691</v>
      </c>
      <c r="M244" s="132" t="s">
        <v>21</v>
      </c>
      <c r="N244" s="134"/>
      <c r="O244" s="133" t="s">
        <v>18</v>
      </c>
      <c r="P244" s="134"/>
      <c r="Q244" s="134" t="str">
        <f>IF(AND(M244&lt;&gt;"",O244&lt;&gt;""),VLOOKUP(M244&amp;O244,Listados!$M$3:$N$27,2,FALSE),"")</f>
        <v>Bajo</v>
      </c>
      <c r="R244" s="134" t="str">
        <f>+VLOOKUP(Q244,Listados!$P$3:$Q$6,2,FALSE)</f>
        <v>Asumir el riesgo</v>
      </c>
      <c r="S244" s="134"/>
      <c r="T244" s="134"/>
      <c r="U244" s="129"/>
      <c r="V244" s="129"/>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29"/>
      <c r="AV244" s="129"/>
      <c r="AW244" s="129"/>
      <c r="AX244" s="129"/>
      <c r="AY244" s="129"/>
      <c r="AZ244" s="129"/>
      <c r="BA244" s="129"/>
      <c r="BB244" s="129"/>
      <c r="BC244" s="129"/>
      <c r="BD244" s="129"/>
      <c r="BE244" s="129"/>
      <c r="BF244" s="129"/>
      <c r="BG244" s="134"/>
      <c r="BH244" s="134"/>
      <c r="BI244" s="129"/>
      <c r="BJ244" s="155"/>
      <c r="BK244" s="155"/>
      <c r="BL244" s="155"/>
      <c r="BM244" s="155"/>
    </row>
    <row r="245" spans="1:65" ht="84" customHeight="1">
      <c r="A245" s="130">
        <v>249.62608695651801</v>
      </c>
      <c r="B245" s="132" t="s">
        <v>81</v>
      </c>
      <c r="C245" s="149" t="str">
        <f>IFERROR(VLOOKUP(B245,Listados!B$3:C$20,2,FALSE),"")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5" s="136" t="s">
        <v>692</v>
      </c>
      <c r="E245" s="136" t="s">
        <v>247</v>
      </c>
      <c r="F245" s="136" t="s">
        <v>248</v>
      </c>
      <c r="G245" s="136" t="s">
        <v>249</v>
      </c>
      <c r="H245" s="151" t="s">
        <v>283</v>
      </c>
      <c r="I245" s="151" t="s">
        <v>251</v>
      </c>
      <c r="J245" s="151" t="s">
        <v>405</v>
      </c>
      <c r="K245" s="152" t="s">
        <v>16</v>
      </c>
      <c r="L245" s="136" t="s">
        <v>693</v>
      </c>
      <c r="M245" s="132" t="s">
        <v>21</v>
      </c>
      <c r="N245" s="134"/>
      <c r="O245" s="133" t="s">
        <v>18</v>
      </c>
      <c r="P245" s="134"/>
      <c r="Q245" s="134" t="str">
        <f>IF(AND(M245&lt;&gt;"",O245&lt;&gt;""),VLOOKUP(M245&amp;O245,Listados!$M$3:$N$27,2,FALSE),"")</f>
        <v>Bajo</v>
      </c>
      <c r="R245" s="134" t="str">
        <f>+VLOOKUP(Q245,Listados!$P$3:$Q$6,2,FALSE)</f>
        <v>Asumir el riesgo</v>
      </c>
      <c r="S245" s="134"/>
      <c r="T245" s="134"/>
      <c r="U245" s="129"/>
      <c r="V245" s="129"/>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29"/>
      <c r="AV245" s="129"/>
      <c r="AW245" s="129"/>
      <c r="AX245" s="129"/>
      <c r="AY245" s="129"/>
      <c r="AZ245" s="129"/>
      <c r="BA245" s="129"/>
      <c r="BB245" s="129"/>
      <c r="BC245" s="129"/>
      <c r="BD245" s="129"/>
      <c r="BE245" s="129"/>
      <c r="BF245" s="129"/>
      <c r="BG245" s="134"/>
      <c r="BH245" s="134"/>
      <c r="BI245" s="129"/>
      <c r="BJ245" s="155"/>
      <c r="BK245" s="155"/>
      <c r="BL245" s="155"/>
      <c r="BM245" s="155"/>
    </row>
    <row r="246" spans="1:65" ht="84" customHeight="1">
      <c r="A246" s="130">
        <v>250.78260869564801</v>
      </c>
      <c r="B246" s="132" t="s">
        <v>81</v>
      </c>
      <c r="C246" s="149" t="str">
        <f>IFERROR(VLOOKUP(B246,Listados!B$3:C$20,2,FALSE),"")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6" s="136" t="s">
        <v>694</v>
      </c>
      <c r="E246" s="136" t="s">
        <v>247</v>
      </c>
      <c r="F246" s="136" t="s">
        <v>248</v>
      </c>
      <c r="G246" s="136" t="s">
        <v>249</v>
      </c>
      <c r="H246" s="151" t="s">
        <v>283</v>
      </c>
      <c r="I246" s="151" t="s">
        <v>251</v>
      </c>
      <c r="J246" s="151" t="s">
        <v>405</v>
      </c>
      <c r="K246" s="152" t="s">
        <v>16</v>
      </c>
      <c r="L246" s="136" t="s">
        <v>695</v>
      </c>
      <c r="M246" s="132" t="s">
        <v>21</v>
      </c>
      <c r="N246" s="134"/>
      <c r="O246" s="133" t="s">
        <v>18</v>
      </c>
      <c r="P246" s="134"/>
      <c r="Q246" s="134" t="str">
        <f>IF(AND(M246&lt;&gt;"",O246&lt;&gt;""),VLOOKUP(M246&amp;O246,Listados!$M$3:$N$27,2,FALSE),"")</f>
        <v>Bajo</v>
      </c>
      <c r="R246" s="134" t="str">
        <f>+VLOOKUP(Q246,Listados!$P$3:$Q$6,2,FALSE)</f>
        <v>Asumir el riesgo</v>
      </c>
      <c r="S246" s="134"/>
      <c r="T246" s="134"/>
      <c r="U246" s="129"/>
      <c r="V246" s="129"/>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29"/>
      <c r="AV246" s="129"/>
      <c r="AW246" s="129"/>
      <c r="AX246" s="129"/>
      <c r="AY246" s="129"/>
      <c r="AZ246" s="129"/>
      <c r="BA246" s="129"/>
      <c r="BB246" s="129"/>
      <c r="BC246" s="129"/>
      <c r="BD246" s="129"/>
      <c r="BE246" s="129"/>
      <c r="BF246" s="129"/>
      <c r="BG246" s="134"/>
      <c r="BH246" s="134"/>
      <c r="BI246" s="129"/>
      <c r="BJ246" s="155"/>
      <c r="BK246" s="155"/>
      <c r="BL246" s="155"/>
      <c r="BM246" s="155"/>
    </row>
    <row r="247" spans="1:65" ht="84" customHeight="1">
      <c r="A247" s="130">
        <v>251.93913043477801</v>
      </c>
      <c r="B247" s="132" t="s">
        <v>81</v>
      </c>
      <c r="C247" s="149" t="str">
        <f>IFERROR(VLOOKUP(B247,Listados!B$3:C$20,2,FALSE),"")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7" s="136" t="s">
        <v>696</v>
      </c>
      <c r="E247" s="136" t="s">
        <v>247</v>
      </c>
      <c r="F247" s="136" t="s">
        <v>248</v>
      </c>
      <c r="G247" s="136" t="s">
        <v>249</v>
      </c>
      <c r="H247" s="151" t="s">
        <v>283</v>
      </c>
      <c r="I247" s="151" t="s">
        <v>251</v>
      </c>
      <c r="J247" s="151" t="s">
        <v>405</v>
      </c>
      <c r="K247" s="152" t="s">
        <v>16</v>
      </c>
      <c r="L247" s="136" t="s">
        <v>697</v>
      </c>
      <c r="M247" s="132" t="s">
        <v>21</v>
      </c>
      <c r="N247" s="134"/>
      <c r="O247" s="133" t="s">
        <v>18</v>
      </c>
      <c r="P247" s="134"/>
      <c r="Q247" s="134" t="str">
        <f>IF(AND(M247&lt;&gt;"",O247&lt;&gt;""),VLOOKUP(M247&amp;O247,Listados!$M$3:$N$27,2,FALSE),"")</f>
        <v>Bajo</v>
      </c>
      <c r="R247" s="134" t="str">
        <f>+VLOOKUP(Q247,Listados!$P$3:$Q$6,2,FALSE)</f>
        <v>Asumir el riesgo</v>
      </c>
      <c r="S247" s="134"/>
      <c r="T247" s="134"/>
      <c r="U247" s="129"/>
      <c r="V247" s="129"/>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29"/>
      <c r="AV247" s="129"/>
      <c r="AW247" s="129"/>
      <c r="AX247" s="129"/>
      <c r="AY247" s="129"/>
      <c r="AZ247" s="129"/>
      <c r="BA247" s="129"/>
      <c r="BB247" s="129"/>
      <c r="BC247" s="129"/>
      <c r="BD247" s="129"/>
      <c r="BE247" s="129"/>
      <c r="BF247" s="129"/>
      <c r="BG247" s="134"/>
      <c r="BH247" s="134"/>
      <c r="BI247" s="129"/>
      <c r="BJ247" s="155"/>
      <c r="BK247" s="155"/>
      <c r="BL247" s="155"/>
      <c r="BM247" s="155"/>
    </row>
    <row r="248" spans="1:65" ht="84" customHeight="1">
      <c r="A248" s="130">
        <v>253.09565217390801</v>
      </c>
      <c r="B248" s="132" t="s">
        <v>81</v>
      </c>
      <c r="C248" s="149" t="str">
        <f>IFERROR(VLOOKUP(B248,Listados!B$3:C$20,2,FALSE),"")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8" s="136" t="s">
        <v>698</v>
      </c>
      <c r="E248" s="136" t="s">
        <v>247</v>
      </c>
      <c r="F248" s="136" t="s">
        <v>248</v>
      </c>
      <c r="G248" s="136" t="s">
        <v>249</v>
      </c>
      <c r="H248" s="151" t="s">
        <v>283</v>
      </c>
      <c r="I248" s="151" t="s">
        <v>251</v>
      </c>
      <c r="J248" s="151" t="s">
        <v>405</v>
      </c>
      <c r="K248" s="152" t="s">
        <v>16</v>
      </c>
      <c r="L248" s="136" t="s">
        <v>697</v>
      </c>
      <c r="M248" s="132" t="s">
        <v>21</v>
      </c>
      <c r="N248" s="134"/>
      <c r="O248" s="133" t="s">
        <v>18</v>
      </c>
      <c r="P248" s="134"/>
      <c r="Q248" s="134" t="str">
        <f>IF(AND(M248&lt;&gt;"",O248&lt;&gt;""),VLOOKUP(M248&amp;O248,Listados!$M$3:$N$27,2,FALSE),"")</f>
        <v>Bajo</v>
      </c>
      <c r="R248" s="134" t="str">
        <f>+VLOOKUP(Q248,Listados!$P$3:$Q$6,2,FALSE)</f>
        <v>Asumir el riesgo</v>
      </c>
      <c r="S248" s="134"/>
      <c r="T248" s="134"/>
      <c r="U248" s="129"/>
      <c r="V248" s="129"/>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29"/>
      <c r="AV248" s="129"/>
      <c r="AW248" s="129"/>
      <c r="AX248" s="129"/>
      <c r="AY248" s="129"/>
      <c r="AZ248" s="129"/>
      <c r="BA248" s="129"/>
      <c r="BB248" s="129"/>
      <c r="BC248" s="129"/>
      <c r="BD248" s="129"/>
      <c r="BE248" s="129"/>
      <c r="BF248" s="129"/>
      <c r="BG248" s="134"/>
      <c r="BH248" s="134"/>
      <c r="BI248" s="129"/>
      <c r="BJ248" s="155"/>
      <c r="BK248" s="155"/>
      <c r="BL248" s="155"/>
      <c r="BM248" s="155"/>
    </row>
    <row r="249" spans="1:65" ht="84" customHeight="1">
      <c r="A249" s="130">
        <v>254.25217391303801</v>
      </c>
      <c r="B249" s="132" t="s">
        <v>81</v>
      </c>
      <c r="C249" s="149" t="str">
        <f>IFERROR(VLOOKUP(B249,Listados!B$3:C$20,2,FALSE),"")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9" s="136" t="s">
        <v>699</v>
      </c>
      <c r="E249" s="136" t="s">
        <v>247</v>
      </c>
      <c r="F249" s="136" t="s">
        <v>248</v>
      </c>
      <c r="G249" s="136" t="s">
        <v>249</v>
      </c>
      <c r="H249" s="151" t="s">
        <v>283</v>
      </c>
      <c r="I249" s="151" t="s">
        <v>251</v>
      </c>
      <c r="J249" s="151" t="s">
        <v>218</v>
      </c>
      <c r="K249" s="152" t="s">
        <v>16</v>
      </c>
      <c r="L249" s="136" t="s">
        <v>700</v>
      </c>
      <c r="M249" s="132" t="s">
        <v>21</v>
      </c>
      <c r="N249" s="134"/>
      <c r="O249" s="133" t="s">
        <v>32</v>
      </c>
      <c r="P249" s="134"/>
      <c r="Q249" s="134" t="str">
        <f>IF(AND(M249&lt;&gt;"",O249&lt;&gt;""),VLOOKUP(M249&amp;O249,Listados!$M$3:$N$27,2,FALSE),"")</f>
        <v>Bajo</v>
      </c>
      <c r="R249" s="134" t="str">
        <f>+VLOOKUP(Q249,Listados!$P$3:$Q$6,2,FALSE)</f>
        <v>Asumir el riesgo</v>
      </c>
      <c r="S249" s="134"/>
      <c r="T249" s="134"/>
      <c r="U249" s="129"/>
      <c r="V249" s="129"/>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29"/>
      <c r="AV249" s="129"/>
      <c r="AW249" s="129"/>
      <c r="AX249" s="129"/>
      <c r="AY249" s="129"/>
      <c r="AZ249" s="129"/>
      <c r="BA249" s="129"/>
      <c r="BB249" s="129"/>
      <c r="BC249" s="129"/>
      <c r="BD249" s="129"/>
      <c r="BE249" s="129"/>
      <c r="BF249" s="129"/>
      <c r="BG249" s="134"/>
      <c r="BH249" s="134"/>
      <c r="BI249" s="129"/>
      <c r="BJ249" s="155"/>
      <c r="BK249" s="155"/>
      <c r="BL249" s="155"/>
      <c r="BM249" s="155"/>
    </row>
    <row r="250" spans="1:65" ht="84" customHeight="1">
      <c r="A250" s="130">
        <v>255.40869565216801</v>
      </c>
      <c r="B250" s="132" t="s">
        <v>81</v>
      </c>
      <c r="C250" s="149" t="str">
        <f>IFERROR(VLOOKUP(B250,Listados!B$3:C$20,2,FALSE),"")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0" s="136" t="s">
        <v>701</v>
      </c>
      <c r="E250" s="136" t="s">
        <v>247</v>
      </c>
      <c r="F250" s="136" t="s">
        <v>248</v>
      </c>
      <c r="G250" s="136" t="s">
        <v>249</v>
      </c>
      <c r="H250" s="151" t="s">
        <v>283</v>
      </c>
      <c r="I250" s="151" t="s">
        <v>251</v>
      </c>
      <c r="J250" s="151" t="s">
        <v>218</v>
      </c>
      <c r="K250" s="152" t="s">
        <v>16</v>
      </c>
      <c r="L250" s="136" t="s">
        <v>700</v>
      </c>
      <c r="M250" s="132" t="s">
        <v>21</v>
      </c>
      <c r="N250" s="134"/>
      <c r="O250" s="133" t="s">
        <v>32</v>
      </c>
      <c r="P250" s="134"/>
      <c r="Q250" s="134" t="str">
        <f>IF(AND(M250&lt;&gt;"",O250&lt;&gt;""),VLOOKUP(M250&amp;O250,Listados!$M$3:$N$27,2,FALSE),"")</f>
        <v>Bajo</v>
      </c>
      <c r="R250" s="134" t="str">
        <f>+VLOOKUP(Q250,Listados!$P$3:$Q$6,2,FALSE)</f>
        <v>Asumir el riesgo</v>
      </c>
      <c r="S250" s="134"/>
      <c r="T250" s="134"/>
      <c r="U250" s="129"/>
      <c r="V250" s="129"/>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29"/>
      <c r="AV250" s="129"/>
      <c r="AW250" s="129"/>
      <c r="AX250" s="129"/>
      <c r="AY250" s="129"/>
      <c r="AZ250" s="129"/>
      <c r="BA250" s="129"/>
      <c r="BB250" s="129"/>
      <c r="BC250" s="129"/>
      <c r="BD250" s="129"/>
      <c r="BE250" s="129"/>
      <c r="BF250" s="129"/>
      <c r="BG250" s="134"/>
      <c r="BH250" s="134"/>
      <c r="BI250" s="129"/>
      <c r="BJ250" s="155"/>
      <c r="BK250" s="155"/>
      <c r="BL250" s="155"/>
      <c r="BM250" s="155"/>
    </row>
    <row r="251" spans="1:65" ht="84" customHeight="1">
      <c r="A251" s="130">
        <v>256.56521739129801</v>
      </c>
      <c r="B251" s="132" t="s">
        <v>81</v>
      </c>
      <c r="C251" s="149" t="str">
        <f>IFERROR(VLOOKUP(B251,Listados!B$3:C$20,2,FALSE),"")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1" s="136" t="s">
        <v>702</v>
      </c>
      <c r="E251" s="136" t="s">
        <v>247</v>
      </c>
      <c r="F251" s="136" t="s">
        <v>248</v>
      </c>
      <c r="G251" s="136" t="s">
        <v>249</v>
      </c>
      <c r="H251" s="151" t="s">
        <v>283</v>
      </c>
      <c r="I251" s="151" t="s">
        <v>251</v>
      </c>
      <c r="J251" s="151" t="s">
        <v>218</v>
      </c>
      <c r="K251" s="152" t="s">
        <v>16</v>
      </c>
      <c r="L251" s="136" t="s">
        <v>700</v>
      </c>
      <c r="M251" s="132" t="s">
        <v>21</v>
      </c>
      <c r="N251" s="134"/>
      <c r="O251" s="133" t="s">
        <v>32</v>
      </c>
      <c r="P251" s="134"/>
      <c r="Q251" s="134" t="str">
        <f>IF(AND(M251&lt;&gt;"",O251&lt;&gt;""),VLOOKUP(M251&amp;O251,Listados!$M$3:$N$27,2,FALSE),"")</f>
        <v>Bajo</v>
      </c>
      <c r="R251" s="134" t="str">
        <f>+VLOOKUP(Q251,Listados!$P$3:$Q$6,2,FALSE)</f>
        <v>Asumir el riesgo</v>
      </c>
      <c r="S251" s="134"/>
      <c r="T251" s="134"/>
      <c r="U251" s="129"/>
      <c r="V251" s="129"/>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29"/>
      <c r="AV251" s="129"/>
      <c r="AW251" s="129"/>
      <c r="AX251" s="129"/>
      <c r="AY251" s="129"/>
      <c r="AZ251" s="129"/>
      <c r="BA251" s="129"/>
      <c r="BB251" s="129"/>
      <c r="BC251" s="129"/>
      <c r="BD251" s="129"/>
      <c r="BE251" s="129"/>
      <c r="BF251" s="129"/>
      <c r="BG251" s="134"/>
      <c r="BH251" s="134"/>
      <c r="BI251" s="129"/>
      <c r="BJ251" s="155"/>
      <c r="BK251" s="155"/>
      <c r="BL251" s="155"/>
      <c r="BM251" s="155"/>
    </row>
    <row r="252" spans="1:65" ht="84" customHeight="1">
      <c r="A252" s="130">
        <v>257.72173913042798</v>
      </c>
      <c r="B252" s="132" t="s">
        <v>81</v>
      </c>
      <c r="C252" s="149" t="str">
        <f>IFERROR(VLOOKUP(B252,Listados!B$3:C$20,2,FALSE),"")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2" s="136" t="s">
        <v>703</v>
      </c>
      <c r="E252" s="136" t="s">
        <v>247</v>
      </c>
      <c r="F252" s="136" t="s">
        <v>248</v>
      </c>
      <c r="G252" s="136" t="s">
        <v>249</v>
      </c>
      <c r="H252" s="151" t="s">
        <v>283</v>
      </c>
      <c r="I252" s="151" t="s">
        <v>251</v>
      </c>
      <c r="J252" s="151" t="s">
        <v>218</v>
      </c>
      <c r="K252" s="152" t="s">
        <v>16</v>
      </c>
      <c r="L252" s="136" t="s">
        <v>700</v>
      </c>
      <c r="M252" s="132" t="s">
        <v>21</v>
      </c>
      <c r="N252" s="134"/>
      <c r="O252" s="133" t="s">
        <v>32</v>
      </c>
      <c r="P252" s="134"/>
      <c r="Q252" s="134" t="str">
        <f>IF(AND(M252&lt;&gt;"",O252&lt;&gt;""),VLOOKUP(M252&amp;O252,Listados!$M$3:$N$27,2,FALSE),"")</f>
        <v>Bajo</v>
      </c>
      <c r="R252" s="134" t="str">
        <f>+VLOOKUP(Q252,Listados!$P$3:$Q$6,2,FALSE)</f>
        <v>Asumir el riesgo</v>
      </c>
      <c r="S252" s="134"/>
      <c r="T252" s="134"/>
      <c r="U252" s="129"/>
      <c r="V252" s="129"/>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29"/>
      <c r="AV252" s="129"/>
      <c r="AW252" s="129"/>
      <c r="AX252" s="129"/>
      <c r="AY252" s="129"/>
      <c r="AZ252" s="129"/>
      <c r="BA252" s="129"/>
      <c r="BB252" s="129"/>
      <c r="BC252" s="129"/>
      <c r="BD252" s="129"/>
      <c r="BE252" s="129"/>
      <c r="BF252" s="129"/>
      <c r="BG252" s="134"/>
      <c r="BH252" s="134"/>
      <c r="BI252" s="129"/>
      <c r="BJ252" s="155"/>
      <c r="BK252" s="155"/>
      <c r="BL252" s="155"/>
      <c r="BM252" s="155"/>
    </row>
    <row r="253" spans="1:65" ht="84" customHeight="1">
      <c r="A253" s="130">
        <v>258.87826086955801</v>
      </c>
      <c r="B253" s="132" t="s">
        <v>81</v>
      </c>
      <c r="C253" s="149" t="str">
        <f>IFERROR(VLOOKUP(B253,Listados!B$3:C$20,2,FALSE),"")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3" s="136" t="s">
        <v>704</v>
      </c>
      <c r="E253" s="136" t="s">
        <v>247</v>
      </c>
      <c r="F253" s="136" t="s">
        <v>248</v>
      </c>
      <c r="G253" s="136" t="s">
        <v>249</v>
      </c>
      <c r="H253" s="151" t="s">
        <v>283</v>
      </c>
      <c r="I253" s="151" t="s">
        <v>251</v>
      </c>
      <c r="J253" s="151" t="s">
        <v>218</v>
      </c>
      <c r="K253" s="152" t="s">
        <v>16</v>
      </c>
      <c r="L253" s="136" t="s">
        <v>700</v>
      </c>
      <c r="M253" s="132" t="s">
        <v>21</v>
      </c>
      <c r="N253" s="134"/>
      <c r="O253" s="133" t="s">
        <v>32</v>
      </c>
      <c r="P253" s="134"/>
      <c r="Q253" s="134" t="str">
        <f>IF(AND(M253&lt;&gt;"",O253&lt;&gt;""),VLOOKUP(M253&amp;O253,Listados!$M$3:$N$27,2,FALSE),"")</f>
        <v>Bajo</v>
      </c>
      <c r="R253" s="134" t="str">
        <f>+VLOOKUP(Q253,Listados!$P$3:$Q$6,2,FALSE)</f>
        <v>Asumir el riesgo</v>
      </c>
      <c r="S253" s="134"/>
      <c r="T253" s="134"/>
      <c r="U253" s="129"/>
      <c r="V253" s="129"/>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29"/>
      <c r="AV253" s="129"/>
      <c r="AW253" s="129"/>
      <c r="AX253" s="129"/>
      <c r="AY253" s="129"/>
      <c r="AZ253" s="129"/>
      <c r="BA253" s="129"/>
      <c r="BB253" s="129"/>
      <c r="BC253" s="129"/>
      <c r="BD253" s="129"/>
      <c r="BE253" s="129"/>
      <c r="BF253" s="129"/>
      <c r="BG253" s="134"/>
      <c r="BH253" s="134"/>
      <c r="BI253" s="129"/>
      <c r="BJ253" s="155"/>
      <c r="BK253" s="155"/>
      <c r="BL253" s="155"/>
      <c r="BM253" s="155"/>
    </row>
    <row r="254" spans="1:65" ht="84" customHeight="1">
      <c r="A254" s="130">
        <v>260.03478260868798</v>
      </c>
      <c r="B254" s="132" t="s">
        <v>81</v>
      </c>
      <c r="C254" s="149" t="str">
        <f>IFERROR(VLOOKUP(B254,Listados!B$3:C$20,2,FALSE),"")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4" s="136" t="s">
        <v>705</v>
      </c>
      <c r="E254" s="136" t="s">
        <v>247</v>
      </c>
      <c r="F254" s="136" t="s">
        <v>248</v>
      </c>
      <c r="G254" s="136" t="s">
        <v>249</v>
      </c>
      <c r="H254" s="151" t="s">
        <v>283</v>
      </c>
      <c r="I254" s="151" t="s">
        <v>251</v>
      </c>
      <c r="J254" s="151" t="s">
        <v>218</v>
      </c>
      <c r="K254" s="152" t="s">
        <v>16</v>
      </c>
      <c r="L254" s="136" t="s">
        <v>700</v>
      </c>
      <c r="M254" s="132" t="s">
        <v>21</v>
      </c>
      <c r="N254" s="134"/>
      <c r="O254" s="133" t="s">
        <v>32</v>
      </c>
      <c r="P254" s="134"/>
      <c r="Q254" s="134" t="str">
        <f>IF(AND(M254&lt;&gt;"",O254&lt;&gt;""),VLOOKUP(M254&amp;O254,Listados!$M$3:$N$27,2,FALSE),"")</f>
        <v>Bajo</v>
      </c>
      <c r="R254" s="134" t="str">
        <f>+VLOOKUP(Q254,Listados!$P$3:$Q$6,2,FALSE)</f>
        <v>Asumir el riesgo</v>
      </c>
      <c r="S254" s="134"/>
      <c r="T254" s="134"/>
      <c r="U254" s="129"/>
      <c r="V254" s="129"/>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29"/>
      <c r="AV254" s="129"/>
      <c r="AW254" s="129"/>
      <c r="AX254" s="129"/>
      <c r="AY254" s="129"/>
      <c r="AZ254" s="129"/>
      <c r="BA254" s="129"/>
      <c r="BB254" s="129"/>
      <c r="BC254" s="129"/>
      <c r="BD254" s="129"/>
      <c r="BE254" s="129"/>
      <c r="BF254" s="129"/>
      <c r="BG254" s="134"/>
      <c r="BH254" s="134"/>
      <c r="BI254" s="129"/>
      <c r="BJ254" s="155"/>
      <c r="BK254" s="155"/>
      <c r="BL254" s="155"/>
      <c r="BM254" s="155"/>
    </row>
    <row r="255" spans="1:65" ht="84" customHeight="1">
      <c r="A255" s="130">
        <v>261.191304347818</v>
      </c>
      <c r="B255" s="132" t="s">
        <v>81</v>
      </c>
      <c r="C255" s="149" t="str">
        <f>IFERROR(VLOOKUP(B255,Listados!B$3:C$20,2,FALSE),"")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5" s="136" t="s">
        <v>706</v>
      </c>
      <c r="E255" s="136" t="s">
        <v>247</v>
      </c>
      <c r="F255" s="136" t="s">
        <v>248</v>
      </c>
      <c r="G255" s="136" t="s">
        <v>249</v>
      </c>
      <c r="H255" s="151" t="s">
        <v>283</v>
      </c>
      <c r="I255" s="151" t="s">
        <v>251</v>
      </c>
      <c r="J255" s="151" t="s">
        <v>218</v>
      </c>
      <c r="K255" s="152" t="s">
        <v>16</v>
      </c>
      <c r="L255" s="136" t="s">
        <v>700</v>
      </c>
      <c r="M255" s="132" t="s">
        <v>21</v>
      </c>
      <c r="N255" s="134"/>
      <c r="O255" s="133" t="s">
        <v>32</v>
      </c>
      <c r="P255" s="134"/>
      <c r="Q255" s="134" t="str">
        <f>IF(AND(M255&lt;&gt;"",O255&lt;&gt;""),VLOOKUP(M255&amp;O255,Listados!$M$3:$N$27,2,FALSE),"")</f>
        <v>Bajo</v>
      </c>
      <c r="R255" s="134" t="str">
        <f>+VLOOKUP(Q255,Listados!$P$3:$Q$6,2,FALSE)</f>
        <v>Asumir el riesgo</v>
      </c>
      <c r="S255" s="134"/>
      <c r="T255" s="134"/>
      <c r="U255" s="129"/>
      <c r="V255" s="129"/>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29"/>
      <c r="AV255" s="129"/>
      <c r="AW255" s="129"/>
      <c r="AX255" s="129"/>
      <c r="AY255" s="129"/>
      <c r="AZ255" s="129"/>
      <c r="BA255" s="129"/>
      <c r="BB255" s="129"/>
      <c r="BC255" s="129"/>
      <c r="BD255" s="129"/>
      <c r="BE255" s="129"/>
      <c r="BF255" s="129"/>
      <c r="BG255" s="134"/>
      <c r="BH255" s="134"/>
      <c r="BI255" s="129"/>
      <c r="BJ255" s="155"/>
      <c r="BK255" s="155"/>
      <c r="BL255" s="155"/>
      <c r="BM255" s="155"/>
    </row>
    <row r="256" spans="1:65" ht="84" customHeight="1">
      <c r="A256" s="130">
        <v>262.34782608694798</v>
      </c>
      <c r="B256" s="132" t="s">
        <v>81</v>
      </c>
      <c r="C256" s="149" t="str">
        <f>IFERROR(VLOOKUP(B256,Listados!B$3:C$20,2,FALSE),"")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6" s="136" t="s">
        <v>707</v>
      </c>
      <c r="E256" s="136" t="s">
        <v>247</v>
      </c>
      <c r="F256" s="136" t="s">
        <v>248</v>
      </c>
      <c r="G256" s="136" t="s">
        <v>249</v>
      </c>
      <c r="H256" s="151" t="s">
        <v>283</v>
      </c>
      <c r="I256" s="151" t="s">
        <v>251</v>
      </c>
      <c r="J256" s="151" t="s">
        <v>218</v>
      </c>
      <c r="K256" s="152" t="s">
        <v>16</v>
      </c>
      <c r="L256" s="136" t="s">
        <v>700</v>
      </c>
      <c r="M256" s="132" t="s">
        <v>21</v>
      </c>
      <c r="N256" s="134"/>
      <c r="O256" s="133" t="s">
        <v>32</v>
      </c>
      <c r="P256" s="134"/>
      <c r="Q256" s="134" t="str">
        <f>IF(AND(M256&lt;&gt;"",O256&lt;&gt;""),VLOOKUP(M256&amp;O256,Listados!$M$3:$N$27,2,FALSE),"")</f>
        <v>Bajo</v>
      </c>
      <c r="R256" s="134" t="str">
        <f>+VLOOKUP(Q256,Listados!$P$3:$Q$6,2,FALSE)</f>
        <v>Asumir el riesgo</v>
      </c>
      <c r="S256" s="134"/>
      <c r="T256" s="134"/>
      <c r="U256" s="129"/>
      <c r="V256" s="129"/>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29"/>
      <c r="AV256" s="129"/>
      <c r="AW256" s="129"/>
      <c r="AX256" s="129"/>
      <c r="AY256" s="129"/>
      <c r="AZ256" s="129"/>
      <c r="BA256" s="129"/>
      <c r="BB256" s="129"/>
      <c r="BC256" s="129"/>
      <c r="BD256" s="129"/>
      <c r="BE256" s="129"/>
      <c r="BF256" s="129"/>
      <c r="BG256" s="134"/>
      <c r="BH256" s="134"/>
      <c r="BI256" s="129"/>
      <c r="BJ256" s="155"/>
      <c r="BK256" s="155"/>
      <c r="BL256" s="155"/>
      <c r="BM256" s="155"/>
    </row>
    <row r="257" spans="1:65" ht="84" customHeight="1">
      <c r="A257" s="130">
        <v>263.504347826078</v>
      </c>
      <c r="B257" s="132" t="s">
        <v>81</v>
      </c>
      <c r="C257" s="149" t="str">
        <f>IFERROR(VLOOKUP(B257,Listados!B$3:C$20,2,FALSE),"")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7" s="136" t="s">
        <v>708</v>
      </c>
      <c r="E257" s="136" t="s">
        <v>216</v>
      </c>
      <c r="F257" s="136" t="s">
        <v>273</v>
      </c>
      <c r="G257" s="136" t="s">
        <v>217</v>
      </c>
      <c r="H257" s="151" t="s">
        <v>336</v>
      </c>
      <c r="I257" s="151" t="s">
        <v>275</v>
      </c>
      <c r="J257" s="151" t="s">
        <v>295</v>
      </c>
      <c r="K257" s="152" t="s">
        <v>16</v>
      </c>
      <c r="L257" s="136" t="s">
        <v>709</v>
      </c>
      <c r="M257" s="132" t="s">
        <v>21</v>
      </c>
      <c r="N257" s="134"/>
      <c r="O257" s="133" t="s">
        <v>32</v>
      </c>
      <c r="P257" s="134"/>
      <c r="Q257" s="134" t="str">
        <f>IF(AND(M257&lt;&gt;"",O257&lt;&gt;""),VLOOKUP(M257&amp;O257,Listados!$M$3:$N$27,2,FALSE),"")</f>
        <v>Bajo</v>
      </c>
      <c r="R257" s="134" t="str">
        <f>+VLOOKUP(Q257,Listados!$P$3:$Q$6,2,FALSE)</f>
        <v>Asumir el riesgo</v>
      </c>
      <c r="S257" s="134"/>
      <c r="T257" s="134"/>
      <c r="U257" s="129"/>
      <c r="V257" s="129"/>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4"/>
      <c r="AR257" s="134"/>
      <c r="AS257" s="134"/>
      <c r="AT257" s="134"/>
      <c r="AU257" s="129"/>
      <c r="AV257" s="129"/>
      <c r="AW257" s="129"/>
      <c r="AX257" s="129"/>
      <c r="AY257" s="129"/>
      <c r="AZ257" s="129"/>
      <c r="BA257" s="129"/>
      <c r="BB257" s="129"/>
      <c r="BC257" s="129"/>
      <c r="BD257" s="129"/>
      <c r="BE257" s="129"/>
      <c r="BF257" s="129"/>
      <c r="BG257" s="134"/>
      <c r="BH257" s="134"/>
      <c r="BI257" s="129"/>
      <c r="BJ257" s="155"/>
      <c r="BK257" s="155"/>
      <c r="BL257" s="155"/>
      <c r="BM257" s="155"/>
    </row>
    <row r="258" spans="1:65" ht="84" customHeight="1">
      <c r="A258" s="130">
        <v>264.66086956520797</v>
      </c>
      <c r="B258" s="132" t="s">
        <v>81</v>
      </c>
      <c r="C258" s="149" t="str">
        <f>IFERROR(VLOOKUP(B258,Listados!B$3:C$20,2,FALSE),"")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8" s="136" t="s">
        <v>710</v>
      </c>
      <c r="E258" s="136" t="s">
        <v>216</v>
      </c>
      <c r="F258" s="136" t="s">
        <v>273</v>
      </c>
      <c r="G258" s="136" t="s">
        <v>217</v>
      </c>
      <c r="H258" s="151" t="s">
        <v>336</v>
      </c>
      <c r="I258" s="151" t="s">
        <v>275</v>
      </c>
      <c r="J258" s="151" t="s">
        <v>295</v>
      </c>
      <c r="K258" s="152" t="s">
        <v>16</v>
      </c>
      <c r="L258" s="136" t="s">
        <v>709</v>
      </c>
      <c r="M258" s="132" t="s">
        <v>21</v>
      </c>
      <c r="N258" s="134"/>
      <c r="O258" s="133" t="s">
        <v>32</v>
      </c>
      <c r="P258" s="134"/>
      <c r="Q258" s="134" t="str">
        <f>IF(AND(M258&lt;&gt;"",O258&lt;&gt;""),VLOOKUP(M258&amp;O258,Listados!$M$3:$N$27,2,FALSE),"")</f>
        <v>Bajo</v>
      </c>
      <c r="R258" s="134" t="str">
        <f>+VLOOKUP(Q258,Listados!$P$3:$Q$6,2,FALSE)</f>
        <v>Asumir el riesgo</v>
      </c>
      <c r="S258" s="134"/>
      <c r="T258" s="134"/>
      <c r="U258" s="129"/>
      <c r="V258" s="129"/>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29"/>
      <c r="AV258" s="129"/>
      <c r="AW258" s="129"/>
      <c r="AX258" s="129"/>
      <c r="AY258" s="129"/>
      <c r="AZ258" s="129"/>
      <c r="BA258" s="129"/>
      <c r="BB258" s="129"/>
      <c r="BC258" s="129"/>
      <c r="BD258" s="129"/>
      <c r="BE258" s="129"/>
      <c r="BF258" s="129"/>
      <c r="BG258" s="134"/>
      <c r="BH258" s="134"/>
      <c r="BI258" s="129"/>
      <c r="BJ258" s="155"/>
      <c r="BK258" s="155"/>
      <c r="BL258" s="155"/>
      <c r="BM258" s="155"/>
    </row>
    <row r="259" spans="1:65" ht="84" customHeight="1">
      <c r="A259" s="130">
        <v>265.817391304338</v>
      </c>
      <c r="B259" s="132" t="s">
        <v>81</v>
      </c>
      <c r="C259" s="149" t="str">
        <f>IFERROR(VLOOKUP(B259,Listados!B$3:C$20,2,FALSE),"")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9" s="136" t="s">
        <v>711</v>
      </c>
      <c r="E259" s="136" t="s">
        <v>216</v>
      </c>
      <c r="F259" s="136" t="s">
        <v>273</v>
      </c>
      <c r="G259" s="136" t="s">
        <v>217</v>
      </c>
      <c r="H259" s="151" t="s">
        <v>336</v>
      </c>
      <c r="I259" s="151" t="s">
        <v>275</v>
      </c>
      <c r="J259" s="151" t="s">
        <v>295</v>
      </c>
      <c r="K259" s="152" t="s">
        <v>16</v>
      </c>
      <c r="L259" s="136" t="s">
        <v>709</v>
      </c>
      <c r="M259" s="132" t="s">
        <v>21</v>
      </c>
      <c r="N259" s="134"/>
      <c r="O259" s="133" t="s">
        <v>32</v>
      </c>
      <c r="P259" s="134"/>
      <c r="Q259" s="134" t="str">
        <f>IF(AND(M259&lt;&gt;"",O259&lt;&gt;""),VLOOKUP(M259&amp;O259,Listados!$M$3:$N$27,2,FALSE),"")</f>
        <v>Bajo</v>
      </c>
      <c r="R259" s="134" t="str">
        <f>+VLOOKUP(Q259,Listados!$P$3:$Q$6,2,FALSE)</f>
        <v>Asumir el riesgo</v>
      </c>
      <c r="S259" s="134"/>
      <c r="T259" s="134"/>
      <c r="U259" s="129"/>
      <c r="V259" s="129"/>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29"/>
      <c r="AV259" s="129"/>
      <c r="AW259" s="129"/>
      <c r="AX259" s="129"/>
      <c r="AY259" s="129"/>
      <c r="AZ259" s="129"/>
      <c r="BA259" s="129"/>
      <c r="BB259" s="129"/>
      <c r="BC259" s="129"/>
      <c r="BD259" s="129"/>
      <c r="BE259" s="129"/>
      <c r="BF259" s="129"/>
      <c r="BG259" s="134"/>
      <c r="BH259" s="134"/>
      <c r="BI259" s="129"/>
      <c r="BJ259" s="155"/>
      <c r="BK259" s="155"/>
      <c r="BL259" s="155"/>
      <c r="BM259" s="155"/>
    </row>
    <row r="260" spans="1:65" ht="84" customHeight="1">
      <c r="A260" s="130">
        <v>266.97391304346797</v>
      </c>
      <c r="B260" s="132" t="s">
        <v>81</v>
      </c>
      <c r="C260" s="149" t="str">
        <f>IFERROR(VLOOKUP(B260,Listados!B$3:C$20,2,FALSE),"")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0" s="136" t="s">
        <v>712</v>
      </c>
      <c r="E260" s="136" t="s">
        <v>216</v>
      </c>
      <c r="F260" s="136" t="s">
        <v>273</v>
      </c>
      <c r="G260" s="136" t="s">
        <v>217</v>
      </c>
      <c r="H260" s="151" t="s">
        <v>336</v>
      </c>
      <c r="I260" s="151" t="s">
        <v>275</v>
      </c>
      <c r="J260" s="151" t="s">
        <v>295</v>
      </c>
      <c r="K260" s="152" t="s">
        <v>16</v>
      </c>
      <c r="L260" s="136" t="s">
        <v>709</v>
      </c>
      <c r="M260" s="132" t="s">
        <v>21</v>
      </c>
      <c r="N260" s="134"/>
      <c r="O260" s="133" t="s">
        <v>32</v>
      </c>
      <c r="P260" s="134"/>
      <c r="Q260" s="134" t="str">
        <f>IF(AND(M260&lt;&gt;"",O260&lt;&gt;""),VLOOKUP(M260&amp;O260,Listados!$M$3:$N$27,2,FALSE),"")</f>
        <v>Bajo</v>
      </c>
      <c r="R260" s="134" t="str">
        <f>+VLOOKUP(Q260,Listados!$P$3:$Q$6,2,FALSE)</f>
        <v>Asumir el riesgo</v>
      </c>
      <c r="S260" s="134"/>
      <c r="T260" s="134"/>
      <c r="U260" s="129"/>
      <c r="V260" s="129"/>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29"/>
      <c r="AV260" s="129"/>
      <c r="AW260" s="129"/>
      <c r="AX260" s="129"/>
      <c r="AY260" s="129"/>
      <c r="AZ260" s="129"/>
      <c r="BA260" s="129"/>
      <c r="BB260" s="129"/>
      <c r="BC260" s="129"/>
      <c r="BD260" s="129"/>
      <c r="BE260" s="129"/>
      <c r="BF260" s="129"/>
      <c r="BG260" s="134"/>
      <c r="BH260" s="134"/>
      <c r="BI260" s="129"/>
      <c r="BJ260" s="155"/>
      <c r="BK260" s="155"/>
      <c r="BL260" s="155"/>
      <c r="BM260" s="155"/>
    </row>
    <row r="261" spans="1:65" ht="84" customHeight="1">
      <c r="A261" s="130">
        <v>268.130434782598</v>
      </c>
      <c r="B261" s="132" t="s">
        <v>81</v>
      </c>
      <c r="C261" s="149" t="str">
        <f>IFERROR(VLOOKUP(B261,Listados!B$3:C$20,2,FALSE),"")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1" s="136" t="s">
        <v>713</v>
      </c>
      <c r="E261" s="136" t="s">
        <v>216</v>
      </c>
      <c r="F261" s="136" t="s">
        <v>273</v>
      </c>
      <c r="G261" s="136" t="s">
        <v>217</v>
      </c>
      <c r="H261" s="151" t="s">
        <v>336</v>
      </c>
      <c r="I261" s="151" t="s">
        <v>275</v>
      </c>
      <c r="J261" s="151" t="s">
        <v>295</v>
      </c>
      <c r="K261" s="152" t="s">
        <v>16</v>
      </c>
      <c r="L261" s="136" t="s">
        <v>709</v>
      </c>
      <c r="M261" s="132" t="s">
        <v>21</v>
      </c>
      <c r="N261" s="134"/>
      <c r="O261" s="133" t="s">
        <v>32</v>
      </c>
      <c r="P261" s="134"/>
      <c r="Q261" s="134" t="str">
        <f>IF(AND(M261&lt;&gt;"",O261&lt;&gt;""),VLOOKUP(M261&amp;O261,Listados!$M$3:$N$27,2,FALSE),"")</f>
        <v>Bajo</v>
      </c>
      <c r="R261" s="134" t="str">
        <f>+VLOOKUP(Q261,Listados!$P$3:$Q$6,2,FALSE)</f>
        <v>Asumir el riesgo</v>
      </c>
      <c r="S261" s="134"/>
      <c r="T261" s="134"/>
      <c r="U261" s="129"/>
      <c r="V261" s="129"/>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29"/>
      <c r="AV261" s="129"/>
      <c r="AW261" s="129"/>
      <c r="AX261" s="129"/>
      <c r="AY261" s="129"/>
      <c r="AZ261" s="129"/>
      <c r="BA261" s="129"/>
      <c r="BB261" s="129"/>
      <c r="BC261" s="129"/>
      <c r="BD261" s="129"/>
      <c r="BE261" s="129"/>
      <c r="BF261" s="129"/>
      <c r="BG261" s="134"/>
      <c r="BH261" s="134"/>
      <c r="BI261" s="129"/>
      <c r="BJ261" s="155"/>
      <c r="BK261" s="155"/>
      <c r="BL261" s="155"/>
      <c r="BM261" s="155"/>
    </row>
    <row r="262" spans="1:65" ht="84" customHeight="1">
      <c r="A262" s="130">
        <v>269.28695652172797</v>
      </c>
      <c r="B262" s="132" t="s">
        <v>81</v>
      </c>
      <c r="C262" s="149" t="str">
        <f>IFERROR(VLOOKUP(B262,Listados!B$3:C$20,2,FALSE),"")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2" s="136" t="s">
        <v>714</v>
      </c>
      <c r="E262" s="136" t="s">
        <v>216</v>
      </c>
      <c r="F262" s="136" t="s">
        <v>273</v>
      </c>
      <c r="G262" s="136" t="s">
        <v>217</v>
      </c>
      <c r="H262" s="151" t="s">
        <v>336</v>
      </c>
      <c r="I262" s="151" t="s">
        <v>275</v>
      </c>
      <c r="J262" s="151" t="s">
        <v>295</v>
      </c>
      <c r="K262" s="152" t="s">
        <v>16</v>
      </c>
      <c r="L262" s="136" t="s">
        <v>709</v>
      </c>
      <c r="M262" s="132" t="s">
        <v>21</v>
      </c>
      <c r="N262" s="134"/>
      <c r="O262" s="133" t="s">
        <v>32</v>
      </c>
      <c r="P262" s="134"/>
      <c r="Q262" s="134" t="str">
        <f>IF(AND(M262&lt;&gt;"",O262&lt;&gt;""),VLOOKUP(M262&amp;O262,Listados!$M$3:$N$27,2,FALSE),"")</f>
        <v>Bajo</v>
      </c>
      <c r="R262" s="134" t="str">
        <f>+VLOOKUP(Q262,Listados!$P$3:$Q$6,2,FALSE)</f>
        <v>Asumir el riesgo</v>
      </c>
      <c r="S262" s="134"/>
      <c r="T262" s="134"/>
      <c r="U262" s="129"/>
      <c r="V262" s="129"/>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29"/>
      <c r="AV262" s="129"/>
      <c r="AW262" s="129"/>
      <c r="AX262" s="129"/>
      <c r="AY262" s="129"/>
      <c r="AZ262" s="129"/>
      <c r="BA262" s="129"/>
      <c r="BB262" s="129"/>
      <c r="BC262" s="129"/>
      <c r="BD262" s="129"/>
      <c r="BE262" s="129"/>
      <c r="BF262" s="129"/>
      <c r="BG262" s="134"/>
      <c r="BH262" s="134"/>
      <c r="BI262" s="129"/>
      <c r="BJ262" s="155"/>
      <c r="BK262" s="155"/>
      <c r="BL262" s="155"/>
      <c r="BM262" s="155"/>
    </row>
    <row r="263" spans="1:65" ht="84" customHeight="1">
      <c r="A263" s="130">
        <v>270.443478260858</v>
      </c>
      <c r="B263" s="132" t="s">
        <v>81</v>
      </c>
      <c r="C263" s="149" t="str">
        <f>IFERROR(VLOOKUP(B263,Listados!B$3:C$20,2,FALSE),"")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3" s="136" t="s">
        <v>715</v>
      </c>
      <c r="E263" s="136" t="s">
        <v>216</v>
      </c>
      <c r="F263" s="136" t="s">
        <v>273</v>
      </c>
      <c r="G263" s="136" t="s">
        <v>217</v>
      </c>
      <c r="H263" s="151" t="s">
        <v>336</v>
      </c>
      <c r="I263" s="151" t="s">
        <v>275</v>
      </c>
      <c r="J263" s="151" t="s">
        <v>295</v>
      </c>
      <c r="K263" s="152" t="s">
        <v>16</v>
      </c>
      <c r="L263" s="136" t="s">
        <v>709</v>
      </c>
      <c r="M263" s="132" t="s">
        <v>21</v>
      </c>
      <c r="N263" s="134"/>
      <c r="O263" s="133" t="s">
        <v>18</v>
      </c>
      <c r="P263" s="134"/>
      <c r="Q263" s="134" t="str">
        <f>IF(AND(M263&lt;&gt;"",O263&lt;&gt;""),VLOOKUP(M263&amp;O263,Listados!$M$3:$N$27,2,FALSE),"")</f>
        <v>Bajo</v>
      </c>
      <c r="R263" s="134" t="str">
        <f>+VLOOKUP(Q263,Listados!$P$3:$Q$6,2,FALSE)</f>
        <v>Asumir el riesgo</v>
      </c>
      <c r="S263" s="134"/>
      <c r="T263" s="134"/>
      <c r="U263" s="129"/>
      <c r="V263" s="129"/>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29"/>
      <c r="AV263" s="129"/>
      <c r="AW263" s="129"/>
      <c r="AX263" s="129"/>
      <c r="AY263" s="129"/>
      <c r="AZ263" s="129"/>
      <c r="BA263" s="129"/>
      <c r="BB263" s="129"/>
      <c r="BC263" s="129"/>
      <c r="BD263" s="129"/>
      <c r="BE263" s="129"/>
      <c r="BF263" s="129"/>
      <c r="BG263" s="134"/>
      <c r="BH263" s="134"/>
      <c r="BI263" s="129"/>
      <c r="BJ263" s="155"/>
      <c r="BK263" s="155"/>
      <c r="BL263" s="155"/>
      <c r="BM263" s="155"/>
    </row>
    <row r="264" spans="1:65" ht="84" customHeight="1">
      <c r="A264" s="130">
        <v>271.59999999998797</v>
      </c>
      <c r="B264" s="132" t="s">
        <v>81</v>
      </c>
      <c r="C264" s="149" t="str">
        <f>IFERROR(VLOOKUP(B264,Listados!B$3:C$20,2,FALSE),"")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4" s="136" t="s">
        <v>716</v>
      </c>
      <c r="E264" s="136" t="s">
        <v>216</v>
      </c>
      <c r="F264" s="136" t="s">
        <v>273</v>
      </c>
      <c r="G264" s="136" t="s">
        <v>217</v>
      </c>
      <c r="H264" s="151" t="s">
        <v>336</v>
      </c>
      <c r="I264" s="151" t="s">
        <v>275</v>
      </c>
      <c r="J264" s="151" t="s">
        <v>295</v>
      </c>
      <c r="K264" s="152" t="s">
        <v>16</v>
      </c>
      <c r="L264" s="136" t="s">
        <v>709</v>
      </c>
      <c r="M264" s="132" t="s">
        <v>21</v>
      </c>
      <c r="N264" s="134"/>
      <c r="O264" s="133" t="s">
        <v>18</v>
      </c>
      <c r="P264" s="134"/>
      <c r="Q264" s="134" t="str">
        <f>IF(AND(M264&lt;&gt;"",O264&lt;&gt;""),VLOOKUP(M264&amp;O264,Listados!$M$3:$N$27,2,FALSE),"")</f>
        <v>Bajo</v>
      </c>
      <c r="R264" s="134" t="str">
        <f>+VLOOKUP(Q264,Listados!$P$3:$Q$6,2,FALSE)</f>
        <v>Asumir el riesgo</v>
      </c>
      <c r="S264" s="134"/>
      <c r="T264" s="134"/>
      <c r="U264" s="129"/>
      <c r="V264" s="129"/>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29"/>
      <c r="AV264" s="129"/>
      <c r="AW264" s="129"/>
      <c r="AX264" s="129"/>
      <c r="AY264" s="129"/>
      <c r="AZ264" s="129"/>
      <c r="BA264" s="129"/>
      <c r="BB264" s="129"/>
      <c r="BC264" s="129"/>
      <c r="BD264" s="129"/>
      <c r="BE264" s="129"/>
      <c r="BF264" s="129"/>
      <c r="BG264" s="134"/>
      <c r="BH264" s="134"/>
      <c r="BI264" s="129"/>
      <c r="BJ264" s="155"/>
      <c r="BK264" s="155"/>
      <c r="BL264" s="155"/>
      <c r="BM264" s="155"/>
    </row>
    <row r="265" spans="1:65" ht="84" customHeight="1">
      <c r="A265" s="130">
        <v>272.756521739118</v>
      </c>
      <c r="B265" s="132" t="s">
        <v>81</v>
      </c>
      <c r="C265" s="149" t="str">
        <f>IFERROR(VLOOKUP(B265,Listados!B$3:C$20,2,FALSE),"")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5" s="136" t="s">
        <v>717</v>
      </c>
      <c r="E265" s="136" t="s">
        <v>216</v>
      </c>
      <c r="F265" s="136" t="s">
        <v>273</v>
      </c>
      <c r="G265" s="136" t="s">
        <v>217</v>
      </c>
      <c r="H265" s="151" t="s">
        <v>336</v>
      </c>
      <c r="I265" s="151" t="s">
        <v>275</v>
      </c>
      <c r="J265" s="151" t="s">
        <v>295</v>
      </c>
      <c r="K265" s="152" t="s">
        <v>16</v>
      </c>
      <c r="L265" s="136" t="s">
        <v>709</v>
      </c>
      <c r="M265" s="132" t="s">
        <v>21</v>
      </c>
      <c r="N265" s="134"/>
      <c r="O265" s="133" t="s">
        <v>18</v>
      </c>
      <c r="P265" s="134"/>
      <c r="Q265" s="134" t="str">
        <f>IF(AND(M265&lt;&gt;"",O265&lt;&gt;""),VLOOKUP(M265&amp;O265,Listados!$M$3:$N$27,2,FALSE),"")</f>
        <v>Bajo</v>
      </c>
      <c r="R265" s="134" t="str">
        <f>+VLOOKUP(Q265,Listados!$P$3:$Q$6,2,FALSE)</f>
        <v>Asumir el riesgo</v>
      </c>
      <c r="S265" s="134"/>
      <c r="T265" s="134"/>
      <c r="U265" s="129"/>
      <c r="V265" s="129"/>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29"/>
      <c r="AV265" s="129"/>
      <c r="AW265" s="129"/>
      <c r="AX265" s="129"/>
      <c r="AY265" s="129"/>
      <c r="AZ265" s="129"/>
      <c r="BA265" s="129"/>
      <c r="BB265" s="129"/>
      <c r="BC265" s="129"/>
      <c r="BD265" s="129"/>
      <c r="BE265" s="129"/>
      <c r="BF265" s="129"/>
      <c r="BG265" s="134"/>
      <c r="BH265" s="134"/>
      <c r="BI265" s="129"/>
      <c r="BJ265" s="155"/>
      <c r="BK265" s="155"/>
      <c r="BL265" s="155"/>
      <c r="BM265" s="155"/>
    </row>
    <row r="266" spans="1:65" ht="84" customHeight="1">
      <c r="A266" s="130">
        <v>273.91304347824803</v>
      </c>
      <c r="B266" s="132" t="s">
        <v>81</v>
      </c>
      <c r="C266" s="149" t="str">
        <f>IFERROR(VLOOKUP(B266,Listados!B$3:C$20,2,FALSE),"")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6" s="136" t="s">
        <v>718</v>
      </c>
      <c r="E266" s="136" t="s">
        <v>216</v>
      </c>
      <c r="F266" s="136" t="s">
        <v>273</v>
      </c>
      <c r="G266" s="136" t="s">
        <v>217</v>
      </c>
      <c r="H266" s="151" t="s">
        <v>336</v>
      </c>
      <c r="I266" s="151" t="s">
        <v>275</v>
      </c>
      <c r="J266" s="151" t="s">
        <v>295</v>
      </c>
      <c r="K266" s="152" t="s">
        <v>16</v>
      </c>
      <c r="L266" s="136" t="s">
        <v>687</v>
      </c>
      <c r="M266" s="132" t="s">
        <v>21</v>
      </c>
      <c r="N266" s="134"/>
      <c r="O266" s="133" t="s">
        <v>18</v>
      </c>
      <c r="P266" s="134"/>
      <c r="Q266" s="134" t="str">
        <f>IF(AND(M266&lt;&gt;"",O266&lt;&gt;""),VLOOKUP(M266&amp;O266,Listados!$M$3:$N$27,2,FALSE),"")</f>
        <v>Bajo</v>
      </c>
      <c r="R266" s="134" t="str">
        <f>+VLOOKUP(Q266,Listados!$P$3:$Q$6,2,FALSE)</f>
        <v>Asumir el riesgo</v>
      </c>
      <c r="S266" s="134"/>
      <c r="T266" s="134"/>
      <c r="U266" s="129"/>
      <c r="V266" s="129"/>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29"/>
      <c r="AV266" s="129"/>
      <c r="AW266" s="129"/>
      <c r="AX266" s="129"/>
      <c r="AY266" s="129"/>
      <c r="AZ266" s="129"/>
      <c r="BA266" s="129"/>
      <c r="BB266" s="129"/>
      <c r="BC266" s="129"/>
      <c r="BD266" s="129"/>
      <c r="BE266" s="129"/>
      <c r="BF266" s="129"/>
      <c r="BG266" s="134"/>
      <c r="BH266" s="134"/>
      <c r="BI266" s="129"/>
      <c r="BJ266" s="155"/>
      <c r="BK266" s="155"/>
      <c r="BL266" s="155"/>
      <c r="BM266" s="155"/>
    </row>
    <row r="267" spans="1:65" ht="84" customHeight="1">
      <c r="A267" s="130">
        <v>275.069565217378</v>
      </c>
      <c r="B267" s="132" t="s">
        <v>73</v>
      </c>
      <c r="C267" s="132" t="s">
        <v>73</v>
      </c>
      <c r="D267" s="139" t="s">
        <v>719</v>
      </c>
      <c r="E267" s="136" t="s">
        <v>247</v>
      </c>
      <c r="F267" s="136" t="s">
        <v>248</v>
      </c>
      <c r="G267" s="136" t="s">
        <v>616</v>
      </c>
      <c r="H267" s="151" t="s">
        <v>218</v>
      </c>
      <c r="I267" s="151" t="s">
        <v>251</v>
      </c>
      <c r="J267" s="151" t="s">
        <v>218</v>
      </c>
      <c r="K267" s="152" t="s">
        <v>16</v>
      </c>
      <c r="L267" s="136" t="s">
        <v>720</v>
      </c>
      <c r="M267" s="132" t="s">
        <v>21</v>
      </c>
      <c r="N267" s="134"/>
      <c r="O267" s="133" t="s">
        <v>18</v>
      </c>
      <c r="P267" s="134"/>
      <c r="Q267" s="134" t="str">
        <f>IF(AND(M267&lt;&gt;"",O267&lt;&gt;""),VLOOKUP(M267&amp;O267,Listados!$M$3:$N$27,2,FALSE),"")</f>
        <v>Bajo</v>
      </c>
      <c r="R267" s="134" t="str">
        <f>+VLOOKUP(Q267,Listados!$P$3:$Q$6,2,FALSE)</f>
        <v>Asumir el riesgo</v>
      </c>
      <c r="S267" s="134"/>
      <c r="T267" s="134"/>
      <c r="U267" s="129"/>
      <c r="V267" s="129"/>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4"/>
      <c r="AR267" s="134"/>
      <c r="AS267" s="134"/>
      <c r="AT267" s="134"/>
      <c r="AU267" s="129"/>
      <c r="AV267" s="129"/>
      <c r="AW267" s="129"/>
      <c r="AX267" s="129"/>
      <c r="AY267" s="129"/>
      <c r="AZ267" s="129"/>
      <c r="BA267" s="129"/>
      <c r="BB267" s="129"/>
      <c r="BC267" s="129"/>
      <c r="BD267" s="129"/>
      <c r="BE267" s="129"/>
      <c r="BF267" s="129"/>
      <c r="BG267" s="134"/>
      <c r="BH267" s="134"/>
      <c r="BI267" s="129"/>
      <c r="BJ267" s="155"/>
      <c r="BK267" s="155"/>
      <c r="BL267" s="155"/>
      <c r="BM267" s="155"/>
    </row>
    <row r="268" spans="1:65" ht="84" customHeight="1">
      <c r="A268" s="130">
        <v>276.22608695650803</v>
      </c>
      <c r="B268" s="132" t="s">
        <v>73</v>
      </c>
      <c r="C268" s="132" t="s">
        <v>73</v>
      </c>
      <c r="D268" s="139" t="s">
        <v>721</v>
      </c>
      <c r="E268" s="136" t="s">
        <v>247</v>
      </c>
      <c r="F268" s="136" t="s">
        <v>248</v>
      </c>
      <c r="G268" s="136" t="s">
        <v>616</v>
      </c>
      <c r="H268" s="151" t="s">
        <v>250</v>
      </c>
      <c r="I268" s="151" t="s">
        <v>251</v>
      </c>
      <c r="J268" s="151" t="s">
        <v>219</v>
      </c>
      <c r="K268" s="152" t="s">
        <v>16</v>
      </c>
      <c r="L268" s="136" t="s">
        <v>722</v>
      </c>
      <c r="M268" s="132" t="s">
        <v>21</v>
      </c>
      <c r="N268" s="134"/>
      <c r="O268" s="133" t="s">
        <v>18</v>
      </c>
      <c r="P268" s="134"/>
      <c r="Q268" s="134" t="str">
        <f>IF(AND(M268&lt;&gt;"",O268&lt;&gt;""),VLOOKUP(M268&amp;O268,Listados!$M$3:$N$27,2,FALSE),"")</f>
        <v>Bajo</v>
      </c>
      <c r="R268" s="134" t="str">
        <f>+VLOOKUP(Q268,Listados!$P$3:$Q$6,2,FALSE)</f>
        <v>Asumir el riesgo</v>
      </c>
      <c r="S268" s="134"/>
      <c r="T268" s="134"/>
      <c r="U268" s="129"/>
      <c r="V268" s="129"/>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29"/>
      <c r="AV268" s="129"/>
      <c r="AW268" s="129"/>
      <c r="AX268" s="129"/>
      <c r="AY268" s="129"/>
      <c r="AZ268" s="129"/>
      <c r="BA268" s="129"/>
      <c r="BB268" s="129"/>
      <c r="BC268" s="129"/>
      <c r="BD268" s="129"/>
      <c r="BE268" s="129"/>
      <c r="BF268" s="129"/>
      <c r="BG268" s="134"/>
      <c r="BH268" s="134"/>
      <c r="BI268" s="129"/>
      <c r="BJ268" s="155"/>
      <c r="BK268" s="155"/>
      <c r="BL268" s="155"/>
      <c r="BM268" s="155"/>
    </row>
    <row r="269" spans="1:65" ht="84" customHeight="1">
      <c r="A269" s="130">
        <v>277.382608695638</v>
      </c>
      <c r="B269" s="132" t="s">
        <v>73</v>
      </c>
      <c r="C269" s="132" t="s">
        <v>73</v>
      </c>
      <c r="D269" s="139" t="s">
        <v>723</v>
      </c>
      <c r="E269" s="136" t="s">
        <v>247</v>
      </c>
      <c r="F269" s="136" t="s">
        <v>248</v>
      </c>
      <c r="G269" s="136" t="s">
        <v>616</v>
      </c>
      <c r="H269" s="151" t="s">
        <v>218</v>
      </c>
      <c r="I269" s="151" t="s">
        <v>251</v>
      </c>
      <c r="J269" s="151" t="s">
        <v>218</v>
      </c>
      <c r="K269" s="152" t="s">
        <v>16</v>
      </c>
      <c r="L269" s="136" t="s">
        <v>720</v>
      </c>
      <c r="M269" s="132" t="s">
        <v>21</v>
      </c>
      <c r="N269" s="134"/>
      <c r="O269" s="133" t="s">
        <v>18</v>
      </c>
      <c r="P269" s="134"/>
      <c r="Q269" s="134" t="str">
        <f>IF(AND(M269&lt;&gt;"",O269&lt;&gt;""),VLOOKUP(M269&amp;O269,Listados!$M$3:$N$27,2,FALSE),"")</f>
        <v>Bajo</v>
      </c>
      <c r="R269" s="134" t="str">
        <f>+VLOOKUP(Q269,Listados!$P$3:$Q$6,2,FALSE)</f>
        <v>Asumir el riesgo</v>
      </c>
      <c r="S269" s="134"/>
      <c r="T269" s="134"/>
      <c r="U269" s="129"/>
      <c r="V269" s="129"/>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29"/>
      <c r="AV269" s="129"/>
      <c r="AW269" s="129"/>
      <c r="AX269" s="129"/>
      <c r="AY269" s="129"/>
      <c r="AZ269" s="129"/>
      <c r="BA269" s="129"/>
      <c r="BB269" s="129"/>
      <c r="BC269" s="129"/>
      <c r="BD269" s="129"/>
      <c r="BE269" s="129"/>
      <c r="BF269" s="129"/>
      <c r="BG269" s="134"/>
      <c r="BH269" s="134"/>
      <c r="BI269" s="129"/>
      <c r="BJ269" s="155"/>
      <c r="BK269" s="155"/>
      <c r="BL269" s="155"/>
      <c r="BM269" s="155"/>
    </row>
    <row r="270" spans="1:65" ht="84" customHeight="1">
      <c r="A270" s="130">
        <v>278.53913043476803</v>
      </c>
      <c r="B270" s="132" t="s">
        <v>73</v>
      </c>
      <c r="C270" s="132" t="s">
        <v>73</v>
      </c>
      <c r="D270" s="139" t="s">
        <v>724</v>
      </c>
      <c r="E270" s="136" t="s">
        <v>247</v>
      </c>
      <c r="F270" s="136" t="s">
        <v>248</v>
      </c>
      <c r="G270" s="136" t="s">
        <v>616</v>
      </c>
      <c r="H270" s="151" t="s">
        <v>283</v>
      </c>
      <c r="I270" s="151" t="s">
        <v>251</v>
      </c>
      <c r="J270" s="151" t="s">
        <v>218</v>
      </c>
      <c r="K270" s="152" t="s">
        <v>16</v>
      </c>
      <c r="L270" s="136" t="s">
        <v>725</v>
      </c>
      <c r="M270" s="132" t="s">
        <v>21</v>
      </c>
      <c r="N270" s="134"/>
      <c r="O270" s="133" t="s">
        <v>18</v>
      </c>
      <c r="P270" s="134"/>
      <c r="Q270" s="134" t="str">
        <f>IF(AND(M270&lt;&gt;"",O270&lt;&gt;""),VLOOKUP(M270&amp;O270,Listados!$M$3:$N$27,2,FALSE),"")</f>
        <v>Bajo</v>
      </c>
      <c r="R270" s="134" t="str">
        <f>+VLOOKUP(Q270,Listados!$P$3:$Q$6,2,FALSE)</f>
        <v>Asumir el riesgo</v>
      </c>
      <c r="S270" s="134"/>
      <c r="T270" s="134"/>
      <c r="U270" s="129"/>
      <c r="V270" s="129"/>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29"/>
      <c r="AV270" s="129"/>
      <c r="AW270" s="129"/>
      <c r="AX270" s="129"/>
      <c r="AY270" s="129"/>
      <c r="AZ270" s="129"/>
      <c r="BA270" s="129"/>
      <c r="BB270" s="129"/>
      <c r="BC270" s="129"/>
      <c r="BD270" s="129"/>
      <c r="BE270" s="129"/>
      <c r="BF270" s="129"/>
      <c r="BG270" s="134"/>
      <c r="BH270" s="134"/>
      <c r="BI270" s="129"/>
      <c r="BJ270" s="155"/>
      <c r="BK270" s="155"/>
      <c r="BL270" s="155"/>
      <c r="BM270" s="155"/>
    </row>
    <row r="271" spans="1:65" ht="84" customHeight="1">
      <c r="A271" s="130">
        <v>279.695652173898</v>
      </c>
      <c r="B271" s="132" t="s">
        <v>73</v>
      </c>
      <c r="C271" s="132" t="s">
        <v>73</v>
      </c>
      <c r="D271" s="139" t="s">
        <v>726</v>
      </c>
      <c r="E271" s="136" t="s">
        <v>247</v>
      </c>
      <c r="F271" s="136" t="s">
        <v>248</v>
      </c>
      <c r="G271" s="136" t="s">
        <v>616</v>
      </c>
      <c r="H271" s="151" t="s">
        <v>218</v>
      </c>
      <c r="I271" s="151" t="s">
        <v>251</v>
      </c>
      <c r="J271" s="151" t="s">
        <v>218</v>
      </c>
      <c r="K271" s="152" t="s">
        <v>16</v>
      </c>
      <c r="L271" s="136" t="s">
        <v>720</v>
      </c>
      <c r="M271" s="132" t="s">
        <v>21</v>
      </c>
      <c r="N271" s="134"/>
      <c r="O271" s="133" t="s">
        <v>18</v>
      </c>
      <c r="P271" s="134"/>
      <c r="Q271" s="134" t="str">
        <f>IF(AND(M271&lt;&gt;"",O271&lt;&gt;""),VLOOKUP(M271&amp;O271,Listados!$M$3:$N$27,2,FALSE),"")</f>
        <v>Bajo</v>
      </c>
      <c r="R271" s="134" t="str">
        <f>+VLOOKUP(Q271,Listados!$P$3:$Q$6,2,FALSE)</f>
        <v>Asumir el riesgo</v>
      </c>
      <c r="S271" s="134"/>
      <c r="T271" s="134"/>
      <c r="U271" s="129"/>
      <c r="V271" s="129"/>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29"/>
      <c r="AV271" s="129"/>
      <c r="AW271" s="129"/>
      <c r="AX271" s="129"/>
      <c r="AY271" s="129"/>
      <c r="AZ271" s="129"/>
      <c r="BA271" s="129"/>
      <c r="BB271" s="129"/>
      <c r="BC271" s="129"/>
      <c r="BD271" s="129"/>
      <c r="BE271" s="129"/>
      <c r="BF271" s="129"/>
      <c r="BG271" s="134"/>
      <c r="BH271" s="134"/>
      <c r="BI271" s="129"/>
      <c r="BJ271" s="155"/>
      <c r="BK271" s="155"/>
      <c r="BL271" s="155"/>
      <c r="BM271" s="155"/>
    </row>
    <row r="272" spans="1:65" ht="84" customHeight="1">
      <c r="A272" s="130">
        <v>280.85217391302803</v>
      </c>
      <c r="B272" s="132" t="s">
        <v>73</v>
      </c>
      <c r="C272" s="132" t="s">
        <v>73</v>
      </c>
      <c r="D272" s="139" t="s">
        <v>727</v>
      </c>
      <c r="E272" s="136" t="s">
        <v>247</v>
      </c>
      <c r="F272" s="136" t="s">
        <v>248</v>
      </c>
      <c r="G272" s="136" t="s">
        <v>616</v>
      </c>
      <c r="H272" s="151" t="s">
        <v>250</v>
      </c>
      <c r="I272" s="151" t="s">
        <v>251</v>
      </c>
      <c r="J272" s="151" t="s">
        <v>728</v>
      </c>
      <c r="K272" s="152" t="s">
        <v>30</v>
      </c>
      <c r="L272" s="136" t="s">
        <v>725</v>
      </c>
      <c r="M272" s="132" t="s">
        <v>21</v>
      </c>
      <c r="N272" s="134"/>
      <c r="O272" s="133" t="s">
        <v>18</v>
      </c>
      <c r="P272" s="134"/>
      <c r="Q272" s="134" t="str">
        <f>IF(AND(M272&lt;&gt;"",O272&lt;&gt;""),VLOOKUP(M272&amp;O272,Listados!$M$3:$N$27,2,FALSE),"")</f>
        <v>Bajo</v>
      </c>
      <c r="R272" s="134" t="str">
        <f>+VLOOKUP(Q272,Listados!$P$3:$Q$6,2,FALSE)</f>
        <v>Asumir el riesgo</v>
      </c>
      <c r="S272" s="134"/>
      <c r="T272" s="134"/>
      <c r="U272" s="129"/>
      <c r="V272" s="129"/>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29"/>
      <c r="AV272" s="129"/>
      <c r="AW272" s="129"/>
      <c r="AX272" s="129"/>
      <c r="AY272" s="129"/>
      <c r="AZ272" s="129"/>
      <c r="BA272" s="129"/>
      <c r="BB272" s="129"/>
      <c r="BC272" s="129"/>
      <c r="BD272" s="129"/>
      <c r="BE272" s="129"/>
      <c r="BF272" s="129"/>
      <c r="BG272" s="134"/>
      <c r="BH272" s="134"/>
      <c r="BI272" s="129"/>
      <c r="BJ272" s="155"/>
      <c r="BK272" s="155"/>
      <c r="BL272" s="155"/>
      <c r="BM272" s="155"/>
    </row>
    <row r="273" spans="1:65" ht="84" customHeight="1">
      <c r="A273" s="130">
        <v>282.008695652158</v>
      </c>
      <c r="B273" s="132" t="s">
        <v>73</v>
      </c>
      <c r="C273" s="132" t="s">
        <v>73</v>
      </c>
      <c r="D273" s="139" t="s">
        <v>729</v>
      </c>
      <c r="E273" s="136" t="s">
        <v>247</v>
      </c>
      <c r="F273" s="136" t="s">
        <v>248</v>
      </c>
      <c r="G273" s="136" t="s">
        <v>616</v>
      </c>
      <c r="H273" s="151" t="s">
        <v>218</v>
      </c>
      <c r="I273" s="151" t="s">
        <v>251</v>
      </c>
      <c r="J273" s="151" t="s">
        <v>218</v>
      </c>
      <c r="K273" s="152" t="s">
        <v>16</v>
      </c>
      <c r="L273" s="136" t="s">
        <v>725</v>
      </c>
      <c r="M273" s="132" t="s">
        <v>21</v>
      </c>
      <c r="N273" s="134"/>
      <c r="O273" s="133" t="s">
        <v>18</v>
      </c>
      <c r="P273" s="134"/>
      <c r="Q273" s="134" t="str">
        <f>IF(AND(M273&lt;&gt;"",O273&lt;&gt;""),VLOOKUP(M273&amp;O273,Listados!$M$3:$N$27,2,FALSE),"")</f>
        <v>Bajo</v>
      </c>
      <c r="R273" s="134" t="str">
        <f>+VLOOKUP(Q273,Listados!$P$3:$Q$6,2,FALSE)</f>
        <v>Asumir el riesgo</v>
      </c>
      <c r="S273" s="134"/>
      <c r="T273" s="134"/>
      <c r="U273" s="129"/>
      <c r="V273" s="129"/>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29"/>
      <c r="AV273" s="129"/>
      <c r="AW273" s="129"/>
      <c r="AX273" s="129"/>
      <c r="AY273" s="129"/>
      <c r="AZ273" s="129"/>
      <c r="BA273" s="129"/>
      <c r="BB273" s="129"/>
      <c r="BC273" s="129"/>
      <c r="BD273" s="129"/>
      <c r="BE273" s="129"/>
      <c r="BF273" s="129"/>
      <c r="BG273" s="134"/>
      <c r="BH273" s="134"/>
      <c r="BI273" s="129"/>
      <c r="BJ273" s="155"/>
      <c r="BK273" s="155"/>
      <c r="BL273" s="155"/>
      <c r="BM273" s="155"/>
    </row>
    <row r="274" spans="1:65" ht="84" customHeight="1">
      <c r="A274" s="130">
        <v>283.16521739128802</v>
      </c>
      <c r="B274" s="132" t="s">
        <v>73</v>
      </c>
      <c r="C274" s="132" t="s">
        <v>73</v>
      </c>
      <c r="D274" s="139" t="s">
        <v>730</v>
      </c>
      <c r="E274" s="136" t="s">
        <v>247</v>
      </c>
      <c r="F274" s="136" t="s">
        <v>248</v>
      </c>
      <c r="G274" s="136" t="s">
        <v>616</v>
      </c>
      <c r="H274" s="151" t="s">
        <v>218</v>
      </c>
      <c r="I274" s="151" t="s">
        <v>251</v>
      </c>
      <c r="J274" s="151" t="s">
        <v>218</v>
      </c>
      <c r="K274" s="152" t="s">
        <v>16</v>
      </c>
      <c r="L274" s="136" t="s">
        <v>720</v>
      </c>
      <c r="M274" s="132" t="s">
        <v>21</v>
      </c>
      <c r="N274" s="134"/>
      <c r="O274" s="133" t="s">
        <v>18</v>
      </c>
      <c r="P274" s="134"/>
      <c r="Q274" s="134" t="str">
        <f>IF(AND(M274&lt;&gt;"",O274&lt;&gt;""),VLOOKUP(M274&amp;O274,Listados!$M$3:$N$27,2,FALSE),"")</f>
        <v>Bajo</v>
      </c>
      <c r="R274" s="134" t="str">
        <f>+VLOOKUP(Q274,Listados!$P$3:$Q$6,2,FALSE)</f>
        <v>Asumir el riesgo</v>
      </c>
      <c r="S274" s="134"/>
      <c r="T274" s="134"/>
      <c r="U274" s="129"/>
      <c r="V274" s="129"/>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29"/>
      <c r="AV274" s="129"/>
      <c r="AW274" s="129"/>
      <c r="AX274" s="129"/>
      <c r="AY274" s="129"/>
      <c r="AZ274" s="129"/>
      <c r="BA274" s="129"/>
      <c r="BB274" s="129"/>
      <c r="BC274" s="129"/>
      <c r="BD274" s="129"/>
      <c r="BE274" s="129"/>
      <c r="BF274" s="129"/>
      <c r="BG274" s="134"/>
      <c r="BH274" s="134"/>
      <c r="BI274" s="129"/>
      <c r="BJ274" s="155"/>
      <c r="BK274" s="155"/>
      <c r="BL274" s="155"/>
      <c r="BM274" s="155"/>
    </row>
    <row r="275" spans="1:65" ht="84" customHeight="1">
      <c r="A275" s="130">
        <v>284.321739130418</v>
      </c>
      <c r="B275" s="132" t="s">
        <v>73</v>
      </c>
      <c r="C275" s="132" t="s">
        <v>73</v>
      </c>
      <c r="D275" s="139" t="s">
        <v>731</v>
      </c>
      <c r="E275" s="136" t="s">
        <v>247</v>
      </c>
      <c r="F275" s="136" t="s">
        <v>248</v>
      </c>
      <c r="G275" s="136" t="s">
        <v>616</v>
      </c>
      <c r="H275" s="151" t="s">
        <v>218</v>
      </c>
      <c r="I275" s="151" t="s">
        <v>251</v>
      </c>
      <c r="J275" s="151" t="s">
        <v>218</v>
      </c>
      <c r="K275" s="152" t="s">
        <v>16</v>
      </c>
      <c r="L275" s="136" t="s">
        <v>720</v>
      </c>
      <c r="M275" s="132" t="s">
        <v>21</v>
      </c>
      <c r="N275" s="134"/>
      <c r="O275" s="133" t="s">
        <v>18</v>
      </c>
      <c r="P275" s="134"/>
      <c r="Q275" s="134" t="str">
        <f>IF(AND(M275&lt;&gt;"",O275&lt;&gt;""),VLOOKUP(M275&amp;O275,Listados!$M$3:$N$27,2,FALSE),"")</f>
        <v>Bajo</v>
      </c>
      <c r="R275" s="134" t="str">
        <f>+VLOOKUP(Q275,Listados!$P$3:$Q$6,2,FALSE)</f>
        <v>Asumir el riesgo</v>
      </c>
      <c r="S275" s="134"/>
      <c r="T275" s="134"/>
      <c r="U275" s="129"/>
      <c r="V275" s="129"/>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29"/>
      <c r="AV275" s="129"/>
      <c r="AW275" s="129"/>
      <c r="AX275" s="129"/>
      <c r="AY275" s="129"/>
      <c r="AZ275" s="129"/>
      <c r="BA275" s="129"/>
      <c r="BB275" s="129"/>
      <c r="BC275" s="129"/>
      <c r="BD275" s="129"/>
      <c r="BE275" s="129"/>
      <c r="BF275" s="129"/>
      <c r="BG275" s="134"/>
      <c r="BH275" s="134"/>
      <c r="BI275" s="129"/>
      <c r="BJ275" s="155"/>
      <c r="BK275" s="155"/>
      <c r="BL275" s="155"/>
      <c r="BM275" s="155"/>
    </row>
    <row r="276" spans="1:65" ht="84" customHeight="1">
      <c r="A276" s="130">
        <v>285.47826086954802</v>
      </c>
      <c r="B276" s="132" t="s">
        <v>73</v>
      </c>
      <c r="C276" s="132" t="s">
        <v>73</v>
      </c>
      <c r="D276" s="141" t="s">
        <v>732</v>
      </c>
      <c r="E276" s="136" t="s">
        <v>247</v>
      </c>
      <c r="F276" s="136" t="s">
        <v>248</v>
      </c>
      <c r="G276" s="136" t="s">
        <v>616</v>
      </c>
      <c r="H276" s="151" t="s">
        <v>218</v>
      </c>
      <c r="I276" s="151" t="s">
        <v>251</v>
      </c>
      <c r="J276" s="151" t="s">
        <v>218</v>
      </c>
      <c r="K276" s="152" t="s">
        <v>16</v>
      </c>
      <c r="L276" s="136" t="s">
        <v>720</v>
      </c>
      <c r="M276" s="132" t="s">
        <v>21</v>
      </c>
      <c r="N276" s="134"/>
      <c r="O276" s="133" t="s">
        <v>18</v>
      </c>
      <c r="P276" s="134"/>
      <c r="Q276" s="134" t="str">
        <f>IF(AND(M276&lt;&gt;"",O276&lt;&gt;""),VLOOKUP(M276&amp;O276,Listados!$M$3:$N$27,2,FALSE),"")</f>
        <v>Bajo</v>
      </c>
      <c r="R276" s="134" t="str">
        <f>+VLOOKUP(Q276,Listados!$P$3:$Q$6,2,FALSE)</f>
        <v>Asumir el riesgo</v>
      </c>
      <c r="S276" s="134"/>
      <c r="T276" s="134"/>
      <c r="U276" s="129"/>
      <c r="V276" s="129"/>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29"/>
      <c r="AV276" s="129"/>
      <c r="AW276" s="129"/>
      <c r="AX276" s="129"/>
      <c r="AY276" s="129"/>
      <c r="AZ276" s="129"/>
      <c r="BA276" s="129"/>
      <c r="BB276" s="129"/>
      <c r="BC276" s="129"/>
      <c r="BD276" s="129"/>
      <c r="BE276" s="129"/>
      <c r="BF276" s="129"/>
      <c r="BG276" s="134"/>
      <c r="BH276" s="134"/>
      <c r="BI276" s="129"/>
      <c r="BJ276" s="155"/>
      <c r="BK276" s="155"/>
      <c r="BL276" s="155"/>
      <c r="BM276" s="155"/>
    </row>
    <row r="277" spans="1:65" ht="84" customHeight="1">
      <c r="A277" s="130">
        <v>286.63478260867799</v>
      </c>
      <c r="B277" s="132" t="s">
        <v>73</v>
      </c>
      <c r="C277" s="132" t="s">
        <v>73</v>
      </c>
      <c r="D277" s="141" t="s">
        <v>733</v>
      </c>
      <c r="E277" s="136" t="s">
        <v>247</v>
      </c>
      <c r="F277" s="136" t="s">
        <v>248</v>
      </c>
      <c r="G277" s="136" t="s">
        <v>616</v>
      </c>
      <c r="H277" s="151" t="s">
        <v>218</v>
      </c>
      <c r="I277" s="151" t="s">
        <v>251</v>
      </c>
      <c r="J277" s="151" t="s">
        <v>218</v>
      </c>
      <c r="K277" s="152" t="s">
        <v>16</v>
      </c>
      <c r="L277" s="136" t="s">
        <v>725</v>
      </c>
      <c r="M277" s="132" t="s">
        <v>21</v>
      </c>
      <c r="N277" s="134"/>
      <c r="O277" s="133" t="s">
        <v>18</v>
      </c>
      <c r="P277" s="134"/>
      <c r="Q277" s="134" t="str">
        <f>IF(AND(M277&lt;&gt;"",O277&lt;&gt;""),VLOOKUP(M277&amp;O277,Listados!$M$3:$N$27,2,FALSE),"")</f>
        <v>Bajo</v>
      </c>
      <c r="R277" s="134" t="str">
        <f>+VLOOKUP(Q277,Listados!$P$3:$Q$6,2,FALSE)</f>
        <v>Asumir el riesgo</v>
      </c>
      <c r="S277" s="134"/>
      <c r="T277" s="134"/>
      <c r="U277" s="129"/>
      <c r="V277" s="129"/>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29"/>
      <c r="AV277" s="129"/>
      <c r="AW277" s="129"/>
      <c r="AX277" s="129"/>
      <c r="AY277" s="129"/>
      <c r="AZ277" s="129"/>
      <c r="BA277" s="129"/>
      <c r="BB277" s="129"/>
      <c r="BC277" s="129"/>
      <c r="BD277" s="129"/>
      <c r="BE277" s="129"/>
      <c r="BF277" s="129"/>
      <c r="BG277" s="134"/>
      <c r="BH277" s="134"/>
      <c r="BI277" s="129"/>
      <c r="BJ277" s="155"/>
      <c r="BK277" s="155"/>
      <c r="BL277" s="155"/>
      <c r="BM277" s="155"/>
    </row>
    <row r="278" spans="1:65" ht="84" customHeight="1">
      <c r="A278" s="130">
        <v>287.79130434780802</v>
      </c>
      <c r="B278" s="132" t="s">
        <v>73</v>
      </c>
      <c r="C278" s="132" t="s">
        <v>73</v>
      </c>
      <c r="D278" s="141" t="s">
        <v>734</v>
      </c>
      <c r="E278" s="136" t="s">
        <v>247</v>
      </c>
      <c r="F278" s="136" t="s">
        <v>248</v>
      </c>
      <c r="G278" s="136" t="s">
        <v>616</v>
      </c>
      <c r="H278" s="151" t="s">
        <v>283</v>
      </c>
      <c r="I278" s="151" t="s">
        <v>251</v>
      </c>
      <c r="J278" s="151" t="s">
        <v>728</v>
      </c>
      <c r="K278" s="152" t="s">
        <v>30</v>
      </c>
      <c r="L278" s="136" t="s">
        <v>725</v>
      </c>
      <c r="M278" s="132" t="s">
        <v>21</v>
      </c>
      <c r="N278" s="134"/>
      <c r="O278" s="133" t="s">
        <v>18</v>
      </c>
      <c r="P278" s="134"/>
      <c r="Q278" s="134" t="str">
        <f>IF(AND(M278&lt;&gt;"",O278&lt;&gt;""),VLOOKUP(M278&amp;O278,Listados!$M$3:$N$27,2,FALSE),"")</f>
        <v>Bajo</v>
      </c>
      <c r="R278" s="134" t="str">
        <f>+VLOOKUP(Q278,Listados!$P$3:$Q$6,2,FALSE)</f>
        <v>Asumir el riesgo</v>
      </c>
      <c r="S278" s="134"/>
      <c r="T278" s="134"/>
      <c r="U278" s="129"/>
      <c r="V278" s="129"/>
      <c r="W278" s="134"/>
      <c r="X278" s="134"/>
      <c r="Y278" s="134"/>
      <c r="Z278" s="134"/>
      <c r="AA278" s="134"/>
      <c r="AB278" s="134"/>
      <c r="AC278" s="134"/>
      <c r="AD278" s="134"/>
      <c r="AE278" s="134"/>
      <c r="AF278" s="134"/>
      <c r="AG278" s="134"/>
      <c r="AH278" s="134"/>
      <c r="AI278" s="134"/>
      <c r="AJ278" s="134"/>
      <c r="AK278" s="134"/>
      <c r="AL278" s="134"/>
      <c r="AM278" s="134"/>
      <c r="AN278" s="134"/>
      <c r="AO278" s="134"/>
      <c r="AP278" s="134"/>
      <c r="AQ278" s="134"/>
      <c r="AR278" s="134"/>
      <c r="AS278" s="134"/>
      <c r="AT278" s="134"/>
      <c r="AU278" s="129"/>
      <c r="AV278" s="129"/>
      <c r="AW278" s="129"/>
      <c r="AX278" s="129"/>
      <c r="AY278" s="129"/>
      <c r="AZ278" s="129"/>
      <c r="BA278" s="129"/>
      <c r="BB278" s="129"/>
      <c r="BC278" s="129"/>
      <c r="BD278" s="129"/>
      <c r="BE278" s="129"/>
      <c r="BF278" s="129"/>
      <c r="BG278" s="134"/>
      <c r="BH278" s="134"/>
      <c r="BI278" s="129"/>
      <c r="BJ278" s="155"/>
      <c r="BK278" s="155"/>
      <c r="BL278" s="155"/>
      <c r="BM278" s="155"/>
    </row>
    <row r="279" spans="1:65" ht="84" customHeight="1">
      <c r="A279" s="130">
        <v>288.94782608693703</v>
      </c>
      <c r="B279" s="132" t="s">
        <v>69</v>
      </c>
      <c r="C279" s="132" t="s">
        <v>69</v>
      </c>
      <c r="D279" s="141" t="s">
        <v>735</v>
      </c>
      <c r="E279" s="136" t="s">
        <v>247</v>
      </c>
      <c r="F279" s="136" t="s">
        <v>248</v>
      </c>
      <c r="G279" s="136" t="s">
        <v>249</v>
      </c>
      <c r="H279" s="151" t="s">
        <v>218</v>
      </c>
      <c r="I279" s="151" t="s">
        <v>251</v>
      </c>
      <c r="J279" s="151" t="s">
        <v>218</v>
      </c>
      <c r="K279" s="152" t="s">
        <v>16</v>
      </c>
      <c r="L279" s="136" t="s">
        <v>736</v>
      </c>
      <c r="M279" s="132" t="s">
        <v>21</v>
      </c>
      <c r="N279" s="134"/>
      <c r="O279" s="133" t="s">
        <v>18</v>
      </c>
      <c r="P279" s="134"/>
      <c r="Q279" s="134" t="str">
        <f>IF(AND(M279&lt;&gt;"",O279&lt;&gt;""),VLOOKUP(M279&amp;O279,Listados!$M$3:$N$27,2,FALSE),"")</f>
        <v>Bajo</v>
      </c>
      <c r="R279" s="134" t="str">
        <f>+VLOOKUP(Q279,Listados!$P$3:$Q$6,2,FALSE)</f>
        <v>Asumir el riesgo</v>
      </c>
      <c r="S279" s="134"/>
      <c r="T279" s="134"/>
      <c r="U279" s="129"/>
      <c r="V279" s="129"/>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29"/>
      <c r="AV279" s="129"/>
      <c r="AW279" s="129"/>
      <c r="AX279" s="129"/>
      <c r="AY279" s="129"/>
      <c r="AZ279" s="129"/>
      <c r="BA279" s="129"/>
      <c r="BB279" s="129"/>
      <c r="BC279" s="129"/>
      <c r="BD279" s="129"/>
      <c r="BE279" s="129"/>
      <c r="BF279" s="129"/>
      <c r="BG279" s="134"/>
      <c r="BH279" s="134"/>
      <c r="BI279" s="129"/>
      <c r="BJ279" s="155"/>
      <c r="BK279" s="155"/>
      <c r="BL279" s="155"/>
      <c r="BM279" s="155"/>
    </row>
    <row r="280" spans="1:65" ht="84" customHeight="1">
      <c r="A280" s="130">
        <v>290.10434782606802</v>
      </c>
      <c r="B280" s="132" t="s">
        <v>69</v>
      </c>
      <c r="C280" s="132" t="s">
        <v>69</v>
      </c>
      <c r="D280" s="139" t="s">
        <v>737</v>
      </c>
      <c r="E280" s="136" t="s">
        <v>247</v>
      </c>
      <c r="F280" s="136" t="s">
        <v>248</v>
      </c>
      <c r="G280" s="136" t="s">
        <v>249</v>
      </c>
      <c r="H280" s="151" t="s">
        <v>283</v>
      </c>
      <c r="I280" s="151" t="s">
        <v>251</v>
      </c>
      <c r="J280" s="151" t="s">
        <v>728</v>
      </c>
      <c r="K280" s="152" t="s">
        <v>16</v>
      </c>
      <c r="L280" s="136" t="s">
        <v>722</v>
      </c>
      <c r="M280" s="132" t="s">
        <v>21</v>
      </c>
      <c r="N280" s="134"/>
      <c r="O280" s="133" t="s">
        <v>18</v>
      </c>
      <c r="P280" s="134"/>
      <c r="Q280" s="134" t="str">
        <f>IF(AND(M280&lt;&gt;"",O280&lt;&gt;""),VLOOKUP(M280&amp;O280,Listados!$M$3:$N$27,2,FALSE),"")</f>
        <v>Bajo</v>
      </c>
      <c r="R280" s="134" t="str">
        <f>+VLOOKUP(Q280,Listados!$P$3:$Q$6,2,FALSE)</f>
        <v>Asumir el riesgo</v>
      </c>
      <c r="S280" s="134"/>
      <c r="T280" s="134"/>
      <c r="U280" s="129"/>
      <c r="V280" s="129"/>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29"/>
      <c r="AV280" s="129"/>
      <c r="AW280" s="129"/>
      <c r="AX280" s="129"/>
      <c r="AY280" s="129"/>
      <c r="AZ280" s="129"/>
      <c r="BA280" s="129"/>
      <c r="BB280" s="129"/>
      <c r="BC280" s="129"/>
      <c r="BD280" s="129"/>
      <c r="BE280" s="129"/>
      <c r="BF280" s="129"/>
      <c r="BG280" s="134"/>
      <c r="BH280" s="134"/>
      <c r="BI280" s="129"/>
      <c r="BJ280" s="155"/>
      <c r="BK280" s="155"/>
      <c r="BL280" s="155"/>
      <c r="BM280" s="155"/>
    </row>
    <row r="281" spans="1:65" ht="84" customHeight="1">
      <c r="A281" s="130">
        <v>291.26086956519703</v>
      </c>
      <c r="B281" s="132" t="s">
        <v>69</v>
      </c>
      <c r="C281" s="132" t="s">
        <v>69</v>
      </c>
      <c r="D281" s="139" t="s">
        <v>738</v>
      </c>
      <c r="E281" s="136" t="s">
        <v>247</v>
      </c>
      <c r="F281" s="136" t="s">
        <v>248</v>
      </c>
      <c r="G281" s="136" t="s">
        <v>249</v>
      </c>
      <c r="H281" s="151" t="s">
        <v>235</v>
      </c>
      <c r="I281" s="151" t="s">
        <v>251</v>
      </c>
      <c r="J281" s="151" t="s">
        <v>728</v>
      </c>
      <c r="K281" s="152" t="s">
        <v>16</v>
      </c>
      <c r="L281" s="136" t="s">
        <v>739</v>
      </c>
      <c r="M281" s="132" t="s">
        <v>21</v>
      </c>
      <c r="N281" s="134"/>
      <c r="O281" s="133" t="s">
        <v>18</v>
      </c>
      <c r="P281" s="134"/>
      <c r="Q281" s="134" t="str">
        <f>IF(AND(M281&lt;&gt;"",O281&lt;&gt;""),VLOOKUP(M281&amp;O281,Listados!$M$3:$N$27,2,FALSE),"")</f>
        <v>Bajo</v>
      </c>
      <c r="R281" s="134" t="str">
        <f>+VLOOKUP(Q281,Listados!$P$3:$Q$6,2,FALSE)</f>
        <v>Asumir el riesgo</v>
      </c>
      <c r="S281" s="134"/>
      <c r="T281" s="134"/>
      <c r="U281" s="129"/>
      <c r="V281" s="129"/>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29"/>
      <c r="AV281" s="129"/>
      <c r="AW281" s="129"/>
      <c r="AX281" s="129"/>
      <c r="AY281" s="129"/>
      <c r="AZ281" s="129"/>
      <c r="BA281" s="129"/>
      <c r="BB281" s="129"/>
      <c r="BC281" s="129"/>
      <c r="BD281" s="129"/>
      <c r="BE281" s="129"/>
      <c r="BF281" s="129"/>
      <c r="BG281" s="134"/>
      <c r="BH281" s="134"/>
      <c r="BI281" s="129"/>
      <c r="BJ281" s="155"/>
      <c r="BK281" s="155"/>
      <c r="BL281" s="155"/>
      <c r="BM281" s="155"/>
    </row>
    <row r="282" spans="1:65" ht="84" customHeight="1">
      <c r="A282" s="130">
        <v>292.41739130432802</v>
      </c>
      <c r="B282" s="132" t="s">
        <v>69</v>
      </c>
      <c r="C282" s="132" t="s">
        <v>69</v>
      </c>
      <c r="D282" s="139" t="s">
        <v>740</v>
      </c>
      <c r="E282" s="136" t="s">
        <v>247</v>
      </c>
      <c r="F282" s="136" t="s">
        <v>248</v>
      </c>
      <c r="G282" s="136" t="s">
        <v>249</v>
      </c>
      <c r="H282" s="151" t="s">
        <v>218</v>
      </c>
      <c r="I282" s="151" t="s">
        <v>251</v>
      </c>
      <c r="J282" s="151" t="s">
        <v>218</v>
      </c>
      <c r="K282" s="152" t="s">
        <v>16</v>
      </c>
      <c r="L282" s="136" t="s">
        <v>736</v>
      </c>
      <c r="M282" s="132" t="s">
        <v>21</v>
      </c>
      <c r="N282" s="134"/>
      <c r="O282" s="133" t="s">
        <v>18</v>
      </c>
      <c r="P282" s="134"/>
      <c r="Q282" s="134" t="str">
        <f>IF(AND(M282&lt;&gt;"",O282&lt;&gt;""),VLOOKUP(M282&amp;O282,Listados!$M$3:$N$27,2,FALSE),"")</f>
        <v>Bajo</v>
      </c>
      <c r="R282" s="134" t="str">
        <f>+VLOOKUP(Q282,Listados!$P$3:$Q$6,2,FALSE)</f>
        <v>Asumir el riesgo</v>
      </c>
      <c r="S282" s="134"/>
      <c r="T282" s="134"/>
      <c r="U282" s="129"/>
      <c r="V282" s="129"/>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29"/>
      <c r="AV282" s="129"/>
      <c r="AW282" s="129"/>
      <c r="AX282" s="129"/>
      <c r="AY282" s="129"/>
      <c r="AZ282" s="129"/>
      <c r="BA282" s="129"/>
      <c r="BB282" s="129"/>
      <c r="BC282" s="129"/>
      <c r="BD282" s="129"/>
      <c r="BE282" s="129"/>
      <c r="BF282" s="129"/>
      <c r="BG282" s="134"/>
      <c r="BH282" s="134"/>
      <c r="BI282" s="129"/>
      <c r="BJ282" s="155"/>
      <c r="BK282" s="155"/>
      <c r="BL282" s="155"/>
      <c r="BM282" s="155"/>
    </row>
    <row r="283" spans="1:65" ht="84" customHeight="1">
      <c r="A283" s="130">
        <v>293.57391304345703</v>
      </c>
      <c r="B283" s="132" t="s">
        <v>73</v>
      </c>
      <c r="C283" s="132" t="s">
        <v>73</v>
      </c>
      <c r="D283" s="139" t="s">
        <v>741</v>
      </c>
      <c r="E283" s="136" t="s">
        <v>247</v>
      </c>
      <c r="F283" s="136" t="s">
        <v>248</v>
      </c>
      <c r="G283" s="136" t="s">
        <v>616</v>
      </c>
      <c r="H283" s="151" t="s">
        <v>218</v>
      </c>
      <c r="I283" s="151" t="s">
        <v>251</v>
      </c>
      <c r="J283" s="151" t="s">
        <v>218</v>
      </c>
      <c r="K283" s="152" t="s">
        <v>16</v>
      </c>
      <c r="L283" s="136" t="s">
        <v>720</v>
      </c>
      <c r="M283" s="132" t="s">
        <v>21</v>
      </c>
      <c r="N283" s="134"/>
      <c r="O283" s="133" t="s">
        <v>18</v>
      </c>
      <c r="P283" s="134"/>
      <c r="Q283" s="134" t="str">
        <f>IF(AND(M283&lt;&gt;"",O283&lt;&gt;""),VLOOKUP(M283&amp;O283,Listados!$M$3:$N$27,2,FALSE),"")</f>
        <v>Bajo</v>
      </c>
      <c r="R283" s="134" t="str">
        <f>+VLOOKUP(Q283,Listados!$P$3:$Q$6,2,FALSE)</f>
        <v>Asumir el riesgo</v>
      </c>
      <c r="S283" s="134"/>
      <c r="T283" s="134"/>
      <c r="U283" s="129"/>
      <c r="V283" s="129"/>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29"/>
      <c r="AV283" s="129"/>
      <c r="AW283" s="129"/>
      <c r="AX283" s="129"/>
      <c r="AY283" s="129"/>
      <c r="AZ283" s="129"/>
      <c r="BA283" s="129"/>
      <c r="BB283" s="129"/>
      <c r="BC283" s="129"/>
      <c r="BD283" s="129"/>
      <c r="BE283" s="129"/>
      <c r="BF283" s="129"/>
      <c r="BG283" s="134"/>
      <c r="BH283" s="134"/>
      <c r="BI283" s="129"/>
      <c r="BJ283" s="155"/>
      <c r="BK283" s="155"/>
      <c r="BL283" s="155"/>
      <c r="BM283" s="155"/>
    </row>
    <row r="284" spans="1:65" ht="84" customHeight="1">
      <c r="A284" s="130">
        <v>294.730434782587</v>
      </c>
      <c r="B284" s="132" t="s">
        <v>73</v>
      </c>
      <c r="C284" s="132" t="s">
        <v>73</v>
      </c>
      <c r="D284" s="139" t="s">
        <v>742</v>
      </c>
      <c r="E284" s="136" t="s">
        <v>247</v>
      </c>
      <c r="F284" s="136" t="s">
        <v>248</v>
      </c>
      <c r="G284" s="136" t="s">
        <v>616</v>
      </c>
      <c r="H284" s="151" t="s">
        <v>218</v>
      </c>
      <c r="I284" s="151" t="s">
        <v>251</v>
      </c>
      <c r="J284" s="151" t="s">
        <v>218</v>
      </c>
      <c r="K284" s="152" t="s">
        <v>16</v>
      </c>
      <c r="L284" s="136" t="s">
        <v>720</v>
      </c>
      <c r="M284" s="132" t="s">
        <v>21</v>
      </c>
      <c r="N284" s="134"/>
      <c r="O284" s="133" t="s">
        <v>18</v>
      </c>
      <c r="P284" s="134"/>
      <c r="Q284" s="134" t="str">
        <f>IF(AND(M284&lt;&gt;"",O284&lt;&gt;""),VLOOKUP(M284&amp;O284,Listados!$M$3:$N$27,2,FALSE),"")</f>
        <v>Bajo</v>
      </c>
      <c r="R284" s="134" t="str">
        <f>+VLOOKUP(Q284,Listados!$P$3:$Q$6,2,FALSE)</f>
        <v>Asumir el riesgo</v>
      </c>
      <c r="S284" s="134"/>
      <c r="T284" s="134"/>
      <c r="U284" s="129"/>
      <c r="V284" s="129"/>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29"/>
      <c r="AV284" s="129"/>
      <c r="AW284" s="129"/>
      <c r="AX284" s="129"/>
      <c r="AY284" s="129"/>
      <c r="AZ284" s="129"/>
      <c r="BA284" s="129"/>
      <c r="BB284" s="129"/>
      <c r="BC284" s="129"/>
      <c r="BD284" s="129"/>
      <c r="BE284" s="129"/>
      <c r="BF284" s="129"/>
      <c r="BG284" s="134"/>
      <c r="BH284" s="134"/>
      <c r="BI284" s="129"/>
      <c r="BJ284" s="155"/>
      <c r="BK284" s="155"/>
      <c r="BL284" s="155"/>
      <c r="BM284" s="155"/>
    </row>
    <row r="285" spans="1:65" ht="84" customHeight="1">
      <c r="A285" s="130">
        <v>295.88695652171702</v>
      </c>
      <c r="B285" s="132" t="s">
        <v>73</v>
      </c>
      <c r="C285" s="132" t="s">
        <v>73</v>
      </c>
      <c r="D285" s="139" t="s">
        <v>743</v>
      </c>
      <c r="E285" s="136" t="s">
        <v>247</v>
      </c>
      <c r="F285" s="136" t="s">
        <v>248</v>
      </c>
      <c r="G285" s="136" t="s">
        <v>616</v>
      </c>
      <c r="H285" s="151" t="s">
        <v>250</v>
      </c>
      <c r="I285" s="151" t="s">
        <v>251</v>
      </c>
      <c r="J285" s="151" t="s">
        <v>219</v>
      </c>
      <c r="K285" s="152" t="s">
        <v>16</v>
      </c>
      <c r="L285" s="136" t="s">
        <v>722</v>
      </c>
      <c r="M285" s="132" t="s">
        <v>21</v>
      </c>
      <c r="N285" s="134"/>
      <c r="O285" s="133" t="s">
        <v>18</v>
      </c>
      <c r="P285" s="134"/>
      <c r="Q285" s="134" t="str">
        <f>IF(AND(M285&lt;&gt;"",O285&lt;&gt;""),VLOOKUP(M285&amp;O285,Listados!$M$3:$N$27,2,FALSE),"")</f>
        <v>Bajo</v>
      </c>
      <c r="R285" s="134" t="str">
        <f>+VLOOKUP(Q285,Listados!$P$3:$Q$6,2,FALSE)</f>
        <v>Asumir el riesgo</v>
      </c>
      <c r="S285" s="134"/>
      <c r="T285" s="134"/>
      <c r="U285" s="129"/>
      <c r="V285" s="129"/>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29"/>
      <c r="AV285" s="129"/>
      <c r="AW285" s="129"/>
      <c r="AX285" s="129"/>
      <c r="AY285" s="129"/>
      <c r="AZ285" s="129"/>
      <c r="BA285" s="129"/>
      <c r="BB285" s="129"/>
      <c r="BC285" s="129"/>
      <c r="BD285" s="129"/>
      <c r="BE285" s="129"/>
      <c r="BF285" s="129"/>
      <c r="BG285" s="134"/>
      <c r="BH285" s="134"/>
      <c r="BI285" s="129"/>
      <c r="BJ285" s="155"/>
      <c r="BK285" s="155"/>
      <c r="BL285" s="155"/>
      <c r="BM285" s="155"/>
    </row>
    <row r="286" spans="1:65" ht="84" customHeight="1">
      <c r="A286" s="130">
        <v>297.043478260847</v>
      </c>
      <c r="B286" s="132" t="s">
        <v>73</v>
      </c>
      <c r="C286" s="132" t="s">
        <v>73</v>
      </c>
      <c r="D286" s="139" t="s">
        <v>744</v>
      </c>
      <c r="E286" s="136" t="s">
        <v>247</v>
      </c>
      <c r="F286" s="136" t="s">
        <v>248</v>
      </c>
      <c r="G286" s="136" t="s">
        <v>616</v>
      </c>
      <c r="H286" s="151" t="s">
        <v>250</v>
      </c>
      <c r="I286" s="151" t="s">
        <v>251</v>
      </c>
      <c r="J286" s="151" t="s">
        <v>219</v>
      </c>
      <c r="K286" s="152" t="s">
        <v>16</v>
      </c>
      <c r="L286" s="136" t="s">
        <v>722</v>
      </c>
      <c r="M286" s="132" t="s">
        <v>21</v>
      </c>
      <c r="N286" s="134"/>
      <c r="O286" s="133" t="s">
        <v>18</v>
      </c>
      <c r="P286" s="134"/>
      <c r="Q286" s="134" t="str">
        <f>IF(AND(M286&lt;&gt;"",O286&lt;&gt;""),VLOOKUP(M286&amp;O286,Listados!$M$3:$N$27,2,FALSE),"")</f>
        <v>Bajo</v>
      </c>
      <c r="R286" s="134" t="str">
        <f>+VLOOKUP(Q286,Listados!$P$3:$Q$6,2,FALSE)</f>
        <v>Asumir el riesgo</v>
      </c>
      <c r="S286" s="134"/>
      <c r="T286" s="134"/>
      <c r="U286" s="129"/>
      <c r="V286" s="129"/>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29"/>
      <c r="AV286" s="129"/>
      <c r="AW286" s="129"/>
      <c r="AX286" s="129"/>
      <c r="AY286" s="129"/>
      <c r="AZ286" s="129"/>
      <c r="BA286" s="129"/>
      <c r="BB286" s="129"/>
      <c r="BC286" s="129"/>
      <c r="BD286" s="129"/>
      <c r="BE286" s="129"/>
      <c r="BF286" s="129"/>
      <c r="BG286" s="134"/>
      <c r="BH286" s="134"/>
      <c r="BI286" s="129"/>
      <c r="BJ286" s="155"/>
      <c r="BK286" s="155"/>
      <c r="BL286" s="155"/>
      <c r="BM286" s="155"/>
    </row>
    <row r="287" spans="1:65" ht="84" customHeight="1">
      <c r="A287" s="130">
        <v>298.19999999997702</v>
      </c>
      <c r="B287" s="132" t="s">
        <v>73</v>
      </c>
      <c r="C287" s="132" t="s">
        <v>73</v>
      </c>
      <c r="D287" s="139" t="s">
        <v>745</v>
      </c>
      <c r="E287" s="136" t="s">
        <v>247</v>
      </c>
      <c r="F287" s="136" t="s">
        <v>248</v>
      </c>
      <c r="G287" s="136" t="s">
        <v>616</v>
      </c>
      <c r="H287" s="151" t="s">
        <v>218</v>
      </c>
      <c r="I287" s="151" t="s">
        <v>251</v>
      </c>
      <c r="J287" s="151" t="s">
        <v>218</v>
      </c>
      <c r="K287" s="152" t="s">
        <v>16</v>
      </c>
      <c r="L287" s="136" t="s">
        <v>720</v>
      </c>
      <c r="M287" s="132" t="s">
        <v>21</v>
      </c>
      <c r="N287" s="134"/>
      <c r="O287" s="133" t="s">
        <v>18</v>
      </c>
      <c r="P287" s="134"/>
      <c r="Q287" s="134" t="str">
        <f>IF(AND(M287&lt;&gt;"",O287&lt;&gt;""),VLOOKUP(M287&amp;O287,Listados!$M$3:$N$27,2,FALSE),"")</f>
        <v>Bajo</v>
      </c>
      <c r="R287" s="134" t="str">
        <f>+VLOOKUP(Q287,Listados!$P$3:$Q$6,2,FALSE)</f>
        <v>Asumir el riesgo</v>
      </c>
      <c r="S287" s="134"/>
      <c r="T287" s="134"/>
      <c r="U287" s="129"/>
      <c r="V287" s="129"/>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29"/>
      <c r="AV287" s="129"/>
      <c r="AW287" s="129"/>
      <c r="AX287" s="129"/>
      <c r="AY287" s="129"/>
      <c r="AZ287" s="129"/>
      <c r="BA287" s="129"/>
      <c r="BB287" s="129"/>
      <c r="BC287" s="129"/>
      <c r="BD287" s="129"/>
      <c r="BE287" s="129"/>
      <c r="BF287" s="129"/>
      <c r="BG287" s="134"/>
      <c r="BH287" s="134"/>
      <c r="BI287" s="129"/>
      <c r="BJ287" s="155"/>
      <c r="BK287" s="155"/>
      <c r="BL287" s="155"/>
      <c r="BM287" s="155"/>
    </row>
    <row r="288" spans="1:65" ht="84" customHeight="1">
      <c r="A288" s="130">
        <v>299.356521739107</v>
      </c>
      <c r="B288" s="132" t="s">
        <v>73</v>
      </c>
      <c r="C288" s="132" t="s">
        <v>73</v>
      </c>
      <c r="D288" s="139" t="s">
        <v>746</v>
      </c>
      <c r="E288" s="136" t="s">
        <v>247</v>
      </c>
      <c r="F288" s="136" t="s">
        <v>248</v>
      </c>
      <c r="G288" s="136" t="s">
        <v>616</v>
      </c>
      <c r="H288" s="151" t="s">
        <v>250</v>
      </c>
      <c r="I288" s="151" t="s">
        <v>251</v>
      </c>
      <c r="J288" s="151" t="s">
        <v>219</v>
      </c>
      <c r="K288" s="152" t="s">
        <v>16</v>
      </c>
      <c r="L288" s="136" t="s">
        <v>722</v>
      </c>
      <c r="M288" s="132" t="s">
        <v>21</v>
      </c>
      <c r="N288" s="134"/>
      <c r="O288" s="133" t="s">
        <v>18</v>
      </c>
      <c r="P288" s="134"/>
      <c r="Q288" s="134" t="str">
        <f>IF(AND(M288&lt;&gt;"",O288&lt;&gt;""),VLOOKUP(M288&amp;O288,Listados!$M$3:$N$27,2,FALSE),"")</f>
        <v>Bajo</v>
      </c>
      <c r="R288" s="134" t="str">
        <f>+VLOOKUP(Q288,Listados!$P$3:$Q$6,2,FALSE)</f>
        <v>Asumir el riesgo</v>
      </c>
      <c r="S288" s="134"/>
      <c r="T288" s="134"/>
      <c r="U288" s="129"/>
      <c r="V288" s="129"/>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29"/>
      <c r="AV288" s="129"/>
      <c r="AW288" s="129"/>
      <c r="AX288" s="129"/>
      <c r="AY288" s="129"/>
      <c r="AZ288" s="129"/>
      <c r="BA288" s="129"/>
      <c r="BB288" s="129"/>
      <c r="BC288" s="129"/>
      <c r="BD288" s="129"/>
      <c r="BE288" s="129"/>
      <c r="BF288" s="129"/>
      <c r="BG288" s="134"/>
      <c r="BH288" s="134"/>
      <c r="BI288" s="129"/>
      <c r="BJ288" s="155"/>
      <c r="BK288" s="155"/>
      <c r="BL288" s="155"/>
      <c r="BM288" s="155"/>
    </row>
    <row r="289" spans="1:65" ht="84" customHeight="1">
      <c r="A289" s="130">
        <v>300.51304347823702</v>
      </c>
      <c r="B289" s="132" t="s">
        <v>73</v>
      </c>
      <c r="C289" s="132" t="s">
        <v>73</v>
      </c>
      <c r="D289" s="139" t="s">
        <v>747</v>
      </c>
      <c r="E289" s="136" t="s">
        <v>247</v>
      </c>
      <c r="F289" s="136" t="s">
        <v>248</v>
      </c>
      <c r="G289" s="136" t="s">
        <v>616</v>
      </c>
      <c r="H289" s="151" t="s">
        <v>283</v>
      </c>
      <c r="I289" s="151" t="s">
        <v>251</v>
      </c>
      <c r="J289" s="151" t="s">
        <v>728</v>
      </c>
      <c r="K289" s="152" t="s">
        <v>16</v>
      </c>
      <c r="L289" s="136" t="s">
        <v>748</v>
      </c>
      <c r="M289" s="132" t="s">
        <v>21</v>
      </c>
      <c r="N289" s="134"/>
      <c r="O289" s="133" t="s">
        <v>18</v>
      </c>
      <c r="P289" s="134"/>
      <c r="Q289" s="134" t="str">
        <f>IF(AND(M289&lt;&gt;"",O289&lt;&gt;""),VLOOKUP(M289&amp;O289,Listados!$M$3:$N$27,2,FALSE),"")</f>
        <v>Bajo</v>
      </c>
      <c r="R289" s="134" t="str">
        <f>+VLOOKUP(Q289,Listados!$P$3:$Q$6,2,FALSE)</f>
        <v>Asumir el riesgo</v>
      </c>
      <c r="S289" s="134"/>
      <c r="T289" s="134"/>
      <c r="U289" s="129"/>
      <c r="V289" s="129"/>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29"/>
      <c r="AV289" s="129"/>
      <c r="AW289" s="129"/>
      <c r="AX289" s="129"/>
      <c r="AY289" s="129"/>
      <c r="AZ289" s="129"/>
      <c r="BA289" s="129"/>
      <c r="BB289" s="129"/>
      <c r="BC289" s="129"/>
      <c r="BD289" s="129"/>
      <c r="BE289" s="129"/>
      <c r="BF289" s="129"/>
      <c r="BG289" s="134"/>
      <c r="BH289" s="134"/>
      <c r="BI289" s="129"/>
      <c r="BJ289" s="155"/>
      <c r="BK289" s="155"/>
      <c r="BL289" s="155"/>
      <c r="BM289" s="155"/>
    </row>
    <row r="290" spans="1:65" ht="84" customHeight="1">
      <c r="A290" s="130">
        <v>301.66956521736699</v>
      </c>
      <c r="B290" s="132" t="s">
        <v>73</v>
      </c>
      <c r="C290" s="132" t="s">
        <v>73</v>
      </c>
      <c r="D290" s="139" t="s">
        <v>749</v>
      </c>
      <c r="E290" s="136" t="s">
        <v>247</v>
      </c>
      <c r="F290" s="136" t="s">
        <v>248</v>
      </c>
      <c r="G290" s="136" t="s">
        <v>616</v>
      </c>
      <c r="H290" s="151" t="s">
        <v>218</v>
      </c>
      <c r="I290" s="151" t="s">
        <v>251</v>
      </c>
      <c r="J290" s="151" t="s">
        <v>218</v>
      </c>
      <c r="K290" s="152" t="s">
        <v>16</v>
      </c>
      <c r="L290" s="136" t="s">
        <v>720</v>
      </c>
      <c r="M290" s="132" t="s">
        <v>21</v>
      </c>
      <c r="N290" s="134"/>
      <c r="O290" s="133" t="s">
        <v>18</v>
      </c>
      <c r="P290" s="134"/>
      <c r="Q290" s="134" t="str">
        <f>IF(AND(M290&lt;&gt;"",O290&lt;&gt;""),VLOOKUP(M290&amp;O290,Listados!$M$3:$N$27,2,FALSE),"")</f>
        <v>Bajo</v>
      </c>
      <c r="R290" s="134" t="str">
        <f>+VLOOKUP(Q290,Listados!$P$3:$Q$6,2,FALSE)</f>
        <v>Asumir el riesgo</v>
      </c>
      <c r="S290" s="134"/>
      <c r="T290" s="134"/>
      <c r="U290" s="129"/>
      <c r="V290" s="129"/>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29"/>
      <c r="AV290" s="129"/>
      <c r="AW290" s="129"/>
      <c r="AX290" s="129"/>
      <c r="AY290" s="129"/>
      <c r="AZ290" s="129"/>
      <c r="BA290" s="129"/>
      <c r="BB290" s="129"/>
      <c r="BC290" s="129"/>
      <c r="BD290" s="129"/>
      <c r="BE290" s="129"/>
      <c r="BF290" s="129"/>
      <c r="BG290" s="134"/>
      <c r="BH290" s="134"/>
      <c r="BI290" s="129"/>
      <c r="BJ290" s="155"/>
      <c r="BK290" s="155"/>
      <c r="BL290" s="155"/>
      <c r="BM290" s="155"/>
    </row>
    <row r="291" spans="1:65" ht="84" customHeight="1">
      <c r="A291" s="130">
        <v>302.82608695649702</v>
      </c>
      <c r="B291" s="132" t="s">
        <v>73</v>
      </c>
      <c r="C291" s="132" t="s">
        <v>73</v>
      </c>
      <c r="D291" s="139" t="s">
        <v>750</v>
      </c>
      <c r="E291" s="136" t="s">
        <v>247</v>
      </c>
      <c r="F291" s="136" t="s">
        <v>248</v>
      </c>
      <c r="G291" s="136" t="s">
        <v>616</v>
      </c>
      <c r="H291" s="151" t="s">
        <v>250</v>
      </c>
      <c r="I291" s="151" t="s">
        <v>251</v>
      </c>
      <c r="J291" s="151" t="s">
        <v>219</v>
      </c>
      <c r="K291" s="152" t="s">
        <v>16</v>
      </c>
      <c r="L291" s="136" t="s">
        <v>748</v>
      </c>
      <c r="M291" s="132" t="s">
        <v>21</v>
      </c>
      <c r="N291" s="134"/>
      <c r="O291" s="133" t="s">
        <v>18</v>
      </c>
      <c r="P291" s="134"/>
      <c r="Q291" s="134" t="str">
        <f>IF(AND(M291&lt;&gt;"",O291&lt;&gt;""),VLOOKUP(M291&amp;O291,Listados!$M$3:$N$27,2,FALSE),"")</f>
        <v>Bajo</v>
      </c>
      <c r="R291" s="134" t="str">
        <f>+VLOOKUP(Q291,Listados!$P$3:$Q$6,2,FALSE)</f>
        <v>Asumir el riesgo</v>
      </c>
      <c r="S291" s="134"/>
      <c r="T291" s="134"/>
      <c r="U291" s="129"/>
      <c r="V291" s="129"/>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129"/>
      <c r="AV291" s="129"/>
      <c r="AW291" s="129"/>
      <c r="AX291" s="129"/>
      <c r="AY291" s="129"/>
      <c r="AZ291" s="129"/>
      <c r="BA291" s="129"/>
      <c r="BB291" s="129"/>
      <c r="BC291" s="129"/>
      <c r="BD291" s="129"/>
      <c r="BE291" s="129"/>
      <c r="BF291" s="129"/>
      <c r="BG291" s="134"/>
      <c r="BH291" s="134"/>
      <c r="BI291" s="129"/>
      <c r="BJ291" s="155"/>
      <c r="BK291" s="155"/>
      <c r="BL291" s="155"/>
      <c r="BM291" s="155"/>
    </row>
    <row r="292" spans="1:65" ht="84" customHeight="1">
      <c r="A292" s="130">
        <v>303.98260869562699</v>
      </c>
      <c r="B292" s="132" t="s">
        <v>73</v>
      </c>
      <c r="C292" s="132" t="s">
        <v>73</v>
      </c>
      <c r="D292" s="139" t="s">
        <v>751</v>
      </c>
      <c r="E292" s="136" t="s">
        <v>247</v>
      </c>
      <c r="F292" s="136" t="s">
        <v>248</v>
      </c>
      <c r="G292" s="136" t="s">
        <v>616</v>
      </c>
      <c r="H292" s="151" t="s">
        <v>218</v>
      </c>
      <c r="I292" s="151" t="s">
        <v>251</v>
      </c>
      <c r="J292" s="151" t="s">
        <v>218</v>
      </c>
      <c r="K292" s="152" t="s">
        <v>16</v>
      </c>
      <c r="L292" s="136" t="s">
        <v>720</v>
      </c>
      <c r="M292" s="132" t="s">
        <v>21</v>
      </c>
      <c r="N292" s="134"/>
      <c r="O292" s="133" t="s">
        <v>18</v>
      </c>
      <c r="P292" s="134"/>
      <c r="Q292" s="134" t="str">
        <f>IF(AND(M292&lt;&gt;"",O292&lt;&gt;""),VLOOKUP(M292&amp;O292,Listados!$M$3:$N$27,2,FALSE),"")</f>
        <v>Bajo</v>
      </c>
      <c r="R292" s="134" t="str">
        <f>+VLOOKUP(Q292,Listados!$P$3:$Q$6,2,FALSE)</f>
        <v>Asumir el riesgo</v>
      </c>
      <c r="S292" s="134"/>
      <c r="T292" s="134"/>
      <c r="U292" s="129"/>
      <c r="V292" s="129"/>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29"/>
      <c r="AV292" s="129"/>
      <c r="AW292" s="129"/>
      <c r="AX292" s="129"/>
      <c r="AY292" s="129"/>
      <c r="AZ292" s="129"/>
      <c r="BA292" s="129"/>
      <c r="BB292" s="129"/>
      <c r="BC292" s="129"/>
      <c r="BD292" s="129"/>
      <c r="BE292" s="129"/>
      <c r="BF292" s="129"/>
      <c r="BG292" s="134"/>
      <c r="BH292" s="134"/>
      <c r="BI292" s="129"/>
      <c r="BJ292" s="155"/>
      <c r="BK292" s="155"/>
      <c r="BL292" s="155"/>
      <c r="BM292" s="155"/>
    </row>
    <row r="293" spans="1:65" ht="84" customHeight="1">
      <c r="A293" s="130">
        <v>305.13913043475702</v>
      </c>
      <c r="B293" s="132" t="s">
        <v>73</v>
      </c>
      <c r="C293" s="132" t="s">
        <v>73</v>
      </c>
      <c r="D293" s="139" t="s">
        <v>752</v>
      </c>
      <c r="E293" s="136" t="s">
        <v>247</v>
      </c>
      <c r="F293" s="136" t="s">
        <v>248</v>
      </c>
      <c r="G293" s="136" t="s">
        <v>616</v>
      </c>
      <c r="H293" s="151" t="s">
        <v>218</v>
      </c>
      <c r="I293" s="151" t="s">
        <v>251</v>
      </c>
      <c r="J293" s="151" t="s">
        <v>218</v>
      </c>
      <c r="K293" s="152" t="s">
        <v>16</v>
      </c>
      <c r="L293" s="136" t="s">
        <v>720</v>
      </c>
      <c r="M293" s="132" t="s">
        <v>21</v>
      </c>
      <c r="N293" s="134"/>
      <c r="O293" s="133" t="s">
        <v>18</v>
      </c>
      <c r="P293" s="134"/>
      <c r="Q293" s="134" t="str">
        <f>IF(AND(M293&lt;&gt;"",O293&lt;&gt;""),VLOOKUP(M293&amp;O293,Listados!$M$3:$N$27,2,FALSE),"")</f>
        <v>Bajo</v>
      </c>
      <c r="R293" s="134" t="str">
        <f>+VLOOKUP(Q293,Listados!$P$3:$Q$6,2,FALSE)</f>
        <v>Asumir el riesgo</v>
      </c>
      <c r="S293" s="134"/>
      <c r="T293" s="134"/>
      <c r="U293" s="129"/>
      <c r="V293" s="129"/>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29"/>
      <c r="AV293" s="129"/>
      <c r="AW293" s="129"/>
      <c r="AX293" s="129"/>
      <c r="AY293" s="129"/>
      <c r="AZ293" s="129"/>
      <c r="BA293" s="129"/>
      <c r="BB293" s="129"/>
      <c r="BC293" s="129"/>
      <c r="BD293" s="129"/>
      <c r="BE293" s="129"/>
      <c r="BF293" s="129"/>
      <c r="BG293" s="134"/>
      <c r="BH293" s="134"/>
      <c r="BI293" s="129"/>
      <c r="BJ293" s="155"/>
      <c r="BK293" s="155"/>
      <c r="BL293" s="155"/>
      <c r="BM293" s="155"/>
    </row>
    <row r="294" spans="1:65" ht="84" customHeight="1">
      <c r="A294" s="130">
        <v>306.29565217388699</v>
      </c>
      <c r="B294" s="132" t="s">
        <v>73</v>
      </c>
      <c r="C294" s="132" t="s">
        <v>73</v>
      </c>
      <c r="D294" s="139" t="s">
        <v>753</v>
      </c>
      <c r="E294" s="136" t="s">
        <v>247</v>
      </c>
      <c r="F294" s="136" t="s">
        <v>248</v>
      </c>
      <c r="G294" s="136" t="s">
        <v>616</v>
      </c>
      <c r="H294" s="151" t="s">
        <v>218</v>
      </c>
      <c r="I294" s="151" t="s">
        <v>251</v>
      </c>
      <c r="J294" s="151" t="s">
        <v>218</v>
      </c>
      <c r="K294" s="152" t="s">
        <v>16</v>
      </c>
      <c r="L294" s="136" t="s">
        <v>720</v>
      </c>
      <c r="M294" s="132" t="s">
        <v>21</v>
      </c>
      <c r="N294" s="134"/>
      <c r="O294" s="133" t="s">
        <v>18</v>
      </c>
      <c r="P294" s="134"/>
      <c r="Q294" s="134" t="str">
        <f>IF(AND(M294&lt;&gt;"",O294&lt;&gt;""),VLOOKUP(M294&amp;O294,Listados!$M$3:$N$27,2,FALSE),"")</f>
        <v>Bajo</v>
      </c>
      <c r="R294" s="134" t="str">
        <f>+VLOOKUP(Q294,Listados!$P$3:$Q$6,2,FALSE)</f>
        <v>Asumir el riesgo</v>
      </c>
      <c r="S294" s="134"/>
      <c r="T294" s="134"/>
      <c r="U294" s="129"/>
      <c r="V294" s="129"/>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29"/>
      <c r="AV294" s="129"/>
      <c r="AW294" s="129"/>
      <c r="AX294" s="129"/>
      <c r="AY294" s="129"/>
      <c r="AZ294" s="129"/>
      <c r="BA294" s="129"/>
      <c r="BB294" s="129"/>
      <c r="BC294" s="129"/>
      <c r="BD294" s="129"/>
      <c r="BE294" s="129"/>
      <c r="BF294" s="129"/>
      <c r="BG294" s="134"/>
      <c r="BH294" s="134"/>
      <c r="BI294" s="129"/>
      <c r="BJ294" s="155"/>
      <c r="BK294" s="155"/>
      <c r="BL294" s="155"/>
      <c r="BM294" s="155"/>
    </row>
    <row r="295" spans="1:65" ht="84" customHeight="1">
      <c r="A295" s="130">
        <v>307.45217391301702</v>
      </c>
      <c r="B295" s="132" t="s">
        <v>73</v>
      </c>
      <c r="C295" s="132" t="s">
        <v>73</v>
      </c>
      <c r="D295" s="139" t="s">
        <v>754</v>
      </c>
      <c r="E295" s="136" t="s">
        <v>247</v>
      </c>
      <c r="F295" s="136" t="s">
        <v>248</v>
      </c>
      <c r="G295" s="136" t="s">
        <v>616</v>
      </c>
      <c r="H295" s="151" t="s">
        <v>218</v>
      </c>
      <c r="I295" s="151" t="s">
        <v>251</v>
      </c>
      <c r="J295" s="151" t="s">
        <v>218</v>
      </c>
      <c r="K295" s="152" t="s">
        <v>16</v>
      </c>
      <c r="L295" s="136" t="s">
        <v>720</v>
      </c>
      <c r="M295" s="132" t="s">
        <v>21</v>
      </c>
      <c r="N295" s="134"/>
      <c r="O295" s="133" t="s">
        <v>18</v>
      </c>
      <c r="P295" s="134"/>
      <c r="Q295" s="134" t="str">
        <f>IF(AND(M295&lt;&gt;"",O295&lt;&gt;""),VLOOKUP(M295&amp;O295,Listados!$M$3:$N$27,2,FALSE),"")</f>
        <v>Bajo</v>
      </c>
      <c r="R295" s="134" t="str">
        <f>+VLOOKUP(Q295,Listados!$P$3:$Q$6,2,FALSE)</f>
        <v>Asumir el riesgo</v>
      </c>
      <c r="S295" s="134"/>
      <c r="T295" s="134"/>
      <c r="U295" s="129"/>
      <c r="V295" s="129"/>
      <c r="W295" s="134"/>
      <c r="X295" s="134"/>
      <c r="Y295" s="134"/>
      <c r="Z295" s="134"/>
      <c r="AA295" s="134"/>
      <c r="AB295" s="134"/>
      <c r="AC295" s="134"/>
      <c r="AD295" s="134"/>
      <c r="AE295" s="134"/>
      <c r="AF295" s="134"/>
      <c r="AG295" s="134"/>
      <c r="AH295" s="134"/>
      <c r="AI295" s="134"/>
      <c r="AJ295" s="134"/>
      <c r="AK295" s="134"/>
      <c r="AL295" s="134"/>
      <c r="AM295" s="134"/>
      <c r="AN295" s="134"/>
      <c r="AO295" s="134"/>
      <c r="AP295" s="134"/>
      <c r="AQ295" s="134"/>
      <c r="AR295" s="134"/>
      <c r="AS295" s="134"/>
      <c r="AT295" s="134"/>
      <c r="AU295" s="129"/>
      <c r="AV295" s="129"/>
      <c r="AW295" s="129"/>
      <c r="AX295" s="129"/>
      <c r="AY295" s="129"/>
      <c r="AZ295" s="129"/>
      <c r="BA295" s="129"/>
      <c r="BB295" s="129"/>
      <c r="BC295" s="129"/>
      <c r="BD295" s="129"/>
      <c r="BE295" s="129"/>
      <c r="BF295" s="129"/>
      <c r="BG295" s="134"/>
      <c r="BH295" s="134"/>
      <c r="BI295" s="129"/>
      <c r="BJ295" s="155"/>
      <c r="BK295" s="155"/>
      <c r="BL295" s="155"/>
      <c r="BM295" s="155"/>
    </row>
    <row r="296" spans="1:65" ht="84" customHeight="1">
      <c r="A296" s="130">
        <v>308.60869565214699</v>
      </c>
      <c r="B296" s="132" t="s">
        <v>73</v>
      </c>
      <c r="C296" s="132" t="s">
        <v>73</v>
      </c>
      <c r="D296" s="139" t="s">
        <v>755</v>
      </c>
      <c r="E296" s="136" t="s">
        <v>247</v>
      </c>
      <c r="F296" s="136" t="s">
        <v>248</v>
      </c>
      <c r="G296" s="136" t="s">
        <v>616</v>
      </c>
      <c r="H296" s="151" t="s">
        <v>218</v>
      </c>
      <c r="I296" s="151" t="s">
        <v>251</v>
      </c>
      <c r="J296" s="151" t="s">
        <v>218</v>
      </c>
      <c r="K296" s="152" t="s">
        <v>16</v>
      </c>
      <c r="L296" s="136" t="s">
        <v>756</v>
      </c>
      <c r="M296" s="132" t="s">
        <v>21</v>
      </c>
      <c r="N296" s="134"/>
      <c r="O296" s="133" t="s">
        <v>18</v>
      </c>
      <c r="P296" s="134"/>
      <c r="Q296" s="134" t="str">
        <f>IF(AND(M296&lt;&gt;"",O296&lt;&gt;""),VLOOKUP(M296&amp;O296,Listados!$M$3:$N$27,2,FALSE),"")</f>
        <v>Bajo</v>
      </c>
      <c r="R296" s="134" t="str">
        <f>+VLOOKUP(Q296,Listados!$P$3:$Q$6,2,FALSE)</f>
        <v>Asumir el riesgo</v>
      </c>
      <c r="S296" s="134"/>
      <c r="T296" s="134"/>
      <c r="U296" s="129"/>
      <c r="V296" s="129"/>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29"/>
      <c r="AV296" s="129"/>
      <c r="AW296" s="129"/>
      <c r="AX296" s="129"/>
      <c r="AY296" s="129"/>
      <c r="AZ296" s="129"/>
      <c r="BA296" s="129"/>
      <c r="BB296" s="129"/>
      <c r="BC296" s="129"/>
      <c r="BD296" s="129"/>
      <c r="BE296" s="129"/>
      <c r="BF296" s="129"/>
      <c r="BG296" s="134"/>
      <c r="BH296" s="134"/>
      <c r="BI296" s="129"/>
      <c r="BJ296" s="155"/>
      <c r="BK296" s="155"/>
      <c r="BL296" s="155"/>
      <c r="BM296" s="155"/>
    </row>
    <row r="297" spans="1:65" ht="84" customHeight="1">
      <c r="A297" s="130">
        <v>309.76521739127702</v>
      </c>
      <c r="B297" s="132" t="s">
        <v>73</v>
      </c>
      <c r="C297" s="132" t="s">
        <v>73</v>
      </c>
      <c r="D297" s="139" t="s">
        <v>754</v>
      </c>
      <c r="E297" s="136" t="s">
        <v>247</v>
      </c>
      <c r="F297" s="136" t="s">
        <v>248</v>
      </c>
      <c r="G297" s="136" t="s">
        <v>616</v>
      </c>
      <c r="H297" s="151" t="s">
        <v>218</v>
      </c>
      <c r="I297" s="151" t="s">
        <v>251</v>
      </c>
      <c r="J297" s="151" t="s">
        <v>218</v>
      </c>
      <c r="K297" s="152" t="s">
        <v>16</v>
      </c>
      <c r="L297" s="136" t="s">
        <v>720</v>
      </c>
      <c r="M297" s="132" t="s">
        <v>21</v>
      </c>
      <c r="N297" s="134"/>
      <c r="O297" s="133" t="s">
        <v>18</v>
      </c>
      <c r="P297" s="134"/>
      <c r="Q297" s="134" t="str">
        <f>IF(AND(M297&lt;&gt;"",O297&lt;&gt;""),VLOOKUP(M297&amp;O297,Listados!$M$3:$N$27,2,FALSE),"")</f>
        <v>Bajo</v>
      </c>
      <c r="R297" s="134" t="str">
        <f>+VLOOKUP(Q297,Listados!$P$3:$Q$6,2,FALSE)</f>
        <v>Asumir el riesgo</v>
      </c>
      <c r="S297" s="134"/>
      <c r="T297" s="134"/>
      <c r="U297" s="129"/>
      <c r="V297" s="129"/>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29"/>
      <c r="AV297" s="129"/>
      <c r="AW297" s="129"/>
      <c r="AX297" s="129"/>
      <c r="AY297" s="129"/>
      <c r="AZ297" s="129"/>
      <c r="BA297" s="129"/>
      <c r="BB297" s="129"/>
      <c r="BC297" s="129"/>
      <c r="BD297" s="129"/>
      <c r="BE297" s="129"/>
      <c r="BF297" s="129"/>
      <c r="BG297" s="134"/>
      <c r="BH297" s="134"/>
      <c r="BI297" s="129"/>
      <c r="BJ297" s="155"/>
      <c r="BK297" s="155"/>
      <c r="BL297" s="155"/>
      <c r="BM297" s="155"/>
    </row>
    <row r="298" spans="1:65" ht="84" customHeight="1">
      <c r="A298" s="130">
        <v>310.92173913040699</v>
      </c>
      <c r="B298" s="132" t="s">
        <v>73</v>
      </c>
      <c r="C298" s="132" t="s">
        <v>73</v>
      </c>
      <c r="D298" s="139" t="s">
        <v>755</v>
      </c>
      <c r="E298" s="136" t="s">
        <v>247</v>
      </c>
      <c r="F298" s="136" t="s">
        <v>248</v>
      </c>
      <c r="G298" s="136" t="s">
        <v>616</v>
      </c>
      <c r="H298" s="151" t="s">
        <v>218</v>
      </c>
      <c r="I298" s="151" t="s">
        <v>251</v>
      </c>
      <c r="J298" s="151" t="s">
        <v>218</v>
      </c>
      <c r="K298" s="152" t="s">
        <v>16</v>
      </c>
      <c r="L298" s="136" t="s">
        <v>756</v>
      </c>
      <c r="M298" s="132" t="s">
        <v>21</v>
      </c>
      <c r="N298" s="134"/>
      <c r="O298" s="133" t="s">
        <v>18</v>
      </c>
      <c r="P298" s="134"/>
      <c r="Q298" s="134" t="str">
        <f>IF(AND(M298&lt;&gt;"",O298&lt;&gt;""),VLOOKUP(M298&amp;O298,Listados!$M$3:$N$27,2,FALSE),"")</f>
        <v>Bajo</v>
      </c>
      <c r="R298" s="134" t="str">
        <f>+VLOOKUP(Q298,Listados!$P$3:$Q$6,2,FALSE)</f>
        <v>Asumir el riesgo</v>
      </c>
      <c r="S298" s="134"/>
      <c r="T298" s="134"/>
      <c r="U298" s="129"/>
      <c r="V298" s="129"/>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29"/>
      <c r="AV298" s="129"/>
      <c r="AW298" s="129"/>
      <c r="AX298" s="129"/>
      <c r="AY298" s="129"/>
      <c r="AZ298" s="129"/>
      <c r="BA298" s="129"/>
      <c r="BB298" s="129"/>
      <c r="BC298" s="129"/>
      <c r="BD298" s="129"/>
      <c r="BE298" s="129"/>
      <c r="BF298" s="129"/>
      <c r="BG298" s="134"/>
      <c r="BH298" s="134"/>
      <c r="BI298" s="129"/>
      <c r="BJ298" s="155"/>
      <c r="BK298" s="155"/>
      <c r="BL298" s="155"/>
      <c r="BM298" s="155"/>
    </row>
    <row r="299" spans="1:65" ht="84" customHeight="1">
      <c r="A299" s="130">
        <v>312.07826086953702</v>
      </c>
      <c r="B299" s="132" t="s">
        <v>73</v>
      </c>
      <c r="C299" s="132" t="s">
        <v>73</v>
      </c>
      <c r="D299" s="139" t="s">
        <v>757</v>
      </c>
      <c r="E299" s="136" t="s">
        <v>247</v>
      </c>
      <c r="F299" s="136" t="s">
        <v>248</v>
      </c>
      <c r="G299" s="136" t="s">
        <v>616</v>
      </c>
      <c r="H299" s="151" t="s">
        <v>218</v>
      </c>
      <c r="I299" s="151" t="s">
        <v>251</v>
      </c>
      <c r="J299" s="151" t="s">
        <v>218</v>
      </c>
      <c r="K299" s="152" t="s">
        <v>16</v>
      </c>
      <c r="L299" s="136" t="s">
        <v>720</v>
      </c>
      <c r="M299" s="132" t="s">
        <v>21</v>
      </c>
      <c r="N299" s="134"/>
      <c r="O299" s="133" t="s">
        <v>18</v>
      </c>
      <c r="P299" s="134"/>
      <c r="Q299" s="134" t="str">
        <f>IF(AND(M299&lt;&gt;"",O299&lt;&gt;""),VLOOKUP(M299&amp;O299,Listados!$M$3:$N$27,2,FALSE),"")</f>
        <v>Bajo</v>
      </c>
      <c r="R299" s="134" t="str">
        <f>+VLOOKUP(Q299,Listados!$P$3:$Q$6,2,FALSE)</f>
        <v>Asumir el riesgo</v>
      </c>
      <c r="S299" s="134"/>
      <c r="T299" s="134"/>
      <c r="U299" s="129"/>
      <c r="V299" s="129"/>
      <c r="W299" s="134"/>
      <c r="X299" s="134"/>
      <c r="Y299" s="134"/>
      <c r="Z299" s="134"/>
      <c r="AA299" s="134"/>
      <c r="AB299" s="134"/>
      <c r="AC299" s="134"/>
      <c r="AD299" s="134"/>
      <c r="AE299" s="134"/>
      <c r="AF299" s="134"/>
      <c r="AG299" s="134"/>
      <c r="AH299" s="134"/>
      <c r="AI299" s="134"/>
      <c r="AJ299" s="134"/>
      <c r="AK299" s="134"/>
      <c r="AL299" s="134"/>
      <c r="AM299" s="134"/>
      <c r="AN299" s="134"/>
      <c r="AO299" s="134"/>
      <c r="AP299" s="134"/>
      <c r="AQ299" s="134"/>
      <c r="AR299" s="134"/>
      <c r="AS299" s="134"/>
      <c r="AT299" s="134"/>
      <c r="AU299" s="129"/>
      <c r="AV299" s="129"/>
      <c r="AW299" s="129"/>
      <c r="AX299" s="129"/>
      <c r="AY299" s="129"/>
      <c r="AZ299" s="129"/>
      <c r="BA299" s="129"/>
      <c r="BB299" s="129"/>
      <c r="BC299" s="129"/>
      <c r="BD299" s="129"/>
      <c r="BE299" s="129"/>
      <c r="BF299" s="129"/>
      <c r="BG299" s="134"/>
      <c r="BH299" s="134"/>
      <c r="BI299" s="129"/>
      <c r="BJ299" s="155"/>
      <c r="BK299" s="155"/>
      <c r="BL299" s="155"/>
      <c r="BM299" s="155"/>
    </row>
    <row r="300" spans="1:65" ht="84" customHeight="1">
      <c r="A300" s="130">
        <v>313.23478260866699</v>
      </c>
      <c r="B300" s="132" t="s">
        <v>73</v>
      </c>
      <c r="C300" s="132" t="s">
        <v>73</v>
      </c>
      <c r="D300" s="139" t="s">
        <v>758</v>
      </c>
      <c r="E300" s="136" t="s">
        <v>247</v>
      </c>
      <c r="F300" s="136" t="s">
        <v>248</v>
      </c>
      <c r="G300" s="136" t="s">
        <v>616</v>
      </c>
      <c r="H300" s="151" t="s">
        <v>218</v>
      </c>
      <c r="I300" s="151" t="s">
        <v>251</v>
      </c>
      <c r="J300" s="151" t="s">
        <v>218</v>
      </c>
      <c r="K300" s="152" t="s">
        <v>16</v>
      </c>
      <c r="L300" s="136" t="s">
        <v>759</v>
      </c>
      <c r="M300" s="132" t="s">
        <v>21</v>
      </c>
      <c r="N300" s="134"/>
      <c r="O300" s="133" t="s">
        <v>18</v>
      </c>
      <c r="P300" s="134"/>
      <c r="Q300" s="134" t="str">
        <f>IF(AND(M300&lt;&gt;"",O300&lt;&gt;""),VLOOKUP(M300&amp;O300,Listados!$M$3:$N$27,2,FALSE),"")</f>
        <v>Bajo</v>
      </c>
      <c r="R300" s="134" t="str">
        <f>+VLOOKUP(Q300,Listados!$P$3:$Q$6,2,FALSE)</f>
        <v>Asumir el riesgo</v>
      </c>
      <c r="S300" s="134"/>
      <c r="T300" s="134"/>
      <c r="U300" s="129"/>
      <c r="V300" s="129"/>
      <c r="W300" s="134"/>
      <c r="X300" s="134"/>
      <c r="Y300" s="134"/>
      <c r="Z300" s="134"/>
      <c r="AA300" s="134"/>
      <c r="AB300" s="134"/>
      <c r="AC300" s="134"/>
      <c r="AD300" s="134"/>
      <c r="AE300" s="134"/>
      <c r="AF300" s="134"/>
      <c r="AG300" s="134"/>
      <c r="AH300" s="134"/>
      <c r="AI300" s="134"/>
      <c r="AJ300" s="134"/>
      <c r="AK300" s="134"/>
      <c r="AL300" s="134"/>
      <c r="AM300" s="134"/>
      <c r="AN300" s="134"/>
      <c r="AO300" s="134"/>
      <c r="AP300" s="134"/>
      <c r="AQ300" s="134"/>
      <c r="AR300" s="134"/>
      <c r="AS300" s="134"/>
      <c r="AT300" s="134"/>
      <c r="AU300" s="129"/>
      <c r="AV300" s="129"/>
      <c r="AW300" s="129"/>
      <c r="AX300" s="129"/>
      <c r="AY300" s="129"/>
      <c r="AZ300" s="129"/>
      <c r="BA300" s="129"/>
      <c r="BB300" s="129"/>
      <c r="BC300" s="129"/>
      <c r="BD300" s="129"/>
      <c r="BE300" s="129"/>
      <c r="BF300" s="129"/>
      <c r="BG300" s="134"/>
      <c r="BH300" s="134"/>
      <c r="BI300" s="129"/>
      <c r="BJ300" s="155"/>
      <c r="BK300" s="155"/>
      <c r="BL300" s="155"/>
      <c r="BM300" s="155"/>
    </row>
    <row r="301" spans="1:65" ht="84" customHeight="1">
      <c r="A301" s="130">
        <v>314.39130434779702</v>
      </c>
      <c r="B301" s="132" t="s">
        <v>73</v>
      </c>
      <c r="C301" s="132" t="s">
        <v>73</v>
      </c>
      <c r="D301" s="139" t="s">
        <v>760</v>
      </c>
      <c r="E301" s="136" t="s">
        <v>247</v>
      </c>
      <c r="F301" s="136" t="s">
        <v>248</v>
      </c>
      <c r="G301" s="136" t="s">
        <v>616</v>
      </c>
      <c r="H301" s="151" t="s">
        <v>218</v>
      </c>
      <c r="I301" s="151" t="s">
        <v>251</v>
      </c>
      <c r="J301" s="151" t="s">
        <v>728</v>
      </c>
      <c r="K301" s="152" t="s">
        <v>30</v>
      </c>
      <c r="L301" s="136" t="s">
        <v>748</v>
      </c>
      <c r="M301" s="132" t="s">
        <v>21</v>
      </c>
      <c r="N301" s="134"/>
      <c r="O301" s="133" t="s">
        <v>18</v>
      </c>
      <c r="P301" s="134"/>
      <c r="Q301" s="134" t="str">
        <f>IF(AND(M301&lt;&gt;"",O301&lt;&gt;""),VLOOKUP(M301&amp;O301,Listados!$M$3:$N$27,2,FALSE),"")</f>
        <v>Bajo</v>
      </c>
      <c r="R301" s="134" t="str">
        <f>+VLOOKUP(Q301,Listados!$P$3:$Q$6,2,FALSE)</f>
        <v>Asumir el riesgo</v>
      </c>
      <c r="S301" s="134"/>
      <c r="T301" s="134"/>
      <c r="U301" s="129"/>
      <c r="V301" s="129"/>
      <c r="W301" s="134"/>
      <c r="X301" s="134"/>
      <c r="Y301" s="134"/>
      <c r="Z301" s="134"/>
      <c r="AA301" s="134"/>
      <c r="AB301" s="134"/>
      <c r="AC301" s="134"/>
      <c r="AD301" s="134"/>
      <c r="AE301" s="134"/>
      <c r="AF301" s="134"/>
      <c r="AG301" s="134"/>
      <c r="AH301" s="134"/>
      <c r="AI301" s="134"/>
      <c r="AJ301" s="134"/>
      <c r="AK301" s="134"/>
      <c r="AL301" s="134"/>
      <c r="AM301" s="134"/>
      <c r="AN301" s="134"/>
      <c r="AO301" s="134"/>
      <c r="AP301" s="134"/>
      <c r="AQ301" s="134"/>
      <c r="AR301" s="134"/>
      <c r="AS301" s="134"/>
      <c r="AT301" s="134"/>
      <c r="AU301" s="129"/>
      <c r="AV301" s="129"/>
      <c r="AW301" s="129"/>
      <c r="AX301" s="129"/>
      <c r="AY301" s="129"/>
      <c r="AZ301" s="129"/>
      <c r="BA301" s="129"/>
      <c r="BB301" s="129"/>
      <c r="BC301" s="129"/>
      <c r="BD301" s="129"/>
      <c r="BE301" s="129"/>
      <c r="BF301" s="129"/>
      <c r="BG301" s="134"/>
      <c r="BH301" s="134"/>
      <c r="BI301" s="129"/>
      <c r="BJ301" s="155"/>
      <c r="BK301" s="155"/>
      <c r="BL301" s="155"/>
      <c r="BM301" s="155"/>
    </row>
    <row r="302" spans="1:65" ht="84" customHeight="1">
      <c r="A302" s="130">
        <v>315.54782608692699</v>
      </c>
      <c r="B302" s="132" t="s">
        <v>73</v>
      </c>
      <c r="C302" s="132" t="s">
        <v>73</v>
      </c>
      <c r="D302" s="139" t="s">
        <v>761</v>
      </c>
      <c r="E302" s="136" t="s">
        <v>247</v>
      </c>
      <c r="F302" s="136" t="s">
        <v>248</v>
      </c>
      <c r="G302" s="136" t="s">
        <v>616</v>
      </c>
      <c r="H302" s="151" t="s">
        <v>218</v>
      </c>
      <c r="I302" s="151" t="s">
        <v>251</v>
      </c>
      <c r="J302" s="151" t="s">
        <v>218</v>
      </c>
      <c r="K302" s="152" t="s">
        <v>30</v>
      </c>
      <c r="L302" s="136" t="s">
        <v>756</v>
      </c>
      <c r="M302" s="132" t="s">
        <v>21</v>
      </c>
      <c r="N302" s="134"/>
      <c r="O302" s="133" t="s">
        <v>18</v>
      </c>
      <c r="P302" s="134"/>
      <c r="Q302" s="134" t="str">
        <f>IF(AND(M302&lt;&gt;"",O302&lt;&gt;""),VLOOKUP(M302&amp;O302,Listados!$M$3:$N$27,2,FALSE),"")</f>
        <v>Bajo</v>
      </c>
      <c r="R302" s="134" t="str">
        <f>+VLOOKUP(Q302,Listados!$P$3:$Q$6,2,FALSE)</f>
        <v>Asumir el riesgo</v>
      </c>
      <c r="S302" s="134"/>
      <c r="T302" s="134"/>
      <c r="U302" s="129"/>
      <c r="V302" s="129"/>
      <c r="W302" s="134"/>
      <c r="X302" s="134"/>
      <c r="Y302" s="134"/>
      <c r="Z302" s="134"/>
      <c r="AA302" s="134"/>
      <c r="AB302" s="134"/>
      <c r="AC302" s="134"/>
      <c r="AD302" s="134"/>
      <c r="AE302" s="134"/>
      <c r="AF302" s="134"/>
      <c r="AG302" s="134"/>
      <c r="AH302" s="134"/>
      <c r="AI302" s="134"/>
      <c r="AJ302" s="134"/>
      <c r="AK302" s="134"/>
      <c r="AL302" s="134"/>
      <c r="AM302" s="134"/>
      <c r="AN302" s="134"/>
      <c r="AO302" s="134"/>
      <c r="AP302" s="134"/>
      <c r="AQ302" s="134"/>
      <c r="AR302" s="134"/>
      <c r="AS302" s="134"/>
      <c r="AT302" s="134"/>
      <c r="AU302" s="129"/>
      <c r="AV302" s="129"/>
      <c r="AW302" s="129"/>
      <c r="AX302" s="129"/>
      <c r="AY302" s="129"/>
      <c r="AZ302" s="129"/>
      <c r="BA302" s="129"/>
      <c r="BB302" s="129"/>
      <c r="BC302" s="129"/>
      <c r="BD302" s="129"/>
      <c r="BE302" s="129"/>
      <c r="BF302" s="129"/>
      <c r="BG302" s="134"/>
      <c r="BH302" s="134"/>
      <c r="BI302" s="129"/>
      <c r="BJ302" s="155"/>
      <c r="BK302" s="155"/>
      <c r="BL302" s="155"/>
      <c r="BM302" s="155"/>
    </row>
    <row r="303" spans="1:65" ht="84" customHeight="1">
      <c r="A303" s="130">
        <v>316.70434782605702</v>
      </c>
      <c r="B303" s="132" t="s">
        <v>73</v>
      </c>
      <c r="C303" s="132" t="s">
        <v>73</v>
      </c>
      <c r="D303" s="139" t="s">
        <v>762</v>
      </c>
      <c r="E303" s="136" t="s">
        <v>247</v>
      </c>
      <c r="F303" s="136" t="s">
        <v>248</v>
      </c>
      <c r="G303" s="136" t="s">
        <v>616</v>
      </c>
      <c r="H303" s="151" t="s">
        <v>218</v>
      </c>
      <c r="I303" s="151" t="s">
        <v>251</v>
      </c>
      <c r="J303" s="151" t="s">
        <v>218</v>
      </c>
      <c r="K303" s="152" t="s">
        <v>16</v>
      </c>
      <c r="L303" s="136" t="s">
        <v>720</v>
      </c>
      <c r="M303" s="132" t="s">
        <v>21</v>
      </c>
      <c r="N303" s="134"/>
      <c r="O303" s="133" t="s">
        <v>18</v>
      </c>
      <c r="P303" s="134"/>
      <c r="Q303" s="134" t="str">
        <f>IF(AND(M303&lt;&gt;"",O303&lt;&gt;""),VLOOKUP(M303&amp;O303,Listados!$M$3:$N$27,2,FALSE),"")</f>
        <v>Bajo</v>
      </c>
      <c r="R303" s="134" t="str">
        <f>+VLOOKUP(Q303,Listados!$P$3:$Q$6,2,FALSE)</f>
        <v>Asumir el riesgo</v>
      </c>
      <c r="S303" s="134"/>
      <c r="T303" s="134"/>
      <c r="U303" s="129"/>
      <c r="V303" s="129"/>
      <c r="W303" s="134"/>
      <c r="X303" s="134"/>
      <c r="Y303" s="134"/>
      <c r="Z303" s="134"/>
      <c r="AA303" s="134"/>
      <c r="AB303" s="134"/>
      <c r="AC303" s="134"/>
      <c r="AD303" s="134"/>
      <c r="AE303" s="134"/>
      <c r="AF303" s="134"/>
      <c r="AG303" s="134"/>
      <c r="AH303" s="134"/>
      <c r="AI303" s="134"/>
      <c r="AJ303" s="134"/>
      <c r="AK303" s="134"/>
      <c r="AL303" s="134"/>
      <c r="AM303" s="134"/>
      <c r="AN303" s="134"/>
      <c r="AO303" s="134"/>
      <c r="AP303" s="134"/>
      <c r="AQ303" s="134"/>
      <c r="AR303" s="134"/>
      <c r="AS303" s="134"/>
      <c r="AT303" s="134"/>
      <c r="AU303" s="129"/>
      <c r="AV303" s="129"/>
      <c r="AW303" s="129"/>
      <c r="AX303" s="129"/>
      <c r="AY303" s="129"/>
      <c r="AZ303" s="129"/>
      <c r="BA303" s="129"/>
      <c r="BB303" s="129"/>
      <c r="BC303" s="129"/>
      <c r="BD303" s="129"/>
      <c r="BE303" s="129"/>
      <c r="BF303" s="129"/>
      <c r="BG303" s="134"/>
      <c r="BH303" s="134"/>
      <c r="BI303" s="129"/>
      <c r="BJ303" s="155"/>
      <c r="BK303" s="155"/>
      <c r="BL303" s="155"/>
      <c r="BM303" s="155"/>
    </row>
    <row r="304" spans="1:65" ht="84" customHeight="1">
      <c r="A304" s="130">
        <v>317.86086956518699</v>
      </c>
      <c r="B304" s="132" t="s">
        <v>73</v>
      </c>
      <c r="C304" s="132" t="s">
        <v>73</v>
      </c>
      <c r="D304" s="139" t="s">
        <v>763</v>
      </c>
      <c r="E304" s="136" t="s">
        <v>247</v>
      </c>
      <c r="F304" s="136" t="s">
        <v>248</v>
      </c>
      <c r="G304" s="136" t="s">
        <v>616</v>
      </c>
      <c r="H304" s="151" t="s">
        <v>218</v>
      </c>
      <c r="I304" s="151" t="s">
        <v>251</v>
      </c>
      <c r="J304" s="151" t="s">
        <v>218</v>
      </c>
      <c r="K304" s="152" t="s">
        <v>16</v>
      </c>
      <c r="L304" s="136" t="s">
        <v>759</v>
      </c>
      <c r="M304" s="132" t="s">
        <v>21</v>
      </c>
      <c r="N304" s="134"/>
      <c r="O304" s="133" t="s">
        <v>18</v>
      </c>
      <c r="P304" s="134"/>
      <c r="Q304" s="134" t="str">
        <f>IF(AND(M304&lt;&gt;"",O304&lt;&gt;""),VLOOKUP(M304&amp;O304,Listados!$M$3:$N$27,2,FALSE),"")</f>
        <v>Bajo</v>
      </c>
      <c r="R304" s="134" t="str">
        <f>+VLOOKUP(Q304,Listados!$P$3:$Q$6,2,FALSE)</f>
        <v>Asumir el riesgo</v>
      </c>
      <c r="S304" s="134"/>
      <c r="T304" s="134"/>
      <c r="U304" s="129"/>
      <c r="V304" s="129"/>
      <c r="W304" s="134"/>
      <c r="X304" s="134"/>
      <c r="Y304" s="134"/>
      <c r="Z304" s="134"/>
      <c r="AA304" s="134"/>
      <c r="AB304" s="134"/>
      <c r="AC304" s="134"/>
      <c r="AD304" s="134"/>
      <c r="AE304" s="134"/>
      <c r="AF304" s="134"/>
      <c r="AG304" s="134"/>
      <c r="AH304" s="134"/>
      <c r="AI304" s="134"/>
      <c r="AJ304" s="134"/>
      <c r="AK304" s="134"/>
      <c r="AL304" s="134"/>
      <c r="AM304" s="134"/>
      <c r="AN304" s="134"/>
      <c r="AO304" s="134"/>
      <c r="AP304" s="134"/>
      <c r="AQ304" s="134"/>
      <c r="AR304" s="134"/>
      <c r="AS304" s="134"/>
      <c r="AT304" s="134"/>
      <c r="AU304" s="129"/>
      <c r="AV304" s="129"/>
      <c r="AW304" s="129"/>
      <c r="AX304" s="129"/>
      <c r="AY304" s="129"/>
      <c r="AZ304" s="129"/>
      <c r="BA304" s="129"/>
      <c r="BB304" s="129"/>
      <c r="BC304" s="129"/>
      <c r="BD304" s="129"/>
      <c r="BE304" s="129"/>
      <c r="BF304" s="129"/>
      <c r="BG304" s="134"/>
      <c r="BH304" s="134"/>
      <c r="BI304" s="129"/>
      <c r="BJ304" s="155"/>
      <c r="BK304" s="155"/>
      <c r="BL304" s="155"/>
      <c r="BM304" s="155"/>
    </row>
    <row r="305" spans="1:65" ht="84" customHeight="1">
      <c r="A305" s="130">
        <v>319.01739130431702</v>
      </c>
      <c r="B305" s="132" t="s">
        <v>73</v>
      </c>
      <c r="C305" s="132" t="s">
        <v>73</v>
      </c>
      <c r="D305" s="139" t="s">
        <v>764</v>
      </c>
      <c r="E305" s="136" t="s">
        <v>247</v>
      </c>
      <c r="F305" s="136" t="s">
        <v>248</v>
      </c>
      <c r="G305" s="136" t="s">
        <v>616</v>
      </c>
      <c r="H305" s="151" t="s">
        <v>218</v>
      </c>
      <c r="I305" s="151" t="s">
        <v>251</v>
      </c>
      <c r="J305" s="151" t="s">
        <v>728</v>
      </c>
      <c r="K305" s="152" t="s">
        <v>16</v>
      </c>
      <c r="L305" s="136" t="s">
        <v>759</v>
      </c>
      <c r="M305" s="132" t="s">
        <v>21</v>
      </c>
      <c r="N305" s="134"/>
      <c r="O305" s="133" t="s">
        <v>18</v>
      </c>
      <c r="P305" s="134"/>
      <c r="Q305" s="134" t="str">
        <f>IF(AND(M305&lt;&gt;"",O305&lt;&gt;""),VLOOKUP(M305&amp;O305,Listados!$M$3:$N$27,2,FALSE),"")</f>
        <v>Bajo</v>
      </c>
      <c r="R305" s="134" t="str">
        <f>+VLOOKUP(Q305,Listados!$P$3:$Q$6,2,FALSE)</f>
        <v>Asumir el riesgo</v>
      </c>
      <c r="S305" s="134"/>
      <c r="T305" s="134"/>
      <c r="U305" s="129"/>
      <c r="V305" s="129"/>
      <c r="W305" s="134"/>
      <c r="X305" s="134"/>
      <c r="Y305" s="134"/>
      <c r="Z305" s="134"/>
      <c r="AA305" s="134"/>
      <c r="AB305" s="134"/>
      <c r="AC305" s="134"/>
      <c r="AD305" s="134"/>
      <c r="AE305" s="134"/>
      <c r="AF305" s="134"/>
      <c r="AG305" s="134"/>
      <c r="AH305" s="134"/>
      <c r="AI305" s="134"/>
      <c r="AJ305" s="134"/>
      <c r="AK305" s="134"/>
      <c r="AL305" s="134"/>
      <c r="AM305" s="134"/>
      <c r="AN305" s="134"/>
      <c r="AO305" s="134"/>
      <c r="AP305" s="134"/>
      <c r="AQ305" s="134"/>
      <c r="AR305" s="134"/>
      <c r="AS305" s="134"/>
      <c r="AT305" s="134"/>
      <c r="AU305" s="129"/>
      <c r="AV305" s="129"/>
      <c r="AW305" s="129"/>
      <c r="AX305" s="129"/>
      <c r="AY305" s="129"/>
      <c r="AZ305" s="129"/>
      <c r="BA305" s="129"/>
      <c r="BB305" s="129"/>
      <c r="BC305" s="129"/>
      <c r="BD305" s="129"/>
      <c r="BE305" s="129"/>
      <c r="BF305" s="129"/>
      <c r="BG305" s="134"/>
      <c r="BH305" s="134"/>
      <c r="BI305" s="129"/>
      <c r="BJ305" s="155"/>
      <c r="BK305" s="155"/>
      <c r="BL305" s="155"/>
      <c r="BM305" s="155"/>
    </row>
    <row r="306" spans="1:65" ht="84" customHeight="1">
      <c r="A306" s="130">
        <v>320.17391304344699</v>
      </c>
      <c r="B306" s="132" t="s">
        <v>73</v>
      </c>
      <c r="C306" s="132" t="s">
        <v>73</v>
      </c>
      <c r="D306" s="139" t="s">
        <v>765</v>
      </c>
      <c r="E306" s="136" t="s">
        <v>247</v>
      </c>
      <c r="F306" s="136" t="s">
        <v>248</v>
      </c>
      <c r="G306" s="136" t="s">
        <v>616</v>
      </c>
      <c r="H306" s="151" t="s">
        <v>218</v>
      </c>
      <c r="I306" s="151" t="s">
        <v>251</v>
      </c>
      <c r="J306" s="151" t="s">
        <v>218</v>
      </c>
      <c r="K306" s="152" t="s">
        <v>16</v>
      </c>
      <c r="L306" s="136" t="s">
        <v>759</v>
      </c>
      <c r="M306" s="132" t="s">
        <v>21</v>
      </c>
      <c r="N306" s="134"/>
      <c r="O306" s="133" t="s">
        <v>18</v>
      </c>
      <c r="P306" s="134"/>
      <c r="Q306" s="134" t="str">
        <f>IF(AND(M306&lt;&gt;"",O306&lt;&gt;""),VLOOKUP(M306&amp;O306,Listados!$M$3:$N$27,2,FALSE),"")</f>
        <v>Bajo</v>
      </c>
      <c r="R306" s="134" t="str">
        <f>+VLOOKUP(Q306,Listados!$P$3:$Q$6,2,FALSE)</f>
        <v>Asumir el riesgo</v>
      </c>
      <c r="S306" s="134"/>
      <c r="T306" s="134"/>
      <c r="U306" s="129"/>
      <c r="V306" s="129"/>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29"/>
      <c r="AV306" s="129"/>
      <c r="AW306" s="129"/>
      <c r="AX306" s="129"/>
      <c r="AY306" s="129"/>
      <c r="AZ306" s="129"/>
      <c r="BA306" s="129"/>
      <c r="BB306" s="129"/>
      <c r="BC306" s="129"/>
      <c r="BD306" s="129"/>
      <c r="BE306" s="129"/>
      <c r="BF306" s="129"/>
      <c r="BG306" s="134"/>
      <c r="BH306" s="134"/>
      <c r="BI306" s="129"/>
      <c r="BJ306" s="155"/>
      <c r="BK306" s="155"/>
      <c r="BL306" s="155"/>
      <c r="BM306" s="155"/>
    </row>
    <row r="307" spans="1:65" ht="84" customHeight="1">
      <c r="A307" s="130">
        <v>321.33043478257702</v>
      </c>
      <c r="B307" s="132" t="s">
        <v>73</v>
      </c>
      <c r="C307" s="132" t="s">
        <v>73</v>
      </c>
      <c r="D307" s="139" t="s">
        <v>766</v>
      </c>
      <c r="E307" s="136" t="s">
        <v>247</v>
      </c>
      <c r="F307" s="136" t="s">
        <v>248</v>
      </c>
      <c r="G307" s="136" t="s">
        <v>616</v>
      </c>
      <c r="H307" s="151" t="s">
        <v>283</v>
      </c>
      <c r="I307" s="151" t="s">
        <v>251</v>
      </c>
      <c r="J307" s="151" t="s">
        <v>728</v>
      </c>
      <c r="K307" s="152" t="s">
        <v>16</v>
      </c>
      <c r="L307" s="136" t="s">
        <v>748</v>
      </c>
      <c r="M307" s="132" t="s">
        <v>21</v>
      </c>
      <c r="N307" s="134"/>
      <c r="O307" s="133" t="s">
        <v>18</v>
      </c>
      <c r="P307" s="134"/>
      <c r="Q307" s="134" t="str">
        <f>IF(AND(M307&lt;&gt;"",O307&lt;&gt;""),VLOOKUP(M307&amp;O307,Listados!$M$3:$N$27,2,FALSE),"")</f>
        <v>Bajo</v>
      </c>
      <c r="R307" s="134" t="str">
        <f>+VLOOKUP(Q307,Listados!$P$3:$Q$6,2,FALSE)</f>
        <v>Asumir el riesgo</v>
      </c>
      <c r="S307" s="134"/>
      <c r="T307" s="134"/>
      <c r="U307" s="129"/>
      <c r="V307" s="129"/>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29"/>
      <c r="AV307" s="129"/>
      <c r="AW307" s="129"/>
      <c r="AX307" s="129"/>
      <c r="AY307" s="129"/>
      <c r="AZ307" s="129"/>
      <c r="BA307" s="129"/>
      <c r="BB307" s="129"/>
      <c r="BC307" s="129"/>
      <c r="BD307" s="129"/>
      <c r="BE307" s="129"/>
      <c r="BF307" s="129"/>
      <c r="BG307" s="134"/>
      <c r="BH307" s="134"/>
      <c r="BI307" s="129"/>
      <c r="BJ307" s="155"/>
      <c r="BK307" s="155"/>
      <c r="BL307" s="155"/>
      <c r="BM307" s="155"/>
    </row>
    <row r="308" spans="1:65" ht="84" customHeight="1">
      <c r="A308" s="130">
        <v>322.48695652170699</v>
      </c>
      <c r="B308" s="132" t="s">
        <v>73</v>
      </c>
      <c r="C308" s="132" t="s">
        <v>73</v>
      </c>
      <c r="D308" s="139" t="s">
        <v>763</v>
      </c>
      <c r="E308" s="136" t="s">
        <v>247</v>
      </c>
      <c r="F308" s="136" t="s">
        <v>248</v>
      </c>
      <c r="G308" s="136" t="s">
        <v>616</v>
      </c>
      <c r="H308" s="151" t="s">
        <v>218</v>
      </c>
      <c r="I308" s="151" t="s">
        <v>251</v>
      </c>
      <c r="J308" s="151" t="s">
        <v>218</v>
      </c>
      <c r="K308" s="152" t="s">
        <v>16</v>
      </c>
      <c r="L308" s="136" t="s">
        <v>759</v>
      </c>
      <c r="M308" s="132" t="s">
        <v>21</v>
      </c>
      <c r="N308" s="134"/>
      <c r="O308" s="133" t="s">
        <v>18</v>
      </c>
      <c r="P308" s="134"/>
      <c r="Q308" s="134" t="str">
        <f>IF(AND(M308&lt;&gt;"",O308&lt;&gt;""),VLOOKUP(M308&amp;O308,Listados!$M$3:$N$27,2,FALSE),"")</f>
        <v>Bajo</v>
      </c>
      <c r="R308" s="134" t="str">
        <f>+VLOOKUP(Q308,Listados!$P$3:$Q$6,2,FALSE)</f>
        <v>Asumir el riesgo</v>
      </c>
      <c r="S308" s="134"/>
      <c r="T308" s="134"/>
      <c r="U308" s="129"/>
      <c r="V308" s="129"/>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29"/>
      <c r="AV308" s="129"/>
      <c r="AW308" s="129"/>
      <c r="AX308" s="129"/>
      <c r="AY308" s="129"/>
      <c r="AZ308" s="129"/>
      <c r="BA308" s="129"/>
      <c r="BB308" s="129"/>
      <c r="BC308" s="129"/>
      <c r="BD308" s="129"/>
      <c r="BE308" s="129"/>
      <c r="BF308" s="129"/>
      <c r="BG308" s="134"/>
      <c r="BH308" s="134"/>
      <c r="BI308" s="129"/>
      <c r="BJ308" s="155"/>
      <c r="BK308" s="155"/>
      <c r="BL308" s="155"/>
      <c r="BM308" s="155"/>
    </row>
    <row r="309" spans="1:65" ht="84" customHeight="1">
      <c r="A309" s="130">
        <v>323.64347826083701</v>
      </c>
      <c r="B309" s="132" t="s">
        <v>73</v>
      </c>
      <c r="C309" s="132" t="s">
        <v>73</v>
      </c>
      <c r="D309" s="139" t="s">
        <v>764</v>
      </c>
      <c r="E309" s="136" t="s">
        <v>247</v>
      </c>
      <c r="F309" s="136" t="s">
        <v>248</v>
      </c>
      <c r="G309" s="136" t="s">
        <v>616</v>
      </c>
      <c r="H309" s="151" t="s">
        <v>283</v>
      </c>
      <c r="I309" s="151" t="s">
        <v>251</v>
      </c>
      <c r="J309" s="151" t="s">
        <v>728</v>
      </c>
      <c r="K309" s="152" t="s">
        <v>16</v>
      </c>
      <c r="L309" s="136" t="s">
        <v>748</v>
      </c>
      <c r="M309" s="132" t="s">
        <v>21</v>
      </c>
      <c r="N309" s="134"/>
      <c r="O309" s="133" t="s">
        <v>18</v>
      </c>
      <c r="P309" s="134"/>
      <c r="Q309" s="134" t="str">
        <f>IF(AND(M309&lt;&gt;"",O309&lt;&gt;""),VLOOKUP(M309&amp;O309,Listados!$M$3:$N$27,2,FALSE),"")</f>
        <v>Bajo</v>
      </c>
      <c r="R309" s="134" t="str">
        <f>+VLOOKUP(Q309,Listados!$P$3:$Q$6,2,FALSE)</f>
        <v>Asumir el riesgo</v>
      </c>
      <c r="S309" s="134"/>
      <c r="T309" s="134"/>
      <c r="U309" s="129"/>
      <c r="V309" s="129"/>
      <c r="W309" s="134"/>
      <c r="X309" s="134"/>
      <c r="Y309" s="134"/>
      <c r="Z309" s="134"/>
      <c r="AA309" s="134"/>
      <c r="AB309" s="134"/>
      <c r="AC309" s="134"/>
      <c r="AD309" s="134"/>
      <c r="AE309" s="134"/>
      <c r="AF309" s="134"/>
      <c r="AG309" s="134"/>
      <c r="AH309" s="134"/>
      <c r="AI309" s="134"/>
      <c r="AJ309" s="134"/>
      <c r="AK309" s="134"/>
      <c r="AL309" s="134"/>
      <c r="AM309" s="134"/>
      <c r="AN309" s="134"/>
      <c r="AO309" s="134"/>
      <c r="AP309" s="134"/>
      <c r="AQ309" s="134"/>
      <c r="AR309" s="134"/>
      <c r="AS309" s="134"/>
      <c r="AT309" s="134"/>
      <c r="AU309" s="129"/>
      <c r="AV309" s="129"/>
      <c r="AW309" s="129"/>
      <c r="AX309" s="129"/>
      <c r="AY309" s="129"/>
      <c r="AZ309" s="129"/>
      <c r="BA309" s="129"/>
      <c r="BB309" s="129"/>
      <c r="BC309" s="129"/>
      <c r="BD309" s="129"/>
      <c r="BE309" s="129"/>
      <c r="BF309" s="129"/>
      <c r="BG309" s="134"/>
      <c r="BH309" s="134"/>
      <c r="BI309" s="129"/>
      <c r="BJ309" s="155"/>
      <c r="BK309" s="155"/>
      <c r="BL309" s="155"/>
      <c r="BM309" s="155"/>
    </row>
    <row r="310" spans="1:65" ht="84" customHeight="1">
      <c r="A310" s="130">
        <v>324.79999999996699</v>
      </c>
      <c r="B310" s="132" t="s">
        <v>73</v>
      </c>
      <c r="C310" s="132" t="s">
        <v>73</v>
      </c>
      <c r="D310" s="139" t="s">
        <v>767</v>
      </c>
      <c r="E310" s="136" t="s">
        <v>247</v>
      </c>
      <c r="F310" s="136" t="s">
        <v>248</v>
      </c>
      <c r="G310" s="136" t="s">
        <v>616</v>
      </c>
      <c r="H310" s="151" t="s">
        <v>218</v>
      </c>
      <c r="I310" s="151" t="s">
        <v>251</v>
      </c>
      <c r="J310" s="151" t="s">
        <v>218</v>
      </c>
      <c r="K310" s="152" t="s">
        <v>16</v>
      </c>
      <c r="L310" s="136" t="s">
        <v>759</v>
      </c>
      <c r="M310" s="132" t="s">
        <v>21</v>
      </c>
      <c r="N310" s="134"/>
      <c r="O310" s="133" t="s">
        <v>18</v>
      </c>
      <c r="P310" s="134"/>
      <c r="Q310" s="134" t="str">
        <f>IF(AND(M310&lt;&gt;"",O310&lt;&gt;""),VLOOKUP(M310&amp;O310,Listados!$M$3:$N$27,2,FALSE),"")</f>
        <v>Bajo</v>
      </c>
      <c r="R310" s="134" t="str">
        <f>+VLOOKUP(Q310,Listados!$P$3:$Q$6,2,FALSE)</f>
        <v>Asumir el riesgo</v>
      </c>
      <c r="S310" s="134"/>
      <c r="T310" s="134"/>
      <c r="U310" s="129"/>
      <c r="V310" s="129"/>
      <c r="W310" s="134"/>
      <c r="X310" s="134"/>
      <c r="Y310" s="134"/>
      <c r="Z310" s="134"/>
      <c r="AA310" s="134"/>
      <c r="AB310" s="134"/>
      <c r="AC310" s="134"/>
      <c r="AD310" s="134"/>
      <c r="AE310" s="134"/>
      <c r="AF310" s="134"/>
      <c r="AG310" s="134"/>
      <c r="AH310" s="134"/>
      <c r="AI310" s="134"/>
      <c r="AJ310" s="134"/>
      <c r="AK310" s="134"/>
      <c r="AL310" s="134"/>
      <c r="AM310" s="134"/>
      <c r="AN310" s="134"/>
      <c r="AO310" s="134"/>
      <c r="AP310" s="134"/>
      <c r="AQ310" s="134"/>
      <c r="AR310" s="134"/>
      <c r="AS310" s="134"/>
      <c r="AT310" s="134"/>
      <c r="AU310" s="129"/>
      <c r="AV310" s="129"/>
      <c r="AW310" s="129"/>
      <c r="AX310" s="129"/>
      <c r="AY310" s="129"/>
      <c r="AZ310" s="129"/>
      <c r="BA310" s="129"/>
      <c r="BB310" s="129"/>
      <c r="BC310" s="129"/>
      <c r="BD310" s="129"/>
      <c r="BE310" s="129"/>
      <c r="BF310" s="129"/>
      <c r="BG310" s="134"/>
      <c r="BH310" s="134"/>
      <c r="BI310" s="129"/>
      <c r="BJ310" s="155"/>
      <c r="BK310" s="155"/>
      <c r="BL310" s="155"/>
      <c r="BM310" s="155"/>
    </row>
    <row r="311" spans="1:65" ht="84" customHeight="1">
      <c r="A311" s="130">
        <v>325.95652173909701</v>
      </c>
      <c r="B311" s="132" t="s">
        <v>73</v>
      </c>
      <c r="C311" s="132" t="s">
        <v>73</v>
      </c>
      <c r="D311" s="139" t="s">
        <v>768</v>
      </c>
      <c r="E311" s="136" t="s">
        <v>247</v>
      </c>
      <c r="F311" s="136" t="s">
        <v>248</v>
      </c>
      <c r="G311" s="136" t="s">
        <v>616</v>
      </c>
      <c r="H311" s="151" t="s">
        <v>283</v>
      </c>
      <c r="I311" s="151" t="s">
        <v>251</v>
      </c>
      <c r="J311" s="151" t="s">
        <v>728</v>
      </c>
      <c r="K311" s="152" t="s">
        <v>16</v>
      </c>
      <c r="L311" s="136" t="s">
        <v>748</v>
      </c>
      <c r="M311" s="132" t="s">
        <v>21</v>
      </c>
      <c r="N311" s="134"/>
      <c r="O311" s="133" t="s">
        <v>18</v>
      </c>
      <c r="P311" s="134"/>
      <c r="Q311" s="134" t="str">
        <f>IF(AND(M311&lt;&gt;"",O311&lt;&gt;""),VLOOKUP(M311&amp;O311,Listados!$M$3:$N$27,2,FALSE),"")</f>
        <v>Bajo</v>
      </c>
      <c r="R311" s="134" t="str">
        <f>+VLOOKUP(Q311,Listados!$P$3:$Q$6,2,FALSE)</f>
        <v>Asumir el riesgo</v>
      </c>
      <c r="S311" s="134"/>
      <c r="T311" s="134"/>
      <c r="U311" s="129"/>
      <c r="V311" s="129"/>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29"/>
      <c r="AV311" s="129"/>
      <c r="AW311" s="129"/>
      <c r="AX311" s="129"/>
      <c r="AY311" s="129"/>
      <c r="AZ311" s="129"/>
      <c r="BA311" s="129"/>
      <c r="BB311" s="129"/>
      <c r="BC311" s="129"/>
      <c r="BD311" s="129"/>
      <c r="BE311" s="129"/>
      <c r="BF311" s="129"/>
      <c r="BG311" s="134"/>
      <c r="BH311" s="134"/>
      <c r="BI311" s="129"/>
      <c r="BJ311" s="155"/>
      <c r="BK311" s="155"/>
      <c r="BL311" s="155"/>
      <c r="BM311" s="155"/>
    </row>
    <row r="312" spans="1:65" ht="84" customHeight="1">
      <c r="A312" s="130">
        <v>327.11304347822698</v>
      </c>
      <c r="B312" s="132" t="s">
        <v>73</v>
      </c>
      <c r="C312" s="132" t="s">
        <v>73</v>
      </c>
      <c r="D312" s="139" t="s">
        <v>769</v>
      </c>
      <c r="E312" s="136" t="s">
        <v>247</v>
      </c>
      <c r="F312" s="136" t="s">
        <v>248</v>
      </c>
      <c r="G312" s="136" t="s">
        <v>616</v>
      </c>
      <c r="H312" s="151" t="s">
        <v>218</v>
      </c>
      <c r="I312" s="151" t="s">
        <v>251</v>
      </c>
      <c r="J312" s="151" t="s">
        <v>218</v>
      </c>
      <c r="K312" s="152" t="s">
        <v>16</v>
      </c>
      <c r="L312" s="136" t="s">
        <v>759</v>
      </c>
      <c r="M312" s="132" t="s">
        <v>21</v>
      </c>
      <c r="N312" s="134"/>
      <c r="O312" s="133" t="s">
        <v>18</v>
      </c>
      <c r="P312" s="134"/>
      <c r="Q312" s="134" t="str">
        <f>IF(AND(M312&lt;&gt;"",O312&lt;&gt;""),VLOOKUP(M312&amp;O312,Listados!$M$3:$N$27,2,FALSE),"")</f>
        <v>Bajo</v>
      </c>
      <c r="R312" s="134" t="str">
        <f>+VLOOKUP(Q312,Listados!$P$3:$Q$6,2,FALSE)</f>
        <v>Asumir el riesgo</v>
      </c>
      <c r="S312" s="134"/>
      <c r="T312" s="134"/>
      <c r="U312" s="129"/>
      <c r="V312" s="129"/>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134"/>
      <c r="AS312" s="134"/>
      <c r="AT312" s="134"/>
      <c r="AU312" s="129"/>
      <c r="AV312" s="129"/>
      <c r="AW312" s="129"/>
      <c r="AX312" s="129"/>
      <c r="AY312" s="129"/>
      <c r="AZ312" s="129"/>
      <c r="BA312" s="129"/>
      <c r="BB312" s="129"/>
      <c r="BC312" s="129"/>
      <c r="BD312" s="129"/>
      <c r="BE312" s="129"/>
      <c r="BF312" s="129"/>
      <c r="BG312" s="134"/>
      <c r="BH312" s="134"/>
      <c r="BI312" s="129"/>
      <c r="BJ312" s="155"/>
      <c r="BK312" s="155"/>
      <c r="BL312" s="155"/>
      <c r="BM312" s="155"/>
    </row>
    <row r="313" spans="1:65" ht="84" customHeight="1">
      <c r="A313" s="130">
        <v>328.26956521735701</v>
      </c>
      <c r="B313" s="132" t="s">
        <v>90</v>
      </c>
      <c r="C313" s="149" t="str">
        <f>IFERROR(VLOOKUP(B313,Listados!B$3:C$20,2,FALSE),"")</f>
        <v>Apoyar a las diferentes dependencias de la Entidad y del Sector Justicia en el cumplimiento de Su función administrativa, emitir conceptos jurídicos, defender y representar juridicamente al Ministerio de Justicia y del Derecho.</v>
      </c>
      <c r="D313" s="139" t="s">
        <v>770</v>
      </c>
      <c r="E313" s="136" t="s">
        <v>247</v>
      </c>
      <c r="F313" s="136" t="s">
        <v>248</v>
      </c>
      <c r="G313" s="136" t="s">
        <v>616</v>
      </c>
      <c r="H313" s="151" t="s">
        <v>218</v>
      </c>
      <c r="I313" s="151" t="s">
        <v>251</v>
      </c>
      <c r="J313" s="151" t="s">
        <v>218</v>
      </c>
      <c r="K313" s="152" t="s">
        <v>30</v>
      </c>
      <c r="L313" s="136" t="s">
        <v>759</v>
      </c>
      <c r="M313" s="132" t="s">
        <v>21</v>
      </c>
      <c r="N313" s="134"/>
      <c r="O313" s="133" t="s">
        <v>18</v>
      </c>
      <c r="P313" s="134"/>
      <c r="Q313" s="134" t="str">
        <f>IF(AND(M313&lt;&gt;"",O313&lt;&gt;""),VLOOKUP(M313&amp;O313,Listados!$M$3:$N$27,2,FALSE),"")</f>
        <v>Bajo</v>
      </c>
      <c r="R313" s="134" t="str">
        <f>+VLOOKUP(Q313,Listados!$P$3:$Q$6,2,FALSE)</f>
        <v>Asumir el riesgo</v>
      </c>
      <c r="S313" s="134"/>
      <c r="T313" s="134"/>
      <c r="U313" s="129"/>
      <c r="V313" s="129"/>
      <c r="W313" s="134"/>
      <c r="X313" s="134"/>
      <c r="Y313" s="134"/>
      <c r="Z313" s="134"/>
      <c r="AA313" s="134"/>
      <c r="AB313" s="134"/>
      <c r="AC313" s="134"/>
      <c r="AD313" s="134"/>
      <c r="AE313" s="134"/>
      <c r="AF313" s="134"/>
      <c r="AG313" s="134"/>
      <c r="AH313" s="134"/>
      <c r="AI313" s="134"/>
      <c r="AJ313" s="134"/>
      <c r="AK313" s="134"/>
      <c r="AL313" s="134"/>
      <c r="AM313" s="134"/>
      <c r="AN313" s="134"/>
      <c r="AO313" s="134"/>
      <c r="AP313" s="134"/>
      <c r="AQ313" s="134"/>
      <c r="AR313" s="134"/>
      <c r="AS313" s="134"/>
      <c r="AT313" s="134"/>
      <c r="AU313" s="129"/>
      <c r="AV313" s="129"/>
      <c r="AW313" s="129"/>
      <c r="AX313" s="129"/>
      <c r="AY313" s="129"/>
      <c r="AZ313" s="129"/>
      <c r="BA313" s="129"/>
      <c r="BB313" s="129"/>
      <c r="BC313" s="129"/>
      <c r="BD313" s="129"/>
      <c r="BE313" s="129"/>
      <c r="BF313" s="129"/>
      <c r="BG313" s="134"/>
      <c r="BH313" s="134"/>
      <c r="BI313" s="129"/>
      <c r="BJ313" s="155"/>
      <c r="BK313" s="155"/>
      <c r="BL313" s="155"/>
      <c r="BM313" s="155"/>
    </row>
    <row r="314" spans="1:65" ht="84" customHeight="1">
      <c r="A314" s="130">
        <v>329.42608695648698</v>
      </c>
      <c r="B314" s="132" t="s">
        <v>90</v>
      </c>
      <c r="C314" s="149" t="s">
        <v>91</v>
      </c>
      <c r="D314" s="139" t="s">
        <v>771</v>
      </c>
      <c r="E314" s="136" t="s">
        <v>247</v>
      </c>
      <c r="F314" s="136" t="s">
        <v>248</v>
      </c>
      <c r="G314" s="136" t="s">
        <v>616</v>
      </c>
      <c r="H314" s="151" t="s">
        <v>283</v>
      </c>
      <c r="I314" s="151" t="s">
        <v>251</v>
      </c>
      <c r="J314" s="151" t="s">
        <v>728</v>
      </c>
      <c r="K314" s="152" t="s">
        <v>16</v>
      </c>
      <c r="L314" s="136" t="s">
        <v>748</v>
      </c>
      <c r="M314" s="132" t="s">
        <v>21</v>
      </c>
      <c r="N314" s="134"/>
      <c r="O314" s="133" t="s">
        <v>18</v>
      </c>
      <c r="P314" s="134"/>
      <c r="Q314" s="134" t="str">
        <f>IF(AND(M314&lt;&gt;"",O314&lt;&gt;""),VLOOKUP(M314&amp;O314,Listados!$M$3:$N$27,2,FALSE),"")</f>
        <v>Bajo</v>
      </c>
      <c r="R314" s="134" t="str">
        <f>+VLOOKUP(Q314,Listados!$P$3:$Q$6,2,FALSE)</f>
        <v>Asumir el riesgo</v>
      </c>
      <c r="S314" s="134"/>
      <c r="T314" s="134"/>
      <c r="U314" s="129"/>
      <c r="V314" s="129"/>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134"/>
      <c r="AU314" s="129"/>
      <c r="AV314" s="129"/>
      <c r="AW314" s="129"/>
      <c r="AX314" s="129"/>
      <c r="AY314" s="129"/>
      <c r="AZ314" s="129"/>
      <c r="BA314" s="129"/>
      <c r="BB314" s="129"/>
      <c r="BC314" s="129"/>
      <c r="BD314" s="129"/>
      <c r="BE314" s="129"/>
      <c r="BF314" s="129"/>
      <c r="BG314" s="134"/>
      <c r="BH314" s="134"/>
      <c r="BI314" s="129"/>
      <c r="BJ314" s="155"/>
      <c r="BK314" s="155"/>
      <c r="BL314" s="155"/>
      <c r="BM314" s="155"/>
    </row>
    <row r="315" spans="1:65" ht="84" customHeight="1">
      <c r="A315" s="130">
        <v>330.58260869561599</v>
      </c>
      <c r="B315" s="132" t="s">
        <v>90</v>
      </c>
      <c r="C315" s="149" t="s">
        <v>91</v>
      </c>
      <c r="D315" s="139" t="s">
        <v>772</v>
      </c>
      <c r="E315" s="136" t="s">
        <v>247</v>
      </c>
      <c r="F315" s="136" t="s">
        <v>248</v>
      </c>
      <c r="G315" s="136" t="s">
        <v>616</v>
      </c>
      <c r="H315" s="151" t="s">
        <v>283</v>
      </c>
      <c r="I315" s="151" t="s">
        <v>251</v>
      </c>
      <c r="J315" s="151" t="s">
        <v>728</v>
      </c>
      <c r="K315" s="152" t="s">
        <v>30</v>
      </c>
      <c r="L315" s="136" t="s">
        <v>748</v>
      </c>
      <c r="M315" s="132" t="s">
        <v>21</v>
      </c>
      <c r="N315" s="134"/>
      <c r="O315" s="133" t="s">
        <v>18</v>
      </c>
      <c r="P315" s="134"/>
      <c r="Q315" s="134" t="str">
        <f>IF(AND(M315&lt;&gt;"",O315&lt;&gt;""),VLOOKUP(M315&amp;O315,Listados!$M$3:$N$27,2,FALSE),"")</f>
        <v>Bajo</v>
      </c>
      <c r="R315" s="134" t="str">
        <f>+VLOOKUP(Q315,Listados!$P$3:$Q$6,2,FALSE)</f>
        <v>Asumir el riesgo</v>
      </c>
      <c r="S315" s="134"/>
      <c r="T315" s="134"/>
      <c r="U315" s="129"/>
      <c r="V315" s="129"/>
      <c r="W315" s="134"/>
      <c r="X315" s="134"/>
      <c r="Y315" s="134"/>
      <c r="Z315" s="134"/>
      <c r="AA315" s="134"/>
      <c r="AB315" s="134"/>
      <c r="AC315" s="134"/>
      <c r="AD315" s="134"/>
      <c r="AE315" s="134"/>
      <c r="AF315" s="134"/>
      <c r="AG315" s="134"/>
      <c r="AH315" s="134"/>
      <c r="AI315" s="134"/>
      <c r="AJ315" s="134"/>
      <c r="AK315" s="134"/>
      <c r="AL315" s="134"/>
      <c r="AM315" s="134"/>
      <c r="AN315" s="134"/>
      <c r="AO315" s="134"/>
      <c r="AP315" s="134"/>
      <c r="AQ315" s="134"/>
      <c r="AR315" s="134"/>
      <c r="AS315" s="134"/>
      <c r="AT315" s="134"/>
      <c r="AU315" s="129"/>
      <c r="AV315" s="129"/>
      <c r="AW315" s="129"/>
      <c r="AX315" s="129"/>
      <c r="AY315" s="129"/>
      <c r="AZ315" s="129"/>
      <c r="BA315" s="129"/>
      <c r="BB315" s="129"/>
      <c r="BC315" s="129"/>
      <c r="BD315" s="129"/>
      <c r="BE315" s="129"/>
      <c r="BF315" s="129"/>
      <c r="BG315" s="134"/>
      <c r="BH315" s="134"/>
      <c r="BI315" s="129"/>
      <c r="BJ315" s="155"/>
      <c r="BK315" s="155"/>
      <c r="BL315" s="155"/>
      <c r="BM315" s="155"/>
    </row>
    <row r="316" spans="1:65" ht="84" customHeight="1">
      <c r="A316" s="130">
        <v>331.73913043474602</v>
      </c>
      <c r="B316" s="132" t="s">
        <v>90</v>
      </c>
      <c r="C316" s="149" t="s">
        <v>91</v>
      </c>
      <c r="D316" s="139" t="s">
        <v>773</v>
      </c>
      <c r="E316" s="136" t="s">
        <v>247</v>
      </c>
      <c r="F316" s="136" t="s">
        <v>248</v>
      </c>
      <c r="G316" s="136" t="s">
        <v>616</v>
      </c>
      <c r="H316" s="151" t="s">
        <v>283</v>
      </c>
      <c r="I316" s="151" t="s">
        <v>251</v>
      </c>
      <c r="J316" s="151" t="s">
        <v>728</v>
      </c>
      <c r="K316" s="152" t="s">
        <v>16</v>
      </c>
      <c r="L316" s="136" t="s">
        <v>748</v>
      </c>
      <c r="M316" s="132" t="s">
        <v>21</v>
      </c>
      <c r="N316" s="134"/>
      <c r="O316" s="133" t="s">
        <v>18</v>
      </c>
      <c r="P316" s="134"/>
      <c r="Q316" s="134" t="str">
        <f>IF(AND(M316&lt;&gt;"",O316&lt;&gt;""),VLOOKUP(M316&amp;O316,Listados!$M$3:$N$27,2,FALSE),"")</f>
        <v>Bajo</v>
      </c>
      <c r="R316" s="134" t="str">
        <f>+VLOOKUP(Q316,Listados!$P$3:$Q$6,2,FALSE)</f>
        <v>Asumir el riesgo</v>
      </c>
      <c r="S316" s="134"/>
      <c r="T316" s="134"/>
      <c r="U316" s="129"/>
      <c r="V316" s="129"/>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29"/>
      <c r="AV316" s="129"/>
      <c r="AW316" s="129"/>
      <c r="AX316" s="129"/>
      <c r="AY316" s="129"/>
      <c r="AZ316" s="129"/>
      <c r="BA316" s="129"/>
      <c r="BB316" s="129"/>
      <c r="BC316" s="129"/>
      <c r="BD316" s="129"/>
      <c r="BE316" s="129"/>
      <c r="BF316" s="129"/>
      <c r="BG316" s="134"/>
      <c r="BH316" s="134"/>
      <c r="BI316" s="129"/>
      <c r="BJ316" s="155"/>
      <c r="BK316" s="155"/>
      <c r="BL316" s="155"/>
      <c r="BM316" s="155"/>
    </row>
    <row r="317" spans="1:65" ht="84" customHeight="1">
      <c r="A317" s="130">
        <v>332.89565217387599</v>
      </c>
      <c r="B317" s="132" t="s">
        <v>90</v>
      </c>
      <c r="C317" s="149" t="s">
        <v>91</v>
      </c>
      <c r="D317" s="139" t="s">
        <v>774</v>
      </c>
      <c r="E317" s="136" t="s">
        <v>247</v>
      </c>
      <c r="F317" s="136" t="s">
        <v>248</v>
      </c>
      <c r="G317" s="136" t="s">
        <v>616</v>
      </c>
      <c r="H317" s="151" t="s">
        <v>218</v>
      </c>
      <c r="I317" s="151" t="s">
        <v>251</v>
      </c>
      <c r="J317" s="151" t="s">
        <v>218</v>
      </c>
      <c r="K317" s="152" t="s">
        <v>30</v>
      </c>
      <c r="L317" s="136" t="s">
        <v>759</v>
      </c>
      <c r="M317" s="132" t="s">
        <v>21</v>
      </c>
      <c r="N317" s="134"/>
      <c r="O317" s="133" t="s">
        <v>18</v>
      </c>
      <c r="P317" s="134"/>
      <c r="Q317" s="134" t="str">
        <f>IF(AND(M317&lt;&gt;"",O317&lt;&gt;""),VLOOKUP(M317&amp;O317,Listados!$M$3:$N$27,2,FALSE),"")</f>
        <v>Bajo</v>
      </c>
      <c r="R317" s="134" t="str">
        <f>+VLOOKUP(Q317,Listados!$P$3:$Q$6,2,FALSE)</f>
        <v>Asumir el riesgo</v>
      </c>
      <c r="S317" s="134"/>
      <c r="T317" s="134"/>
      <c r="U317" s="129"/>
      <c r="V317" s="129"/>
      <c r="W317" s="134"/>
      <c r="X317" s="134"/>
      <c r="Y317" s="134"/>
      <c r="Z317" s="134"/>
      <c r="AA317" s="134"/>
      <c r="AB317" s="134"/>
      <c r="AC317" s="134"/>
      <c r="AD317" s="134"/>
      <c r="AE317" s="134"/>
      <c r="AF317" s="134"/>
      <c r="AG317" s="134"/>
      <c r="AH317" s="134"/>
      <c r="AI317" s="134"/>
      <c r="AJ317" s="134"/>
      <c r="AK317" s="134"/>
      <c r="AL317" s="134"/>
      <c r="AM317" s="134"/>
      <c r="AN317" s="134"/>
      <c r="AO317" s="134"/>
      <c r="AP317" s="134"/>
      <c r="AQ317" s="134"/>
      <c r="AR317" s="134"/>
      <c r="AS317" s="134"/>
      <c r="AT317" s="134"/>
      <c r="AU317" s="129"/>
      <c r="AV317" s="129"/>
      <c r="AW317" s="129"/>
      <c r="AX317" s="129"/>
      <c r="AY317" s="129"/>
      <c r="AZ317" s="129"/>
      <c r="BA317" s="129"/>
      <c r="BB317" s="129"/>
      <c r="BC317" s="129"/>
      <c r="BD317" s="129"/>
      <c r="BE317" s="129"/>
      <c r="BF317" s="129"/>
      <c r="BG317" s="134"/>
      <c r="BH317" s="134"/>
      <c r="BI317" s="129"/>
      <c r="BJ317" s="155"/>
      <c r="BK317" s="155"/>
      <c r="BL317" s="155"/>
      <c r="BM317" s="155"/>
    </row>
    <row r="318" spans="1:65" ht="84" customHeight="1">
      <c r="A318" s="130">
        <v>334.052173913003</v>
      </c>
      <c r="B318" s="132" t="s">
        <v>93</v>
      </c>
      <c r="C318" s="149" t="str">
        <f>IFERROR(VLOOKUP(B318,Listados!B$3:C$20,2,FALSE),"")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318" s="136" t="s">
        <v>775</v>
      </c>
      <c r="E318" s="136" t="s">
        <v>216</v>
      </c>
      <c r="F318" s="136" t="s">
        <v>273</v>
      </c>
      <c r="G318" s="136" t="s">
        <v>217</v>
      </c>
      <c r="H318" s="151" t="s">
        <v>294</v>
      </c>
      <c r="I318" s="151" t="s">
        <v>275</v>
      </c>
      <c r="J318" s="151" t="s">
        <v>327</v>
      </c>
      <c r="K318" s="152" t="s">
        <v>16</v>
      </c>
      <c r="L318" s="136" t="s">
        <v>776</v>
      </c>
      <c r="M318" s="132" t="s">
        <v>21</v>
      </c>
      <c r="N318" s="134"/>
      <c r="O318" s="133" t="s">
        <v>18</v>
      </c>
      <c r="P318" s="134"/>
      <c r="Q318" s="134" t="str">
        <f>IF(AND(M318&lt;&gt;"",O318&lt;&gt;""),VLOOKUP(M318&amp;O318,Listados!$M$3:$N$27,2,FALSE),"")</f>
        <v>Bajo</v>
      </c>
      <c r="R318" s="134" t="str">
        <f>+VLOOKUP(Q318,Listados!$P$3:$Q$6,2,FALSE)</f>
        <v>Asumir el riesgo</v>
      </c>
      <c r="S318" s="134"/>
      <c r="T318" s="134"/>
      <c r="U318" s="129"/>
      <c r="V318" s="129"/>
      <c r="W318" s="134"/>
      <c r="X318" s="134"/>
      <c r="Y318" s="134"/>
      <c r="Z318" s="134"/>
      <c r="AA318" s="134"/>
      <c r="AB318" s="134"/>
      <c r="AC318" s="134"/>
      <c r="AD318" s="134"/>
      <c r="AE318" s="134"/>
      <c r="AF318" s="134"/>
      <c r="AG318" s="134"/>
      <c r="AH318" s="134"/>
      <c r="AI318" s="134"/>
      <c r="AJ318" s="134"/>
      <c r="AK318" s="134"/>
      <c r="AL318" s="134"/>
      <c r="AM318" s="134"/>
      <c r="AN318" s="134"/>
      <c r="AO318" s="134"/>
      <c r="AP318" s="134"/>
      <c r="AQ318" s="134"/>
      <c r="AR318" s="134"/>
      <c r="AS318" s="134"/>
      <c r="AT318" s="134"/>
      <c r="AU318" s="129"/>
      <c r="AV318" s="129"/>
      <c r="AW318" s="129"/>
      <c r="AX318" s="129"/>
      <c r="AY318" s="129"/>
      <c r="AZ318" s="129"/>
      <c r="BA318" s="129"/>
      <c r="BB318" s="129"/>
      <c r="BC318" s="129"/>
      <c r="BD318" s="129"/>
      <c r="BE318" s="129"/>
      <c r="BF318" s="129"/>
      <c r="BG318" s="134"/>
      <c r="BH318" s="134"/>
      <c r="BI318" s="129"/>
      <c r="BJ318" s="155"/>
      <c r="BK318" s="155"/>
      <c r="BL318" s="155"/>
      <c r="BM318" s="155"/>
    </row>
    <row r="319" spans="1:65" ht="84" customHeight="1">
      <c r="A319" s="130">
        <v>335.20869565213201</v>
      </c>
      <c r="B319" s="132" t="s">
        <v>93</v>
      </c>
      <c r="C319" s="149" t="s">
        <v>94</v>
      </c>
      <c r="D319" s="136" t="s">
        <v>777</v>
      </c>
      <c r="E319" s="136" t="s">
        <v>216</v>
      </c>
      <c r="F319" s="136" t="s">
        <v>273</v>
      </c>
      <c r="G319" s="136" t="s">
        <v>217</v>
      </c>
      <c r="H319" s="151" t="s">
        <v>294</v>
      </c>
      <c r="I319" s="151" t="s">
        <v>275</v>
      </c>
      <c r="J319" s="151" t="s">
        <v>327</v>
      </c>
      <c r="K319" s="152" t="s">
        <v>16</v>
      </c>
      <c r="L319" s="136" t="s">
        <v>778</v>
      </c>
      <c r="M319" s="132" t="s">
        <v>21</v>
      </c>
      <c r="N319" s="134"/>
      <c r="O319" s="133" t="s">
        <v>18</v>
      </c>
      <c r="P319" s="134"/>
      <c r="Q319" s="134" t="str">
        <f>IF(AND(M319&lt;&gt;"",O319&lt;&gt;""),VLOOKUP(M319&amp;O319,Listados!$M$3:$N$27,2,FALSE),"")</f>
        <v>Bajo</v>
      </c>
      <c r="R319" s="134" t="str">
        <f>+VLOOKUP(Q319,Listados!$P$3:$Q$6,2,FALSE)</f>
        <v>Asumir el riesgo</v>
      </c>
      <c r="S319" s="134"/>
      <c r="T319" s="134"/>
      <c r="U319" s="129"/>
      <c r="V319" s="129"/>
      <c r="W319" s="134"/>
      <c r="X319" s="134"/>
      <c r="Y319" s="134"/>
      <c r="Z319" s="134"/>
      <c r="AA319" s="134"/>
      <c r="AB319" s="134"/>
      <c r="AC319" s="134"/>
      <c r="AD319" s="134"/>
      <c r="AE319" s="134"/>
      <c r="AF319" s="134"/>
      <c r="AG319" s="134"/>
      <c r="AH319" s="134"/>
      <c r="AI319" s="134"/>
      <c r="AJ319" s="134"/>
      <c r="AK319" s="134"/>
      <c r="AL319" s="134"/>
      <c r="AM319" s="134"/>
      <c r="AN319" s="134"/>
      <c r="AO319" s="134"/>
      <c r="AP319" s="134"/>
      <c r="AQ319" s="134"/>
      <c r="AR319" s="134"/>
      <c r="AS319" s="134"/>
      <c r="AT319" s="134"/>
      <c r="AU319" s="129"/>
      <c r="AV319" s="129"/>
      <c r="AW319" s="129"/>
      <c r="AX319" s="129"/>
      <c r="AY319" s="129"/>
      <c r="AZ319" s="129"/>
      <c r="BA319" s="129"/>
      <c r="BB319" s="129"/>
      <c r="BC319" s="129"/>
      <c r="BD319" s="129"/>
      <c r="BE319" s="129"/>
      <c r="BF319" s="129"/>
      <c r="BG319" s="134"/>
      <c r="BH319" s="134"/>
      <c r="BI319" s="129"/>
      <c r="BJ319" s="155"/>
      <c r="BK319" s="155"/>
      <c r="BL319" s="155"/>
      <c r="BM319" s="155"/>
    </row>
    <row r="320" spans="1:65" ht="84" customHeight="1">
      <c r="A320" s="130">
        <v>336.36521739126101</v>
      </c>
      <c r="B320" s="132" t="s">
        <v>93</v>
      </c>
      <c r="C320" s="149" t="s">
        <v>94</v>
      </c>
      <c r="D320" s="136" t="s">
        <v>779</v>
      </c>
      <c r="E320" s="136" t="s">
        <v>216</v>
      </c>
      <c r="F320" s="136" t="s">
        <v>273</v>
      </c>
      <c r="G320" s="136" t="s">
        <v>217</v>
      </c>
      <c r="H320" s="151" t="s">
        <v>294</v>
      </c>
      <c r="I320" s="151" t="s">
        <v>275</v>
      </c>
      <c r="J320" s="151" t="s">
        <v>327</v>
      </c>
      <c r="K320" s="152" t="s">
        <v>16</v>
      </c>
      <c r="L320" s="136" t="s">
        <v>778</v>
      </c>
      <c r="M320" s="132" t="s">
        <v>21</v>
      </c>
      <c r="N320" s="134"/>
      <c r="O320" s="133" t="s">
        <v>18</v>
      </c>
      <c r="P320" s="134"/>
      <c r="Q320" s="134" t="str">
        <f>IF(AND(M320&lt;&gt;"",O320&lt;&gt;""),VLOOKUP(M320&amp;O320,Listados!$M$3:$N$27,2,FALSE),"")</f>
        <v>Bajo</v>
      </c>
      <c r="R320" s="134" t="str">
        <f>+VLOOKUP(Q320,Listados!$P$3:$Q$6,2,FALSE)</f>
        <v>Asumir el riesgo</v>
      </c>
      <c r="S320" s="134"/>
      <c r="T320" s="134"/>
      <c r="U320" s="129"/>
      <c r="V320" s="129"/>
      <c r="W320" s="134"/>
      <c r="X320" s="134"/>
      <c r="Y320" s="134"/>
      <c r="Z320" s="134"/>
      <c r="AA320" s="134"/>
      <c r="AB320" s="134"/>
      <c r="AC320" s="134"/>
      <c r="AD320" s="134"/>
      <c r="AE320" s="134"/>
      <c r="AF320" s="134"/>
      <c r="AG320" s="134"/>
      <c r="AH320" s="134"/>
      <c r="AI320" s="134"/>
      <c r="AJ320" s="134"/>
      <c r="AK320" s="134"/>
      <c r="AL320" s="134"/>
      <c r="AM320" s="134"/>
      <c r="AN320" s="134"/>
      <c r="AO320" s="134"/>
      <c r="AP320" s="134"/>
      <c r="AQ320" s="134"/>
      <c r="AR320" s="134"/>
      <c r="AS320" s="134"/>
      <c r="AT320" s="134"/>
      <c r="AU320" s="129"/>
      <c r="AV320" s="129"/>
      <c r="AW320" s="129"/>
      <c r="AX320" s="129"/>
      <c r="AY320" s="129"/>
      <c r="AZ320" s="129"/>
      <c r="BA320" s="129"/>
      <c r="BB320" s="129"/>
      <c r="BC320" s="129"/>
      <c r="BD320" s="129"/>
      <c r="BE320" s="129"/>
      <c r="BF320" s="129"/>
      <c r="BG320" s="134"/>
      <c r="BH320" s="134"/>
      <c r="BI320" s="129"/>
      <c r="BJ320" s="155"/>
      <c r="BK320" s="155"/>
      <c r="BL320" s="155"/>
      <c r="BM320" s="155"/>
    </row>
    <row r="321" spans="1:65" ht="84" customHeight="1">
      <c r="A321" s="130">
        <v>337.52173913039002</v>
      </c>
      <c r="B321" s="132" t="s">
        <v>93</v>
      </c>
      <c r="C321" s="149" t="s">
        <v>94</v>
      </c>
      <c r="D321" s="136" t="s">
        <v>780</v>
      </c>
      <c r="E321" s="136" t="s">
        <v>216</v>
      </c>
      <c r="F321" s="136" t="s">
        <v>273</v>
      </c>
      <c r="G321" s="136" t="s">
        <v>217</v>
      </c>
      <c r="H321" s="151" t="s">
        <v>781</v>
      </c>
      <c r="I321" s="151" t="s">
        <v>275</v>
      </c>
      <c r="J321" s="151" t="s">
        <v>295</v>
      </c>
      <c r="K321" s="152" t="s">
        <v>16</v>
      </c>
      <c r="L321" s="136" t="s">
        <v>782</v>
      </c>
      <c r="M321" s="132" t="s">
        <v>21</v>
      </c>
      <c r="N321" s="134"/>
      <c r="O321" s="133" t="s">
        <v>18</v>
      </c>
      <c r="P321" s="134"/>
      <c r="Q321" s="134" t="str">
        <f>IF(AND(M321&lt;&gt;"",O321&lt;&gt;""),VLOOKUP(M321&amp;O321,Listados!$M$3:$N$27,2,FALSE),"")</f>
        <v>Bajo</v>
      </c>
      <c r="R321" s="134" t="str">
        <f>+VLOOKUP(Q321,Listados!$P$3:$Q$6,2,FALSE)</f>
        <v>Asumir el riesgo</v>
      </c>
      <c r="S321" s="134"/>
      <c r="T321" s="134"/>
      <c r="U321" s="129"/>
      <c r="V321" s="129"/>
      <c r="W321" s="134"/>
      <c r="X321" s="134"/>
      <c r="Y321" s="134"/>
      <c r="Z321" s="134"/>
      <c r="AA321" s="134"/>
      <c r="AB321" s="134"/>
      <c r="AC321" s="134"/>
      <c r="AD321" s="134"/>
      <c r="AE321" s="134"/>
      <c r="AF321" s="134"/>
      <c r="AG321" s="134"/>
      <c r="AH321" s="134"/>
      <c r="AI321" s="134"/>
      <c r="AJ321" s="134"/>
      <c r="AK321" s="134"/>
      <c r="AL321" s="134"/>
      <c r="AM321" s="134"/>
      <c r="AN321" s="134"/>
      <c r="AO321" s="134"/>
      <c r="AP321" s="134"/>
      <c r="AQ321" s="134"/>
      <c r="AR321" s="134"/>
      <c r="AS321" s="134"/>
      <c r="AT321" s="134"/>
      <c r="AU321" s="129"/>
      <c r="AV321" s="129"/>
      <c r="AW321" s="129"/>
      <c r="AX321" s="129"/>
      <c r="AY321" s="129"/>
      <c r="AZ321" s="129"/>
      <c r="BA321" s="129"/>
      <c r="BB321" s="129"/>
      <c r="BC321" s="129"/>
      <c r="BD321" s="129"/>
      <c r="BE321" s="129"/>
      <c r="BF321" s="129"/>
      <c r="BG321" s="134"/>
      <c r="BH321" s="134"/>
      <c r="BI321" s="129"/>
      <c r="BJ321" s="155"/>
      <c r="BK321" s="155"/>
      <c r="BL321" s="155"/>
      <c r="BM321" s="155"/>
    </row>
    <row r="322" spans="1:65" ht="84" customHeight="1">
      <c r="A322" s="130">
        <v>338.67826086951902</v>
      </c>
      <c r="B322" s="132" t="s">
        <v>93</v>
      </c>
      <c r="C322" s="149" t="s">
        <v>94</v>
      </c>
      <c r="D322" s="136" t="s">
        <v>783</v>
      </c>
      <c r="E322" s="136" t="s">
        <v>216</v>
      </c>
      <c r="F322" s="136" t="s">
        <v>273</v>
      </c>
      <c r="G322" s="136" t="s">
        <v>217</v>
      </c>
      <c r="H322" s="151" t="s">
        <v>390</v>
      </c>
      <c r="I322" s="151" t="s">
        <v>275</v>
      </c>
      <c r="J322" s="151" t="s">
        <v>295</v>
      </c>
      <c r="K322" s="152" t="s">
        <v>16</v>
      </c>
      <c r="L322" s="136" t="s">
        <v>784</v>
      </c>
      <c r="M322" s="132" t="s">
        <v>21</v>
      </c>
      <c r="N322" s="134"/>
      <c r="O322" s="133" t="s">
        <v>18</v>
      </c>
      <c r="P322" s="134"/>
      <c r="Q322" s="134" t="str">
        <f>IF(AND(M322&lt;&gt;"",O322&lt;&gt;""),VLOOKUP(M322&amp;O322,Listados!$M$3:$N$27,2,FALSE),"")</f>
        <v>Bajo</v>
      </c>
      <c r="R322" s="134" t="str">
        <f>+VLOOKUP(Q322,Listados!$P$3:$Q$6,2,FALSE)</f>
        <v>Asumir el riesgo</v>
      </c>
      <c r="S322" s="134"/>
      <c r="T322" s="134"/>
      <c r="U322" s="129"/>
      <c r="V322" s="129"/>
      <c r="W322" s="134"/>
      <c r="X322" s="134"/>
      <c r="Y322" s="134"/>
      <c r="Z322" s="134"/>
      <c r="AA322" s="134"/>
      <c r="AB322" s="134"/>
      <c r="AC322" s="134"/>
      <c r="AD322" s="134"/>
      <c r="AE322" s="134"/>
      <c r="AF322" s="134"/>
      <c r="AG322" s="134"/>
      <c r="AH322" s="134"/>
      <c r="AI322" s="134"/>
      <c r="AJ322" s="134"/>
      <c r="AK322" s="134"/>
      <c r="AL322" s="134"/>
      <c r="AM322" s="134"/>
      <c r="AN322" s="134"/>
      <c r="AO322" s="134"/>
      <c r="AP322" s="134"/>
      <c r="AQ322" s="134"/>
      <c r="AR322" s="134"/>
      <c r="AS322" s="134"/>
      <c r="AT322" s="134"/>
      <c r="AU322" s="129"/>
      <c r="AV322" s="129"/>
      <c r="AW322" s="129"/>
      <c r="AX322" s="129"/>
      <c r="AY322" s="129"/>
      <c r="AZ322" s="129"/>
      <c r="BA322" s="129"/>
      <c r="BB322" s="129"/>
      <c r="BC322" s="129"/>
      <c r="BD322" s="129"/>
      <c r="BE322" s="129"/>
      <c r="BF322" s="129"/>
      <c r="BG322" s="134"/>
      <c r="BH322" s="134"/>
      <c r="BI322" s="129"/>
      <c r="BJ322" s="155"/>
      <c r="BK322" s="155"/>
      <c r="BL322" s="155"/>
      <c r="BM322" s="155"/>
    </row>
    <row r="323" spans="1:65" ht="84" customHeight="1">
      <c r="A323" s="130">
        <v>339.83478260864803</v>
      </c>
      <c r="B323" s="132" t="s">
        <v>93</v>
      </c>
      <c r="C323" s="149" t="s">
        <v>94</v>
      </c>
      <c r="D323" s="136" t="s">
        <v>785</v>
      </c>
      <c r="E323" s="136" t="s">
        <v>247</v>
      </c>
      <c r="F323" s="136" t="s">
        <v>273</v>
      </c>
      <c r="G323" s="136" t="s">
        <v>217</v>
      </c>
      <c r="H323" s="151" t="s">
        <v>377</v>
      </c>
      <c r="I323" s="151" t="s">
        <v>251</v>
      </c>
      <c r="J323" s="151" t="s">
        <v>405</v>
      </c>
      <c r="K323" s="152" t="s">
        <v>16</v>
      </c>
      <c r="L323" s="151" t="s">
        <v>786</v>
      </c>
      <c r="M323" s="132" t="s">
        <v>21</v>
      </c>
      <c r="N323" s="134"/>
      <c r="O323" s="133" t="s">
        <v>32</v>
      </c>
      <c r="P323" s="134"/>
      <c r="Q323" s="134" t="str">
        <f>IF(AND(M323&lt;&gt;"",O323&lt;&gt;""),VLOOKUP(M323&amp;O323,Listados!$M$3:$N$27,2,FALSE),"")</f>
        <v>Bajo</v>
      </c>
      <c r="R323" s="134" t="str">
        <f>+VLOOKUP(Q323,Listados!$P$3:$Q$6,2,FALSE)</f>
        <v>Asumir el riesgo</v>
      </c>
      <c r="S323" s="134"/>
      <c r="T323" s="134"/>
      <c r="U323" s="129"/>
      <c r="V323" s="129"/>
      <c r="W323" s="134"/>
      <c r="X323" s="134"/>
      <c r="Y323" s="134"/>
      <c r="Z323" s="134"/>
      <c r="AA323" s="134"/>
      <c r="AB323" s="134"/>
      <c r="AC323" s="134"/>
      <c r="AD323" s="134"/>
      <c r="AE323" s="134"/>
      <c r="AF323" s="134"/>
      <c r="AG323" s="134"/>
      <c r="AH323" s="134"/>
      <c r="AI323" s="134"/>
      <c r="AJ323" s="134"/>
      <c r="AK323" s="134"/>
      <c r="AL323" s="134"/>
      <c r="AM323" s="134"/>
      <c r="AN323" s="134"/>
      <c r="AO323" s="134"/>
      <c r="AP323" s="134"/>
      <c r="AQ323" s="134"/>
      <c r="AR323" s="134"/>
      <c r="AS323" s="134"/>
      <c r="AT323" s="134"/>
      <c r="AU323" s="129"/>
      <c r="AV323" s="129"/>
      <c r="AW323" s="129"/>
      <c r="AX323" s="129"/>
      <c r="AY323" s="129"/>
      <c r="AZ323" s="129"/>
      <c r="BA323" s="129"/>
      <c r="BB323" s="129"/>
      <c r="BC323" s="129"/>
      <c r="BD323" s="129"/>
      <c r="BE323" s="129"/>
      <c r="BF323" s="129"/>
      <c r="BG323" s="134"/>
      <c r="BH323" s="134"/>
      <c r="BI323" s="129"/>
      <c r="BJ323" s="155"/>
      <c r="BK323" s="155"/>
      <c r="BL323" s="155"/>
      <c r="BM323" s="155"/>
    </row>
    <row r="324" spans="1:65" ht="84" customHeight="1">
      <c r="A324" s="130">
        <v>340.99130434777697</v>
      </c>
      <c r="B324" s="132" t="s">
        <v>93</v>
      </c>
      <c r="C324" s="149" t="s">
        <v>94</v>
      </c>
      <c r="D324" s="136" t="s">
        <v>787</v>
      </c>
      <c r="E324" s="136" t="s">
        <v>216</v>
      </c>
      <c r="F324" s="136" t="s">
        <v>273</v>
      </c>
      <c r="G324" s="136" t="s">
        <v>217</v>
      </c>
      <c r="H324" s="151" t="s">
        <v>377</v>
      </c>
      <c r="I324" s="151" t="s">
        <v>251</v>
      </c>
      <c r="J324" s="151" t="s">
        <v>405</v>
      </c>
      <c r="K324" s="152" t="s">
        <v>16</v>
      </c>
      <c r="L324" s="151" t="s">
        <v>788</v>
      </c>
      <c r="M324" s="132" t="s">
        <v>21</v>
      </c>
      <c r="N324" s="134"/>
      <c r="O324" s="133" t="s">
        <v>32</v>
      </c>
      <c r="P324" s="134"/>
      <c r="Q324" s="134" t="str">
        <f>IF(AND(M324&lt;&gt;"",O324&lt;&gt;""),VLOOKUP(M324&amp;O324,Listados!$M$3:$N$27,2,FALSE),"")</f>
        <v>Bajo</v>
      </c>
      <c r="R324" s="134" t="str">
        <f>+VLOOKUP(Q324,Listados!$P$3:$Q$6,2,FALSE)</f>
        <v>Asumir el riesgo</v>
      </c>
      <c r="S324" s="134"/>
      <c r="T324" s="134"/>
      <c r="U324" s="129"/>
      <c r="V324" s="129"/>
      <c r="W324" s="134"/>
      <c r="X324" s="134"/>
      <c r="Y324" s="134"/>
      <c r="Z324" s="134"/>
      <c r="AA324" s="134"/>
      <c r="AB324" s="134"/>
      <c r="AC324" s="134"/>
      <c r="AD324" s="134"/>
      <c r="AE324" s="134"/>
      <c r="AF324" s="134"/>
      <c r="AG324" s="134"/>
      <c r="AH324" s="134"/>
      <c r="AI324" s="134"/>
      <c r="AJ324" s="134"/>
      <c r="AK324" s="134"/>
      <c r="AL324" s="134"/>
      <c r="AM324" s="134"/>
      <c r="AN324" s="134"/>
      <c r="AO324" s="134"/>
      <c r="AP324" s="134"/>
      <c r="AQ324" s="134"/>
      <c r="AR324" s="134"/>
      <c r="AS324" s="134"/>
      <c r="AT324" s="134"/>
      <c r="AU324" s="129"/>
      <c r="AV324" s="129"/>
      <c r="AW324" s="129"/>
      <c r="AX324" s="129"/>
      <c r="AY324" s="129"/>
      <c r="AZ324" s="129"/>
      <c r="BA324" s="129"/>
      <c r="BB324" s="129"/>
      <c r="BC324" s="129"/>
      <c r="BD324" s="129"/>
      <c r="BE324" s="129"/>
      <c r="BF324" s="129"/>
      <c r="BG324" s="134"/>
      <c r="BH324" s="134"/>
      <c r="BI324" s="129"/>
      <c r="BJ324" s="155"/>
      <c r="BK324" s="155"/>
      <c r="BL324" s="155"/>
      <c r="BM324" s="155"/>
    </row>
    <row r="325" spans="1:65" ht="84" customHeight="1">
      <c r="A325" s="130">
        <v>342.14782608690598</v>
      </c>
      <c r="B325" s="132" t="s">
        <v>93</v>
      </c>
      <c r="C325" s="149" t="s">
        <v>94</v>
      </c>
      <c r="D325" s="136" t="s">
        <v>789</v>
      </c>
      <c r="E325" s="136" t="s">
        <v>247</v>
      </c>
      <c r="F325" s="136" t="s">
        <v>248</v>
      </c>
      <c r="G325" s="136" t="s">
        <v>249</v>
      </c>
      <c r="H325" s="151" t="s">
        <v>377</v>
      </c>
      <c r="I325" s="151" t="s">
        <v>251</v>
      </c>
      <c r="J325" s="151" t="s">
        <v>405</v>
      </c>
      <c r="K325" s="152" t="s">
        <v>16</v>
      </c>
      <c r="L325" s="151" t="s">
        <v>786</v>
      </c>
      <c r="M325" s="132" t="s">
        <v>21</v>
      </c>
      <c r="N325" s="134"/>
      <c r="O325" s="133" t="s">
        <v>32</v>
      </c>
      <c r="P325" s="134"/>
      <c r="Q325" s="134" t="str">
        <f>IF(AND(M325&lt;&gt;"",O325&lt;&gt;""),VLOOKUP(M325&amp;O325,Listados!$M$3:$N$27,2,FALSE),"")</f>
        <v>Bajo</v>
      </c>
      <c r="R325" s="134" t="str">
        <f>+VLOOKUP(Q325,Listados!$P$3:$Q$6,2,FALSE)</f>
        <v>Asumir el riesgo</v>
      </c>
      <c r="S325" s="134"/>
      <c r="T325" s="134"/>
      <c r="U325" s="129"/>
      <c r="V325" s="129"/>
      <c r="W325" s="134"/>
      <c r="X325" s="134"/>
      <c r="Y325" s="134"/>
      <c r="Z325" s="134"/>
      <c r="AA325" s="134"/>
      <c r="AB325" s="134"/>
      <c r="AC325" s="134"/>
      <c r="AD325" s="134"/>
      <c r="AE325" s="134"/>
      <c r="AF325" s="134"/>
      <c r="AG325" s="134"/>
      <c r="AH325" s="134"/>
      <c r="AI325" s="134"/>
      <c r="AJ325" s="134"/>
      <c r="AK325" s="134"/>
      <c r="AL325" s="134"/>
      <c r="AM325" s="134"/>
      <c r="AN325" s="134"/>
      <c r="AO325" s="134"/>
      <c r="AP325" s="134"/>
      <c r="AQ325" s="134"/>
      <c r="AR325" s="134"/>
      <c r="AS325" s="134"/>
      <c r="AT325" s="134"/>
      <c r="AU325" s="129"/>
      <c r="AV325" s="129"/>
      <c r="AW325" s="129"/>
      <c r="AX325" s="129"/>
      <c r="AY325" s="129"/>
      <c r="AZ325" s="129"/>
      <c r="BA325" s="129"/>
      <c r="BB325" s="129"/>
      <c r="BC325" s="129"/>
      <c r="BD325" s="129"/>
      <c r="BE325" s="129"/>
      <c r="BF325" s="129"/>
      <c r="BG325" s="134"/>
      <c r="BH325" s="134"/>
      <c r="BI325" s="129"/>
      <c r="BJ325" s="155"/>
      <c r="BK325" s="155"/>
      <c r="BL325" s="155"/>
      <c r="BM325" s="155"/>
    </row>
    <row r="326" spans="1:65" ht="84" customHeight="1">
      <c r="A326" s="130">
        <v>343.30434782603498</v>
      </c>
      <c r="B326" s="132" t="s">
        <v>93</v>
      </c>
      <c r="C326" s="149" t="s">
        <v>94</v>
      </c>
      <c r="D326" s="136" t="s">
        <v>787</v>
      </c>
      <c r="E326" s="136" t="s">
        <v>247</v>
      </c>
      <c r="F326" s="136" t="s">
        <v>248</v>
      </c>
      <c r="G326" s="136" t="s">
        <v>249</v>
      </c>
      <c r="H326" s="151" t="s">
        <v>283</v>
      </c>
      <c r="I326" s="151" t="s">
        <v>251</v>
      </c>
      <c r="J326" s="151" t="s">
        <v>537</v>
      </c>
      <c r="K326" s="152" t="s">
        <v>16</v>
      </c>
      <c r="L326" s="151" t="s">
        <v>788</v>
      </c>
      <c r="M326" s="132" t="s">
        <v>21</v>
      </c>
      <c r="N326" s="134"/>
      <c r="O326" s="133" t="s">
        <v>32</v>
      </c>
      <c r="P326" s="134"/>
      <c r="Q326" s="134" t="str">
        <f>IF(AND(M326&lt;&gt;"",O326&lt;&gt;""),VLOOKUP(M326&amp;O326,Listados!$M$3:$N$27,2,FALSE),"")</f>
        <v>Bajo</v>
      </c>
      <c r="R326" s="134" t="str">
        <f>+VLOOKUP(Q326,Listados!$P$3:$Q$6,2,FALSE)</f>
        <v>Asumir el riesgo</v>
      </c>
      <c r="S326" s="134"/>
      <c r="T326" s="134"/>
      <c r="U326" s="129"/>
      <c r="V326" s="129"/>
      <c r="W326" s="134"/>
      <c r="X326" s="134"/>
      <c r="Y326" s="134"/>
      <c r="Z326" s="134"/>
      <c r="AA326" s="134"/>
      <c r="AB326" s="134"/>
      <c r="AC326" s="134"/>
      <c r="AD326" s="134"/>
      <c r="AE326" s="134"/>
      <c r="AF326" s="134"/>
      <c r="AG326" s="134"/>
      <c r="AH326" s="134"/>
      <c r="AI326" s="134"/>
      <c r="AJ326" s="134"/>
      <c r="AK326" s="134"/>
      <c r="AL326" s="134"/>
      <c r="AM326" s="134"/>
      <c r="AN326" s="134"/>
      <c r="AO326" s="134"/>
      <c r="AP326" s="134"/>
      <c r="AQ326" s="134"/>
      <c r="AR326" s="134"/>
      <c r="AS326" s="134"/>
      <c r="AT326" s="134"/>
      <c r="AU326" s="129"/>
      <c r="AV326" s="129"/>
      <c r="AW326" s="129"/>
      <c r="AX326" s="129"/>
      <c r="AY326" s="129"/>
      <c r="AZ326" s="129"/>
      <c r="BA326" s="129"/>
      <c r="BB326" s="129"/>
      <c r="BC326" s="129"/>
      <c r="BD326" s="129"/>
      <c r="BE326" s="129"/>
      <c r="BF326" s="129"/>
      <c r="BG326" s="134"/>
      <c r="BH326" s="134"/>
      <c r="BI326" s="129"/>
      <c r="BJ326" s="155"/>
      <c r="BK326" s="155"/>
      <c r="BL326" s="155"/>
      <c r="BM326" s="155"/>
    </row>
    <row r="327" spans="1:65" ht="84" customHeight="1">
      <c r="A327" s="130">
        <v>344.46086956516399</v>
      </c>
      <c r="B327" s="132" t="s">
        <v>93</v>
      </c>
      <c r="C327" s="149" t="s">
        <v>94</v>
      </c>
      <c r="D327" s="136" t="s">
        <v>790</v>
      </c>
      <c r="E327" s="136" t="s">
        <v>247</v>
      </c>
      <c r="F327" s="136" t="s">
        <v>248</v>
      </c>
      <c r="G327" s="136" t="s">
        <v>249</v>
      </c>
      <c r="H327" s="151" t="s">
        <v>283</v>
      </c>
      <c r="I327" s="151" t="s">
        <v>251</v>
      </c>
      <c r="J327" s="151" t="s">
        <v>219</v>
      </c>
      <c r="K327" s="152" t="s">
        <v>16</v>
      </c>
      <c r="L327" s="136" t="s">
        <v>791</v>
      </c>
      <c r="M327" s="132" t="s">
        <v>21</v>
      </c>
      <c r="N327" s="134"/>
      <c r="O327" s="133" t="s">
        <v>32</v>
      </c>
      <c r="P327" s="134"/>
      <c r="Q327" s="134" t="str">
        <f>IF(AND(M327&lt;&gt;"",O327&lt;&gt;""),VLOOKUP(M327&amp;O327,Listados!$M$3:$N$27,2,FALSE),"")</f>
        <v>Bajo</v>
      </c>
      <c r="R327" s="134" t="str">
        <f>+VLOOKUP(Q327,Listados!$P$3:$Q$6,2,FALSE)</f>
        <v>Asumir el riesgo</v>
      </c>
      <c r="S327" s="134"/>
      <c r="T327" s="134"/>
      <c r="U327" s="129"/>
      <c r="V327" s="129"/>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29"/>
      <c r="AV327" s="129"/>
      <c r="AW327" s="129"/>
      <c r="AX327" s="129"/>
      <c r="AY327" s="129"/>
      <c r="AZ327" s="129"/>
      <c r="BA327" s="129"/>
      <c r="BB327" s="129"/>
      <c r="BC327" s="129"/>
      <c r="BD327" s="129"/>
      <c r="BE327" s="129"/>
      <c r="BF327" s="129"/>
      <c r="BG327" s="134"/>
      <c r="BH327" s="134"/>
      <c r="BI327" s="129"/>
      <c r="BJ327" s="155"/>
      <c r="BK327" s="155"/>
      <c r="BL327" s="155"/>
      <c r="BM327" s="155"/>
    </row>
    <row r="328" spans="1:65" ht="70">
      <c r="A328" s="130">
        <v>345.61739130429299</v>
      </c>
      <c r="B328" s="132" t="s">
        <v>78</v>
      </c>
      <c r="C328" s="149" t="str">
        <f>IFERROR(VLOOKUP(B328,Listados!B$3:C$20,2,FALSE),"")</f>
        <v>Fijar lineamientos, parámetros y actividades requeridas para prestar los servicios de apoyo administrativo y la administración de
los bienes devolutivos y de consumo del Ministerio de Justicia y del Derecho.</v>
      </c>
      <c r="D328" s="136" t="s">
        <v>792</v>
      </c>
      <c r="E328" s="136" t="s">
        <v>216</v>
      </c>
      <c r="F328" s="136" t="s">
        <v>273</v>
      </c>
      <c r="G328" s="136" t="s">
        <v>217</v>
      </c>
      <c r="H328" s="151" t="s">
        <v>326</v>
      </c>
      <c r="I328" s="151" t="s">
        <v>275</v>
      </c>
      <c r="J328" s="151" t="s">
        <v>341</v>
      </c>
      <c r="K328" s="152" t="s">
        <v>16</v>
      </c>
      <c r="L328" s="136" t="s">
        <v>793</v>
      </c>
      <c r="M328" s="132" t="s">
        <v>21</v>
      </c>
      <c r="N328" s="134"/>
      <c r="O328" s="133" t="s">
        <v>18</v>
      </c>
      <c r="P328" s="134"/>
      <c r="Q328" s="134" t="str">
        <f>IF(AND(M328&lt;&gt;"",O328&lt;&gt;""),VLOOKUP(M328&amp;O328,Listados!$M$3:$N$27,2,FALSE),"")</f>
        <v>Bajo</v>
      </c>
      <c r="R328" s="134" t="str">
        <f>+VLOOKUP(Q328,Listados!$P$3:$Q$6,2,FALSE)</f>
        <v>Asumir el riesgo</v>
      </c>
      <c r="S328" s="126" t="s">
        <v>794</v>
      </c>
      <c r="T328" s="126" t="s">
        <v>795</v>
      </c>
      <c r="U328" s="153" t="s">
        <v>796</v>
      </c>
      <c r="V328" s="153" t="s">
        <v>341</v>
      </c>
      <c r="W328" s="126" t="s">
        <v>20</v>
      </c>
      <c r="X328" s="126" t="s">
        <v>111</v>
      </c>
      <c r="Y328" s="126"/>
      <c r="Z328" s="126" t="s">
        <v>111</v>
      </c>
      <c r="AA328" s="126"/>
      <c r="AB328" s="126" t="s">
        <v>111</v>
      </c>
      <c r="AC328" s="126"/>
      <c r="AD328" s="126" t="s">
        <v>111</v>
      </c>
      <c r="AE328" s="126"/>
      <c r="AF328" s="126" t="s">
        <v>111</v>
      </c>
      <c r="AG328" s="126"/>
      <c r="AH328" s="126" t="s">
        <v>111</v>
      </c>
      <c r="AI328" s="134"/>
      <c r="AJ328" s="126" t="s">
        <v>112</v>
      </c>
      <c r="AK328" s="134"/>
      <c r="AL328" s="134"/>
      <c r="AM328" s="134"/>
      <c r="AN328" s="141" t="s">
        <v>224</v>
      </c>
      <c r="AO328" s="141"/>
      <c r="AP328" s="141" t="s">
        <v>448</v>
      </c>
      <c r="AQ328" s="141"/>
      <c r="AR328" s="141" t="s">
        <v>258</v>
      </c>
      <c r="AS328" s="141"/>
      <c r="AT328" s="141" t="s">
        <v>547</v>
      </c>
      <c r="AU328" s="129"/>
      <c r="AV328" s="129"/>
      <c r="AW328" s="129"/>
      <c r="AX328" s="129"/>
      <c r="AY328" s="129"/>
      <c r="AZ328" s="129"/>
      <c r="BA328" s="129"/>
      <c r="BB328" s="129"/>
      <c r="BC328" s="129"/>
      <c r="BD328" s="129"/>
      <c r="BE328" s="129"/>
      <c r="BF328" s="129"/>
      <c r="BG328" s="134"/>
      <c r="BH328" s="134"/>
      <c r="BI328" s="129"/>
      <c r="BJ328" s="126" t="s">
        <v>797</v>
      </c>
      <c r="BK328" s="126" t="s">
        <v>798</v>
      </c>
      <c r="BL328" s="126" t="s">
        <v>798</v>
      </c>
      <c r="BM328" s="126" t="s">
        <v>799</v>
      </c>
    </row>
    <row r="329" spans="1:65" ht="70">
      <c r="A329" s="130">
        <v>346.773913043422</v>
      </c>
      <c r="B329" s="132" t="s">
        <v>78</v>
      </c>
      <c r="C329" s="149" t="s">
        <v>79</v>
      </c>
      <c r="D329" s="136" t="s">
        <v>800</v>
      </c>
      <c r="E329" s="136" t="s">
        <v>216</v>
      </c>
      <c r="F329" s="136" t="s">
        <v>273</v>
      </c>
      <c r="G329" s="136" t="s">
        <v>217</v>
      </c>
      <c r="H329" s="151" t="s">
        <v>326</v>
      </c>
      <c r="I329" s="151" t="s">
        <v>275</v>
      </c>
      <c r="J329" s="151" t="s">
        <v>341</v>
      </c>
      <c r="K329" s="152" t="s">
        <v>16</v>
      </c>
      <c r="L329" s="136" t="s">
        <v>793</v>
      </c>
      <c r="M329" s="132" t="s">
        <v>21</v>
      </c>
      <c r="N329" s="134"/>
      <c r="O329" s="133" t="s">
        <v>18</v>
      </c>
      <c r="P329" s="134"/>
      <c r="Q329" s="134" t="str">
        <f>IF(AND(M329&lt;&gt;"",O329&lt;&gt;""),VLOOKUP(M329&amp;O329,Listados!$M$3:$N$27,2,FALSE),"")</f>
        <v>Bajo</v>
      </c>
      <c r="R329" s="134" t="str">
        <f>+VLOOKUP(Q329,Listados!$P$3:$Q$6,2,FALSE)</f>
        <v>Asumir el riesgo</v>
      </c>
      <c r="S329" s="126" t="s">
        <v>794</v>
      </c>
      <c r="T329" s="126" t="s">
        <v>795</v>
      </c>
      <c r="U329" s="153" t="s">
        <v>796</v>
      </c>
      <c r="V329" s="153" t="s">
        <v>341</v>
      </c>
      <c r="W329" s="126" t="s">
        <v>20</v>
      </c>
      <c r="X329" s="126" t="s">
        <v>111</v>
      </c>
      <c r="Y329" s="126"/>
      <c r="Z329" s="126" t="s">
        <v>111</v>
      </c>
      <c r="AA329" s="126"/>
      <c r="AB329" s="126" t="s">
        <v>111</v>
      </c>
      <c r="AC329" s="126"/>
      <c r="AD329" s="126" t="s">
        <v>111</v>
      </c>
      <c r="AE329" s="126"/>
      <c r="AF329" s="126" t="s">
        <v>111</v>
      </c>
      <c r="AG329" s="126"/>
      <c r="AH329" s="126" t="s">
        <v>111</v>
      </c>
      <c r="AI329" s="134"/>
      <c r="AJ329" s="126" t="s">
        <v>112</v>
      </c>
      <c r="AK329" s="134"/>
      <c r="AL329" s="134"/>
      <c r="AM329" s="134"/>
      <c r="AN329" s="141" t="s">
        <v>224</v>
      </c>
      <c r="AO329" s="141"/>
      <c r="AP329" s="141" t="s">
        <v>448</v>
      </c>
      <c r="AQ329" s="141"/>
      <c r="AR329" s="141" t="s">
        <v>258</v>
      </c>
      <c r="AS329" s="141"/>
      <c r="AT329" s="141" t="s">
        <v>547</v>
      </c>
      <c r="AU329" s="129"/>
      <c r="AV329" s="129"/>
      <c r="AW329" s="129"/>
      <c r="AX329" s="129"/>
      <c r="AY329" s="129"/>
      <c r="AZ329" s="129"/>
      <c r="BA329" s="129"/>
      <c r="BB329" s="129"/>
      <c r="BC329" s="129"/>
      <c r="BD329" s="129"/>
      <c r="BE329" s="129"/>
      <c r="BF329" s="129"/>
      <c r="BG329" s="134"/>
      <c r="BH329" s="134"/>
      <c r="BI329" s="129"/>
      <c r="BJ329" s="126" t="s">
        <v>797</v>
      </c>
      <c r="BK329" s="126" t="s">
        <v>798</v>
      </c>
      <c r="BL329" s="126" t="s">
        <v>798</v>
      </c>
      <c r="BM329" s="126" t="s">
        <v>799</v>
      </c>
    </row>
    <row r="330" spans="1:65" ht="70">
      <c r="A330" s="130">
        <v>347.930434782551</v>
      </c>
      <c r="B330" s="132" t="s">
        <v>78</v>
      </c>
      <c r="C330" s="149" t="s">
        <v>79</v>
      </c>
      <c r="D330" s="136" t="s">
        <v>801</v>
      </c>
      <c r="E330" s="136" t="s">
        <v>216</v>
      </c>
      <c r="F330" s="136" t="s">
        <v>273</v>
      </c>
      <c r="G330" s="136" t="s">
        <v>217</v>
      </c>
      <c r="H330" s="151" t="s">
        <v>326</v>
      </c>
      <c r="I330" s="151" t="s">
        <v>275</v>
      </c>
      <c r="J330" s="151" t="s">
        <v>341</v>
      </c>
      <c r="K330" s="152" t="s">
        <v>16</v>
      </c>
      <c r="L330" s="136" t="s">
        <v>793</v>
      </c>
      <c r="M330" s="132" t="s">
        <v>21</v>
      </c>
      <c r="N330" s="134"/>
      <c r="O330" s="133" t="s">
        <v>18</v>
      </c>
      <c r="P330" s="134"/>
      <c r="Q330" s="134" t="str">
        <f>IF(AND(M330&lt;&gt;"",O330&lt;&gt;""),VLOOKUP(M330&amp;O330,Listados!$M$3:$N$27,2,FALSE),"")</f>
        <v>Bajo</v>
      </c>
      <c r="R330" s="134" t="str">
        <f>+VLOOKUP(Q330,Listados!$P$3:$Q$6,2,FALSE)</f>
        <v>Asumir el riesgo</v>
      </c>
      <c r="S330" s="126" t="s">
        <v>794</v>
      </c>
      <c r="T330" s="126" t="s">
        <v>795</v>
      </c>
      <c r="U330" s="153" t="s">
        <v>796</v>
      </c>
      <c r="V330" s="153" t="s">
        <v>341</v>
      </c>
      <c r="W330" s="126" t="s">
        <v>20</v>
      </c>
      <c r="X330" s="126" t="s">
        <v>111</v>
      </c>
      <c r="Y330" s="126"/>
      <c r="Z330" s="126" t="s">
        <v>111</v>
      </c>
      <c r="AA330" s="126"/>
      <c r="AB330" s="126" t="s">
        <v>111</v>
      </c>
      <c r="AC330" s="126"/>
      <c r="AD330" s="126" t="s">
        <v>111</v>
      </c>
      <c r="AE330" s="126"/>
      <c r="AF330" s="126" t="s">
        <v>111</v>
      </c>
      <c r="AG330" s="126"/>
      <c r="AH330" s="126" t="s">
        <v>111</v>
      </c>
      <c r="AI330" s="134"/>
      <c r="AJ330" s="126" t="s">
        <v>112</v>
      </c>
      <c r="AK330" s="134"/>
      <c r="AL330" s="134"/>
      <c r="AM330" s="134"/>
      <c r="AN330" s="141" t="s">
        <v>224</v>
      </c>
      <c r="AO330" s="141"/>
      <c r="AP330" s="141" t="s">
        <v>448</v>
      </c>
      <c r="AQ330" s="141"/>
      <c r="AR330" s="141" t="s">
        <v>258</v>
      </c>
      <c r="AS330" s="141"/>
      <c r="AT330" s="141" t="s">
        <v>547</v>
      </c>
      <c r="AU330" s="129"/>
      <c r="AV330" s="129"/>
      <c r="AW330" s="129"/>
      <c r="AX330" s="129"/>
      <c r="AY330" s="129"/>
      <c r="AZ330" s="129"/>
      <c r="BA330" s="129"/>
      <c r="BB330" s="129"/>
      <c r="BC330" s="129"/>
      <c r="BD330" s="129"/>
      <c r="BE330" s="129"/>
      <c r="BF330" s="129"/>
      <c r="BG330" s="134"/>
      <c r="BH330" s="134"/>
      <c r="BI330" s="129"/>
      <c r="BJ330" s="126" t="s">
        <v>797</v>
      </c>
      <c r="BK330" s="126" t="s">
        <v>798</v>
      </c>
      <c r="BL330" s="126" t="s">
        <v>798</v>
      </c>
      <c r="BM330" s="126" t="s">
        <v>799</v>
      </c>
    </row>
    <row r="331" spans="1:65" ht="70">
      <c r="A331" s="130">
        <v>349.08695652168001</v>
      </c>
      <c r="B331" s="132" t="s">
        <v>78</v>
      </c>
      <c r="C331" s="149" t="s">
        <v>79</v>
      </c>
      <c r="D331" s="136" t="s">
        <v>802</v>
      </c>
      <c r="E331" s="136" t="s">
        <v>216</v>
      </c>
      <c r="F331" s="136" t="s">
        <v>273</v>
      </c>
      <c r="G331" s="136" t="s">
        <v>217</v>
      </c>
      <c r="H331" s="151" t="s">
        <v>326</v>
      </c>
      <c r="I331" s="151" t="s">
        <v>275</v>
      </c>
      <c r="J331" s="151" t="s">
        <v>341</v>
      </c>
      <c r="K331" s="152" t="s">
        <v>16</v>
      </c>
      <c r="L331" s="136" t="s">
        <v>793</v>
      </c>
      <c r="M331" s="132" t="s">
        <v>21</v>
      </c>
      <c r="N331" s="134"/>
      <c r="O331" s="133" t="s">
        <v>18</v>
      </c>
      <c r="P331" s="134"/>
      <c r="Q331" s="134" t="str">
        <f>IF(AND(M331&lt;&gt;"",O331&lt;&gt;""),VLOOKUP(M331&amp;O331,Listados!$M$3:$N$27,2,FALSE),"")</f>
        <v>Bajo</v>
      </c>
      <c r="R331" s="134" t="str">
        <f>+VLOOKUP(Q331,Listados!$P$3:$Q$6,2,FALSE)</f>
        <v>Asumir el riesgo</v>
      </c>
      <c r="S331" s="126" t="s">
        <v>794</v>
      </c>
      <c r="T331" s="126" t="s">
        <v>795</v>
      </c>
      <c r="U331" s="153" t="s">
        <v>796</v>
      </c>
      <c r="V331" s="153" t="s">
        <v>341</v>
      </c>
      <c r="W331" s="126" t="s">
        <v>20</v>
      </c>
      <c r="X331" s="126" t="s">
        <v>111</v>
      </c>
      <c r="Y331" s="126"/>
      <c r="Z331" s="126" t="s">
        <v>111</v>
      </c>
      <c r="AA331" s="126"/>
      <c r="AB331" s="126" t="s">
        <v>111</v>
      </c>
      <c r="AC331" s="126"/>
      <c r="AD331" s="126" t="s">
        <v>111</v>
      </c>
      <c r="AE331" s="126"/>
      <c r="AF331" s="126" t="s">
        <v>111</v>
      </c>
      <c r="AG331" s="126"/>
      <c r="AH331" s="126" t="s">
        <v>111</v>
      </c>
      <c r="AI331" s="134"/>
      <c r="AJ331" s="126" t="s">
        <v>112</v>
      </c>
      <c r="AK331" s="134"/>
      <c r="AL331" s="134"/>
      <c r="AM331" s="134"/>
      <c r="AN331" s="141" t="s">
        <v>224</v>
      </c>
      <c r="AO331" s="141"/>
      <c r="AP331" s="141" t="s">
        <v>448</v>
      </c>
      <c r="AQ331" s="141"/>
      <c r="AR331" s="141" t="s">
        <v>258</v>
      </c>
      <c r="AS331" s="141"/>
      <c r="AT331" s="141" t="s">
        <v>547</v>
      </c>
      <c r="AU331" s="129"/>
      <c r="AV331" s="129"/>
      <c r="AW331" s="129"/>
      <c r="AX331" s="129"/>
      <c r="AY331" s="129"/>
      <c r="AZ331" s="129"/>
      <c r="BA331" s="129"/>
      <c r="BB331" s="129"/>
      <c r="BC331" s="129"/>
      <c r="BD331" s="129"/>
      <c r="BE331" s="129"/>
      <c r="BF331" s="129"/>
      <c r="BG331" s="134"/>
      <c r="BH331" s="134"/>
      <c r="BI331" s="129"/>
      <c r="BJ331" s="126" t="s">
        <v>797</v>
      </c>
      <c r="BK331" s="126" t="s">
        <v>798</v>
      </c>
      <c r="BL331" s="126" t="s">
        <v>798</v>
      </c>
      <c r="BM331" s="126" t="s">
        <v>799</v>
      </c>
    </row>
    <row r="332" spans="1:65" ht="70">
      <c r="A332" s="130">
        <v>350.24347826080901</v>
      </c>
      <c r="B332" s="132" t="s">
        <v>78</v>
      </c>
      <c r="C332" s="149" t="s">
        <v>79</v>
      </c>
      <c r="D332" s="136" t="s">
        <v>803</v>
      </c>
      <c r="E332" s="136" t="s">
        <v>216</v>
      </c>
      <c r="F332" s="136" t="s">
        <v>273</v>
      </c>
      <c r="G332" s="136" t="s">
        <v>217</v>
      </c>
      <c r="H332" s="151" t="s">
        <v>326</v>
      </c>
      <c r="I332" s="151" t="s">
        <v>275</v>
      </c>
      <c r="J332" s="151" t="s">
        <v>341</v>
      </c>
      <c r="K332" s="152" t="s">
        <v>16</v>
      </c>
      <c r="L332" s="136" t="s">
        <v>793</v>
      </c>
      <c r="M332" s="132" t="s">
        <v>21</v>
      </c>
      <c r="N332" s="134"/>
      <c r="O332" s="133" t="s">
        <v>18</v>
      </c>
      <c r="P332" s="134"/>
      <c r="Q332" s="134" t="str">
        <f>IF(AND(M332&lt;&gt;"",O332&lt;&gt;""),VLOOKUP(M332&amp;O332,Listados!$M$3:$N$27,2,FALSE),"")</f>
        <v>Bajo</v>
      </c>
      <c r="R332" s="134" t="str">
        <f>+VLOOKUP(Q332,Listados!$P$3:$Q$6,2,FALSE)</f>
        <v>Asumir el riesgo</v>
      </c>
      <c r="S332" s="126" t="s">
        <v>794</v>
      </c>
      <c r="T332" s="126" t="s">
        <v>795</v>
      </c>
      <c r="U332" s="153" t="s">
        <v>796</v>
      </c>
      <c r="V332" s="153" t="s">
        <v>341</v>
      </c>
      <c r="W332" s="126" t="s">
        <v>20</v>
      </c>
      <c r="X332" s="126" t="s">
        <v>111</v>
      </c>
      <c r="Y332" s="126"/>
      <c r="Z332" s="126" t="s">
        <v>111</v>
      </c>
      <c r="AA332" s="126"/>
      <c r="AB332" s="126" t="s">
        <v>111</v>
      </c>
      <c r="AC332" s="126"/>
      <c r="AD332" s="126" t="s">
        <v>111</v>
      </c>
      <c r="AE332" s="126"/>
      <c r="AF332" s="126" t="s">
        <v>111</v>
      </c>
      <c r="AG332" s="126"/>
      <c r="AH332" s="126" t="s">
        <v>111</v>
      </c>
      <c r="AI332" s="134"/>
      <c r="AJ332" s="126" t="s">
        <v>112</v>
      </c>
      <c r="AK332" s="134"/>
      <c r="AL332" s="134"/>
      <c r="AM332" s="134"/>
      <c r="AN332" s="141" t="s">
        <v>224</v>
      </c>
      <c r="AO332" s="141"/>
      <c r="AP332" s="141" t="s">
        <v>448</v>
      </c>
      <c r="AQ332" s="141"/>
      <c r="AR332" s="141" t="s">
        <v>258</v>
      </c>
      <c r="AS332" s="141"/>
      <c r="AT332" s="141" t="s">
        <v>547</v>
      </c>
      <c r="AU332" s="129"/>
      <c r="AV332" s="129"/>
      <c r="AW332" s="129"/>
      <c r="AX332" s="129"/>
      <c r="AY332" s="129"/>
      <c r="AZ332" s="129"/>
      <c r="BA332" s="129"/>
      <c r="BB332" s="129"/>
      <c r="BC332" s="129"/>
      <c r="BD332" s="129"/>
      <c r="BE332" s="129"/>
      <c r="BF332" s="129"/>
      <c r="BG332" s="134"/>
      <c r="BH332" s="134"/>
      <c r="BI332" s="129"/>
      <c r="BJ332" s="126" t="s">
        <v>797</v>
      </c>
      <c r="BK332" s="126" t="s">
        <v>798</v>
      </c>
      <c r="BL332" s="126" t="s">
        <v>798</v>
      </c>
      <c r="BM332" s="126" t="s">
        <v>799</v>
      </c>
    </row>
    <row r="333" spans="1:65" ht="70">
      <c r="A333" s="130">
        <v>351.39999999993802</v>
      </c>
      <c r="B333" s="132" t="s">
        <v>78</v>
      </c>
      <c r="C333" s="149" t="s">
        <v>79</v>
      </c>
      <c r="D333" s="136" t="s">
        <v>804</v>
      </c>
      <c r="E333" s="136" t="s">
        <v>216</v>
      </c>
      <c r="F333" s="136" t="s">
        <v>273</v>
      </c>
      <c r="G333" s="136" t="s">
        <v>217</v>
      </c>
      <c r="H333" s="151" t="s">
        <v>218</v>
      </c>
      <c r="I333" s="151" t="s">
        <v>275</v>
      </c>
      <c r="J333" s="151" t="s">
        <v>805</v>
      </c>
      <c r="K333" s="152" t="s">
        <v>16</v>
      </c>
      <c r="L333" s="136" t="s">
        <v>793</v>
      </c>
      <c r="M333" s="132" t="s">
        <v>21</v>
      </c>
      <c r="N333" s="134"/>
      <c r="O333" s="133" t="s">
        <v>18</v>
      </c>
      <c r="P333" s="134"/>
      <c r="Q333" s="134" t="str">
        <f>IF(AND(M333&lt;&gt;"",O333&lt;&gt;""),VLOOKUP(M333&amp;O333,Listados!$M$3:$N$27,2,FALSE),"")</f>
        <v>Bajo</v>
      </c>
      <c r="R333" s="134" t="str">
        <f>+VLOOKUP(Q333,Listados!$P$3:$Q$6,2,FALSE)</f>
        <v>Asumir el riesgo</v>
      </c>
      <c r="S333" s="126" t="s">
        <v>794</v>
      </c>
      <c r="T333" s="126" t="s">
        <v>795</v>
      </c>
      <c r="U333" s="153" t="s">
        <v>796</v>
      </c>
      <c r="V333" s="153" t="s">
        <v>341</v>
      </c>
      <c r="W333" s="126" t="s">
        <v>20</v>
      </c>
      <c r="X333" s="126" t="s">
        <v>111</v>
      </c>
      <c r="Y333" s="126"/>
      <c r="Z333" s="126" t="s">
        <v>111</v>
      </c>
      <c r="AA333" s="126"/>
      <c r="AB333" s="126" t="s">
        <v>111</v>
      </c>
      <c r="AC333" s="126"/>
      <c r="AD333" s="126" t="s">
        <v>111</v>
      </c>
      <c r="AE333" s="126"/>
      <c r="AF333" s="126" t="s">
        <v>111</v>
      </c>
      <c r="AG333" s="126"/>
      <c r="AH333" s="126" t="s">
        <v>111</v>
      </c>
      <c r="AI333" s="134"/>
      <c r="AJ333" s="126" t="s">
        <v>112</v>
      </c>
      <c r="AK333" s="134"/>
      <c r="AL333" s="134"/>
      <c r="AM333" s="134"/>
      <c r="AN333" s="141" t="s">
        <v>224</v>
      </c>
      <c r="AO333" s="141"/>
      <c r="AP333" s="141" t="s">
        <v>448</v>
      </c>
      <c r="AQ333" s="141"/>
      <c r="AR333" s="141" t="s">
        <v>258</v>
      </c>
      <c r="AS333" s="141"/>
      <c r="AT333" s="141" t="s">
        <v>547</v>
      </c>
      <c r="AU333" s="129"/>
      <c r="AV333" s="129"/>
      <c r="AW333" s="129"/>
      <c r="AX333" s="129"/>
      <c r="AY333" s="129"/>
      <c r="AZ333" s="129"/>
      <c r="BA333" s="129"/>
      <c r="BB333" s="129"/>
      <c r="BC333" s="129"/>
      <c r="BD333" s="129"/>
      <c r="BE333" s="129"/>
      <c r="BF333" s="129"/>
      <c r="BG333" s="134"/>
      <c r="BH333" s="134"/>
      <c r="BI333" s="129"/>
      <c r="BJ333" s="126" t="s">
        <v>797</v>
      </c>
      <c r="BK333" s="126" t="s">
        <v>798</v>
      </c>
      <c r="BL333" s="126" t="s">
        <v>798</v>
      </c>
      <c r="BM333" s="126" t="s">
        <v>799</v>
      </c>
    </row>
    <row r="334" spans="1:65" ht="70">
      <c r="A334" s="130">
        <v>352.556521739066</v>
      </c>
      <c r="B334" s="137" t="s">
        <v>78</v>
      </c>
      <c r="C334" s="149" t="s">
        <v>79</v>
      </c>
      <c r="D334" s="136" t="s">
        <v>806</v>
      </c>
      <c r="E334" s="136" t="s">
        <v>216</v>
      </c>
      <c r="F334" s="136" t="s">
        <v>273</v>
      </c>
      <c r="G334" s="136" t="s">
        <v>217</v>
      </c>
      <c r="H334" s="151" t="s">
        <v>326</v>
      </c>
      <c r="I334" s="151" t="s">
        <v>275</v>
      </c>
      <c r="J334" s="151" t="s">
        <v>341</v>
      </c>
      <c r="K334" s="152" t="s">
        <v>16</v>
      </c>
      <c r="L334" s="136" t="s">
        <v>793</v>
      </c>
      <c r="M334" s="132" t="s">
        <v>21</v>
      </c>
      <c r="N334" s="134"/>
      <c r="O334" s="133" t="s">
        <v>18</v>
      </c>
      <c r="P334" s="134"/>
      <c r="Q334" s="134" t="str">
        <f>IF(AND(M334&lt;&gt;"",O334&lt;&gt;""),VLOOKUP(M334&amp;O334,Listados!$M$3:$N$27,2,FALSE),"")</f>
        <v>Bajo</v>
      </c>
      <c r="R334" s="134" t="str">
        <f>+VLOOKUP(Q334,Listados!$P$3:$Q$6,2,FALSE)</f>
        <v>Asumir el riesgo</v>
      </c>
      <c r="S334" s="126" t="s">
        <v>794</v>
      </c>
      <c r="T334" s="126" t="s">
        <v>795</v>
      </c>
      <c r="U334" s="153" t="s">
        <v>796</v>
      </c>
      <c r="V334" s="153" t="s">
        <v>341</v>
      </c>
      <c r="W334" s="126" t="s">
        <v>20</v>
      </c>
      <c r="X334" s="126" t="s">
        <v>111</v>
      </c>
      <c r="Y334" s="126"/>
      <c r="Z334" s="126" t="s">
        <v>111</v>
      </c>
      <c r="AA334" s="126"/>
      <c r="AB334" s="126" t="s">
        <v>111</v>
      </c>
      <c r="AC334" s="126"/>
      <c r="AD334" s="126" t="s">
        <v>111</v>
      </c>
      <c r="AE334" s="126"/>
      <c r="AF334" s="126" t="s">
        <v>111</v>
      </c>
      <c r="AG334" s="126"/>
      <c r="AH334" s="126" t="s">
        <v>111</v>
      </c>
      <c r="AI334" s="134"/>
      <c r="AJ334" s="126" t="s">
        <v>112</v>
      </c>
      <c r="AK334" s="134"/>
      <c r="AL334" s="134"/>
      <c r="AM334" s="134"/>
      <c r="AN334" s="141" t="s">
        <v>224</v>
      </c>
      <c r="AO334" s="141"/>
      <c r="AP334" s="141" t="s">
        <v>448</v>
      </c>
      <c r="AQ334" s="141"/>
      <c r="AR334" s="141" t="s">
        <v>258</v>
      </c>
      <c r="AS334" s="141"/>
      <c r="AT334" s="141" t="s">
        <v>547</v>
      </c>
      <c r="AU334" s="129"/>
      <c r="AV334" s="129"/>
      <c r="AW334" s="129"/>
      <c r="AX334" s="129"/>
      <c r="AY334" s="129"/>
      <c r="AZ334" s="129"/>
      <c r="BA334" s="129"/>
      <c r="BB334" s="129"/>
      <c r="BC334" s="129"/>
      <c r="BD334" s="129"/>
      <c r="BE334" s="129"/>
      <c r="BF334" s="129"/>
      <c r="BG334" s="134"/>
      <c r="BH334" s="134"/>
      <c r="BI334" s="129"/>
      <c r="BJ334" s="155"/>
      <c r="BK334" s="155"/>
      <c r="BL334" s="155"/>
      <c r="BM334" s="155"/>
    </row>
    <row r="335" spans="1:65" ht="70">
      <c r="A335" s="130">
        <v>353.713043478195</v>
      </c>
      <c r="B335" s="137" t="s">
        <v>78</v>
      </c>
      <c r="C335" s="149" t="s">
        <v>79</v>
      </c>
      <c r="D335" s="136" t="s">
        <v>807</v>
      </c>
      <c r="E335" s="136" t="s">
        <v>216</v>
      </c>
      <c r="F335" s="136" t="s">
        <v>273</v>
      </c>
      <c r="G335" s="136" t="s">
        <v>217</v>
      </c>
      <c r="H335" s="151" t="s">
        <v>326</v>
      </c>
      <c r="I335" s="151" t="s">
        <v>275</v>
      </c>
      <c r="J335" s="151" t="s">
        <v>341</v>
      </c>
      <c r="K335" s="152" t="s">
        <v>16</v>
      </c>
      <c r="L335" s="136" t="s">
        <v>793</v>
      </c>
      <c r="M335" s="132" t="s">
        <v>21</v>
      </c>
      <c r="N335" s="134"/>
      <c r="O335" s="133" t="s">
        <v>18</v>
      </c>
      <c r="P335" s="134"/>
      <c r="Q335" s="134" t="str">
        <f>IF(AND(M335&lt;&gt;"",O335&lt;&gt;""),VLOOKUP(M335&amp;O335,Listados!$M$3:$N$27,2,FALSE),"")</f>
        <v>Bajo</v>
      </c>
      <c r="R335" s="134" t="str">
        <f>+VLOOKUP(Q335,Listados!$P$3:$Q$6,2,FALSE)</f>
        <v>Asumir el riesgo</v>
      </c>
      <c r="S335" s="126" t="s">
        <v>794</v>
      </c>
      <c r="T335" s="126" t="s">
        <v>795</v>
      </c>
      <c r="U335" s="153" t="s">
        <v>796</v>
      </c>
      <c r="V335" s="153" t="s">
        <v>341</v>
      </c>
      <c r="W335" s="126" t="s">
        <v>20</v>
      </c>
      <c r="X335" s="126" t="s">
        <v>111</v>
      </c>
      <c r="Y335" s="126"/>
      <c r="Z335" s="126" t="s">
        <v>111</v>
      </c>
      <c r="AA335" s="126"/>
      <c r="AB335" s="126" t="s">
        <v>111</v>
      </c>
      <c r="AC335" s="126"/>
      <c r="AD335" s="126" t="s">
        <v>111</v>
      </c>
      <c r="AE335" s="126"/>
      <c r="AF335" s="126" t="s">
        <v>111</v>
      </c>
      <c r="AG335" s="126"/>
      <c r="AH335" s="126" t="s">
        <v>111</v>
      </c>
      <c r="AI335" s="134"/>
      <c r="AJ335" s="126" t="s">
        <v>112</v>
      </c>
      <c r="AK335" s="134"/>
      <c r="AL335" s="134"/>
      <c r="AM335" s="134"/>
      <c r="AN335" s="141" t="s">
        <v>224</v>
      </c>
      <c r="AO335" s="141"/>
      <c r="AP335" s="141" t="s">
        <v>448</v>
      </c>
      <c r="AQ335" s="141"/>
      <c r="AR335" s="141" t="s">
        <v>258</v>
      </c>
      <c r="AS335" s="141"/>
      <c r="AT335" s="141" t="s">
        <v>547</v>
      </c>
      <c r="AU335" s="129"/>
      <c r="AV335" s="129"/>
      <c r="AW335" s="129"/>
      <c r="AX335" s="129"/>
      <c r="AY335" s="129"/>
      <c r="AZ335" s="129"/>
      <c r="BA335" s="129"/>
      <c r="BB335" s="129"/>
      <c r="BC335" s="129"/>
      <c r="BD335" s="129"/>
      <c r="BE335" s="129"/>
      <c r="BF335" s="129"/>
      <c r="BG335" s="134"/>
      <c r="BH335" s="134"/>
      <c r="BI335" s="129"/>
      <c r="BJ335" s="155"/>
      <c r="BK335" s="155"/>
      <c r="BL335" s="155"/>
      <c r="BM335" s="155"/>
    </row>
    <row r="336" spans="1:65" ht="70">
      <c r="A336" s="130">
        <v>354.86956521732401</v>
      </c>
      <c r="B336" s="137" t="s">
        <v>78</v>
      </c>
      <c r="C336" s="149" t="s">
        <v>79</v>
      </c>
      <c r="D336" s="136" t="s">
        <v>808</v>
      </c>
      <c r="E336" s="136" t="s">
        <v>216</v>
      </c>
      <c r="F336" s="136" t="s">
        <v>273</v>
      </c>
      <c r="G336" s="136" t="s">
        <v>217</v>
      </c>
      <c r="H336" s="151" t="s">
        <v>326</v>
      </c>
      <c r="I336" s="151" t="s">
        <v>275</v>
      </c>
      <c r="J336" s="151" t="s">
        <v>341</v>
      </c>
      <c r="K336" s="152" t="s">
        <v>16</v>
      </c>
      <c r="L336" s="136" t="s">
        <v>793</v>
      </c>
      <c r="M336" s="132" t="s">
        <v>21</v>
      </c>
      <c r="N336" s="134"/>
      <c r="O336" s="133" t="s">
        <v>18</v>
      </c>
      <c r="P336" s="134"/>
      <c r="Q336" s="134" t="str">
        <f>IF(AND(M336&lt;&gt;"",O336&lt;&gt;""),VLOOKUP(M336&amp;O336,Listados!$M$3:$N$27,2,FALSE),"")</f>
        <v>Bajo</v>
      </c>
      <c r="R336" s="134" t="str">
        <f>+VLOOKUP(Q336,Listados!$P$3:$Q$6,2,FALSE)</f>
        <v>Asumir el riesgo</v>
      </c>
      <c r="S336" s="126" t="s">
        <v>794</v>
      </c>
      <c r="T336" s="126" t="s">
        <v>795</v>
      </c>
      <c r="U336" s="153" t="s">
        <v>796</v>
      </c>
      <c r="V336" s="153" t="s">
        <v>341</v>
      </c>
      <c r="W336" s="126" t="s">
        <v>20</v>
      </c>
      <c r="X336" s="126" t="s">
        <v>111</v>
      </c>
      <c r="Y336" s="126"/>
      <c r="Z336" s="126" t="s">
        <v>111</v>
      </c>
      <c r="AA336" s="126"/>
      <c r="AB336" s="126" t="s">
        <v>111</v>
      </c>
      <c r="AC336" s="126"/>
      <c r="AD336" s="126" t="s">
        <v>111</v>
      </c>
      <c r="AE336" s="126"/>
      <c r="AF336" s="126" t="s">
        <v>111</v>
      </c>
      <c r="AG336" s="126"/>
      <c r="AH336" s="126" t="s">
        <v>111</v>
      </c>
      <c r="AI336" s="134"/>
      <c r="AJ336" s="126" t="s">
        <v>112</v>
      </c>
      <c r="AK336" s="134"/>
      <c r="AL336" s="134"/>
      <c r="AM336" s="134"/>
      <c r="AN336" s="141" t="s">
        <v>224</v>
      </c>
      <c r="AO336" s="141"/>
      <c r="AP336" s="141" t="s">
        <v>448</v>
      </c>
      <c r="AQ336" s="141"/>
      <c r="AR336" s="141" t="s">
        <v>258</v>
      </c>
      <c r="AS336" s="141"/>
      <c r="AT336" s="141" t="s">
        <v>547</v>
      </c>
      <c r="AU336" s="129"/>
      <c r="AV336" s="129"/>
      <c r="AW336" s="129"/>
      <c r="AX336" s="129"/>
      <c r="AY336" s="129"/>
      <c r="AZ336" s="129"/>
      <c r="BA336" s="129"/>
      <c r="BB336" s="129"/>
      <c r="BC336" s="129"/>
      <c r="BD336" s="129"/>
      <c r="BE336" s="129"/>
      <c r="BF336" s="129"/>
      <c r="BG336" s="134"/>
      <c r="BH336" s="134"/>
      <c r="BI336" s="129"/>
      <c r="BJ336" s="155"/>
      <c r="BK336" s="155"/>
      <c r="BL336" s="155"/>
      <c r="BM336" s="155"/>
    </row>
    <row r="337" spans="1:65" ht="70">
      <c r="A337" s="130">
        <v>356.02608695645301</v>
      </c>
      <c r="B337" s="137" t="s">
        <v>78</v>
      </c>
      <c r="C337" s="149" t="s">
        <v>79</v>
      </c>
      <c r="D337" s="136" t="s">
        <v>809</v>
      </c>
      <c r="E337" s="136" t="s">
        <v>216</v>
      </c>
      <c r="F337" s="136" t="s">
        <v>273</v>
      </c>
      <c r="G337" s="136" t="s">
        <v>217</v>
      </c>
      <c r="H337" s="151" t="s">
        <v>326</v>
      </c>
      <c r="I337" s="151" t="s">
        <v>275</v>
      </c>
      <c r="J337" s="151" t="s">
        <v>341</v>
      </c>
      <c r="K337" s="152" t="s">
        <v>16</v>
      </c>
      <c r="L337" s="136" t="s">
        <v>793</v>
      </c>
      <c r="M337" s="132" t="s">
        <v>21</v>
      </c>
      <c r="N337" s="134"/>
      <c r="O337" s="133" t="s">
        <v>18</v>
      </c>
      <c r="P337" s="134"/>
      <c r="Q337" s="134" t="str">
        <f>IF(AND(M337&lt;&gt;"",O337&lt;&gt;""),VLOOKUP(M337&amp;O337,Listados!$M$3:$N$27,2,FALSE),"")</f>
        <v>Bajo</v>
      </c>
      <c r="R337" s="134" t="str">
        <f>+VLOOKUP(Q337,Listados!$P$3:$Q$6,2,FALSE)</f>
        <v>Asumir el riesgo</v>
      </c>
      <c r="S337" s="126" t="s">
        <v>794</v>
      </c>
      <c r="T337" s="126" t="s">
        <v>795</v>
      </c>
      <c r="U337" s="153" t="s">
        <v>796</v>
      </c>
      <c r="V337" s="153" t="s">
        <v>341</v>
      </c>
      <c r="W337" s="126" t="s">
        <v>20</v>
      </c>
      <c r="X337" s="126" t="s">
        <v>111</v>
      </c>
      <c r="Y337" s="126"/>
      <c r="Z337" s="126" t="s">
        <v>111</v>
      </c>
      <c r="AA337" s="126"/>
      <c r="AB337" s="126" t="s">
        <v>111</v>
      </c>
      <c r="AC337" s="126"/>
      <c r="AD337" s="126" t="s">
        <v>111</v>
      </c>
      <c r="AE337" s="126"/>
      <c r="AF337" s="126" t="s">
        <v>111</v>
      </c>
      <c r="AG337" s="126"/>
      <c r="AH337" s="126" t="s">
        <v>111</v>
      </c>
      <c r="AI337" s="134"/>
      <c r="AJ337" s="126" t="s">
        <v>112</v>
      </c>
      <c r="AK337" s="134"/>
      <c r="AL337" s="134"/>
      <c r="AM337" s="134"/>
      <c r="AN337" s="141" t="s">
        <v>224</v>
      </c>
      <c r="AO337" s="141"/>
      <c r="AP337" s="141" t="s">
        <v>448</v>
      </c>
      <c r="AQ337" s="141"/>
      <c r="AR337" s="141" t="s">
        <v>258</v>
      </c>
      <c r="AS337" s="141"/>
      <c r="AT337" s="141" t="s">
        <v>547</v>
      </c>
      <c r="AU337" s="129"/>
      <c r="AV337" s="129"/>
      <c r="AW337" s="129"/>
      <c r="AX337" s="129"/>
      <c r="AY337" s="129"/>
      <c r="AZ337" s="129"/>
      <c r="BA337" s="129"/>
      <c r="BB337" s="129"/>
      <c r="BC337" s="129"/>
      <c r="BD337" s="129"/>
      <c r="BE337" s="129"/>
      <c r="BF337" s="129"/>
      <c r="BG337" s="134"/>
      <c r="BH337" s="134"/>
      <c r="BI337" s="129"/>
      <c r="BJ337" s="155"/>
      <c r="BK337" s="155"/>
      <c r="BL337" s="155"/>
      <c r="BM337" s="155"/>
    </row>
    <row r="338" spans="1:65" ht="70">
      <c r="A338" s="130">
        <v>357.18260869558202</v>
      </c>
      <c r="B338" s="137" t="s">
        <v>78</v>
      </c>
      <c r="C338" s="149" t="s">
        <v>79</v>
      </c>
      <c r="D338" s="136" t="s">
        <v>810</v>
      </c>
      <c r="E338" s="136" t="s">
        <v>216</v>
      </c>
      <c r="F338" s="136" t="s">
        <v>273</v>
      </c>
      <c r="G338" s="136" t="s">
        <v>217</v>
      </c>
      <c r="H338" s="151" t="s">
        <v>326</v>
      </c>
      <c r="I338" s="151" t="s">
        <v>275</v>
      </c>
      <c r="J338" s="151" t="s">
        <v>341</v>
      </c>
      <c r="K338" s="152" t="s">
        <v>16</v>
      </c>
      <c r="L338" s="136" t="s">
        <v>793</v>
      </c>
      <c r="M338" s="132" t="s">
        <v>21</v>
      </c>
      <c r="N338" s="134"/>
      <c r="O338" s="133" t="s">
        <v>18</v>
      </c>
      <c r="P338" s="134"/>
      <c r="Q338" s="134" t="str">
        <f>IF(AND(M338&lt;&gt;"",O338&lt;&gt;""),VLOOKUP(M338&amp;O338,Listados!$M$3:$N$27,2,FALSE),"")</f>
        <v>Bajo</v>
      </c>
      <c r="R338" s="134" t="str">
        <f>+VLOOKUP(Q338,Listados!$P$3:$Q$6,2,FALSE)</f>
        <v>Asumir el riesgo</v>
      </c>
      <c r="S338" s="126" t="s">
        <v>794</v>
      </c>
      <c r="T338" s="126" t="s">
        <v>795</v>
      </c>
      <c r="U338" s="153" t="s">
        <v>796</v>
      </c>
      <c r="V338" s="153" t="s">
        <v>341</v>
      </c>
      <c r="W338" s="126" t="s">
        <v>20</v>
      </c>
      <c r="X338" s="126" t="s">
        <v>111</v>
      </c>
      <c r="Y338" s="126"/>
      <c r="Z338" s="126" t="s">
        <v>111</v>
      </c>
      <c r="AA338" s="126"/>
      <c r="AB338" s="126" t="s">
        <v>111</v>
      </c>
      <c r="AC338" s="126"/>
      <c r="AD338" s="126" t="s">
        <v>111</v>
      </c>
      <c r="AE338" s="126"/>
      <c r="AF338" s="126" t="s">
        <v>111</v>
      </c>
      <c r="AG338" s="126"/>
      <c r="AH338" s="126" t="s">
        <v>111</v>
      </c>
      <c r="AI338" s="134"/>
      <c r="AJ338" s="126" t="s">
        <v>112</v>
      </c>
      <c r="AK338" s="134"/>
      <c r="AL338" s="134"/>
      <c r="AM338" s="134"/>
      <c r="AN338" s="141" t="s">
        <v>224</v>
      </c>
      <c r="AO338" s="141"/>
      <c r="AP338" s="141" t="s">
        <v>448</v>
      </c>
      <c r="AQ338" s="141"/>
      <c r="AR338" s="141" t="s">
        <v>258</v>
      </c>
      <c r="AS338" s="141"/>
      <c r="AT338" s="141" t="s">
        <v>547</v>
      </c>
      <c r="AU338" s="129"/>
      <c r="AV338" s="129"/>
      <c r="AW338" s="129"/>
      <c r="AX338" s="129"/>
      <c r="AY338" s="129"/>
      <c r="AZ338" s="129"/>
      <c r="BA338" s="129"/>
      <c r="BB338" s="129"/>
      <c r="BC338" s="129"/>
      <c r="BD338" s="129"/>
      <c r="BE338" s="129"/>
      <c r="BF338" s="129"/>
      <c r="BG338" s="134"/>
      <c r="BH338" s="134"/>
      <c r="BI338" s="129"/>
      <c r="BJ338" s="155"/>
      <c r="BK338" s="155"/>
      <c r="BL338" s="155"/>
      <c r="BM338" s="155"/>
    </row>
    <row r="339" spans="1:65" ht="128.25" customHeight="1">
      <c r="A339" s="130">
        <v>358.33913043471199</v>
      </c>
      <c r="B339" s="132" t="s">
        <v>39</v>
      </c>
      <c r="C339" s="132" t="s">
        <v>39</v>
      </c>
      <c r="D339" s="136" t="s">
        <v>811</v>
      </c>
      <c r="E339" s="136" t="s">
        <v>247</v>
      </c>
      <c r="F339" s="136" t="s">
        <v>248</v>
      </c>
      <c r="G339" s="136" t="s">
        <v>421</v>
      </c>
      <c r="H339" s="151" t="s">
        <v>812</v>
      </c>
      <c r="I339" s="151" t="s">
        <v>251</v>
      </c>
      <c r="J339" s="151" t="s">
        <v>813</v>
      </c>
      <c r="K339" s="152" t="s">
        <v>16</v>
      </c>
      <c r="L339" s="136" t="s">
        <v>814</v>
      </c>
      <c r="M339" s="132" t="s">
        <v>21</v>
      </c>
      <c r="N339" s="134"/>
      <c r="O339" s="133" t="s">
        <v>36</v>
      </c>
      <c r="P339" s="134"/>
      <c r="Q339" s="134" t="str">
        <f>IF(AND(M339&lt;&gt;"",O339&lt;&gt;""),VLOOKUP(M339&amp;O339,Listados!$M$3:$N$27,2,FALSE),"")</f>
        <v>Moderado</v>
      </c>
      <c r="R339" s="134" t="str">
        <f>+VLOOKUP(Q339,Listados!$P$3:$Q$6,2,FALSE)</f>
        <v xml:space="preserve"> Reducir el riesgo</v>
      </c>
      <c r="S339" s="126" t="s">
        <v>254</v>
      </c>
      <c r="T339" s="126" t="s">
        <v>815</v>
      </c>
      <c r="U339" s="153" t="s">
        <v>816</v>
      </c>
      <c r="V339" s="153" t="s">
        <v>813</v>
      </c>
      <c r="W339" s="126" t="s">
        <v>20</v>
      </c>
      <c r="X339" s="126" t="s">
        <v>111</v>
      </c>
      <c r="Y339" s="126"/>
      <c r="Z339" s="126" t="s">
        <v>111</v>
      </c>
      <c r="AA339" s="126"/>
      <c r="AB339" s="126" t="s">
        <v>111</v>
      </c>
      <c r="AC339" s="126"/>
      <c r="AD339" s="126" t="s">
        <v>111</v>
      </c>
      <c r="AE339" s="126"/>
      <c r="AF339" s="126" t="s">
        <v>111</v>
      </c>
      <c r="AG339" s="126"/>
      <c r="AH339" s="126" t="s">
        <v>111</v>
      </c>
      <c r="AI339" s="126"/>
      <c r="AJ339" s="126" t="s">
        <v>112</v>
      </c>
      <c r="AK339" s="134"/>
      <c r="AL339" s="134"/>
      <c r="AM339" s="134"/>
      <c r="AN339" s="141" t="s">
        <v>257</v>
      </c>
      <c r="AO339" s="141"/>
      <c r="AP339" s="141" t="s">
        <v>225</v>
      </c>
      <c r="AQ339" s="141"/>
      <c r="AR339" s="141" t="s">
        <v>226</v>
      </c>
      <c r="AS339" s="141"/>
      <c r="AT339" s="141" t="s">
        <v>227</v>
      </c>
      <c r="AU339" s="129"/>
      <c r="AV339" s="129"/>
      <c r="AW339" s="129"/>
      <c r="AX339" s="129"/>
      <c r="AY339" s="129"/>
      <c r="AZ339" s="129"/>
      <c r="BA339" s="129"/>
      <c r="BB339" s="129"/>
      <c r="BC339" s="129"/>
      <c r="BD339" s="129"/>
      <c r="BE339" s="129"/>
      <c r="BF339" s="129"/>
      <c r="BG339" s="134"/>
      <c r="BH339" s="134"/>
      <c r="BI339" s="129"/>
      <c r="BJ339" s="126" t="s">
        <v>817</v>
      </c>
      <c r="BK339" s="126">
        <v>2020</v>
      </c>
      <c r="BL339" s="126" t="s">
        <v>818</v>
      </c>
      <c r="BM339" s="126" t="s">
        <v>819</v>
      </c>
    </row>
    <row r="340" spans="1:65" ht="168">
      <c r="A340" s="130">
        <v>359.49565217384099</v>
      </c>
      <c r="B340" s="132" t="s">
        <v>39</v>
      </c>
      <c r="C340" s="132" t="s">
        <v>39</v>
      </c>
      <c r="D340" s="136" t="s">
        <v>820</v>
      </c>
      <c r="E340" s="136" t="s">
        <v>247</v>
      </c>
      <c r="F340" s="136" t="s">
        <v>248</v>
      </c>
      <c r="G340" s="136" t="s">
        <v>421</v>
      </c>
      <c r="H340" s="151" t="s">
        <v>812</v>
      </c>
      <c r="I340" s="151" t="s">
        <v>251</v>
      </c>
      <c r="J340" s="151" t="s">
        <v>821</v>
      </c>
      <c r="K340" s="152" t="s">
        <v>16</v>
      </c>
      <c r="L340" s="136" t="s">
        <v>814</v>
      </c>
      <c r="M340" s="132" t="s">
        <v>21</v>
      </c>
      <c r="N340" s="134"/>
      <c r="O340" s="133" t="s">
        <v>36</v>
      </c>
      <c r="P340" s="134"/>
      <c r="Q340" s="134" t="str">
        <f>IF(AND(M340&lt;&gt;"",O340&lt;&gt;""),VLOOKUP(M340&amp;O340,Listados!$M$3:$N$27,2,FALSE),"")</f>
        <v>Moderado</v>
      </c>
      <c r="R340" s="134" t="str">
        <f>+VLOOKUP(Q340,Listados!$P$3:$Q$6,2,FALSE)</f>
        <v xml:space="preserve"> Reducir el riesgo</v>
      </c>
      <c r="S340" s="126" t="s">
        <v>230</v>
      </c>
      <c r="T340" s="126" t="s">
        <v>469</v>
      </c>
      <c r="U340" s="153" t="s">
        <v>822</v>
      </c>
      <c r="V340" s="153" t="s">
        <v>821</v>
      </c>
      <c r="W340" s="126" t="s">
        <v>20</v>
      </c>
      <c r="X340" s="126" t="s">
        <v>111</v>
      </c>
      <c r="Y340" s="126"/>
      <c r="Z340" s="126" t="s">
        <v>111</v>
      </c>
      <c r="AA340" s="126"/>
      <c r="AB340" s="126" t="s">
        <v>111</v>
      </c>
      <c r="AC340" s="126"/>
      <c r="AD340" s="126" t="s">
        <v>111</v>
      </c>
      <c r="AE340" s="126"/>
      <c r="AF340" s="126" t="s">
        <v>111</v>
      </c>
      <c r="AG340" s="126"/>
      <c r="AH340" s="126" t="s">
        <v>111</v>
      </c>
      <c r="AI340" s="126"/>
      <c r="AJ340" s="126" t="s">
        <v>112</v>
      </c>
      <c r="AK340" s="134"/>
      <c r="AL340" s="134"/>
      <c r="AM340" s="134"/>
      <c r="AN340" s="141" t="s">
        <v>257</v>
      </c>
      <c r="AO340" s="141"/>
      <c r="AP340" s="141" t="s">
        <v>225</v>
      </c>
      <c r="AQ340" s="141"/>
      <c r="AR340" s="141" t="s">
        <v>226</v>
      </c>
      <c r="AS340" s="141"/>
      <c r="AT340" s="141" t="s">
        <v>227</v>
      </c>
      <c r="AU340" s="129"/>
      <c r="AV340" s="129"/>
      <c r="AW340" s="129"/>
      <c r="AX340" s="129"/>
      <c r="AY340" s="129"/>
      <c r="AZ340" s="129"/>
      <c r="BA340" s="129"/>
      <c r="BB340" s="129"/>
      <c r="BC340" s="129"/>
      <c r="BD340" s="129"/>
      <c r="BE340" s="129"/>
      <c r="BF340" s="129"/>
      <c r="BG340" s="134"/>
      <c r="BH340" s="134"/>
      <c r="BI340" s="129"/>
      <c r="BJ340" s="126" t="s">
        <v>817</v>
      </c>
      <c r="BK340" s="126">
        <v>2021</v>
      </c>
      <c r="BL340" s="126" t="s">
        <v>818</v>
      </c>
      <c r="BM340" s="126" t="s">
        <v>819</v>
      </c>
    </row>
    <row r="341" spans="1:65" ht="168">
      <c r="A341" s="130">
        <v>360.65217391297</v>
      </c>
      <c r="B341" s="132" t="s">
        <v>39</v>
      </c>
      <c r="C341" s="132" t="s">
        <v>39</v>
      </c>
      <c r="D341" s="136" t="s">
        <v>823</v>
      </c>
      <c r="E341" s="136" t="s">
        <v>247</v>
      </c>
      <c r="F341" s="136" t="s">
        <v>248</v>
      </c>
      <c r="G341" s="136" t="s">
        <v>421</v>
      </c>
      <c r="H341" s="151" t="s">
        <v>812</v>
      </c>
      <c r="I341" s="151" t="s">
        <v>251</v>
      </c>
      <c r="J341" s="151" t="s">
        <v>813</v>
      </c>
      <c r="K341" s="152" t="s">
        <v>16</v>
      </c>
      <c r="L341" s="136" t="s">
        <v>814</v>
      </c>
      <c r="M341" s="132" t="s">
        <v>21</v>
      </c>
      <c r="N341" s="134"/>
      <c r="O341" s="133" t="s">
        <v>36</v>
      </c>
      <c r="P341" s="134"/>
      <c r="Q341" s="134" t="str">
        <f>IF(AND(M341&lt;&gt;"",O341&lt;&gt;""),VLOOKUP(M341&amp;O341,Listados!$M$3:$N$27,2,FALSE),"")</f>
        <v>Moderado</v>
      </c>
      <c r="R341" s="134" t="str">
        <f>+VLOOKUP(Q341,Listados!$P$3:$Q$6,2,FALSE)</f>
        <v xml:space="preserve"> Reducir el riesgo</v>
      </c>
      <c r="S341" s="126" t="s">
        <v>254</v>
      </c>
      <c r="T341" s="126" t="s">
        <v>824</v>
      </c>
      <c r="U341" s="153" t="s">
        <v>825</v>
      </c>
      <c r="V341" s="153" t="s">
        <v>813</v>
      </c>
      <c r="W341" s="126" t="s">
        <v>20</v>
      </c>
      <c r="X341" s="126" t="s">
        <v>111</v>
      </c>
      <c r="Y341" s="126"/>
      <c r="Z341" s="126" t="s">
        <v>111</v>
      </c>
      <c r="AA341" s="126">
        <f t="shared" ref="AA341" si="58">+IF(Z341="si",15,"")</f>
        <v>15</v>
      </c>
      <c r="AB341" s="126" t="s">
        <v>111</v>
      </c>
      <c r="AC341" s="126"/>
      <c r="AD341" s="126" t="s">
        <v>111</v>
      </c>
      <c r="AE341" s="126"/>
      <c r="AF341" s="126" t="s">
        <v>111</v>
      </c>
      <c r="AG341" s="126"/>
      <c r="AH341" s="126" t="s">
        <v>111</v>
      </c>
      <c r="AI341" s="126"/>
      <c r="AJ341" s="126" t="s">
        <v>112</v>
      </c>
      <c r="AK341" s="134"/>
      <c r="AL341" s="134"/>
      <c r="AM341" s="134"/>
      <c r="AN341" s="141" t="s">
        <v>257</v>
      </c>
      <c r="AO341" s="141"/>
      <c r="AP341" s="141" t="s">
        <v>225</v>
      </c>
      <c r="AQ341" s="141"/>
      <c r="AR341" s="141" t="s">
        <v>226</v>
      </c>
      <c r="AS341" s="141"/>
      <c r="AT341" s="141" t="s">
        <v>227</v>
      </c>
      <c r="AU341" s="129"/>
      <c r="AV341" s="129"/>
      <c r="AW341" s="129"/>
      <c r="AX341" s="129"/>
      <c r="AY341" s="129"/>
      <c r="AZ341" s="129"/>
      <c r="BA341" s="129"/>
      <c r="BB341" s="129"/>
      <c r="BC341" s="129"/>
      <c r="BD341" s="129"/>
      <c r="BE341" s="129"/>
      <c r="BF341" s="129"/>
      <c r="BG341" s="134"/>
      <c r="BH341" s="134"/>
      <c r="BI341" s="129"/>
      <c r="BJ341" s="126" t="s">
        <v>817</v>
      </c>
      <c r="BK341" s="126">
        <v>2022</v>
      </c>
      <c r="BL341" s="126" t="s">
        <v>818</v>
      </c>
      <c r="BM341" s="126" t="s">
        <v>819</v>
      </c>
    </row>
    <row r="342" spans="1:65" ht="102" customHeight="1">
      <c r="A342" s="130">
        <v>361.808695652099</v>
      </c>
      <c r="B342" s="126" t="s">
        <v>39</v>
      </c>
      <c r="C342" s="126" t="s">
        <v>39</v>
      </c>
      <c r="D342" s="136" t="s">
        <v>826</v>
      </c>
      <c r="E342" s="136" t="s">
        <v>216</v>
      </c>
      <c r="F342" s="136" t="s">
        <v>273</v>
      </c>
      <c r="G342" s="136" t="s">
        <v>217</v>
      </c>
      <c r="H342" s="136" t="s">
        <v>336</v>
      </c>
      <c r="I342" s="151" t="s">
        <v>275</v>
      </c>
      <c r="J342" s="136" t="s">
        <v>327</v>
      </c>
      <c r="K342" s="152" t="s">
        <v>16</v>
      </c>
      <c r="L342" s="136" t="s">
        <v>827</v>
      </c>
      <c r="M342" s="132" t="s">
        <v>21</v>
      </c>
      <c r="N342" s="134"/>
      <c r="O342" s="133" t="s">
        <v>36</v>
      </c>
      <c r="P342" s="134"/>
      <c r="Q342" s="134" t="str">
        <f>IF(AND(M342&lt;&gt;"",O342&lt;&gt;""),VLOOKUP(M342&amp;O342,Listados!$M$3:$N$27,2,FALSE),"")</f>
        <v>Moderado</v>
      </c>
      <c r="R342" s="134" t="str">
        <f>+VLOOKUP(Q342,Listados!$P$3:$Q$6,2,FALSE)</f>
        <v xml:space="preserve"> Reducir el riesgo</v>
      </c>
      <c r="S342" s="126" t="s">
        <v>254</v>
      </c>
      <c r="T342" s="126" t="s">
        <v>815</v>
      </c>
      <c r="U342" s="153" t="s">
        <v>828</v>
      </c>
      <c r="V342" s="153" t="s">
        <v>327</v>
      </c>
      <c r="W342" s="153" t="s">
        <v>20</v>
      </c>
      <c r="X342" s="126" t="s">
        <v>111</v>
      </c>
      <c r="Y342" s="126" t="s">
        <v>115</v>
      </c>
      <c r="Z342" s="126" t="s">
        <v>111</v>
      </c>
      <c r="AA342" s="126" t="s">
        <v>115</v>
      </c>
      <c r="AB342" s="126" t="s">
        <v>111</v>
      </c>
      <c r="AC342" s="126">
        <f t="shared" ref="AC342:AC346" si="59">+IF(AB342="si",15,"")</f>
        <v>15</v>
      </c>
      <c r="AD342" s="126" t="s">
        <v>111</v>
      </c>
      <c r="AE342" s="126" t="s">
        <v>111</v>
      </c>
      <c r="AF342" s="126" t="s">
        <v>111</v>
      </c>
      <c r="AG342" s="126" t="s">
        <v>111</v>
      </c>
      <c r="AH342" s="126" t="s">
        <v>111</v>
      </c>
      <c r="AI342" s="126">
        <f t="shared" ref="AI342:AI346" si="60">+IF(AH342="si",15,"")</f>
        <v>15</v>
      </c>
      <c r="AJ342" s="126" t="s">
        <v>112</v>
      </c>
      <c r="AK342" s="134"/>
      <c r="AL342" s="134"/>
      <c r="AM342" s="134"/>
      <c r="AN342" s="141" t="s">
        <v>257</v>
      </c>
      <c r="AO342" s="141"/>
      <c r="AP342" s="141" t="s">
        <v>225</v>
      </c>
      <c r="AQ342" s="141"/>
      <c r="AR342" s="141" t="s">
        <v>226</v>
      </c>
      <c r="AS342" s="141"/>
      <c r="AT342" s="141" t="s">
        <v>227</v>
      </c>
      <c r="AU342" s="129"/>
      <c r="AV342" s="129"/>
      <c r="AW342" s="129"/>
      <c r="AX342" s="129"/>
      <c r="AY342" s="129"/>
      <c r="AZ342" s="129"/>
      <c r="BA342" s="129"/>
      <c r="BB342" s="129"/>
      <c r="BC342" s="129"/>
      <c r="BD342" s="129"/>
      <c r="BE342" s="129"/>
      <c r="BF342" s="129"/>
      <c r="BG342" s="134"/>
      <c r="BH342" s="134"/>
      <c r="BI342" s="129"/>
      <c r="BJ342" s="126" t="s">
        <v>829</v>
      </c>
      <c r="BK342" s="126">
        <v>2020</v>
      </c>
      <c r="BL342" s="126" t="s">
        <v>818</v>
      </c>
      <c r="BM342" s="126" t="s">
        <v>830</v>
      </c>
    </row>
    <row r="343" spans="1:65" ht="154">
      <c r="A343" s="130">
        <v>362.96521739122801</v>
      </c>
      <c r="B343" s="126" t="s">
        <v>39</v>
      </c>
      <c r="C343" s="126" t="s">
        <v>39</v>
      </c>
      <c r="D343" s="136" t="s">
        <v>831</v>
      </c>
      <c r="E343" s="136" t="s">
        <v>216</v>
      </c>
      <c r="F343" s="136" t="s">
        <v>273</v>
      </c>
      <c r="G343" s="136" t="s">
        <v>217</v>
      </c>
      <c r="H343" s="136" t="s">
        <v>336</v>
      </c>
      <c r="I343" s="151" t="s">
        <v>275</v>
      </c>
      <c r="J343" s="136" t="s">
        <v>327</v>
      </c>
      <c r="K343" s="152" t="s">
        <v>16</v>
      </c>
      <c r="L343" s="136" t="s">
        <v>832</v>
      </c>
      <c r="M343" s="132" t="s">
        <v>21</v>
      </c>
      <c r="N343" s="134"/>
      <c r="O343" s="133" t="s">
        <v>36</v>
      </c>
      <c r="P343" s="134"/>
      <c r="Q343" s="134" t="str">
        <f>IF(AND(M343&lt;&gt;"",O343&lt;&gt;""),VLOOKUP(M343&amp;O343,Listados!$M$3:$N$27,2,FALSE),"")</f>
        <v>Moderado</v>
      </c>
      <c r="R343" s="134" t="str">
        <f>+VLOOKUP(Q343,Listados!$P$3:$Q$6,2,FALSE)</f>
        <v xml:space="preserve"> Reducir el riesgo</v>
      </c>
      <c r="S343" s="126" t="s">
        <v>254</v>
      </c>
      <c r="T343" s="126" t="s">
        <v>815</v>
      </c>
      <c r="U343" s="153" t="s">
        <v>828</v>
      </c>
      <c r="V343" s="153" t="s">
        <v>327</v>
      </c>
      <c r="W343" s="153" t="s">
        <v>20</v>
      </c>
      <c r="X343" s="126" t="s">
        <v>111</v>
      </c>
      <c r="Y343" s="126" t="s">
        <v>115</v>
      </c>
      <c r="Z343" s="126" t="s">
        <v>111</v>
      </c>
      <c r="AA343" s="126" t="s">
        <v>115</v>
      </c>
      <c r="AB343" s="126" t="s">
        <v>111</v>
      </c>
      <c r="AC343" s="126">
        <f t="shared" si="59"/>
        <v>15</v>
      </c>
      <c r="AD343" s="126" t="s">
        <v>111</v>
      </c>
      <c r="AE343" s="126" t="s">
        <v>111</v>
      </c>
      <c r="AF343" s="126" t="s">
        <v>111</v>
      </c>
      <c r="AG343" s="126" t="s">
        <v>111</v>
      </c>
      <c r="AH343" s="126" t="s">
        <v>111</v>
      </c>
      <c r="AI343" s="126">
        <f t="shared" si="60"/>
        <v>15</v>
      </c>
      <c r="AJ343" s="126" t="s">
        <v>112</v>
      </c>
      <c r="AK343" s="134"/>
      <c r="AL343" s="134"/>
      <c r="AM343" s="134"/>
      <c r="AN343" s="141" t="s">
        <v>257</v>
      </c>
      <c r="AO343" s="141"/>
      <c r="AP343" s="141" t="s">
        <v>225</v>
      </c>
      <c r="AQ343" s="141"/>
      <c r="AR343" s="141" t="s">
        <v>226</v>
      </c>
      <c r="AS343" s="141"/>
      <c r="AT343" s="141" t="s">
        <v>227</v>
      </c>
      <c r="AU343" s="129"/>
      <c r="AV343" s="129"/>
      <c r="AW343" s="129"/>
      <c r="AX343" s="129"/>
      <c r="AY343" s="129"/>
      <c r="AZ343" s="129"/>
      <c r="BA343" s="129"/>
      <c r="BB343" s="129"/>
      <c r="BC343" s="129"/>
      <c r="BD343" s="129"/>
      <c r="BE343" s="129"/>
      <c r="BF343" s="129"/>
      <c r="BG343" s="134"/>
      <c r="BH343" s="134"/>
      <c r="BI343" s="129"/>
      <c r="BJ343" s="126" t="s">
        <v>829</v>
      </c>
      <c r="BK343" s="126">
        <v>2021</v>
      </c>
      <c r="BL343" s="126" t="s">
        <v>818</v>
      </c>
      <c r="BM343" s="126" t="s">
        <v>830</v>
      </c>
    </row>
    <row r="344" spans="1:65" ht="154">
      <c r="A344" s="130">
        <v>364.12173913035701</v>
      </c>
      <c r="B344" s="126" t="s">
        <v>39</v>
      </c>
      <c r="C344" s="126" t="s">
        <v>39</v>
      </c>
      <c r="D344" s="136" t="s">
        <v>833</v>
      </c>
      <c r="E344" s="136" t="s">
        <v>216</v>
      </c>
      <c r="F344" s="136" t="s">
        <v>273</v>
      </c>
      <c r="G344" s="136" t="s">
        <v>217</v>
      </c>
      <c r="H344" s="136" t="s">
        <v>336</v>
      </c>
      <c r="I344" s="151" t="s">
        <v>275</v>
      </c>
      <c r="J344" s="151" t="s">
        <v>327</v>
      </c>
      <c r="K344" s="152" t="s">
        <v>16</v>
      </c>
      <c r="L344" s="136" t="s">
        <v>834</v>
      </c>
      <c r="M344" s="132" t="s">
        <v>21</v>
      </c>
      <c r="N344" s="134"/>
      <c r="O344" s="133" t="s">
        <v>36</v>
      </c>
      <c r="P344" s="134"/>
      <c r="Q344" s="134" t="str">
        <f>IF(AND(M344&lt;&gt;"",O344&lt;&gt;""),VLOOKUP(M344&amp;O344,Listados!$M$3:$N$27,2,FALSE),"")</f>
        <v>Moderado</v>
      </c>
      <c r="R344" s="134" t="str">
        <f>+VLOOKUP(Q344,Listados!$P$3:$Q$6,2,FALSE)</f>
        <v xml:space="preserve"> Reducir el riesgo</v>
      </c>
      <c r="S344" s="126" t="s">
        <v>254</v>
      </c>
      <c r="T344" s="126" t="s">
        <v>815</v>
      </c>
      <c r="U344" s="153" t="s">
        <v>828</v>
      </c>
      <c r="V344" s="153" t="s">
        <v>327</v>
      </c>
      <c r="W344" s="153" t="s">
        <v>20</v>
      </c>
      <c r="X344" s="126" t="s">
        <v>111</v>
      </c>
      <c r="Y344" s="126" t="s">
        <v>115</v>
      </c>
      <c r="Z344" s="126" t="s">
        <v>111</v>
      </c>
      <c r="AA344" s="126" t="s">
        <v>115</v>
      </c>
      <c r="AB344" s="126" t="s">
        <v>111</v>
      </c>
      <c r="AC344" s="126">
        <f t="shared" si="59"/>
        <v>15</v>
      </c>
      <c r="AD344" s="126" t="s">
        <v>111</v>
      </c>
      <c r="AE344" s="126" t="s">
        <v>111</v>
      </c>
      <c r="AF344" s="126" t="s">
        <v>111</v>
      </c>
      <c r="AG344" s="126" t="s">
        <v>111</v>
      </c>
      <c r="AH344" s="126" t="s">
        <v>111</v>
      </c>
      <c r="AI344" s="126">
        <f t="shared" si="60"/>
        <v>15</v>
      </c>
      <c r="AJ344" s="126" t="s">
        <v>112</v>
      </c>
      <c r="AK344" s="134"/>
      <c r="AL344" s="134"/>
      <c r="AM344" s="134"/>
      <c r="AN344" s="141" t="s">
        <v>257</v>
      </c>
      <c r="AO344" s="141"/>
      <c r="AP344" s="141" t="s">
        <v>225</v>
      </c>
      <c r="AQ344" s="141"/>
      <c r="AR344" s="141" t="s">
        <v>226</v>
      </c>
      <c r="AS344" s="141"/>
      <c r="AT344" s="141" t="s">
        <v>227</v>
      </c>
      <c r="AU344" s="129"/>
      <c r="AV344" s="129"/>
      <c r="AW344" s="129"/>
      <c r="AX344" s="129"/>
      <c r="AY344" s="129"/>
      <c r="AZ344" s="129"/>
      <c r="BA344" s="129"/>
      <c r="BB344" s="129"/>
      <c r="BC344" s="129"/>
      <c r="BD344" s="129"/>
      <c r="BE344" s="129"/>
      <c r="BF344" s="129"/>
      <c r="BG344" s="134"/>
      <c r="BH344" s="134"/>
      <c r="BI344" s="129"/>
      <c r="BJ344" s="126" t="s">
        <v>829</v>
      </c>
      <c r="BK344" s="126">
        <v>2022</v>
      </c>
      <c r="BL344" s="126" t="s">
        <v>818</v>
      </c>
      <c r="BM344" s="126" t="s">
        <v>830</v>
      </c>
    </row>
    <row r="345" spans="1:65" ht="154">
      <c r="A345" s="130">
        <v>365.27826086948602</v>
      </c>
      <c r="B345" s="126" t="s">
        <v>39</v>
      </c>
      <c r="C345" s="126" t="s">
        <v>39</v>
      </c>
      <c r="D345" s="136" t="s">
        <v>835</v>
      </c>
      <c r="E345" s="136" t="s">
        <v>216</v>
      </c>
      <c r="F345" s="136" t="s">
        <v>273</v>
      </c>
      <c r="G345" s="136" t="s">
        <v>217</v>
      </c>
      <c r="H345" s="136" t="s">
        <v>336</v>
      </c>
      <c r="I345" s="151" t="s">
        <v>275</v>
      </c>
      <c r="J345" s="151" t="s">
        <v>327</v>
      </c>
      <c r="K345" s="152" t="s">
        <v>16</v>
      </c>
      <c r="L345" s="136" t="s">
        <v>834</v>
      </c>
      <c r="M345" s="132" t="s">
        <v>21</v>
      </c>
      <c r="N345" s="134"/>
      <c r="O345" s="133" t="s">
        <v>36</v>
      </c>
      <c r="P345" s="134"/>
      <c r="Q345" s="134" t="str">
        <f>IF(AND(M345&lt;&gt;"",O345&lt;&gt;""),VLOOKUP(M345&amp;O345,Listados!$M$3:$N$27,2,FALSE),"")</f>
        <v>Moderado</v>
      </c>
      <c r="R345" s="134" t="str">
        <f>+VLOOKUP(Q345,Listados!$P$3:$Q$6,2,FALSE)</f>
        <v xml:space="preserve"> Reducir el riesgo</v>
      </c>
      <c r="S345" s="126" t="s">
        <v>230</v>
      </c>
      <c r="T345" s="126" t="s">
        <v>469</v>
      </c>
      <c r="U345" s="153" t="s">
        <v>836</v>
      </c>
      <c r="V345" s="153" t="s">
        <v>327</v>
      </c>
      <c r="W345" s="153" t="s">
        <v>20</v>
      </c>
      <c r="X345" s="126" t="s">
        <v>111</v>
      </c>
      <c r="Y345" s="126" t="s">
        <v>115</v>
      </c>
      <c r="Z345" s="126" t="s">
        <v>111</v>
      </c>
      <c r="AA345" s="126" t="s">
        <v>115</v>
      </c>
      <c r="AB345" s="126" t="s">
        <v>111</v>
      </c>
      <c r="AC345" s="126">
        <f t="shared" si="59"/>
        <v>15</v>
      </c>
      <c r="AD345" s="126" t="s">
        <v>111</v>
      </c>
      <c r="AE345" s="126" t="s">
        <v>111</v>
      </c>
      <c r="AF345" s="126" t="s">
        <v>111</v>
      </c>
      <c r="AG345" s="126" t="s">
        <v>111</v>
      </c>
      <c r="AH345" s="126" t="s">
        <v>111</v>
      </c>
      <c r="AI345" s="126">
        <f t="shared" si="60"/>
        <v>15</v>
      </c>
      <c r="AJ345" s="126" t="s">
        <v>112</v>
      </c>
      <c r="AK345" s="134"/>
      <c r="AL345" s="134"/>
      <c r="AM345" s="134"/>
      <c r="AN345" s="141" t="s">
        <v>257</v>
      </c>
      <c r="AO345" s="141"/>
      <c r="AP345" s="141" t="s">
        <v>225</v>
      </c>
      <c r="AQ345" s="141"/>
      <c r="AR345" s="141" t="s">
        <v>226</v>
      </c>
      <c r="AS345" s="141"/>
      <c r="AT345" s="141" t="s">
        <v>227</v>
      </c>
      <c r="AU345" s="129"/>
      <c r="AV345" s="129"/>
      <c r="AW345" s="129"/>
      <c r="AX345" s="129"/>
      <c r="AY345" s="129"/>
      <c r="AZ345" s="129"/>
      <c r="BA345" s="129"/>
      <c r="BB345" s="129"/>
      <c r="BC345" s="129"/>
      <c r="BD345" s="129"/>
      <c r="BE345" s="129"/>
      <c r="BF345" s="129"/>
      <c r="BG345" s="134"/>
      <c r="BH345" s="134"/>
      <c r="BI345" s="129"/>
      <c r="BJ345" s="126" t="s">
        <v>829</v>
      </c>
      <c r="BK345" s="126">
        <v>2023</v>
      </c>
      <c r="BL345" s="126" t="s">
        <v>818</v>
      </c>
      <c r="BM345" s="126" t="s">
        <v>830</v>
      </c>
    </row>
    <row r="346" spans="1:65" ht="154">
      <c r="A346" s="130">
        <v>366.43478260861502</v>
      </c>
      <c r="B346" s="126" t="s">
        <v>39</v>
      </c>
      <c r="C346" s="126" t="s">
        <v>39</v>
      </c>
      <c r="D346" s="136" t="s">
        <v>837</v>
      </c>
      <c r="E346" s="136" t="s">
        <v>216</v>
      </c>
      <c r="F346" s="136" t="s">
        <v>273</v>
      </c>
      <c r="G346" s="136" t="s">
        <v>217</v>
      </c>
      <c r="H346" s="151" t="s">
        <v>336</v>
      </c>
      <c r="I346" s="151" t="s">
        <v>275</v>
      </c>
      <c r="J346" s="151" t="s">
        <v>276</v>
      </c>
      <c r="K346" s="152" t="s">
        <v>16</v>
      </c>
      <c r="L346" s="136" t="s">
        <v>834</v>
      </c>
      <c r="M346" s="132" t="s">
        <v>21</v>
      </c>
      <c r="N346" s="134"/>
      <c r="O346" s="133" t="s">
        <v>36</v>
      </c>
      <c r="P346" s="134"/>
      <c r="Q346" s="134" t="str">
        <f>IF(AND(M346&lt;&gt;"",O346&lt;&gt;""),VLOOKUP(M346&amp;O346,Listados!$M$3:$N$27,2,FALSE),"")</f>
        <v>Moderado</v>
      </c>
      <c r="R346" s="134" t="str">
        <f>+VLOOKUP(Q346,Listados!$P$3:$Q$6,2,FALSE)</f>
        <v xml:space="preserve"> Reducir el riesgo</v>
      </c>
      <c r="S346" s="126" t="s">
        <v>230</v>
      </c>
      <c r="T346" s="126" t="s">
        <v>469</v>
      </c>
      <c r="U346" s="153" t="s">
        <v>838</v>
      </c>
      <c r="V346" s="153" t="s">
        <v>276</v>
      </c>
      <c r="W346" s="153" t="s">
        <v>20</v>
      </c>
      <c r="X346" s="126" t="s">
        <v>111</v>
      </c>
      <c r="Y346" s="126" t="s">
        <v>115</v>
      </c>
      <c r="Z346" s="126" t="s">
        <v>111</v>
      </c>
      <c r="AA346" s="126" t="s">
        <v>115</v>
      </c>
      <c r="AB346" s="126" t="s">
        <v>111</v>
      </c>
      <c r="AC346" s="126">
        <f t="shared" si="59"/>
        <v>15</v>
      </c>
      <c r="AD346" s="126" t="s">
        <v>111</v>
      </c>
      <c r="AE346" s="126" t="s">
        <v>111</v>
      </c>
      <c r="AF346" s="126" t="s">
        <v>111</v>
      </c>
      <c r="AG346" s="126" t="s">
        <v>111</v>
      </c>
      <c r="AH346" s="126" t="s">
        <v>111</v>
      </c>
      <c r="AI346" s="126">
        <f t="shared" si="60"/>
        <v>15</v>
      </c>
      <c r="AJ346" s="126" t="s">
        <v>112</v>
      </c>
      <c r="AK346" s="134"/>
      <c r="AL346" s="134"/>
      <c r="AM346" s="134"/>
      <c r="AN346" s="141" t="s">
        <v>257</v>
      </c>
      <c r="AO346" s="141"/>
      <c r="AP346" s="141" t="s">
        <v>225</v>
      </c>
      <c r="AQ346" s="141"/>
      <c r="AR346" s="141" t="s">
        <v>226</v>
      </c>
      <c r="AS346" s="141"/>
      <c r="AT346" s="141" t="s">
        <v>227</v>
      </c>
      <c r="AU346" s="129"/>
      <c r="AV346" s="129"/>
      <c r="AW346" s="129"/>
      <c r="AX346" s="129"/>
      <c r="AY346" s="129"/>
      <c r="AZ346" s="129"/>
      <c r="BA346" s="129"/>
      <c r="BB346" s="129"/>
      <c r="BC346" s="129"/>
      <c r="BD346" s="129"/>
      <c r="BE346" s="129"/>
      <c r="BF346" s="129"/>
      <c r="BG346" s="134"/>
      <c r="BH346" s="134"/>
      <c r="BI346" s="129"/>
      <c r="BJ346" s="126" t="s">
        <v>829</v>
      </c>
      <c r="BK346" s="126">
        <v>2024</v>
      </c>
      <c r="BL346" s="126" t="s">
        <v>818</v>
      </c>
      <c r="BM346" s="126" t="s">
        <v>830</v>
      </c>
    </row>
    <row r="347" spans="1:65" ht="127.5" customHeight="1">
      <c r="A347" s="130">
        <v>367.59130434774403</v>
      </c>
      <c r="B347" s="126" t="s">
        <v>39</v>
      </c>
      <c r="C347" s="126" t="s">
        <v>39</v>
      </c>
      <c r="D347" s="136" t="s">
        <v>839</v>
      </c>
      <c r="E347" s="136" t="s">
        <v>314</v>
      </c>
      <c r="F347" s="136" t="s">
        <v>362</v>
      </c>
      <c r="G347" s="136" t="s">
        <v>506</v>
      </c>
      <c r="H347" s="151" t="s">
        <v>364</v>
      </c>
      <c r="I347" s="151" t="s">
        <v>316</v>
      </c>
      <c r="J347" s="151" t="s">
        <v>621</v>
      </c>
      <c r="K347" s="152" t="s">
        <v>16</v>
      </c>
      <c r="L347" s="136" t="s">
        <v>840</v>
      </c>
      <c r="M347" s="132" t="s">
        <v>43</v>
      </c>
      <c r="N347" s="134"/>
      <c r="O347" s="133" t="s">
        <v>32</v>
      </c>
      <c r="P347" s="134"/>
      <c r="Q347" s="134" t="str">
        <f>IF(AND(M347&lt;&gt;"",O347&lt;&gt;""),VLOOKUP(M347&amp;O347,Listados!$M$3:$N$27,2,FALSE),"")</f>
        <v>Moderado</v>
      </c>
      <c r="R347" s="134" t="str">
        <f>+VLOOKUP(Q347,Listados!$P$3:$Q$6,2,FALSE)</f>
        <v xml:space="preserve"> Reducir el riesgo</v>
      </c>
      <c r="S347" s="126" t="s">
        <v>463</v>
      </c>
      <c r="T347" s="126" t="s">
        <v>841</v>
      </c>
      <c r="U347" s="153" t="s">
        <v>842</v>
      </c>
      <c r="V347" s="153" t="s">
        <v>621</v>
      </c>
      <c r="W347" s="126" t="s">
        <v>122</v>
      </c>
      <c r="X347" s="126" t="s">
        <v>111</v>
      </c>
      <c r="Y347" s="126"/>
      <c r="Z347" s="126" t="s">
        <v>111</v>
      </c>
      <c r="AA347" s="126"/>
      <c r="AB347" s="126" t="s">
        <v>111</v>
      </c>
      <c r="AC347" s="126"/>
      <c r="AD347" s="126" t="s">
        <v>111</v>
      </c>
      <c r="AE347" s="126" t="s">
        <v>111</v>
      </c>
      <c r="AF347" s="126" t="s">
        <v>111</v>
      </c>
      <c r="AG347" s="126" t="s">
        <v>111</v>
      </c>
      <c r="AH347" s="126" t="s">
        <v>111</v>
      </c>
      <c r="AI347" s="126"/>
      <c r="AJ347" s="126" t="s">
        <v>112</v>
      </c>
      <c r="AK347" s="134"/>
      <c r="AL347" s="134"/>
      <c r="AM347" s="134"/>
      <c r="AN347" s="141" t="s">
        <v>257</v>
      </c>
      <c r="AO347" s="141"/>
      <c r="AP347" s="141" t="s">
        <v>225</v>
      </c>
      <c r="AQ347" s="141"/>
      <c r="AR347" s="141" t="s">
        <v>226</v>
      </c>
      <c r="AS347" s="141"/>
      <c r="AT347" s="141" t="s">
        <v>227</v>
      </c>
      <c r="AU347" s="129"/>
      <c r="AV347" s="129"/>
      <c r="AW347" s="129"/>
      <c r="AX347" s="129"/>
      <c r="AY347" s="129"/>
      <c r="AZ347" s="129"/>
      <c r="BA347" s="129"/>
      <c r="BB347" s="129"/>
      <c r="BC347" s="129"/>
      <c r="BD347" s="129"/>
      <c r="BE347" s="129"/>
      <c r="BF347" s="129"/>
      <c r="BG347" s="134"/>
      <c r="BH347" s="134"/>
      <c r="BI347" s="129"/>
      <c r="BJ347" s="126" t="s">
        <v>843</v>
      </c>
      <c r="BK347" s="126">
        <v>2020</v>
      </c>
      <c r="BL347" s="126" t="s">
        <v>451</v>
      </c>
      <c r="BM347" s="126" t="s">
        <v>844</v>
      </c>
    </row>
    <row r="348" spans="1:65" ht="168">
      <c r="A348" s="130">
        <v>368.74782608687298</v>
      </c>
      <c r="B348" s="126" t="s">
        <v>39</v>
      </c>
      <c r="C348" s="126" t="s">
        <v>39</v>
      </c>
      <c r="D348" s="147" t="s">
        <v>845</v>
      </c>
      <c r="E348" s="136" t="s">
        <v>314</v>
      </c>
      <c r="F348" s="136" t="s">
        <v>362</v>
      </c>
      <c r="G348" s="136" t="s">
        <v>506</v>
      </c>
      <c r="H348" s="151" t="s">
        <v>364</v>
      </c>
      <c r="I348" s="151" t="s">
        <v>316</v>
      </c>
      <c r="J348" s="151" t="s">
        <v>621</v>
      </c>
      <c r="K348" s="152" t="s">
        <v>16</v>
      </c>
      <c r="L348" s="136" t="s">
        <v>840</v>
      </c>
      <c r="M348" s="132" t="s">
        <v>43</v>
      </c>
      <c r="N348" s="134"/>
      <c r="O348" s="133" t="s">
        <v>32</v>
      </c>
      <c r="P348" s="134"/>
      <c r="Q348" s="134" t="str">
        <f>IF(AND(M348&lt;&gt;"",O348&lt;&gt;""),VLOOKUP(M348&amp;O348,Listados!$M$3:$N$27,2,FALSE),"")</f>
        <v>Moderado</v>
      </c>
      <c r="R348" s="134" t="str">
        <f>+VLOOKUP(Q348,Listados!$P$3:$Q$6,2,FALSE)</f>
        <v xml:space="preserve"> Reducir el riesgo</v>
      </c>
      <c r="S348" s="126" t="s">
        <v>463</v>
      </c>
      <c r="T348" s="126" t="s">
        <v>841</v>
      </c>
      <c r="U348" s="153" t="s">
        <v>846</v>
      </c>
      <c r="V348" s="153" t="s">
        <v>621</v>
      </c>
      <c r="W348" s="126" t="s">
        <v>20</v>
      </c>
      <c r="X348" s="126" t="s">
        <v>111</v>
      </c>
      <c r="Y348" s="126"/>
      <c r="Z348" s="126" t="s">
        <v>111</v>
      </c>
      <c r="AA348" s="126"/>
      <c r="AB348" s="126" t="s">
        <v>111</v>
      </c>
      <c r="AC348" s="126"/>
      <c r="AD348" s="126" t="s">
        <v>111</v>
      </c>
      <c r="AE348" s="126" t="s">
        <v>111</v>
      </c>
      <c r="AF348" s="126" t="s">
        <v>111</v>
      </c>
      <c r="AG348" s="126" t="s">
        <v>111</v>
      </c>
      <c r="AH348" s="126" t="s">
        <v>111</v>
      </c>
      <c r="AI348" s="126"/>
      <c r="AJ348" s="126" t="s">
        <v>112</v>
      </c>
      <c r="AK348" s="134"/>
      <c r="AL348" s="134"/>
      <c r="AM348" s="134"/>
      <c r="AN348" s="141" t="s">
        <v>257</v>
      </c>
      <c r="AO348" s="141"/>
      <c r="AP348" s="141" t="s">
        <v>225</v>
      </c>
      <c r="AQ348" s="141"/>
      <c r="AR348" s="141" t="s">
        <v>226</v>
      </c>
      <c r="AS348" s="141"/>
      <c r="AT348" s="141" t="s">
        <v>227</v>
      </c>
      <c r="AU348" s="129"/>
      <c r="AV348" s="129"/>
      <c r="AW348" s="129"/>
      <c r="AX348" s="129"/>
      <c r="AY348" s="129"/>
      <c r="AZ348" s="129"/>
      <c r="BA348" s="129"/>
      <c r="BB348" s="129"/>
      <c r="BC348" s="129"/>
      <c r="BD348" s="129"/>
      <c r="BE348" s="129"/>
      <c r="BF348" s="129"/>
      <c r="BG348" s="134"/>
      <c r="BH348" s="134"/>
      <c r="BI348" s="129"/>
      <c r="BJ348" s="126" t="s">
        <v>843</v>
      </c>
      <c r="BK348" s="126">
        <v>2021</v>
      </c>
      <c r="BL348" s="126" t="s">
        <v>451</v>
      </c>
      <c r="BM348" s="126" t="s">
        <v>844</v>
      </c>
    </row>
    <row r="349" spans="1:65" ht="168">
      <c r="A349" s="130">
        <v>369.90434782600198</v>
      </c>
      <c r="B349" s="126" t="s">
        <v>39</v>
      </c>
      <c r="C349" s="126" t="s">
        <v>39</v>
      </c>
      <c r="D349" s="147" t="s">
        <v>847</v>
      </c>
      <c r="E349" s="136" t="s">
        <v>314</v>
      </c>
      <c r="F349" s="136" t="s">
        <v>362</v>
      </c>
      <c r="G349" s="136" t="s">
        <v>506</v>
      </c>
      <c r="H349" s="151" t="s">
        <v>364</v>
      </c>
      <c r="I349" s="151" t="s">
        <v>316</v>
      </c>
      <c r="J349" s="151" t="s">
        <v>621</v>
      </c>
      <c r="K349" s="152" t="s">
        <v>16</v>
      </c>
      <c r="L349" s="136" t="s">
        <v>840</v>
      </c>
      <c r="M349" s="132" t="s">
        <v>43</v>
      </c>
      <c r="N349" s="134"/>
      <c r="O349" s="133" t="s">
        <v>32</v>
      </c>
      <c r="P349" s="134"/>
      <c r="Q349" s="134" t="str">
        <f>IF(AND(M349&lt;&gt;"",O349&lt;&gt;""),VLOOKUP(M349&amp;O349,Listados!$M$3:$N$27,2,FALSE),"")</f>
        <v>Moderado</v>
      </c>
      <c r="R349" s="134" t="str">
        <f>+VLOOKUP(Q349,Listados!$P$3:$Q$6,2,FALSE)</f>
        <v xml:space="preserve"> Reducir el riesgo</v>
      </c>
      <c r="S349" s="126" t="s">
        <v>463</v>
      </c>
      <c r="T349" s="126" t="s">
        <v>841</v>
      </c>
      <c r="U349" s="153" t="s">
        <v>846</v>
      </c>
      <c r="V349" s="153" t="s">
        <v>621</v>
      </c>
      <c r="W349" s="126" t="s">
        <v>20</v>
      </c>
      <c r="X349" s="126" t="s">
        <v>111</v>
      </c>
      <c r="Y349" s="126"/>
      <c r="Z349" s="126" t="s">
        <v>111</v>
      </c>
      <c r="AA349" s="126"/>
      <c r="AB349" s="126" t="s">
        <v>111</v>
      </c>
      <c r="AC349" s="126"/>
      <c r="AD349" s="126" t="s">
        <v>111</v>
      </c>
      <c r="AE349" s="126" t="s">
        <v>111</v>
      </c>
      <c r="AF349" s="126" t="s">
        <v>111</v>
      </c>
      <c r="AG349" s="126" t="s">
        <v>111</v>
      </c>
      <c r="AH349" s="126" t="s">
        <v>111</v>
      </c>
      <c r="AI349" s="126"/>
      <c r="AJ349" s="126" t="s">
        <v>112</v>
      </c>
      <c r="AK349" s="134"/>
      <c r="AL349" s="134"/>
      <c r="AM349" s="134"/>
      <c r="AN349" s="141" t="s">
        <v>257</v>
      </c>
      <c r="AO349" s="141"/>
      <c r="AP349" s="141" t="s">
        <v>225</v>
      </c>
      <c r="AQ349" s="141"/>
      <c r="AR349" s="141" t="s">
        <v>226</v>
      </c>
      <c r="AS349" s="141"/>
      <c r="AT349" s="141" t="s">
        <v>227</v>
      </c>
      <c r="AU349" s="129"/>
      <c r="AV349" s="129"/>
      <c r="AW349" s="129"/>
      <c r="AX349" s="129"/>
      <c r="AY349" s="129"/>
      <c r="AZ349" s="129"/>
      <c r="BA349" s="129"/>
      <c r="BB349" s="129"/>
      <c r="BC349" s="129"/>
      <c r="BD349" s="129"/>
      <c r="BE349" s="129"/>
      <c r="BF349" s="129"/>
      <c r="BG349" s="134"/>
      <c r="BH349" s="134"/>
      <c r="BI349" s="129"/>
      <c r="BJ349" s="126" t="s">
        <v>843</v>
      </c>
      <c r="BK349" s="126">
        <v>2022</v>
      </c>
      <c r="BL349" s="126" t="s">
        <v>451</v>
      </c>
      <c r="BM349" s="126" t="s">
        <v>844</v>
      </c>
    </row>
    <row r="350" spans="1:65" ht="168">
      <c r="A350" s="130">
        <v>371.06086956513099</v>
      </c>
      <c r="B350" s="126" t="s">
        <v>39</v>
      </c>
      <c r="C350" s="126" t="s">
        <v>39</v>
      </c>
      <c r="D350" s="136" t="s">
        <v>848</v>
      </c>
      <c r="E350" s="136" t="s">
        <v>314</v>
      </c>
      <c r="F350" s="136" t="s">
        <v>362</v>
      </c>
      <c r="G350" s="136" t="s">
        <v>506</v>
      </c>
      <c r="H350" s="151" t="s">
        <v>364</v>
      </c>
      <c r="I350" s="151" t="s">
        <v>316</v>
      </c>
      <c r="J350" s="151" t="s">
        <v>621</v>
      </c>
      <c r="K350" s="152" t="s">
        <v>16</v>
      </c>
      <c r="L350" s="136" t="s">
        <v>840</v>
      </c>
      <c r="M350" s="132" t="s">
        <v>43</v>
      </c>
      <c r="N350" s="134"/>
      <c r="O350" s="133" t="s">
        <v>32</v>
      </c>
      <c r="P350" s="134"/>
      <c r="Q350" s="134" t="str">
        <f>IF(AND(M350&lt;&gt;"",O350&lt;&gt;""),VLOOKUP(M350&amp;O350,Listados!$M$3:$N$27,2,FALSE),"")</f>
        <v>Moderado</v>
      </c>
      <c r="R350" s="134" t="str">
        <f>+VLOOKUP(Q350,Listados!$P$3:$Q$6,2,FALSE)</f>
        <v xml:space="preserve"> Reducir el riesgo</v>
      </c>
      <c r="S350" s="126" t="s">
        <v>463</v>
      </c>
      <c r="T350" s="126" t="s">
        <v>841</v>
      </c>
      <c r="U350" s="153" t="s">
        <v>842</v>
      </c>
      <c r="V350" s="153" t="s">
        <v>621</v>
      </c>
      <c r="W350" s="126" t="s">
        <v>20</v>
      </c>
      <c r="X350" s="126" t="s">
        <v>111</v>
      </c>
      <c r="Y350" s="126"/>
      <c r="Z350" s="126" t="s">
        <v>111</v>
      </c>
      <c r="AA350" s="126"/>
      <c r="AB350" s="126" t="s">
        <v>111</v>
      </c>
      <c r="AC350" s="126"/>
      <c r="AD350" s="126" t="s">
        <v>111</v>
      </c>
      <c r="AE350" s="126" t="s">
        <v>111</v>
      </c>
      <c r="AF350" s="126" t="s">
        <v>111</v>
      </c>
      <c r="AG350" s="126" t="s">
        <v>111</v>
      </c>
      <c r="AH350" s="126" t="s">
        <v>111</v>
      </c>
      <c r="AI350" s="126"/>
      <c r="AJ350" s="126" t="s">
        <v>112</v>
      </c>
      <c r="AK350" s="134"/>
      <c r="AL350" s="134"/>
      <c r="AM350" s="134"/>
      <c r="AN350" s="141" t="s">
        <v>257</v>
      </c>
      <c r="AO350" s="141"/>
      <c r="AP350" s="141" t="s">
        <v>225</v>
      </c>
      <c r="AQ350" s="141"/>
      <c r="AR350" s="141" t="s">
        <v>226</v>
      </c>
      <c r="AS350" s="141"/>
      <c r="AT350" s="141" t="s">
        <v>227</v>
      </c>
      <c r="AU350" s="129"/>
      <c r="AV350" s="129"/>
      <c r="AW350" s="129"/>
      <c r="AX350" s="129"/>
      <c r="AY350" s="129"/>
      <c r="AZ350" s="129"/>
      <c r="BA350" s="129"/>
      <c r="BB350" s="129"/>
      <c r="BC350" s="129"/>
      <c r="BD350" s="129"/>
      <c r="BE350" s="129"/>
      <c r="BF350" s="129"/>
      <c r="BG350" s="134"/>
      <c r="BH350" s="134"/>
      <c r="BI350" s="129"/>
      <c r="BJ350" s="126" t="s">
        <v>843</v>
      </c>
      <c r="BK350" s="126">
        <v>2023</v>
      </c>
      <c r="BL350" s="126" t="s">
        <v>451</v>
      </c>
      <c r="BM350" s="126" t="s">
        <v>844</v>
      </c>
    </row>
    <row r="351" spans="1:65" ht="168">
      <c r="A351" s="130">
        <v>372.21739130425999</v>
      </c>
      <c r="B351" s="126" t="s">
        <v>39</v>
      </c>
      <c r="C351" s="126" t="s">
        <v>39</v>
      </c>
      <c r="D351" s="136" t="s">
        <v>849</v>
      </c>
      <c r="E351" s="136" t="s">
        <v>314</v>
      </c>
      <c r="F351" s="136" t="s">
        <v>362</v>
      </c>
      <c r="G351" s="136" t="s">
        <v>506</v>
      </c>
      <c r="H351" s="151" t="s">
        <v>364</v>
      </c>
      <c r="I351" s="151" t="s">
        <v>316</v>
      </c>
      <c r="J351" s="151" t="s">
        <v>621</v>
      </c>
      <c r="K351" s="152" t="s">
        <v>16</v>
      </c>
      <c r="L351" s="136" t="s">
        <v>840</v>
      </c>
      <c r="M351" s="132" t="s">
        <v>43</v>
      </c>
      <c r="N351" s="134"/>
      <c r="O351" s="133" t="s">
        <v>32</v>
      </c>
      <c r="P351" s="134"/>
      <c r="Q351" s="134" t="str">
        <f>IF(AND(M351&lt;&gt;"",O351&lt;&gt;""),VLOOKUP(M351&amp;O351,Listados!$M$3:$N$27,2,FALSE),"")</f>
        <v>Moderado</v>
      </c>
      <c r="R351" s="134" t="str">
        <f>+VLOOKUP(Q351,Listados!$P$3:$Q$6,2,FALSE)</f>
        <v xml:space="preserve"> Reducir el riesgo</v>
      </c>
      <c r="S351" s="126" t="s">
        <v>463</v>
      </c>
      <c r="T351" s="126" t="s">
        <v>841</v>
      </c>
      <c r="U351" s="153" t="s">
        <v>850</v>
      </c>
      <c r="V351" s="153" t="s">
        <v>621</v>
      </c>
      <c r="W351" s="126" t="s">
        <v>20</v>
      </c>
      <c r="X351" s="126" t="s">
        <v>111</v>
      </c>
      <c r="Y351" s="126"/>
      <c r="Z351" s="126" t="s">
        <v>111</v>
      </c>
      <c r="AA351" s="126"/>
      <c r="AB351" s="126" t="s">
        <v>111</v>
      </c>
      <c r="AC351" s="126"/>
      <c r="AD351" s="126" t="s">
        <v>111</v>
      </c>
      <c r="AE351" s="126" t="s">
        <v>111</v>
      </c>
      <c r="AF351" s="126" t="s">
        <v>111</v>
      </c>
      <c r="AG351" s="126" t="s">
        <v>111</v>
      </c>
      <c r="AH351" s="126" t="s">
        <v>111</v>
      </c>
      <c r="AI351" s="126"/>
      <c r="AJ351" s="126" t="s">
        <v>112</v>
      </c>
      <c r="AK351" s="134"/>
      <c r="AL351" s="134"/>
      <c r="AM351" s="134"/>
      <c r="AN351" s="141" t="s">
        <v>257</v>
      </c>
      <c r="AO351" s="141"/>
      <c r="AP351" s="141" t="s">
        <v>225</v>
      </c>
      <c r="AQ351" s="141"/>
      <c r="AR351" s="141" t="s">
        <v>226</v>
      </c>
      <c r="AS351" s="141"/>
      <c r="AT351" s="141" t="s">
        <v>227</v>
      </c>
      <c r="AU351" s="129"/>
      <c r="AV351" s="129"/>
      <c r="AW351" s="129"/>
      <c r="AX351" s="129"/>
      <c r="AY351" s="129"/>
      <c r="AZ351" s="129"/>
      <c r="BA351" s="129"/>
      <c r="BB351" s="129"/>
      <c r="BC351" s="129"/>
      <c r="BD351" s="129"/>
      <c r="BE351" s="129"/>
      <c r="BF351" s="129"/>
      <c r="BG351" s="134"/>
      <c r="BH351" s="134"/>
      <c r="BI351" s="129"/>
      <c r="BJ351" s="126" t="s">
        <v>843</v>
      </c>
      <c r="BK351" s="126">
        <v>2024</v>
      </c>
      <c r="BL351" s="126" t="s">
        <v>451</v>
      </c>
      <c r="BM351" s="126" t="s">
        <v>844</v>
      </c>
    </row>
    <row r="352" spans="1:65" ht="182">
      <c r="A352" s="130">
        <v>373.373913043389</v>
      </c>
      <c r="B352" s="126" t="s">
        <v>39</v>
      </c>
      <c r="C352" s="126" t="s">
        <v>39</v>
      </c>
      <c r="D352" s="136" t="s">
        <v>851</v>
      </c>
      <c r="E352" s="136" t="s">
        <v>216</v>
      </c>
      <c r="F352" s="136" t="s">
        <v>273</v>
      </c>
      <c r="G352" s="136" t="s">
        <v>217</v>
      </c>
      <c r="H352" s="151" t="s">
        <v>336</v>
      </c>
      <c r="I352" s="151" t="s">
        <v>275</v>
      </c>
      <c r="J352" s="151" t="s">
        <v>852</v>
      </c>
      <c r="K352" s="152" t="s">
        <v>16</v>
      </c>
      <c r="L352" s="136" t="s">
        <v>853</v>
      </c>
      <c r="M352" s="132" t="s">
        <v>43</v>
      </c>
      <c r="N352" s="134"/>
      <c r="O352" s="133" t="s">
        <v>32</v>
      </c>
      <c r="P352" s="134"/>
      <c r="Q352" s="134" t="str">
        <f>IF(AND(M352&lt;&gt;"",O352&lt;&gt;""),VLOOKUP(M352&amp;O352,Listados!$M$3:$N$27,2,FALSE),"")</f>
        <v>Moderado</v>
      </c>
      <c r="R352" s="134" t="str">
        <f>+VLOOKUP(Q352,Listados!$P$3:$Q$6,2,FALSE)</f>
        <v xml:space="preserve"> Reducir el riesgo</v>
      </c>
      <c r="S352" s="126" t="s">
        <v>254</v>
      </c>
      <c r="T352" s="126" t="s">
        <v>815</v>
      </c>
      <c r="U352" s="153" t="s">
        <v>854</v>
      </c>
      <c r="V352" s="153" t="s">
        <v>852</v>
      </c>
      <c r="W352" s="126" t="s">
        <v>20</v>
      </c>
      <c r="X352" s="126" t="s">
        <v>111</v>
      </c>
      <c r="Y352" s="126"/>
      <c r="Z352" s="126" t="s">
        <v>111</v>
      </c>
      <c r="AA352" s="126"/>
      <c r="AB352" s="126" t="s">
        <v>111</v>
      </c>
      <c r="AC352" s="126"/>
      <c r="AD352" s="126" t="s">
        <v>111</v>
      </c>
      <c r="AE352" s="126" t="s">
        <v>111</v>
      </c>
      <c r="AF352" s="126" t="s">
        <v>111</v>
      </c>
      <c r="AG352" s="126" t="s">
        <v>111</v>
      </c>
      <c r="AH352" s="126" t="s">
        <v>111</v>
      </c>
      <c r="AI352" s="126"/>
      <c r="AJ352" s="126" t="s">
        <v>112</v>
      </c>
      <c r="AK352" s="134"/>
      <c r="AL352" s="134"/>
      <c r="AM352" s="134"/>
      <c r="AN352" s="141" t="s">
        <v>257</v>
      </c>
      <c r="AO352" s="141"/>
      <c r="AP352" s="141" t="s">
        <v>225</v>
      </c>
      <c r="AQ352" s="141"/>
      <c r="AR352" s="141" t="s">
        <v>226</v>
      </c>
      <c r="AS352" s="141"/>
      <c r="AT352" s="141" t="s">
        <v>227</v>
      </c>
      <c r="AU352" s="129"/>
      <c r="AV352" s="129"/>
      <c r="AW352" s="129"/>
      <c r="AX352" s="129"/>
      <c r="AY352" s="129"/>
      <c r="AZ352" s="129"/>
      <c r="BA352" s="129"/>
      <c r="BB352" s="129"/>
      <c r="BC352" s="129"/>
      <c r="BD352" s="129"/>
      <c r="BE352" s="129"/>
      <c r="BF352" s="129"/>
      <c r="BG352" s="134"/>
      <c r="BH352" s="134"/>
      <c r="BI352" s="129"/>
      <c r="BJ352" s="126" t="s">
        <v>843</v>
      </c>
      <c r="BK352" s="126">
        <v>2020</v>
      </c>
      <c r="BL352" s="126" t="s">
        <v>451</v>
      </c>
      <c r="BM352" s="126" t="s">
        <v>844</v>
      </c>
    </row>
    <row r="353" spans="1:65" ht="182">
      <c r="A353" s="130">
        <v>374.530434782518</v>
      </c>
      <c r="B353" s="126" t="s">
        <v>39</v>
      </c>
      <c r="C353" s="126" t="s">
        <v>39</v>
      </c>
      <c r="D353" s="136" t="s">
        <v>855</v>
      </c>
      <c r="E353" s="136" t="s">
        <v>216</v>
      </c>
      <c r="F353" s="136" t="s">
        <v>273</v>
      </c>
      <c r="G353" s="136" t="s">
        <v>217</v>
      </c>
      <c r="H353" s="136" t="s">
        <v>336</v>
      </c>
      <c r="I353" s="151" t="s">
        <v>275</v>
      </c>
      <c r="J353" s="151" t="s">
        <v>852</v>
      </c>
      <c r="K353" s="152" t="s">
        <v>16</v>
      </c>
      <c r="L353" s="136" t="s">
        <v>853</v>
      </c>
      <c r="M353" s="132" t="s">
        <v>43</v>
      </c>
      <c r="N353" s="134"/>
      <c r="O353" s="133" t="s">
        <v>32</v>
      </c>
      <c r="P353" s="134"/>
      <c r="Q353" s="134" t="str">
        <f>IF(AND(M353&lt;&gt;"",O353&lt;&gt;""),VLOOKUP(M353&amp;O353,Listados!$M$3:$N$27,2,FALSE),"")</f>
        <v>Moderado</v>
      </c>
      <c r="R353" s="134" t="str">
        <f>+VLOOKUP(Q353,Listados!$P$3:$Q$6,2,FALSE)</f>
        <v xml:space="preserve"> Reducir el riesgo</v>
      </c>
      <c r="S353" s="126" t="s">
        <v>254</v>
      </c>
      <c r="T353" s="126" t="s">
        <v>815</v>
      </c>
      <c r="U353" s="153" t="s">
        <v>854</v>
      </c>
      <c r="V353" s="153" t="s">
        <v>852</v>
      </c>
      <c r="W353" s="126" t="s">
        <v>20</v>
      </c>
      <c r="X353" s="126" t="s">
        <v>111</v>
      </c>
      <c r="Y353" s="126"/>
      <c r="Z353" s="126" t="s">
        <v>111</v>
      </c>
      <c r="AA353" s="126"/>
      <c r="AB353" s="126" t="s">
        <v>111</v>
      </c>
      <c r="AC353" s="126"/>
      <c r="AD353" s="126" t="s">
        <v>111</v>
      </c>
      <c r="AE353" s="126" t="s">
        <v>111</v>
      </c>
      <c r="AF353" s="126" t="s">
        <v>111</v>
      </c>
      <c r="AG353" s="126" t="s">
        <v>111</v>
      </c>
      <c r="AH353" s="126" t="s">
        <v>111</v>
      </c>
      <c r="AI353" s="126"/>
      <c r="AJ353" s="126" t="s">
        <v>112</v>
      </c>
      <c r="AK353" s="134"/>
      <c r="AL353" s="134"/>
      <c r="AM353" s="134"/>
      <c r="AN353" s="141" t="s">
        <v>257</v>
      </c>
      <c r="AO353" s="141"/>
      <c r="AP353" s="141" t="s">
        <v>225</v>
      </c>
      <c r="AQ353" s="141"/>
      <c r="AR353" s="141" t="s">
        <v>226</v>
      </c>
      <c r="AS353" s="141"/>
      <c r="AT353" s="141" t="s">
        <v>227</v>
      </c>
      <c r="AU353" s="129"/>
      <c r="AV353" s="129"/>
      <c r="AW353" s="129"/>
      <c r="AX353" s="129"/>
      <c r="AY353" s="129"/>
      <c r="AZ353" s="129"/>
      <c r="BA353" s="129"/>
      <c r="BB353" s="129"/>
      <c r="BC353" s="129"/>
      <c r="BD353" s="129"/>
      <c r="BE353" s="129"/>
      <c r="BF353" s="129"/>
      <c r="BG353" s="134"/>
      <c r="BH353" s="134"/>
      <c r="BI353" s="129"/>
      <c r="BJ353" s="126" t="s">
        <v>843</v>
      </c>
      <c r="BK353" s="126">
        <v>2021</v>
      </c>
      <c r="BL353" s="126" t="s">
        <v>451</v>
      </c>
      <c r="BM353" s="126" t="s">
        <v>844</v>
      </c>
    </row>
    <row r="354" spans="1:65" ht="182">
      <c r="A354" s="130">
        <v>375.68695652164701</v>
      </c>
      <c r="B354" s="126" t="s">
        <v>39</v>
      </c>
      <c r="C354" s="126" t="s">
        <v>39</v>
      </c>
      <c r="D354" s="136" t="s">
        <v>856</v>
      </c>
      <c r="E354" s="136" t="s">
        <v>216</v>
      </c>
      <c r="F354" s="136" t="s">
        <v>273</v>
      </c>
      <c r="G354" s="136" t="s">
        <v>217</v>
      </c>
      <c r="H354" s="136" t="s">
        <v>336</v>
      </c>
      <c r="I354" s="151" t="s">
        <v>275</v>
      </c>
      <c r="J354" s="151" t="s">
        <v>852</v>
      </c>
      <c r="K354" s="152" t="s">
        <v>16</v>
      </c>
      <c r="L354" s="136" t="s">
        <v>853</v>
      </c>
      <c r="M354" s="132" t="s">
        <v>43</v>
      </c>
      <c r="N354" s="134"/>
      <c r="O354" s="133" t="s">
        <v>32</v>
      </c>
      <c r="P354" s="134"/>
      <c r="Q354" s="134" t="str">
        <f>IF(AND(M354&lt;&gt;"",O354&lt;&gt;""),VLOOKUP(M354&amp;O354,Listados!$M$3:$N$27,2,FALSE),"")</f>
        <v>Moderado</v>
      </c>
      <c r="R354" s="134" t="str">
        <f>+VLOOKUP(Q354,Listados!$P$3:$Q$6,2,FALSE)</f>
        <v xml:space="preserve"> Reducir el riesgo</v>
      </c>
      <c r="S354" s="126" t="s">
        <v>254</v>
      </c>
      <c r="T354" s="126" t="s">
        <v>815</v>
      </c>
      <c r="U354" s="153" t="s">
        <v>857</v>
      </c>
      <c r="V354" s="153" t="s">
        <v>852</v>
      </c>
      <c r="W354" s="126" t="s">
        <v>20</v>
      </c>
      <c r="X354" s="126" t="s">
        <v>111</v>
      </c>
      <c r="Y354" s="126"/>
      <c r="Z354" s="126" t="s">
        <v>111</v>
      </c>
      <c r="AA354" s="126"/>
      <c r="AB354" s="126" t="s">
        <v>111</v>
      </c>
      <c r="AC354" s="126"/>
      <c r="AD354" s="126" t="s">
        <v>111</v>
      </c>
      <c r="AE354" s="126" t="s">
        <v>111</v>
      </c>
      <c r="AF354" s="126" t="s">
        <v>111</v>
      </c>
      <c r="AG354" s="126" t="s">
        <v>111</v>
      </c>
      <c r="AH354" s="126" t="s">
        <v>111</v>
      </c>
      <c r="AI354" s="126"/>
      <c r="AJ354" s="126" t="s">
        <v>112</v>
      </c>
      <c r="AK354" s="134"/>
      <c r="AL354" s="134"/>
      <c r="AM354" s="134"/>
      <c r="AN354" s="141" t="s">
        <v>257</v>
      </c>
      <c r="AO354" s="141"/>
      <c r="AP354" s="141" t="s">
        <v>225</v>
      </c>
      <c r="AQ354" s="141"/>
      <c r="AR354" s="141" t="s">
        <v>226</v>
      </c>
      <c r="AS354" s="141"/>
      <c r="AT354" s="141" t="s">
        <v>227</v>
      </c>
      <c r="AU354" s="129"/>
      <c r="AV354" s="129"/>
      <c r="AW354" s="129"/>
      <c r="AX354" s="129"/>
      <c r="AY354" s="129"/>
      <c r="AZ354" s="129"/>
      <c r="BA354" s="129"/>
      <c r="BB354" s="129"/>
      <c r="BC354" s="129"/>
      <c r="BD354" s="129"/>
      <c r="BE354" s="129"/>
      <c r="BF354" s="129"/>
      <c r="BG354" s="134"/>
      <c r="BH354" s="134"/>
      <c r="BI354" s="129"/>
      <c r="BJ354" s="126" t="s">
        <v>843</v>
      </c>
      <c r="BK354" s="126">
        <v>2022</v>
      </c>
      <c r="BL354" s="126" t="s">
        <v>451</v>
      </c>
      <c r="BM354" s="126" t="s">
        <v>844</v>
      </c>
    </row>
    <row r="355" spans="1:65" ht="182">
      <c r="A355" s="130">
        <v>376.84347826077601</v>
      </c>
      <c r="B355" s="126" t="s">
        <v>39</v>
      </c>
      <c r="C355" s="126" t="s">
        <v>39</v>
      </c>
      <c r="D355" s="136" t="s">
        <v>858</v>
      </c>
      <c r="E355" s="136" t="s">
        <v>216</v>
      </c>
      <c r="F355" s="136" t="s">
        <v>273</v>
      </c>
      <c r="G355" s="136" t="s">
        <v>217</v>
      </c>
      <c r="H355" s="136" t="s">
        <v>336</v>
      </c>
      <c r="I355" s="151" t="s">
        <v>275</v>
      </c>
      <c r="J355" s="151" t="s">
        <v>852</v>
      </c>
      <c r="K355" s="152" t="s">
        <v>16</v>
      </c>
      <c r="L355" s="136" t="s">
        <v>853</v>
      </c>
      <c r="M355" s="132" t="s">
        <v>43</v>
      </c>
      <c r="N355" s="134"/>
      <c r="O355" s="133" t="s">
        <v>32</v>
      </c>
      <c r="P355" s="134"/>
      <c r="Q355" s="134" t="str">
        <f>IF(AND(M355&lt;&gt;"",O355&lt;&gt;""),VLOOKUP(M355&amp;O355,Listados!$M$3:$N$27,2,FALSE),"")</f>
        <v>Moderado</v>
      </c>
      <c r="R355" s="134" t="str">
        <f>+VLOOKUP(Q355,Listados!$P$3:$Q$6,2,FALSE)</f>
        <v xml:space="preserve"> Reducir el riesgo</v>
      </c>
      <c r="S355" s="126" t="s">
        <v>254</v>
      </c>
      <c r="T355" s="126" t="s">
        <v>815</v>
      </c>
      <c r="U355" s="153" t="s">
        <v>854</v>
      </c>
      <c r="V355" s="153" t="s">
        <v>852</v>
      </c>
      <c r="W355" s="126" t="s">
        <v>20</v>
      </c>
      <c r="X355" s="126" t="s">
        <v>111</v>
      </c>
      <c r="Y355" s="126"/>
      <c r="Z355" s="126" t="s">
        <v>111</v>
      </c>
      <c r="AA355" s="126"/>
      <c r="AB355" s="126" t="s">
        <v>111</v>
      </c>
      <c r="AC355" s="126"/>
      <c r="AD355" s="126" t="s">
        <v>111</v>
      </c>
      <c r="AE355" s="126" t="s">
        <v>111</v>
      </c>
      <c r="AF355" s="126" t="s">
        <v>111</v>
      </c>
      <c r="AG355" s="126" t="s">
        <v>111</v>
      </c>
      <c r="AH355" s="126" t="s">
        <v>111</v>
      </c>
      <c r="AI355" s="126"/>
      <c r="AJ355" s="126" t="s">
        <v>112</v>
      </c>
      <c r="AK355" s="134"/>
      <c r="AL355" s="134"/>
      <c r="AM355" s="134"/>
      <c r="AN355" s="141" t="s">
        <v>257</v>
      </c>
      <c r="AO355" s="141"/>
      <c r="AP355" s="141" t="s">
        <v>225</v>
      </c>
      <c r="AQ355" s="141"/>
      <c r="AR355" s="141" t="s">
        <v>226</v>
      </c>
      <c r="AS355" s="141"/>
      <c r="AT355" s="141" t="s">
        <v>227</v>
      </c>
      <c r="AU355" s="129"/>
      <c r="AV355" s="129"/>
      <c r="AW355" s="129"/>
      <c r="AX355" s="129"/>
      <c r="AY355" s="129"/>
      <c r="AZ355" s="129"/>
      <c r="BA355" s="129"/>
      <c r="BB355" s="129"/>
      <c r="BC355" s="129"/>
      <c r="BD355" s="129"/>
      <c r="BE355" s="129"/>
      <c r="BF355" s="129"/>
      <c r="BG355" s="134"/>
      <c r="BH355" s="134"/>
      <c r="BI355" s="129"/>
      <c r="BJ355" s="126" t="s">
        <v>843</v>
      </c>
      <c r="BK355" s="126">
        <v>2023</v>
      </c>
      <c r="BL355" s="126" t="s">
        <v>451</v>
      </c>
      <c r="BM355" s="126" t="s">
        <v>844</v>
      </c>
    </row>
    <row r="356" spans="1:65" ht="112">
      <c r="A356" s="130">
        <v>377.99999999990501</v>
      </c>
      <c r="B356" s="126" t="s">
        <v>39</v>
      </c>
      <c r="C356" s="126" t="s">
        <v>39</v>
      </c>
      <c r="D356" s="136" t="s">
        <v>859</v>
      </c>
      <c r="E356" s="136" t="s">
        <v>216</v>
      </c>
      <c r="F356" s="136" t="s">
        <v>273</v>
      </c>
      <c r="G356" s="136" t="s">
        <v>860</v>
      </c>
      <c r="H356" s="153" t="s">
        <v>861</v>
      </c>
      <c r="I356" s="151" t="s">
        <v>275</v>
      </c>
      <c r="J356" s="153" t="s">
        <v>861</v>
      </c>
      <c r="K356" s="152" t="s">
        <v>16</v>
      </c>
      <c r="L356" s="136" t="s">
        <v>862</v>
      </c>
      <c r="M356" s="132" t="s">
        <v>43</v>
      </c>
      <c r="N356" s="134"/>
      <c r="O356" s="133" t="s">
        <v>36</v>
      </c>
      <c r="P356" s="134"/>
      <c r="Q356" s="134" t="str">
        <f>IF(AND(M356&lt;&gt;"",O356&lt;&gt;""),VLOOKUP(M356&amp;O356,Listados!$M$3:$N$27,2,FALSE),"")</f>
        <v>Alto</v>
      </c>
      <c r="R356" s="134" t="str">
        <f>+VLOOKUP(Q356,Listados!$P$3:$Q$6,2,FALSE)</f>
        <v>Reducir el riesgo</v>
      </c>
      <c r="S356" s="126" t="s">
        <v>254</v>
      </c>
      <c r="T356" s="126" t="s">
        <v>815</v>
      </c>
      <c r="U356" s="153" t="s">
        <v>863</v>
      </c>
      <c r="V356" s="153" t="s">
        <v>852</v>
      </c>
      <c r="W356" s="153" t="s">
        <v>20</v>
      </c>
      <c r="X356" s="126" t="s">
        <v>111</v>
      </c>
      <c r="Y356" s="126"/>
      <c r="Z356" s="126" t="s">
        <v>111</v>
      </c>
      <c r="AA356" s="126"/>
      <c r="AB356" s="126" t="s">
        <v>111</v>
      </c>
      <c r="AC356" s="126"/>
      <c r="AD356" s="126" t="s">
        <v>111</v>
      </c>
      <c r="AE356" s="126"/>
      <c r="AF356" s="126" t="s">
        <v>111</v>
      </c>
      <c r="AG356" s="126"/>
      <c r="AH356" s="126" t="s">
        <v>111</v>
      </c>
      <c r="AI356" s="126"/>
      <c r="AJ356" s="126" t="s">
        <v>112</v>
      </c>
      <c r="AK356" s="134"/>
      <c r="AL356" s="134"/>
      <c r="AM356" s="134"/>
      <c r="AN356" s="141" t="s">
        <v>257</v>
      </c>
      <c r="AO356" s="141"/>
      <c r="AP356" s="141" t="s">
        <v>225</v>
      </c>
      <c r="AQ356" s="141"/>
      <c r="AR356" s="141" t="s">
        <v>267</v>
      </c>
      <c r="AS356" s="141"/>
      <c r="AT356" s="141" t="s">
        <v>227</v>
      </c>
      <c r="AU356" s="129"/>
      <c r="AV356" s="129"/>
      <c r="AW356" s="129"/>
      <c r="AX356" s="129"/>
      <c r="AY356" s="129"/>
      <c r="AZ356" s="129"/>
      <c r="BA356" s="129"/>
      <c r="BB356" s="129"/>
      <c r="BC356" s="129"/>
      <c r="BD356" s="129"/>
      <c r="BE356" s="129"/>
      <c r="BF356" s="129"/>
      <c r="BG356" s="134"/>
      <c r="BH356" s="134"/>
      <c r="BI356" s="129"/>
      <c r="BJ356" s="126" t="s">
        <v>864</v>
      </c>
      <c r="BK356" s="126">
        <v>2021</v>
      </c>
      <c r="BL356" s="126" t="s">
        <v>818</v>
      </c>
      <c r="BM356" s="126" t="s">
        <v>865</v>
      </c>
    </row>
    <row r="357" spans="1:65" ht="51" customHeight="1">
      <c r="A357" s="130">
        <v>379.15652173903402</v>
      </c>
      <c r="B357" s="132" t="s">
        <v>66</v>
      </c>
      <c r="C357" s="132" t="s">
        <v>66</v>
      </c>
      <c r="D357" s="136" t="s">
        <v>866</v>
      </c>
      <c r="E357" s="136" t="s">
        <v>247</v>
      </c>
      <c r="F357" s="136" t="s">
        <v>248</v>
      </c>
      <c r="G357" s="136" t="s">
        <v>217</v>
      </c>
      <c r="H357" s="151" t="s">
        <v>218</v>
      </c>
      <c r="I357" s="151" t="s">
        <v>251</v>
      </c>
      <c r="J357" s="151" t="s">
        <v>284</v>
      </c>
      <c r="K357" s="152" t="s">
        <v>16</v>
      </c>
      <c r="L357" s="136" t="s">
        <v>867</v>
      </c>
      <c r="M357" s="132" t="s">
        <v>21</v>
      </c>
      <c r="N357" s="134"/>
      <c r="O357" s="133" t="s">
        <v>36</v>
      </c>
      <c r="P357" s="134"/>
      <c r="Q357" s="134" t="str">
        <f>IF(AND(M357&lt;&gt;"",O357&lt;&gt;""),VLOOKUP(M357&amp;O357,Listados!$M$3:$N$27,2,FALSE),"")</f>
        <v>Moderado</v>
      </c>
      <c r="R357" s="134" t="str">
        <f>+VLOOKUP(Q357,Listados!$P$3:$Q$6,2,FALSE)</f>
        <v xml:space="preserve"> Reducir el riesgo</v>
      </c>
      <c r="S357" s="126" t="s">
        <v>254</v>
      </c>
      <c r="T357" s="126" t="s">
        <v>868</v>
      </c>
      <c r="U357" s="153" t="s">
        <v>869</v>
      </c>
      <c r="V357" s="153" t="s">
        <v>284</v>
      </c>
      <c r="W357" s="126" t="s">
        <v>20</v>
      </c>
      <c r="X357" s="126" t="s">
        <v>111</v>
      </c>
      <c r="Y357" s="126"/>
      <c r="Z357" s="126" t="s">
        <v>111</v>
      </c>
      <c r="AA357" s="126"/>
      <c r="AB357" s="126" t="s">
        <v>111</v>
      </c>
      <c r="AC357" s="126"/>
      <c r="AD357" s="126" t="s">
        <v>111</v>
      </c>
      <c r="AE357" s="126"/>
      <c r="AF357" s="126" t="s">
        <v>111</v>
      </c>
      <c r="AG357" s="126"/>
      <c r="AH357" s="126" t="s">
        <v>111</v>
      </c>
      <c r="AI357" s="126"/>
      <c r="AJ357" s="126" t="s">
        <v>112</v>
      </c>
      <c r="AK357" s="134"/>
      <c r="AL357" s="134"/>
      <c r="AM357" s="134"/>
      <c r="AN357" s="141" t="s">
        <v>241</v>
      </c>
      <c r="AO357" s="141"/>
      <c r="AP357" s="141" t="s">
        <v>552</v>
      </c>
      <c r="AQ357" s="141"/>
      <c r="AR357" s="141" t="s">
        <v>258</v>
      </c>
      <c r="AS357" s="141"/>
      <c r="AT357" s="141" t="s">
        <v>227</v>
      </c>
      <c r="AU357" s="129"/>
      <c r="AV357" s="129"/>
      <c r="AW357" s="129"/>
      <c r="AX357" s="129"/>
      <c r="AY357" s="129"/>
      <c r="AZ357" s="129"/>
      <c r="BA357" s="129"/>
      <c r="BB357" s="129"/>
      <c r="BC357" s="129"/>
      <c r="BD357" s="129"/>
      <c r="BE357" s="129"/>
      <c r="BF357" s="129"/>
      <c r="BG357" s="134"/>
      <c r="BH357" s="134"/>
      <c r="BI357" s="129"/>
      <c r="BJ357" s="126" t="s">
        <v>870</v>
      </c>
      <c r="BK357" s="140">
        <v>43831</v>
      </c>
      <c r="BL357" s="126" t="s">
        <v>871</v>
      </c>
      <c r="BM357" s="126" t="s">
        <v>872</v>
      </c>
    </row>
    <row r="358" spans="1:65" ht="154">
      <c r="A358" s="130">
        <v>380.31304347816302</v>
      </c>
      <c r="B358" s="132" t="s">
        <v>66</v>
      </c>
      <c r="C358" s="132" t="s">
        <v>66</v>
      </c>
      <c r="D358" s="136" t="s">
        <v>873</v>
      </c>
      <c r="E358" s="136" t="s">
        <v>247</v>
      </c>
      <c r="F358" s="136" t="s">
        <v>248</v>
      </c>
      <c r="G358" s="136" t="s">
        <v>217</v>
      </c>
      <c r="H358" s="151" t="s">
        <v>218</v>
      </c>
      <c r="I358" s="151" t="s">
        <v>251</v>
      </c>
      <c r="J358" s="151" t="s">
        <v>405</v>
      </c>
      <c r="K358" s="152" t="s">
        <v>30</v>
      </c>
      <c r="L358" s="136" t="s">
        <v>867</v>
      </c>
      <c r="M358" s="132" t="s">
        <v>21</v>
      </c>
      <c r="N358" s="134"/>
      <c r="O358" s="133" t="s">
        <v>36</v>
      </c>
      <c r="P358" s="134"/>
      <c r="Q358" s="134" t="str">
        <f>IF(AND(M358&lt;&gt;"",O358&lt;&gt;""),VLOOKUP(M358&amp;O358,Listados!$M$3:$N$27,2,FALSE),"")</f>
        <v>Moderado</v>
      </c>
      <c r="R358" s="134" t="str">
        <f>+VLOOKUP(Q358,Listados!$P$3:$Q$6,2,FALSE)</f>
        <v xml:space="preserve"> Reducir el riesgo</v>
      </c>
      <c r="S358" s="126" t="s">
        <v>254</v>
      </c>
      <c r="T358" s="126" t="s">
        <v>255</v>
      </c>
      <c r="U358" s="153" t="s">
        <v>874</v>
      </c>
      <c r="V358" s="153" t="s">
        <v>284</v>
      </c>
      <c r="W358" s="126" t="s">
        <v>20</v>
      </c>
      <c r="X358" s="126" t="s">
        <v>875</v>
      </c>
      <c r="Y358" s="126"/>
      <c r="Z358" s="126" t="s">
        <v>875</v>
      </c>
      <c r="AA358" s="126"/>
      <c r="AB358" s="126" t="s">
        <v>875</v>
      </c>
      <c r="AC358" s="126"/>
      <c r="AD358" s="126" t="s">
        <v>875</v>
      </c>
      <c r="AE358" s="126"/>
      <c r="AF358" s="126" t="s">
        <v>875</v>
      </c>
      <c r="AG358" s="126"/>
      <c r="AH358" s="126" t="s">
        <v>875</v>
      </c>
      <c r="AI358" s="126"/>
      <c r="AJ358" s="126" t="s">
        <v>112</v>
      </c>
      <c r="AK358" s="134"/>
      <c r="AL358" s="134"/>
      <c r="AM358" s="134"/>
      <c r="AN358" s="141" t="s">
        <v>241</v>
      </c>
      <c r="AO358" s="141"/>
      <c r="AP358" s="141" t="s">
        <v>552</v>
      </c>
      <c r="AQ358" s="141"/>
      <c r="AR358" s="141" t="s">
        <v>258</v>
      </c>
      <c r="AS358" s="141"/>
      <c r="AT358" s="141" t="s">
        <v>227</v>
      </c>
      <c r="AU358" s="129"/>
      <c r="AV358" s="129"/>
      <c r="AW358" s="129"/>
      <c r="AX358" s="129"/>
      <c r="AY358" s="129"/>
      <c r="AZ358" s="129"/>
      <c r="BA358" s="129"/>
      <c r="BB358" s="129"/>
      <c r="BC358" s="129"/>
      <c r="BD358" s="129"/>
      <c r="BE358" s="129"/>
      <c r="BF358" s="129"/>
      <c r="BG358" s="134"/>
      <c r="BH358" s="134"/>
      <c r="BI358" s="129"/>
      <c r="BJ358" s="126" t="s">
        <v>870</v>
      </c>
      <c r="BK358" s="140">
        <v>43832</v>
      </c>
      <c r="BL358" s="126" t="s">
        <v>871</v>
      </c>
      <c r="BM358" s="126" t="s">
        <v>872</v>
      </c>
    </row>
    <row r="359" spans="1:65" ht="154">
      <c r="A359" s="130">
        <v>381.46956521729197</v>
      </c>
      <c r="B359" s="132" t="s">
        <v>66</v>
      </c>
      <c r="C359" s="132" t="s">
        <v>66</v>
      </c>
      <c r="D359" s="136" t="s">
        <v>876</v>
      </c>
      <c r="E359" s="136" t="s">
        <v>247</v>
      </c>
      <c r="F359" s="136" t="s">
        <v>248</v>
      </c>
      <c r="G359" s="136" t="s">
        <v>217</v>
      </c>
      <c r="H359" s="151" t="s">
        <v>218</v>
      </c>
      <c r="I359" s="151" t="s">
        <v>251</v>
      </c>
      <c r="J359" s="151" t="s">
        <v>805</v>
      </c>
      <c r="K359" s="152" t="s">
        <v>30</v>
      </c>
      <c r="L359" s="136" t="s">
        <v>877</v>
      </c>
      <c r="M359" s="132" t="s">
        <v>21</v>
      </c>
      <c r="N359" s="134"/>
      <c r="O359" s="133" t="s">
        <v>36</v>
      </c>
      <c r="P359" s="134"/>
      <c r="Q359" s="134" t="str">
        <f>IF(AND(M359&lt;&gt;"",O359&lt;&gt;""),VLOOKUP(M359&amp;O359,Listados!$M$3:$N$27,2,FALSE),"")</f>
        <v>Moderado</v>
      </c>
      <c r="R359" s="134" t="str">
        <f>+VLOOKUP(Q359,Listados!$P$3:$Q$6,2,FALSE)</f>
        <v xml:space="preserve"> Reducir el riesgo</v>
      </c>
      <c r="S359" s="126" t="s">
        <v>254</v>
      </c>
      <c r="T359" s="126" t="s">
        <v>255</v>
      </c>
      <c r="U359" s="153" t="s">
        <v>874</v>
      </c>
      <c r="V359" s="153" t="s">
        <v>805</v>
      </c>
      <c r="W359" s="126" t="s">
        <v>20</v>
      </c>
      <c r="X359" s="126" t="s">
        <v>875</v>
      </c>
      <c r="Y359" s="126">
        <f t="shared" ref="Y359:Y372" si="61">+IF(X359="si",15,"")</f>
        <v>15</v>
      </c>
      <c r="Z359" s="126" t="s">
        <v>875</v>
      </c>
      <c r="AA359" s="126">
        <f t="shared" ref="AA359:AA372" si="62">+IF(Z359="si",15,"")</f>
        <v>15</v>
      </c>
      <c r="AB359" s="126" t="s">
        <v>875</v>
      </c>
      <c r="AC359" s="126">
        <f t="shared" ref="AC359:AC372" si="63">+IF(AB359="si",15,"")</f>
        <v>15</v>
      </c>
      <c r="AD359" s="126" t="s">
        <v>875</v>
      </c>
      <c r="AE359" s="126">
        <f t="shared" ref="AE359:AE372" si="64">+IF(AD359="si",15,"")</f>
        <v>15</v>
      </c>
      <c r="AF359" s="126" t="s">
        <v>875</v>
      </c>
      <c r="AG359" s="126">
        <f t="shared" ref="AG359:AG372" si="65">+IF(AF359="si",15,"")</f>
        <v>15</v>
      </c>
      <c r="AH359" s="126" t="s">
        <v>875</v>
      </c>
      <c r="AI359" s="126">
        <f t="shared" ref="AI359:AI372" si="66">+IF(AH359="si",15,"")</f>
        <v>15</v>
      </c>
      <c r="AJ359" s="126" t="s">
        <v>112</v>
      </c>
      <c r="AK359" s="134"/>
      <c r="AL359" s="134"/>
      <c r="AM359" s="134"/>
      <c r="AN359" s="141" t="s">
        <v>224</v>
      </c>
      <c r="AO359" s="141"/>
      <c r="AP359" s="141" t="s">
        <v>552</v>
      </c>
      <c r="AQ359" s="141"/>
      <c r="AR359" s="141" t="s">
        <v>258</v>
      </c>
      <c r="AS359" s="141"/>
      <c r="AT359" s="141" t="s">
        <v>227</v>
      </c>
      <c r="AU359" s="129"/>
      <c r="AV359" s="129"/>
      <c r="AW359" s="129"/>
      <c r="AX359" s="129"/>
      <c r="AY359" s="129"/>
      <c r="AZ359" s="129"/>
      <c r="BA359" s="129"/>
      <c r="BB359" s="129"/>
      <c r="BC359" s="129"/>
      <c r="BD359" s="129"/>
      <c r="BE359" s="129"/>
      <c r="BF359" s="129"/>
      <c r="BG359" s="134"/>
      <c r="BH359" s="134"/>
      <c r="BI359" s="129"/>
      <c r="BJ359" s="126" t="s">
        <v>870</v>
      </c>
      <c r="BK359" s="140">
        <v>43833</v>
      </c>
      <c r="BL359" s="126" t="s">
        <v>871</v>
      </c>
      <c r="BM359" s="126" t="s">
        <v>872</v>
      </c>
    </row>
    <row r="360" spans="1:65" ht="154">
      <c r="A360" s="130">
        <v>382.62608695642098</v>
      </c>
      <c r="B360" s="132" t="s">
        <v>66</v>
      </c>
      <c r="C360" s="132" t="s">
        <v>66</v>
      </c>
      <c r="D360" s="136" t="s">
        <v>878</v>
      </c>
      <c r="E360" s="136" t="s">
        <v>247</v>
      </c>
      <c r="F360" s="136" t="s">
        <v>248</v>
      </c>
      <c r="G360" s="136" t="s">
        <v>217</v>
      </c>
      <c r="H360" s="151" t="s">
        <v>218</v>
      </c>
      <c r="I360" s="151" t="s">
        <v>251</v>
      </c>
      <c r="J360" s="151" t="s">
        <v>261</v>
      </c>
      <c r="K360" s="152" t="s">
        <v>30</v>
      </c>
      <c r="L360" s="136" t="s">
        <v>879</v>
      </c>
      <c r="M360" s="132" t="s">
        <v>21</v>
      </c>
      <c r="N360" s="134"/>
      <c r="O360" s="133" t="s">
        <v>36</v>
      </c>
      <c r="P360" s="134"/>
      <c r="Q360" s="134" t="str">
        <f>IF(AND(M360&lt;&gt;"",O360&lt;&gt;""),VLOOKUP(M360&amp;O360,Listados!$M$3:$N$27,2,FALSE),"")</f>
        <v>Moderado</v>
      </c>
      <c r="R360" s="134" t="str">
        <f>+VLOOKUP(Q360,Listados!$P$3:$Q$6,2,FALSE)</f>
        <v xml:space="preserve"> Reducir el riesgo</v>
      </c>
      <c r="S360" s="126" t="s">
        <v>254</v>
      </c>
      <c r="T360" s="126" t="s">
        <v>396</v>
      </c>
      <c r="U360" s="153" t="s">
        <v>880</v>
      </c>
      <c r="V360" s="153" t="s">
        <v>881</v>
      </c>
      <c r="W360" s="126" t="s">
        <v>20</v>
      </c>
      <c r="X360" s="126" t="s">
        <v>111</v>
      </c>
      <c r="Y360" s="126">
        <f t="shared" si="61"/>
        <v>15</v>
      </c>
      <c r="Z360" s="126" t="s">
        <v>111</v>
      </c>
      <c r="AA360" s="126">
        <f t="shared" si="62"/>
        <v>15</v>
      </c>
      <c r="AB360" s="126" t="s">
        <v>111</v>
      </c>
      <c r="AC360" s="126">
        <f t="shared" si="63"/>
        <v>15</v>
      </c>
      <c r="AD360" s="126" t="s">
        <v>111</v>
      </c>
      <c r="AE360" s="126">
        <f t="shared" si="64"/>
        <v>15</v>
      </c>
      <c r="AF360" s="126" t="s">
        <v>111</v>
      </c>
      <c r="AG360" s="126">
        <f t="shared" si="65"/>
        <v>15</v>
      </c>
      <c r="AH360" s="126" t="s">
        <v>111</v>
      </c>
      <c r="AI360" s="126">
        <f t="shared" si="66"/>
        <v>15</v>
      </c>
      <c r="AJ360" s="126" t="s">
        <v>112</v>
      </c>
      <c r="AK360" s="134"/>
      <c r="AL360" s="134"/>
      <c r="AM360" s="134"/>
      <c r="AN360" s="141" t="s">
        <v>241</v>
      </c>
      <c r="AO360" s="141"/>
      <c r="AP360" s="141" t="s">
        <v>882</v>
      </c>
      <c r="AQ360" s="141"/>
      <c r="AR360" s="141" t="s">
        <v>258</v>
      </c>
      <c r="AS360" s="141"/>
      <c r="AT360" s="141" t="s">
        <v>242</v>
      </c>
      <c r="AU360" s="129"/>
      <c r="AV360" s="129"/>
      <c r="AW360" s="129"/>
      <c r="AX360" s="129"/>
      <c r="AY360" s="129"/>
      <c r="AZ360" s="129"/>
      <c r="BA360" s="129"/>
      <c r="BB360" s="129"/>
      <c r="BC360" s="129"/>
      <c r="BD360" s="129"/>
      <c r="BE360" s="129"/>
      <c r="BF360" s="129"/>
      <c r="BG360" s="134"/>
      <c r="BH360" s="134"/>
      <c r="BI360" s="129"/>
      <c r="BJ360" s="126" t="s">
        <v>870</v>
      </c>
      <c r="BK360" s="140">
        <v>43834</v>
      </c>
      <c r="BL360" s="126" t="s">
        <v>871</v>
      </c>
      <c r="BM360" s="126" t="s">
        <v>872</v>
      </c>
    </row>
    <row r="361" spans="1:65" ht="154">
      <c r="A361" s="130">
        <v>383.78260869554998</v>
      </c>
      <c r="B361" s="132" t="s">
        <v>66</v>
      </c>
      <c r="C361" s="132" t="s">
        <v>66</v>
      </c>
      <c r="D361" s="136" t="s">
        <v>878</v>
      </c>
      <c r="E361" s="136" t="s">
        <v>247</v>
      </c>
      <c r="F361" s="136" t="s">
        <v>248</v>
      </c>
      <c r="G361" s="136" t="s">
        <v>217</v>
      </c>
      <c r="H361" s="151" t="s">
        <v>250</v>
      </c>
      <c r="I361" s="151" t="s">
        <v>251</v>
      </c>
      <c r="J361" s="151" t="s">
        <v>284</v>
      </c>
      <c r="K361" s="152" t="s">
        <v>30</v>
      </c>
      <c r="L361" s="136" t="s">
        <v>883</v>
      </c>
      <c r="M361" s="132" t="s">
        <v>21</v>
      </c>
      <c r="N361" s="134"/>
      <c r="O361" s="133" t="s">
        <v>36</v>
      </c>
      <c r="P361" s="134"/>
      <c r="Q361" s="134" t="str">
        <f>IF(AND(M361&lt;&gt;"",O361&lt;&gt;""),VLOOKUP(M361&amp;O361,Listados!$M$3:$N$27,2,FALSE),"")</f>
        <v>Moderado</v>
      </c>
      <c r="R361" s="134" t="str">
        <f>+VLOOKUP(Q361,Listados!$P$3:$Q$6,2,FALSE)</f>
        <v xml:space="preserve"> Reducir el riesgo</v>
      </c>
      <c r="S361" s="126" t="s">
        <v>254</v>
      </c>
      <c r="T361" s="126" t="s">
        <v>527</v>
      </c>
      <c r="U361" s="153" t="s">
        <v>884</v>
      </c>
      <c r="V361" s="153" t="s">
        <v>284</v>
      </c>
      <c r="W361" s="126" t="s">
        <v>20</v>
      </c>
      <c r="X361" s="126" t="s">
        <v>111</v>
      </c>
      <c r="Y361" s="126">
        <f t="shared" si="61"/>
        <v>15</v>
      </c>
      <c r="Z361" s="126" t="s">
        <v>111</v>
      </c>
      <c r="AA361" s="126">
        <f t="shared" si="62"/>
        <v>15</v>
      </c>
      <c r="AB361" s="126" t="s">
        <v>111</v>
      </c>
      <c r="AC361" s="126">
        <f t="shared" si="63"/>
        <v>15</v>
      </c>
      <c r="AD361" s="126" t="s">
        <v>111</v>
      </c>
      <c r="AE361" s="126">
        <f t="shared" si="64"/>
        <v>15</v>
      </c>
      <c r="AF361" s="126" t="s">
        <v>111</v>
      </c>
      <c r="AG361" s="126">
        <f t="shared" si="65"/>
        <v>15</v>
      </c>
      <c r="AH361" s="126" t="s">
        <v>111</v>
      </c>
      <c r="AI361" s="126">
        <f t="shared" si="66"/>
        <v>15</v>
      </c>
      <c r="AJ361" s="126" t="s">
        <v>112</v>
      </c>
      <c r="AK361" s="134"/>
      <c r="AL361" s="134"/>
      <c r="AM361" s="134"/>
      <c r="AN361" s="141" t="s">
        <v>224</v>
      </c>
      <c r="AO361" s="141"/>
      <c r="AP361" s="141" t="s">
        <v>225</v>
      </c>
      <c r="AQ361" s="141"/>
      <c r="AR361" s="141" t="s">
        <v>258</v>
      </c>
      <c r="AS361" s="141"/>
      <c r="AT361" s="141" t="s">
        <v>242</v>
      </c>
      <c r="AU361" s="129"/>
      <c r="AV361" s="129"/>
      <c r="AW361" s="129"/>
      <c r="AX361" s="129"/>
      <c r="AY361" s="129"/>
      <c r="AZ361" s="129"/>
      <c r="BA361" s="129"/>
      <c r="BB361" s="129"/>
      <c r="BC361" s="129"/>
      <c r="BD361" s="129"/>
      <c r="BE361" s="129"/>
      <c r="BF361" s="129"/>
      <c r="BG361" s="134"/>
      <c r="BH361" s="134"/>
      <c r="BI361" s="129"/>
      <c r="BJ361" s="126" t="s">
        <v>870</v>
      </c>
      <c r="BK361" s="140">
        <v>43835</v>
      </c>
      <c r="BL361" s="126" t="s">
        <v>871</v>
      </c>
      <c r="BM361" s="126" t="s">
        <v>872</v>
      </c>
    </row>
    <row r="362" spans="1:65" ht="64.5" customHeight="1">
      <c r="A362" s="130">
        <v>384.93913043467899</v>
      </c>
      <c r="B362" s="126" t="s">
        <v>73</v>
      </c>
      <c r="C362" s="126" t="s">
        <v>73</v>
      </c>
      <c r="D362" s="136" t="s">
        <v>885</v>
      </c>
      <c r="E362" s="136" t="s">
        <v>247</v>
      </c>
      <c r="F362" s="136" t="s">
        <v>248</v>
      </c>
      <c r="G362" s="136" t="s">
        <v>249</v>
      </c>
      <c r="H362" s="151" t="s">
        <v>536</v>
      </c>
      <c r="I362" s="151" t="s">
        <v>251</v>
      </c>
      <c r="J362" s="151" t="s">
        <v>261</v>
      </c>
      <c r="K362" s="152" t="s">
        <v>30</v>
      </c>
      <c r="L362" s="136" t="s">
        <v>886</v>
      </c>
      <c r="M362" s="132" t="s">
        <v>21</v>
      </c>
      <c r="N362" s="134"/>
      <c r="O362" s="133" t="s">
        <v>18</v>
      </c>
      <c r="P362" s="134"/>
      <c r="Q362" s="134" t="str">
        <f>IF(AND(M362&lt;&gt;"",O362&lt;&gt;""),VLOOKUP(M362&amp;O362,Listados!$M$3:$N$27,2,FALSE),"")</f>
        <v>Bajo</v>
      </c>
      <c r="R362" s="134" t="str">
        <f>+VLOOKUP(Q362,Listados!$P$3:$Q$6,2,FALSE)</f>
        <v>Asumir el riesgo</v>
      </c>
      <c r="S362" s="126" t="s">
        <v>459</v>
      </c>
      <c r="T362" s="126" t="s">
        <v>887</v>
      </c>
      <c r="U362" s="153" t="s">
        <v>888</v>
      </c>
      <c r="V362" s="153" t="s">
        <v>261</v>
      </c>
      <c r="W362" s="126" t="s">
        <v>20</v>
      </c>
      <c r="X362" s="126" t="s">
        <v>111</v>
      </c>
      <c r="Y362" s="126">
        <f t="shared" si="61"/>
        <v>15</v>
      </c>
      <c r="Z362" s="126" t="s">
        <v>111</v>
      </c>
      <c r="AA362" s="126">
        <f t="shared" si="62"/>
        <v>15</v>
      </c>
      <c r="AB362" s="126" t="s">
        <v>111</v>
      </c>
      <c r="AC362" s="126">
        <f t="shared" si="63"/>
        <v>15</v>
      </c>
      <c r="AD362" s="126" t="s">
        <v>111</v>
      </c>
      <c r="AE362" s="126">
        <f t="shared" si="64"/>
        <v>15</v>
      </c>
      <c r="AF362" s="126" t="s">
        <v>111</v>
      </c>
      <c r="AG362" s="126">
        <f t="shared" si="65"/>
        <v>15</v>
      </c>
      <c r="AH362" s="126" t="s">
        <v>111</v>
      </c>
      <c r="AI362" s="126">
        <f t="shared" si="66"/>
        <v>15</v>
      </c>
      <c r="AJ362" s="126" t="s">
        <v>112</v>
      </c>
      <c r="AK362" s="134"/>
      <c r="AL362" s="134"/>
      <c r="AM362" s="134"/>
      <c r="AN362" s="141" t="s">
        <v>257</v>
      </c>
      <c r="AO362" s="141"/>
      <c r="AP362" s="141" t="s">
        <v>448</v>
      </c>
      <c r="AQ362" s="141"/>
      <c r="AR362" s="141" t="s">
        <v>258</v>
      </c>
      <c r="AS362" s="141"/>
      <c r="AT362" s="141" t="s">
        <v>227</v>
      </c>
      <c r="AU362" s="129"/>
      <c r="AV362" s="129"/>
      <c r="AW362" s="129"/>
      <c r="AX362" s="129"/>
      <c r="AY362" s="129"/>
      <c r="AZ362" s="129"/>
      <c r="BA362" s="129"/>
      <c r="BB362" s="129"/>
      <c r="BC362" s="129"/>
      <c r="BD362" s="129"/>
      <c r="BE362" s="129"/>
      <c r="BF362" s="129"/>
      <c r="BG362" s="134"/>
      <c r="BH362" s="134"/>
      <c r="BI362" s="129"/>
      <c r="BJ362" s="126" t="str">
        <f t="shared" ref="BJ362:BL372" si="67">+IF($R362="Asumir el riesgo","NA","")</f>
        <v>NA</v>
      </c>
      <c r="BK362" s="126" t="str">
        <f t="shared" si="67"/>
        <v>NA</v>
      </c>
      <c r="BL362" s="126" t="str">
        <f t="shared" si="67"/>
        <v>NA</v>
      </c>
      <c r="BM362" s="126" t="s">
        <v>889</v>
      </c>
    </row>
    <row r="363" spans="1:65" ht="84">
      <c r="A363" s="130">
        <v>386.09565217380799</v>
      </c>
      <c r="B363" s="126" t="s">
        <v>73</v>
      </c>
      <c r="C363" s="126" t="s">
        <v>73</v>
      </c>
      <c r="D363" s="136" t="s">
        <v>890</v>
      </c>
      <c r="E363" s="136" t="s">
        <v>247</v>
      </c>
      <c r="F363" s="136" t="s">
        <v>248</v>
      </c>
      <c r="G363" s="136" t="s">
        <v>249</v>
      </c>
      <c r="H363" s="151" t="s">
        <v>536</v>
      </c>
      <c r="I363" s="151" t="s">
        <v>251</v>
      </c>
      <c r="J363" s="151" t="s">
        <v>261</v>
      </c>
      <c r="K363" s="152" t="s">
        <v>30</v>
      </c>
      <c r="L363" s="136" t="s">
        <v>886</v>
      </c>
      <c r="M363" s="132" t="s">
        <v>21</v>
      </c>
      <c r="N363" s="134"/>
      <c r="O363" s="133" t="s">
        <v>18</v>
      </c>
      <c r="P363" s="134"/>
      <c r="Q363" s="134" t="str">
        <f>IF(AND(M363&lt;&gt;"",O363&lt;&gt;""),VLOOKUP(M363&amp;O363,Listados!$M$3:$N$27,2,FALSE),"")</f>
        <v>Bajo</v>
      </c>
      <c r="R363" s="134" t="str">
        <f>+VLOOKUP(Q363,Listados!$P$3:$Q$6,2,FALSE)</f>
        <v>Asumir el riesgo</v>
      </c>
      <c r="S363" s="126" t="s">
        <v>459</v>
      </c>
      <c r="T363" s="126" t="s">
        <v>887</v>
      </c>
      <c r="U363" s="153" t="s">
        <v>888</v>
      </c>
      <c r="V363" s="153" t="s">
        <v>261</v>
      </c>
      <c r="W363" s="126" t="s">
        <v>20</v>
      </c>
      <c r="X363" s="126" t="s">
        <v>111</v>
      </c>
      <c r="Y363" s="126">
        <f t="shared" si="61"/>
        <v>15</v>
      </c>
      <c r="Z363" s="126" t="s">
        <v>111</v>
      </c>
      <c r="AA363" s="126">
        <f t="shared" si="62"/>
        <v>15</v>
      </c>
      <c r="AB363" s="126" t="s">
        <v>111</v>
      </c>
      <c r="AC363" s="126">
        <f t="shared" si="63"/>
        <v>15</v>
      </c>
      <c r="AD363" s="126" t="s">
        <v>111</v>
      </c>
      <c r="AE363" s="126">
        <f t="shared" si="64"/>
        <v>15</v>
      </c>
      <c r="AF363" s="126" t="s">
        <v>111</v>
      </c>
      <c r="AG363" s="126">
        <f t="shared" si="65"/>
        <v>15</v>
      </c>
      <c r="AH363" s="126" t="s">
        <v>111</v>
      </c>
      <c r="AI363" s="126">
        <f t="shared" si="66"/>
        <v>15</v>
      </c>
      <c r="AJ363" s="126" t="s">
        <v>112</v>
      </c>
      <c r="AK363" s="134"/>
      <c r="AL363" s="134"/>
      <c r="AM363" s="134"/>
      <c r="AN363" s="141" t="s">
        <v>257</v>
      </c>
      <c r="AO363" s="141"/>
      <c r="AP363" s="141" t="s">
        <v>448</v>
      </c>
      <c r="AQ363" s="141"/>
      <c r="AR363" s="141" t="s">
        <v>258</v>
      </c>
      <c r="AS363" s="141"/>
      <c r="AT363" s="141" t="s">
        <v>227</v>
      </c>
      <c r="AU363" s="129"/>
      <c r="AV363" s="129"/>
      <c r="AW363" s="129"/>
      <c r="AX363" s="129"/>
      <c r="AY363" s="129"/>
      <c r="AZ363" s="129"/>
      <c r="BA363" s="129"/>
      <c r="BB363" s="129"/>
      <c r="BC363" s="129"/>
      <c r="BD363" s="129"/>
      <c r="BE363" s="129"/>
      <c r="BF363" s="129"/>
      <c r="BG363" s="134"/>
      <c r="BH363" s="134"/>
      <c r="BI363" s="129"/>
      <c r="BJ363" s="126" t="str">
        <f t="shared" si="67"/>
        <v>NA</v>
      </c>
      <c r="BK363" s="126" t="str">
        <f t="shared" si="67"/>
        <v>NA</v>
      </c>
      <c r="BL363" s="126" t="str">
        <f t="shared" si="67"/>
        <v>NA</v>
      </c>
      <c r="BM363" s="126" t="s">
        <v>889</v>
      </c>
    </row>
    <row r="364" spans="1:65" ht="98">
      <c r="A364" s="130">
        <v>387.252173912937</v>
      </c>
      <c r="B364" s="126" t="s">
        <v>73</v>
      </c>
      <c r="C364" s="126" t="s">
        <v>73</v>
      </c>
      <c r="D364" s="136" t="s">
        <v>891</v>
      </c>
      <c r="E364" s="136" t="s">
        <v>247</v>
      </c>
      <c r="F364" s="136" t="s">
        <v>248</v>
      </c>
      <c r="G364" s="136" t="s">
        <v>249</v>
      </c>
      <c r="H364" s="151" t="s">
        <v>536</v>
      </c>
      <c r="I364" s="151" t="s">
        <v>251</v>
      </c>
      <c r="J364" s="151" t="s">
        <v>261</v>
      </c>
      <c r="K364" s="152" t="s">
        <v>30</v>
      </c>
      <c r="L364" s="136" t="s">
        <v>886</v>
      </c>
      <c r="M364" s="132" t="s">
        <v>21</v>
      </c>
      <c r="N364" s="134"/>
      <c r="O364" s="133" t="s">
        <v>18</v>
      </c>
      <c r="P364" s="134"/>
      <c r="Q364" s="134" t="str">
        <f>IF(AND(M364&lt;&gt;"",O364&lt;&gt;""),VLOOKUP(M364&amp;O364,Listados!$M$3:$N$27,2,FALSE),"")</f>
        <v>Bajo</v>
      </c>
      <c r="R364" s="134" t="str">
        <f>+VLOOKUP(Q364,Listados!$P$3:$Q$6,2,FALSE)</f>
        <v>Asumir el riesgo</v>
      </c>
      <c r="S364" s="126" t="s">
        <v>459</v>
      </c>
      <c r="T364" s="126" t="s">
        <v>887</v>
      </c>
      <c r="U364" s="153" t="s">
        <v>888</v>
      </c>
      <c r="V364" s="153" t="s">
        <v>261</v>
      </c>
      <c r="W364" s="126" t="s">
        <v>20</v>
      </c>
      <c r="X364" s="126" t="s">
        <v>111</v>
      </c>
      <c r="Y364" s="126">
        <f t="shared" si="61"/>
        <v>15</v>
      </c>
      <c r="Z364" s="126" t="s">
        <v>111</v>
      </c>
      <c r="AA364" s="126">
        <f t="shared" si="62"/>
        <v>15</v>
      </c>
      <c r="AB364" s="126" t="s">
        <v>111</v>
      </c>
      <c r="AC364" s="126">
        <f t="shared" si="63"/>
        <v>15</v>
      </c>
      <c r="AD364" s="126" t="s">
        <v>111</v>
      </c>
      <c r="AE364" s="126">
        <f t="shared" si="64"/>
        <v>15</v>
      </c>
      <c r="AF364" s="126" t="s">
        <v>111</v>
      </c>
      <c r="AG364" s="126">
        <f t="shared" si="65"/>
        <v>15</v>
      </c>
      <c r="AH364" s="126" t="s">
        <v>111</v>
      </c>
      <c r="AI364" s="126">
        <f t="shared" si="66"/>
        <v>15</v>
      </c>
      <c r="AJ364" s="126" t="s">
        <v>112</v>
      </c>
      <c r="AK364" s="134"/>
      <c r="AL364" s="134"/>
      <c r="AM364" s="134"/>
      <c r="AN364" s="141" t="s">
        <v>257</v>
      </c>
      <c r="AO364" s="141"/>
      <c r="AP364" s="141" t="s">
        <v>448</v>
      </c>
      <c r="AQ364" s="141"/>
      <c r="AR364" s="141" t="s">
        <v>258</v>
      </c>
      <c r="AS364" s="141"/>
      <c r="AT364" s="141" t="s">
        <v>227</v>
      </c>
      <c r="AU364" s="129"/>
      <c r="AV364" s="129"/>
      <c r="AW364" s="129"/>
      <c r="AX364" s="129"/>
      <c r="AY364" s="129"/>
      <c r="AZ364" s="129"/>
      <c r="BA364" s="129"/>
      <c r="BB364" s="129"/>
      <c r="BC364" s="129"/>
      <c r="BD364" s="129"/>
      <c r="BE364" s="129"/>
      <c r="BF364" s="129"/>
      <c r="BG364" s="134"/>
      <c r="BH364" s="134"/>
      <c r="BI364" s="129"/>
      <c r="BJ364" s="126" t="str">
        <f t="shared" si="67"/>
        <v>NA</v>
      </c>
      <c r="BK364" s="126" t="str">
        <f t="shared" si="67"/>
        <v>NA</v>
      </c>
      <c r="BL364" s="126" t="str">
        <f t="shared" si="67"/>
        <v>NA</v>
      </c>
      <c r="BM364" s="126" t="s">
        <v>889</v>
      </c>
    </row>
    <row r="365" spans="1:65" ht="84">
      <c r="A365" s="130">
        <v>388.408695652066</v>
      </c>
      <c r="B365" s="126" t="s">
        <v>73</v>
      </c>
      <c r="C365" s="126" t="s">
        <v>73</v>
      </c>
      <c r="D365" s="136" t="s">
        <v>892</v>
      </c>
      <c r="E365" s="136" t="s">
        <v>247</v>
      </c>
      <c r="F365" s="136" t="s">
        <v>248</v>
      </c>
      <c r="G365" s="136" t="s">
        <v>249</v>
      </c>
      <c r="H365" s="151" t="s">
        <v>536</v>
      </c>
      <c r="I365" s="151" t="s">
        <v>251</v>
      </c>
      <c r="J365" s="151" t="s">
        <v>261</v>
      </c>
      <c r="K365" s="152" t="s">
        <v>30</v>
      </c>
      <c r="L365" s="136" t="s">
        <v>886</v>
      </c>
      <c r="M365" s="132" t="s">
        <v>21</v>
      </c>
      <c r="N365" s="134"/>
      <c r="O365" s="133" t="s">
        <v>18</v>
      </c>
      <c r="P365" s="134"/>
      <c r="Q365" s="134" t="str">
        <f>IF(AND(M365&lt;&gt;"",O365&lt;&gt;""),VLOOKUP(M365&amp;O365,Listados!$M$3:$N$27,2,FALSE),"")</f>
        <v>Bajo</v>
      </c>
      <c r="R365" s="134" t="str">
        <f>+VLOOKUP(Q365,Listados!$P$3:$Q$6,2,FALSE)</f>
        <v>Asumir el riesgo</v>
      </c>
      <c r="S365" s="126" t="s">
        <v>459</v>
      </c>
      <c r="T365" s="126" t="s">
        <v>887</v>
      </c>
      <c r="U365" s="153" t="s">
        <v>888</v>
      </c>
      <c r="V365" s="153" t="s">
        <v>261</v>
      </c>
      <c r="W365" s="126" t="s">
        <v>20</v>
      </c>
      <c r="X365" s="126" t="s">
        <v>111</v>
      </c>
      <c r="Y365" s="126">
        <f t="shared" si="61"/>
        <v>15</v>
      </c>
      <c r="Z365" s="126" t="s">
        <v>111</v>
      </c>
      <c r="AA365" s="126">
        <f t="shared" si="62"/>
        <v>15</v>
      </c>
      <c r="AB365" s="126" t="s">
        <v>111</v>
      </c>
      <c r="AC365" s="126">
        <f t="shared" si="63"/>
        <v>15</v>
      </c>
      <c r="AD365" s="126" t="s">
        <v>111</v>
      </c>
      <c r="AE365" s="126">
        <f t="shared" si="64"/>
        <v>15</v>
      </c>
      <c r="AF365" s="126" t="s">
        <v>111</v>
      </c>
      <c r="AG365" s="126">
        <f t="shared" si="65"/>
        <v>15</v>
      </c>
      <c r="AH365" s="126" t="s">
        <v>111</v>
      </c>
      <c r="AI365" s="126">
        <f t="shared" si="66"/>
        <v>15</v>
      </c>
      <c r="AJ365" s="126" t="s">
        <v>112</v>
      </c>
      <c r="AK365" s="134"/>
      <c r="AL365" s="134"/>
      <c r="AM365" s="134"/>
      <c r="AN365" s="141" t="s">
        <v>257</v>
      </c>
      <c r="AO365" s="141"/>
      <c r="AP365" s="141" t="s">
        <v>448</v>
      </c>
      <c r="AQ365" s="141"/>
      <c r="AR365" s="141" t="s">
        <v>258</v>
      </c>
      <c r="AS365" s="141"/>
      <c r="AT365" s="141" t="s">
        <v>227</v>
      </c>
      <c r="AU365" s="129"/>
      <c r="AV365" s="129"/>
      <c r="AW365" s="129"/>
      <c r="AX365" s="129"/>
      <c r="AY365" s="129"/>
      <c r="AZ365" s="129"/>
      <c r="BA365" s="129"/>
      <c r="BB365" s="129"/>
      <c r="BC365" s="129"/>
      <c r="BD365" s="129"/>
      <c r="BE365" s="129"/>
      <c r="BF365" s="129"/>
      <c r="BG365" s="134"/>
      <c r="BH365" s="134"/>
      <c r="BI365" s="129"/>
      <c r="BJ365" s="126" t="str">
        <f t="shared" si="67"/>
        <v>NA</v>
      </c>
      <c r="BK365" s="126" t="str">
        <f t="shared" si="67"/>
        <v>NA</v>
      </c>
      <c r="BL365" s="126" t="str">
        <f t="shared" si="67"/>
        <v>NA</v>
      </c>
      <c r="BM365" s="126" t="s">
        <v>889</v>
      </c>
    </row>
    <row r="366" spans="1:65" ht="84">
      <c r="A366" s="130">
        <v>389.56521739119501</v>
      </c>
      <c r="B366" s="126" t="s">
        <v>73</v>
      </c>
      <c r="C366" s="126" t="s">
        <v>73</v>
      </c>
      <c r="D366" s="136" t="s">
        <v>893</v>
      </c>
      <c r="E366" s="136" t="s">
        <v>247</v>
      </c>
      <c r="F366" s="136" t="s">
        <v>248</v>
      </c>
      <c r="G366" s="136" t="s">
        <v>249</v>
      </c>
      <c r="H366" s="151" t="s">
        <v>235</v>
      </c>
      <c r="I366" s="151" t="s">
        <v>251</v>
      </c>
      <c r="J366" s="151" t="s">
        <v>284</v>
      </c>
      <c r="K366" s="152" t="s">
        <v>16</v>
      </c>
      <c r="L366" s="136" t="s">
        <v>894</v>
      </c>
      <c r="M366" s="132" t="s">
        <v>21</v>
      </c>
      <c r="N366" s="134"/>
      <c r="O366" s="133" t="s">
        <v>18</v>
      </c>
      <c r="P366" s="134"/>
      <c r="Q366" s="134" t="str">
        <f>IF(AND(M366&lt;&gt;"",O366&lt;&gt;""),VLOOKUP(M366&amp;O366,Listados!$M$3:$N$27,2,FALSE),"")</f>
        <v>Bajo</v>
      </c>
      <c r="R366" s="134" t="str">
        <f>+VLOOKUP(Q366,Listados!$P$3:$Q$6,2,FALSE)</f>
        <v>Asumir el riesgo</v>
      </c>
      <c r="S366" s="126" t="s">
        <v>254</v>
      </c>
      <c r="T366" s="126" t="s">
        <v>527</v>
      </c>
      <c r="U366" s="153" t="s">
        <v>895</v>
      </c>
      <c r="V366" s="153" t="s">
        <v>284</v>
      </c>
      <c r="W366" s="126" t="s">
        <v>20</v>
      </c>
      <c r="X366" s="126" t="s">
        <v>111</v>
      </c>
      <c r="Y366" s="126">
        <f t="shared" si="61"/>
        <v>15</v>
      </c>
      <c r="Z366" s="126" t="s">
        <v>111</v>
      </c>
      <c r="AA366" s="126">
        <f t="shared" si="62"/>
        <v>15</v>
      </c>
      <c r="AB366" s="126" t="s">
        <v>111</v>
      </c>
      <c r="AC366" s="126">
        <f t="shared" si="63"/>
        <v>15</v>
      </c>
      <c r="AD366" s="126" t="s">
        <v>111</v>
      </c>
      <c r="AE366" s="126">
        <f t="shared" si="64"/>
        <v>15</v>
      </c>
      <c r="AF366" s="126" t="s">
        <v>111</v>
      </c>
      <c r="AG366" s="126">
        <f t="shared" si="65"/>
        <v>15</v>
      </c>
      <c r="AH366" s="126" t="s">
        <v>111</v>
      </c>
      <c r="AI366" s="126">
        <f t="shared" si="66"/>
        <v>15</v>
      </c>
      <c r="AJ366" s="126" t="s">
        <v>112</v>
      </c>
      <c r="AK366" s="134"/>
      <c r="AL366" s="134"/>
      <c r="AM366" s="134"/>
      <c r="AN366" s="141" t="s">
        <v>241</v>
      </c>
      <c r="AO366" s="141"/>
      <c r="AP366" s="141" t="s">
        <v>552</v>
      </c>
      <c r="AQ366" s="141"/>
      <c r="AR366" s="141" t="s">
        <v>258</v>
      </c>
      <c r="AS366" s="141"/>
      <c r="AT366" s="141" t="s">
        <v>227</v>
      </c>
      <c r="AU366" s="129"/>
      <c r="AV366" s="129"/>
      <c r="AW366" s="129"/>
      <c r="AX366" s="129"/>
      <c r="AY366" s="129"/>
      <c r="AZ366" s="129"/>
      <c r="BA366" s="129"/>
      <c r="BB366" s="129"/>
      <c r="BC366" s="129"/>
      <c r="BD366" s="129"/>
      <c r="BE366" s="129"/>
      <c r="BF366" s="129"/>
      <c r="BG366" s="134"/>
      <c r="BH366" s="134"/>
      <c r="BI366" s="129"/>
      <c r="BJ366" s="126" t="str">
        <f t="shared" si="67"/>
        <v>NA</v>
      </c>
      <c r="BK366" s="126" t="str">
        <f t="shared" si="67"/>
        <v>NA</v>
      </c>
      <c r="BL366" s="126" t="str">
        <f t="shared" si="67"/>
        <v>NA</v>
      </c>
      <c r="BM366" s="126" t="s">
        <v>889</v>
      </c>
    </row>
    <row r="367" spans="1:65" ht="84">
      <c r="A367" s="130">
        <v>390.72173913032401</v>
      </c>
      <c r="B367" s="126" t="s">
        <v>73</v>
      </c>
      <c r="C367" s="126" t="s">
        <v>73</v>
      </c>
      <c r="D367" s="136" t="s">
        <v>896</v>
      </c>
      <c r="E367" s="136" t="s">
        <v>247</v>
      </c>
      <c r="F367" s="136" t="s">
        <v>248</v>
      </c>
      <c r="G367" s="136" t="s">
        <v>249</v>
      </c>
      <c r="H367" s="151" t="s">
        <v>235</v>
      </c>
      <c r="I367" s="151" t="s">
        <v>251</v>
      </c>
      <c r="J367" s="151" t="s">
        <v>284</v>
      </c>
      <c r="K367" s="152" t="s">
        <v>16</v>
      </c>
      <c r="L367" s="136" t="s">
        <v>894</v>
      </c>
      <c r="M367" s="132" t="s">
        <v>21</v>
      </c>
      <c r="N367" s="134"/>
      <c r="O367" s="133" t="s">
        <v>18</v>
      </c>
      <c r="P367" s="134"/>
      <c r="Q367" s="134" t="str">
        <f>IF(AND(M367&lt;&gt;"",O367&lt;&gt;""),VLOOKUP(M367&amp;O367,Listados!$M$3:$N$27,2,FALSE),"")</f>
        <v>Bajo</v>
      </c>
      <c r="R367" s="134" t="str">
        <f>+VLOOKUP(Q367,Listados!$P$3:$Q$6,2,FALSE)</f>
        <v>Asumir el riesgo</v>
      </c>
      <c r="S367" s="126" t="s">
        <v>254</v>
      </c>
      <c r="T367" s="126" t="s">
        <v>527</v>
      </c>
      <c r="U367" s="153" t="s">
        <v>895</v>
      </c>
      <c r="V367" s="153" t="s">
        <v>284</v>
      </c>
      <c r="W367" s="126" t="s">
        <v>20</v>
      </c>
      <c r="X367" s="126" t="s">
        <v>111</v>
      </c>
      <c r="Y367" s="126">
        <f t="shared" si="61"/>
        <v>15</v>
      </c>
      <c r="Z367" s="126" t="s">
        <v>111</v>
      </c>
      <c r="AA367" s="126">
        <f t="shared" si="62"/>
        <v>15</v>
      </c>
      <c r="AB367" s="126" t="s">
        <v>111</v>
      </c>
      <c r="AC367" s="126">
        <f t="shared" si="63"/>
        <v>15</v>
      </c>
      <c r="AD367" s="126" t="s">
        <v>111</v>
      </c>
      <c r="AE367" s="126">
        <f t="shared" si="64"/>
        <v>15</v>
      </c>
      <c r="AF367" s="126" t="s">
        <v>111</v>
      </c>
      <c r="AG367" s="126">
        <f t="shared" si="65"/>
        <v>15</v>
      </c>
      <c r="AH367" s="126" t="s">
        <v>111</v>
      </c>
      <c r="AI367" s="126">
        <f t="shared" si="66"/>
        <v>15</v>
      </c>
      <c r="AJ367" s="126" t="s">
        <v>112</v>
      </c>
      <c r="AK367" s="134"/>
      <c r="AL367" s="134"/>
      <c r="AM367" s="134"/>
      <c r="AN367" s="141" t="s">
        <v>241</v>
      </c>
      <c r="AO367" s="141"/>
      <c r="AP367" s="141" t="s">
        <v>552</v>
      </c>
      <c r="AQ367" s="141"/>
      <c r="AR367" s="141" t="s">
        <v>258</v>
      </c>
      <c r="AS367" s="141"/>
      <c r="AT367" s="141" t="s">
        <v>227</v>
      </c>
      <c r="AU367" s="129"/>
      <c r="AV367" s="129"/>
      <c r="AW367" s="129"/>
      <c r="AX367" s="129"/>
      <c r="AY367" s="129"/>
      <c r="AZ367" s="129"/>
      <c r="BA367" s="129"/>
      <c r="BB367" s="129"/>
      <c r="BC367" s="129"/>
      <c r="BD367" s="129"/>
      <c r="BE367" s="129"/>
      <c r="BF367" s="129"/>
      <c r="BG367" s="134"/>
      <c r="BH367" s="134"/>
      <c r="BI367" s="129"/>
      <c r="BJ367" s="126" t="str">
        <f t="shared" si="67"/>
        <v>NA</v>
      </c>
      <c r="BK367" s="126" t="str">
        <f t="shared" si="67"/>
        <v>NA</v>
      </c>
      <c r="BL367" s="126" t="str">
        <f t="shared" si="67"/>
        <v>NA</v>
      </c>
      <c r="BM367" s="126" t="s">
        <v>889</v>
      </c>
    </row>
    <row r="368" spans="1:65" ht="70">
      <c r="A368" s="130">
        <v>391.87826086945302</v>
      </c>
      <c r="B368" s="126" t="s">
        <v>69</v>
      </c>
      <c r="C368" s="126" t="s">
        <v>69</v>
      </c>
      <c r="D368" s="136" t="s">
        <v>897</v>
      </c>
      <c r="E368" s="136" t="s">
        <v>216</v>
      </c>
      <c r="F368" s="136" t="s">
        <v>273</v>
      </c>
      <c r="G368" s="136" t="s">
        <v>249</v>
      </c>
      <c r="H368" s="151" t="s">
        <v>898</v>
      </c>
      <c r="I368" s="151" t="s">
        <v>275</v>
      </c>
      <c r="J368" s="151" t="s">
        <v>295</v>
      </c>
      <c r="K368" s="152" t="s">
        <v>16</v>
      </c>
      <c r="L368" s="136" t="s">
        <v>899</v>
      </c>
      <c r="M368" s="132" t="s">
        <v>21</v>
      </c>
      <c r="N368" s="134"/>
      <c r="O368" s="133" t="s">
        <v>32</v>
      </c>
      <c r="P368" s="134"/>
      <c r="Q368" s="134" t="str">
        <f>IF(AND(M368&lt;&gt;"",O368&lt;&gt;""),VLOOKUP(M368&amp;O368,Listados!$M$3:$N$27,2,FALSE),"")</f>
        <v>Bajo</v>
      </c>
      <c r="R368" s="134" t="str">
        <f>+VLOOKUP(Q368,Listados!$P$3:$Q$6,2,FALSE)</f>
        <v>Asumir el riesgo</v>
      </c>
      <c r="S368" s="126" t="s">
        <v>254</v>
      </c>
      <c r="T368" s="126" t="s">
        <v>900</v>
      </c>
      <c r="U368" s="153" t="s">
        <v>869</v>
      </c>
      <c r="V368" s="153" t="s">
        <v>295</v>
      </c>
      <c r="W368" s="126" t="s">
        <v>20</v>
      </c>
      <c r="X368" s="126" t="s">
        <v>111</v>
      </c>
      <c r="Y368" s="126">
        <f t="shared" si="61"/>
        <v>15</v>
      </c>
      <c r="Z368" s="126" t="s">
        <v>111</v>
      </c>
      <c r="AA368" s="126">
        <f t="shared" si="62"/>
        <v>15</v>
      </c>
      <c r="AB368" s="126" t="s">
        <v>111</v>
      </c>
      <c r="AC368" s="126">
        <f t="shared" si="63"/>
        <v>15</v>
      </c>
      <c r="AD368" s="126" t="s">
        <v>111</v>
      </c>
      <c r="AE368" s="126">
        <f t="shared" si="64"/>
        <v>15</v>
      </c>
      <c r="AF368" s="126" t="s">
        <v>111</v>
      </c>
      <c r="AG368" s="126">
        <f t="shared" si="65"/>
        <v>15</v>
      </c>
      <c r="AH368" s="126" t="s">
        <v>111</v>
      </c>
      <c r="AI368" s="126">
        <f t="shared" si="66"/>
        <v>15</v>
      </c>
      <c r="AJ368" s="126" t="s">
        <v>116</v>
      </c>
      <c r="AK368" s="134"/>
      <c r="AL368" s="134"/>
      <c r="AM368" s="134"/>
      <c r="AN368" s="141" t="s">
        <v>241</v>
      </c>
      <c r="AO368" s="141"/>
      <c r="AP368" s="141" t="s">
        <v>552</v>
      </c>
      <c r="AQ368" s="141"/>
      <c r="AR368" s="141" t="s">
        <v>258</v>
      </c>
      <c r="AS368" s="141"/>
      <c r="AT368" s="141" t="s">
        <v>227</v>
      </c>
      <c r="AU368" s="129"/>
      <c r="AV368" s="129"/>
      <c r="AW368" s="129"/>
      <c r="AX368" s="129"/>
      <c r="AY368" s="129"/>
      <c r="AZ368" s="129"/>
      <c r="BA368" s="129"/>
      <c r="BB368" s="129"/>
      <c r="BC368" s="129"/>
      <c r="BD368" s="129"/>
      <c r="BE368" s="129"/>
      <c r="BF368" s="129"/>
      <c r="BG368" s="134"/>
      <c r="BH368" s="134"/>
      <c r="BI368" s="129"/>
      <c r="BJ368" s="126" t="str">
        <f t="shared" ref="BJ368:BJ372" si="68">+IF($R368="Asumir el riesgo","NA","")</f>
        <v>NA</v>
      </c>
      <c r="BK368" s="126" t="str">
        <f t="shared" si="67"/>
        <v>NA</v>
      </c>
      <c r="BL368" s="126" t="str">
        <f t="shared" si="67"/>
        <v>NA</v>
      </c>
      <c r="BM368" s="126" t="s">
        <v>901</v>
      </c>
    </row>
    <row r="369" spans="1:65" ht="70">
      <c r="A369" s="130">
        <v>393.03478260858202</v>
      </c>
      <c r="B369" s="126" t="s">
        <v>69</v>
      </c>
      <c r="C369" s="126" t="s">
        <v>69</v>
      </c>
      <c r="D369" s="136" t="s">
        <v>902</v>
      </c>
      <c r="E369" s="136" t="s">
        <v>216</v>
      </c>
      <c r="F369" s="136" t="s">
        <v>273</v>
      </c>
      <c r="G369" s="136" t="s">
        <v>249</v>
      </c>
      <c r="H369" s="151" t="s">
        <v>898</v>
      </c>
      <c r="I369" s="151" t="s">
        <v>275</v>
      </c>
      <c r="J369" s="151" t="s">
        <v>295</v>
      </c>
      <c r="K369" s="152" t="s">
        <v>16</v>
      </c>
      <c r="L369" s="136" t="s">
        <v>899</v>
      </c>
      <c r="M369" s="132" t="s">
        <v>21</v>
      </c>
      <c r="N369" s="134"/>
      <c r="O369" s="133" t="s">
        <v>32</v>
      </c>
      <c r="P369" s="134"/>
      <c r="Q369" s="134" t="str">
        <f>IF(AND(M369&lt;&gt;"",O369&lt;&gt;""),VLOOKUP(M369&amp;O369,Listados!$M$3:$N$27,2,FALSE),"")</f>
        <v>Bajo</v>
      </c>
      <c r="R369" s="134" t="str">
        <f>+VLOOKUP(Q369,Listados!$P$3:$Q$6,2,FALSE)</f>
        <v>Asumir el riesgo</v>
      </c>
      <c r="S369" s="126" t="s">
        <v>254</v>
      </c>
      <c r="T369" s="126" t="s">
        <v>900</v>
      </c>
      <c r="U369" s="153" t="s">
        <v>869</v>
      </c>
      <c r="V369" s="153" t="s">
        <v>295</v>
      </c>
      <c r="W369" s="126" t="s">
        <v>20</v>
      </c>
      <c r="X369" s="126" t="s">
        <v>111</v>
      </c>
      <c r="Y369" s="126">
        <f t="shared" si="61"/>
        <v>15</v>
      </c>
      <c r="Z369" s="126" t="s">
        <v>266</v>
      </c>
      <c r="AA369" s="126">
        <f t="shared" si="62"/>
        <v>15</v>
      </c>
      <c r="AB369" s="126" t="s">
        <v>266</v>
      </c>
      <c r="AC369" s="126">
        <f t="shared" si="63"/>
        <v>15</v>
      </c>
      <c r="AD369" s="126" t="s">
        <v>266</v>
      </c>
      <c r="AE369" s="126">
        <f t="shared" si="64"/>
        <v>15</v>
      </c>
      <c r="AF369" s="126" t="s">
        <v>266</v>
      </c>
      <c r="AG369" s="126">
        <f t="shared" si="65"/>
        <v>15</v>
      </c>
      <c r="AH369" s="126" t="s">
        <v>266</v>
      </c>
      <c r="AI369" s="126">
        <f t="shared" si="66"/>
        <v>15</v>
      </c>
      <c r="AJ369" s="126" t="s">
        <v>116</v>
      </c>
      <c r="AK369" s="134"/>
      <c r="AL369" s="134"/>
      <c r="AM369" s="134"/>
      <c r="AN369" s="141" t="s">
        <v>241</v>
      </c>
      <c r="AO369" s="141"/>
      <c r="AP369" s="141" t="s">
        <v>552</v>
      </c>
      <c r="AQ369" s="141"/>
      <c r="AR369" s="141" t="s">
        <v>258</v>
      </c>
      <c r="AS369" s="141"/>
      <c r="AT369" s="141" t="s">
        <v>227</v>
      </c>
      <c r="AU369" s="129"/>
      <c r="AV369" s="129"/>
      <c r="AW369" s="129"/>
      <c r="AX369" s="129"/>
      <c r="AY369" s="129"/>
      <c r="AZ369" s="129"/>
      <c r="BA369" s="129"/>
      <c r="BB369" s="129"/>
      <c r="BC369" s="129"/>
      <c r="BD369" s="129"/>
      <c r="BE369" s="129"/>
      <c r="BF369" s="129"/>
      <c r="BG369" s="134"/>
      <c r="BH369" s="134"/>
      <c r="BI369" s="129"/>
      <c r="BJ369" s="126" t="str">
        <f t="shared" si="68"/>
        <v>NA</v>
      </c>
      <c r="BK369" s="126" t="str">
        <f t="shared" si="67"/>
        <v>NA</v>
      </c>
      <c r="BL369" s="126" t="str">
        <f t="shared" si="67"/>
        <v>NA</v>
      </c>
      <c r="BM369" s="126" t="s">
        <v>901</v>
      </c>
    </row>
    <row r="370" spans="1:65" ht="70">
      <c r="A370" s="130">
        <v>394.19130434771103</v>
      </c>
      <c r="B370" s="126" t="s">
        <v>69</v>
      </c>
      <c r="C370" s="126" t="s">
        <v>69</v>
      </c>
      <c r="D370" s="136" t="s">
        <v>903</v>
      </c>
      <c r="E370" s="136" t="s">
        <v>216</v>
      </c>
      <c r="F370" s="136" t="s">
        <v>273</v>
      </c>
      <c r="G370" s="136" t="s">
        <v>249</v>
      </c>
      <c r="H370" s="151" t="s">
        <v>898</v>
      </c>
      <c r="I370" s="151" t="s">
        <v>275</v>
      </c>
      <c r="J370" s="151" t="s">
        <v>295</v>
      </c>
      <c r="K370" s="152" t="s">
        <v>16</v>
      </c>
      <c r="L370" s="136" t="s">
        <v>899</v>
      </c>
      <c r="M370" s="132" t="s">
        <v>21</v>
      </c>
      <c r="N370" s="134"/>
      <c r="O370" s="133" t="s">
        <v>32</v>
      </c>
      <c r="P370" s="134"/>
      <c r="Q370" s="134" t="str">
        <f>IF(AND(M370&lt;&gt;"",O370&lt;&gt;""),VLOOKUP(M370&amp;O370,Listados!$M$3:$N$27,2,FALSE),"")</f>
        <v>Bajo</v>
      </c>
      <c r="R370" s="134" t="str">
        <f>+VLOOKUP(Q370,Listados!$P$3:$Q$6,2,FALSE)</f>
        <v>Asumir el riesgo</v>
      </c>
      <c r="S370" s="126" t="s">
        <v>254</v>
      </c>
      <c r="T370" s="126" t="s">
        <v>900</v>
      </c>
      <c r="U370" s="153" t="s">
        <v>869</v>
      </c>
      <c r="V370" s="153" t="s">
        <v>295</v>
      </c>
      <c r="W370" s="126" t="s">
        <v>20</v>
      </c>
      <c r="X370" s="126" t="s">
        <v>111</v>
      </c>
      <c r="Y370" s="126">
        <f t="shared" si="61"/>
        <v>15</v>
      </c>
      <c r="Z370" s="126" t="s">
        <v>111</v>
      </c>
      <c r="AA370" s="126">
        <f t="shared" si="62"/>
        <v>15</v>
      </c>
      <c r="AB370" s="126" t="s">
        <v>111</v>
      </c>
      <c r="AC370" s="126">
        <f t="shared" si="63"/>
        <v>15</v>
      </c>
      <c r="AD370" s="126" t="s">
        <v>111</v>
      </c>
      <c r="AE370" s="126">
        <f t="shared" si="64"/>
        <v>15</v>
      </c>
      <c r="AF370" s="126" t="s">
        <v>111</v>
      </c>
      <c r="AG370" s="126">
        <f t="shared" si="65"/>
        <v>15</v>
      </c>
      <c r="AH370" s="126" t="s">
        <v>111</v>
      </c>
      <c r="AI370" s="126">
        <f t="shared" si="66"/>
        <v>15</v>
      </c>
      <c r="AJ370" s="126" t="s">
        <v>116</v>
      </c>
      <c r="AK370" s="134"/>
      <c r="AL370" s="134"/>
      <c r="AM370" s="134"/>
      <c r="AN370" s="141" t="s">
        <v>241</v>
      </c>
      <c r="AO370" s="141"/>
      <c r="AP370" s="141" t="s">
        <v>552</v>
      </c>
      <c r="AQ370" s="141"/>
      <c r="AR370" s="141" t="s">
        <v>258</v>
      </c>
      <c r="AS370" s="141"/>
      <c r="AT370" s="141" t="s">
        <v>227</v>
      </c>
      <c r="AU370" s="129"/>
      <c r="AV370" s="129"/>
      <c r="AW370" s="129"/>
      <c r="AX370" s="129"/>
      <c r="AY370" s="129"/>
      <c r="AZ370" s="129"/>
      <c r="BA370" s="129"/>
      <c r="BB370" s="129"/>
      <c r="BC370" s="129"/>
      <c r="BD370" s="129"/>
      <c r="BE370" s="129"/>
      <c r="BF370" s="129"/>
      <c r="BG370" s="134"/>
      <c r="BH370" s="134"/>
      <c r="BI370" s="129"/>
      <c r="BJ370" s="126" t="str">
        <f t="shared" si="68"/>
        <v>NA</v>
      </c>
      <c r="BK370" s="126" t="str">
        <f t="shared" si="67"/>
        <v>NA</v>
      </c>
      <c r="BL370" s="126" t="str">
        <f t="shared" si="67"/>
        <v>NA</v>
      </c>
      <c r="BM370" s="126" t="s">
        <v>901</v>
      </c>
    </row>
    <row r="371" spans="1:65" ht="70">
      <c r="A371" s="130">
        <v>395.34782608683997</v>
      </c>
      <c r="B371" s="126" t="s">
        <v>27</v>
      </c>
      <c r="C371" s="126" t="s">
        <v>27</v>
      </c>
      <c r="D371" s="136" t="s">
        <v>382</v>
      </c>
      <c r="E371" s="136" t="s">
        <v>216</v>
      </c>
      <c r="F371" s="136" t="s">
        <v>273</v>
      </c>
      <c r="G371" s="136" t="s">
        <v>217</v>
      </c>
      <c r="H371" s="151" t="s">
        <v>898</v>
      </c>
      <c r="I371" s="151" t="s">
        <v>251</v>
      </c>
      <c r="J371" s="151" t="s">
        <v>537</v>
      </c>
      <c r="K371" s="152" t="s">
        <v>16</v>
      </c>
      <c r="L371" s="136" t="s">
        <v>904</v>
      </c>
      <c r="M371" s="132" t="s">
        <v>21</v>
      </c>
      <c r="N371" s="134"/>
      <c r="O371" s="133" t="s">
        <v>32</v>
      </c>
      <c r="P371" s="134"/>
      <c r="Q371" s="134" t="str">
        <f>IF(AND(M371&lt;&gt;"",O371&lt;&gt;""),VLOOKUP(M371&amp;O371,Listados!$M$3:$N$27,2,FALSE),"")</f>
        <v>Bajo</v>
      </c>
      <c r="R371" s="134" t="str">
        <f>+VLOOKUP(Q371,Listados!$P$3:$Q$6,2,FALSE)</f>
        <v>Asumir el riesgo</v>
      </c>
      <c r="S371" s="126" t="s">
        <v>254</v>
      </c>
      <c r="T371" s="126" t="s">
        <v>900</v>
      </c>
      <c r="U371" s="153" t="s">
        <v>869</v>
      </c>
      <c r="V371" s="153" t="s">
        <v>295</v>
      </c>
      <c r="W371" s="126" t="s">
        <v>20</v>
      </c>
      <c r="X371" s="126" t="s">
        <v>111</v>
      </c>
      <c r="Y371" s="126">
        <f t="shared" si="61"/>
        <v>15</v>
      </c>
      <c r="Z371" s="126" t="s">
        <v>266</v>
      </c>
      <c r="AA371" s="126">
        <f t="shared" si="62"/>
        <v>15</v>
      </c>
      <c r="AB371" s="126" t="s">
        <v>266</v>
      </c>
      <c r="AC371" s="126">
        <f t="shared" si="63"/>
        <v>15</v>
      </c>
      <c r="AD371" s="126" t="s">
        <v>266</v>
      </c>
      <c r="AE371" s="126">
        <f t="shared" si="64"/>
        <v>15</v>
      </c>
      <c r="AF371" s="126" t="s">
        <v>266</v>
      </c>
      <c r="AG371" s="126">
        <f t="shared" si="65"/>
        <v>15</v>
      </c>
      <c r="AH371" s="126" t="s">
        <v>266</v>
      </c>
      <c r="AI371" s="126">
        <f t="shared" si="66"/>
        <v>15</v>
      </c>
      <c r="AJ371" s="126" t="s">
        <v>288</v>
      </c>
      <c r="AK371" s="134"/>
      <c r="AL371" s="134"/>
      <c r="AM371" s="134"/>
      <c r="AN371" s="141" t="s">
        <v>241</v>
      </c>
      <c r="AO371" s="141"/>
      <c r="AP371" s="141" t="s">
        <v>552</v>
      </c>
      <c r="AQ371" s="141"/>
      <c r="AR371" s="141" t="s">
        <v>258</v>
      </c>
      <c r="AS371" s="141"/>
      <c r="AT371" s="141" t="s">
        <v>227</v>
      </c>
      <c r="AU371" s="129"/>
      <c r="AV371" s="129"/>
      <c r="AW371" s="129"/>
      <c r="AX371" s="129"/>
      <c r="AY371" s="129"/>
      <c r="AZ371" s="129"/>
      <c r="BA371" s="129"/>
      <c r="BB371" s="129"/>
      <c r="BC371" s="129"/>
      <c r="BD371" s="129"/>
      <c r="BE371" s="129"/>
      <c r="BF371" s="129"/>
      <c r="BG371" s="134"/>
      <c r="BH371" s="134"/>
      <c r="BI371" s="129"/>
      <c r="BJ371" s="126" t="str">
        <f t="shared" si="68"/>
        <v>NA</v>
      </c>
      <c r="BK371" s="126" t="str">
        <f t="shared" si="67"/>
        <v>NA</v>
      </c>
      <c r="BL371" s="126" t="str">
        <f t="shared" si="67"/>
        <v>NA</v>
      </c>
      <c r="BM371" s="126" t="s">
        <v>901</v>
      </c>
    </row>
    <row r="372" spans="1:65" ht="70">
      <c r="A372" s="130">
        <v>396.50434782596898</v>
      </c>
      <c r="B372" s="126" t="s">
        <v>69</v>
      </c>
      <c r="C372" s="126" t="s">
        <v>69</v>
      </c>
      <c r="D372" s="136" t="s">
        <v>905</v>
      </c>
      <c r="E372" s="136" t="s">
        <v>247</v>
      </c>
      <c r="F372" s="136" t="s">
        <v>248</v>
      </c>
      <c r="G372" s="136" t="s">
        <v>249</v>
      </c>
      <c r="H372" s="151" t="s">
        <v>377</v>
      </c>
      <c r="I372" s="151" t="s">
        <v>251</v>
      </c>
      <c r="J372" s="151" t="s">
        <v>405</v>
      </c>
      <c r="K372" s="152" t="s">
        <v>16</v>
      </c>
      <c r="L372" s="136" t="s">
        <v>904</v>
      </c>
      <c r="M372" s="132" t="s">
        <v>21</v>
      </c>
      <c r="N372" s="134"/>
      <c r="O372" s="133" t="s">
        <v>18</v>
      </c>
      <c r="P372" s="134"/>
      <c r="Q372" s="134" t="str">
        <f>IF(AND(M372&lt;&gt;"",O372&lt;&gt;""),VLOOKUP(M372&amp;O372,Listados!$M$3:$N$27,2,FALSE),"")</f>
        <v>Bajo</v>
      </c>
      <c r="R372" s="134" t="str">
        <f>+VLOOKUP(Q372,Listados!$P$3:$Q$6,2,FALSE)</f>
        <v>Asumir el riesgo</v>
      </c>
      <c r="S372" s="126" t="s">
        <v>254</v>
      </c>
      <c r="T372" s="126" t="s">
        <v>255</v>
      </c>
      <c r="U372" s="153" t="s">
        <v>874</v>
      </c>
      <c r="V372" s="137" t="s">
        <v>377</v>
      </c>
      <c r="W372" s="126" t="s">
        <v>20</v>
      </c>
      <c r="X372" s="126" t="s">
        <v>111</v>
      </c>
      <c r="Y372" s="126">
        <f t="shared" si="61"/>
        <v>15</v>
      </c>
      <c r="Z372" s="126" t="s">
        <v>111</v>
      </c>
      <c r="AA372" s="126">
        <f t="shared" si="62"/>
        <v>15</v>
      </c>
      <c r="AB372" s="126" t="s">
        <v>111</v>
      </c>
      <c r="AC372" s="126">
        <f t="shared" si="63"/>
        <v>15</v>
      </c>
      <c r="AD372" s="126" t="s">
        <v>111</v>
      </c>
      <c r="AE372" s="126">
        <f t="shared" si="64"/>
        <v>15</v>
      </c>
      <c r="AF372" s="126" t="s">
        <v>111</v>
      </c>
      <c r="AG372" s="126">
        <f t="shared" si="65"/>
        <v>15</v>
      </c>
      <c r="AH372" s="126" t="s">
        <v>111</v>
      </c>
      <c r="AI372" s="126">
        <f t="shared" si="66"/>
        <v>15</v>
      </c>
      <c r="AJ372" s="126" t="s">
        <v>112</v>
      </c>
      <c r="AK372" s="134"/>
      <c r="AL372" s="134"/>
      <c r="AM372" s="134"/>
      <c r="AN372" s="141" t="s">
        <v>241</v>
      </c>
      <c r="AO372" s="141"/>
      <c r="AP372" s="141" t="s">
        <v>552</v>
      </c>
      <c r="AQ372" s="141"/>
      <c r="AR372" s="141" t="s">
        <v>258</v>
      </c>
      <c r="AS372" s="141"/>
      <c r="AT372" s="141" t="s">
        <v>227</v>
      </c>
      <c r="AU372" s="129"/>
      <c r="AV372" s="129"/>
      <c r="AW372" s="129"/>
      <c r="AX372" s="129"/>
      <c r="AY372" s="129"/>
      <c r="AZ372" s="129"/>
      <c r="BA372" s="129"/>
      <c r="BB372" s="129"/>
      <c r="BC372" s="129"/>
      <c r="BD372" s="129"/>
      <c r="BE372" s="129"/>
      <c r="BF372" s="129"/>
      <c r="BG372" s="134"/>
      <c r="BH372" s="134"/>
      <c r="BI372" s="129"/>
      <c r="BJ372" s="126" t="str">
        <f t="shared" si="68"/>
        <v>NA</v>
      </c>
      <c r="BK372" s="126" t="str">
        <f t="shared" si="67"/>
        <v>NA</v>
      </c>
      <c r="BL372" s="126" t="str">
        <f t="shared" si="67"/>
        <v>NA</v>
      </c>
      <c r="BM372" s="126" t="s">
        <v>901</v>
      </c>
    </row>
    <row r="373" spans="1:65" ht="70">
      <c r="A373" s="130">
        <v>397.66086956509798</v>
      </c>
      <c r="B373" s="126" t="s">
        <v>27</v>
      </c>
      <c r="C373" s="126" t="str">
        <f>IFERROR(VLOOKUP(B373,Listados!B$3:C$20,2,FALSE),"")</f>
        <v xml:space="preserve">Proveer información oportuna, confiable, veraz y accesible a clientes internos y externos del Ministerio de Justicia y del Derecho </v>
      </c>
      <c r="D373" s="136" t="s">
        <v>906</v>
      </c>
      <c r="E373" s="136" t="s">
        <v>907</v>
      </c>
      <c r="F373" s="136" t="s">
        <v>248</v>
      </c>
      <c r="G373" s="136" t="s">
        <v>421</v>
      </c>
      <c r="H373" s="151" t="s">
        <v>812</v>
      </c>
      <c r="I373" s="151" t="s">
        <v>423</v>
      </c>
      <c r="J373" s="151" t="s">
        <v>908</v>
      </c>
      <c r="K373" s="152" t="s">
        <v>16</v>
      </c>
      <c r="L373" s="136" t="s">
        <v>909</v>
      </c>
      <c r="M373" s="132" t="s">
        <v>31</v>
      </c>
      <c r="N373" s="134"/>
      <c r="O373" s="133" t="s">
        <v>32</v>
      </c>
      <c r="P373" s="134"/>
      <c r="Q373" s="134" t="str">
        <f>IF(AND(M373&lt;&gt;"",O373&lt;&gt;""),VLOOKUP(M373&amp;O373,Listados!$M$3:$N$27,2,FALSE),"")</f>
        <v>Bajo</v>
      </c>
      <c r="R373" s="134" t="str">
        <f>+VLOOKUP(Q373,Listados!$P$3:$Q$6,2,FALSE)</f>
        <v>Asumir el riesgo</v>
      </c>
      <c r="S373" s="126" t="s">
        <v>230</v>
      </c>
      <c r="T373" s="126" t="s">
        <v>910</v>
      </c>
      <c r="U373" s="153" t="s">
        <v>911</v>
      </c>
      <c r="V373" s="153" t="s">
        <v>908</v>
      </c>
      <c r="W373" s="126" t="s">
        <v>20</v>
      </c>
      <c r="X373" s="126" t="s">
        <v>111</v>
      </c>
      <c r="Y373" s="126"/>
      <c r="Z373" s="126" t="s">
        <v>115</v>
      </c>
      <c r="AA373" s="126"/>
      <c r="AB373" s="126" t="s">
        <v>115</v>
      </c>
      <c r="AC373" s="126"/>
      <c r="AD373" s="126" t="s">
        <v>111</v>
      </c>
      <c r="AE373" s="126"/>
      <c r="AF373" s="126" t="s">
        <v>111</v>
      </c>
      <c r="AG373" s="126"/>
      <c r="AH373" s="126" t="s">
        <v>111</v>
      </c>
      <c r="AI373" s="126"/>
      <c r="AJ373" s="126" t="s">
        <v>116</v>
      </c>
      <c r="AK373" s="134"/>
      <c r="AL373" s="134"/>
      <c r="AM373" s="134"/>
      <c r="AN373" s="141" t="s">
        <v>257</v>
      </c>
      <c r="AO373" s="141"/>
      <c r="AP373" s="141" t="s">
        <v>552</v>
      </c>
      <c r="AQ373" s="141"/>
      <c r="AR373" s="141" t="s">
        <v>267</v>
      </c>
      <c r="AS373" s="141"/>
      <c r="AT373" s="141" t="s">
        <v>227</v>
      </c>
      <c r="AU373" s="129"/>
      <c r="AV373" s="129"/>
      <c r="AW373" s="129"/>
      <c r="AX373" s="129"/>
      <c r="AY373" s="129"/>
      <c r="AZ373" s="129"/>
      <c r="BA373" s="129"/>
      <c r="BB373" s="129"/>
      <c r="BC373" s="129"/>
      <c r="BD373" s="129"/>
      <c r="BE373" s="129"/>
      <c r="BF373" s="129"/>
      <c r="BG373" s="134"/>
      <c r="BH373" s="134"/>
      <c r="BI373" s="129"/>
      <c r="BJ373" s="155"/>
      <c r="BK373" s="155"/>
      <c r="BL373" s="155"/>
      <c r="BM373" s="155"/>
    </row>
    <row r="374" spans="1:65" ht="70">
      <c r="A374" s="130">
        <v>398.81739130422699</v>
      </c>
      <c r="B374" s="126" t="s">
        <v>27</v>
      </c>
      <c r="C374" s="126" t="s">
        <v>28</v>
      </c>
      <c r="D374" s="136" t="s">
        <v>912</v>
      </c>
      <c r="E374" s="136" t="s">
        <v>913</v>
      </c>
      <c r="F374" s="136" t="s">
        <v>248</v>
      </c>
      <c r="G374" s="136" t="s">
        <v>421</v>
      </c>
      <c r="H374" s="151" t="s">
        <v>781</v>
      </c>
      <c r="I374" s="151" t="s">
        <v>393</v>
      </c>
      <c r="J374" s="151" t="s">
        <v>232</v>
      </c>
      <c r="K374" s="152" t="s">
        <v>30</v>
      </c>
      <c r="L374" s="136" t="s">
        <v>914</v>
      </c>
      <c r="M374" s="132" t="s">
        <v>31</v>
      </c>
      <c r="N374" s="134"/>
      <c r="O374" s="133" t="s">
        <v>32</v>
      </c>
      <c r="P374" s="134"/>
      <c r="Q374" s="134" t="str">
        <f>IF(AND(M374&lt;&gt;"",O374&lt;&gt;""),VLOOKUP(M374&amp;O374,Listados!$M$3:$N$27,2,FALSE),"")</f>
        <v>Bajo</v>
      </c>
      <c r="R374" s="134" t="str">
        <f>+VLOOKUP(Q374,Listados!$P$3:$Q$6,2,FALSE)</f>
        <v>Asumir el riesgo</v>
      </c>
      <c r="S374" s="126" t="s">
        <v>915</v>
      </c>
      <c r="T374" s="126" t="s">
        <v>916</v>
      </c>
      <c r="U374" s="153" t="s">
        <v>911</v>
      </c>
      <c r="V374" s="153" t="s">
        <v>232</v>
      </c>
      <c r="W374" s="126" t="s">
        <v>20</v>
      </c>
      <c r="X374" s="126" t="s">
        <v>111</v>
      </c>
      <c r="Y374" s="126"/>
      <c r="Z374" s="126" t="s">
        <v>115</v>
      </c>
      <c r="AA374" s="126"/>
      <c r="AB374" s="126" t="s">
        <v>115</v>
      </c>
      <c r="AC374" s="126"/>
      <c r="AD374" s="126" t="s">
        <v>111</v>
      </c>
      <c r="AE374" s="126"/>
      <c r="AF374" s="126" t="s">
        <v>111</v>
      </c>
      <c r="AG374" s="126"/>
      <c r="AH374" s="126" t="s">
        <v>111</v>
      </c>
      <c r="AI374" s="126"/>
      <c r="AJ374" s="126" t="s">
        <v>116</v>
      </c>
      <c r="AK374" s="134"/>
      <c r="AL374" s="134"/>
      <c r="AM374" s="134"/>
      <c r="AN374" s="141" t="s">
        <v>257</v>
      </c>
      <c r="AO374" s="141"/>
      <c r="AP374" s="141" t="s">
        <v>448</v>
      </c>
      <c r="AQ374" s="141"/>
      <c r="AR374" s="141" t="s">
        <v>267</v>
      </c>
      <c r="AS374" s="141"/>
      <c r="AT374" s="141" t="s">
        <v>227</v>
      </c>
      <c r="AU374" s="129"/>
      <c r="AV374" s="129"/>
      <c r="AW374" s="129"/>
      <c r="AX374" s="129"/>
      <c r="AY374" s="129"/>
      <c r="AZ374" s="129"/>
      <c r="BA374" s="129"/>
      <c r="BB374" s="129"/>
      <c r="BC374" s="129"/>
      <c r="BD374" s="129"/>
      <c r="BE374" s="129"/>
      <c r="BF374" s="129"/>
      <c r="BG374" s="134"/>
      <c r="BH374" s="134"/>
      <c r="BI374" s="129"/>
      <c r="BJ374" s="155"/>
      <c r="BK374" s="155"/>
      <c r="BL374" s="155"/>
      <c r="BM374" s="155"/>
    </row>
    <row r="375" spans="1:65" ht="70">
      <c r="A375" s="130">
        <v>399.97391304335599</v>
      </c>
      <c r="B375" s="126" t="s">
        <v>27</v>
      </c>
      <c r="C375" s="126" t="s">
        <v>28</v>
      </c>
      <c r="D375" s="136" t="s">
        <v>917</v>
      </c>
      <c r="E375" s="136" t="s">
        <v>913</v>
      </c>
      <c r="F375" s="136" t="s">
        <v>248</v>
      </c>
      <c r="G375" s="136" t="s">
        <v>421</v>
      </c>
      <c r="H375" s="151" t="s">
        <v>781</v>
      </c>
      <c r="I375" s="151" t="s">
        <v>393</v>
      </c>
      <c r="J375" s="151" t="s">
        <v>232</v>
      </c>
      <c r="K375" s="152" t="s">
        <v>30</v>
      </c>
      <c r="L375" s="136" t="s">
        <v>918</v>
      </c>
      <c r="M375" s="132" t="s">
        <v>31</v>
      </c>
      <c r="N375" s="134"/>
      <c r="O375" s="133" t="s">
        <v>32</v>
      </c>
      <c r="P375" s="134"/>
      <c r="Q375" s="134" t="str">
        <f>IF(AND(M375&lt;&gt;"",O375&lt;&gt;""),VLOOKUP(M375&amp;O375,Listados!$M$3:$N$27,2,FALSE),"")</f>
        <v>Bajo</v>
      </c>
      <c r="R375" s="134" t="str">
        <f>+VLOOKUP(Q375,Listados!$P$3:$Q$6,2,FALSE)</f>
        <v>Asumir el riesgo</v>
      </c>
      <c r="S375" s="126" t="s">
        <v>915</v>
      </c>
      <c r="T375" s="126" t="s">
        <v>916</v>
      </c>
      <c r="U375" s="153" t="s">
        <v>919</v>
      </c>
      <c r="V375" s="153" t="s">
        <v>232</v>
      </c>
      <c r="W375" s="126" t="s">
        <v>20</v>
      </c>
      <c r="X375" s="126" t="s">
        <v>111</v>
      </c>
      <c r="Y375" s="126">
        <f t="shared" ref="Y375:Y405" si="69">+IF(X375="si",15,"")</f>
        <v>15</v>
      </c>
      <c r="Z375" s="126" t="s">
        <v>115</v>
      </c>
      <c r="AA375" s="126" t="str">
        <f t="shared" ref="AA375:AA405" si="70">+IF(Z375="si",15,"")</f>
        <v/>
      </c>
      <c r="AB375" s="126" t="s">
        <v>115</v>
      </c>
      <c r="AC375" s="126" t="str">
        <f t="shared" ref="AC375:AC405" si="71">+IF(AB375="si",15,"")</f>
        <v/>
      </c>
      <c r="AD375" s="126" t="s">
        <v>111</v>
      </c>
      <c r="AE375" s="126">
        <f t="shared" ref="AE375:AE405" si="72">+IF(AD375="si",15,"")</f>
        <v>15</v>
      </c>
      <c r="AF375" s="126" t="s">
        <v>111</v>
      </c>
      <c r="AG375" s="126">
        <f t="shared" ref="AG375:AG405" si="73">+IF(AF375="si",15,"")</f>
        <v>15</v>
      </c>
      <c r="AH375" s="126" t="s">
        <v>111</v>
      </c>
      <c r="AI375" s="126">
        <f t="shared" ref="AI375:AI405" si="74">+IF(AH375="si",15,"")</f>
        <v>15</v>
      </c>
      <c r="AJ375" s="126" t="s">
        <v>116</v>
      </c>
      <c r="AK375" s="134"/>
      <c r="AL375" s="134"/>
      <c r="AM375" s="134"/>
      <c r="AN375" s="141" t="s">
        <v>257</v>
      </c>
      <c r="AO375" s="141"/>
      <c r="AP375" s="141" t="s">
        <v>552</v>
      </c>
      <c r="AQ375" s="141"/>
      <c r="AR375" s="141" t="s">
        <v>449</v>
      </c>
      <c r="AS375" s="141"/>
      <c r="AT375" s="141" t="s">
        <v>227</v>
      </c>
      <c r="AU375" s="129"/>
      <c r="AV375" s="129"/>
      <c r="AW375" s="129"/>
      <c r="AX375" s="129"/>
      <c r="AY375" s="129"/>
      <c r="AZ375" s="129"/>
      <c r="BA375" s="129"/>
      <c r="BB375" s="129"/>
      <c r="BC375" s="129"/>
      <c r="BD375" s="129"/>
      <c r="BE375" s="129"/>
      <c r="BF375" s="129"/>
      <c r="BG375" s="134"/>
      <c r="BH375" s="134"/>
      <c r="BI375" s="129"/>
      <c r="BJ375" s="155"/>
      <c r="BK375" s="155"/>
      <c r="BL375" s="155"/>
      <c r="BM375" s="155"/>
    </row>
    <row r="376" spans="1:65" ht="70">
      <c r="A376" s="130">
        <v>401.130434782485</v>
      </c>
      <c r="B376" s="126" t="s">
        <v>27</v>
      </c>
      <c r="C376" s="126" t="s">
        <v>28</v>
      </c>
      <c r="D376" s="136" t="s">
        <v>920</v>
      </c>
      <c r="E376" s="136" t="s">
        <v>216</v>
      </c>
      <c r="F376" s="136" t="s">
        <v>248</v>
      </c>
      <c r="G376" s="136" t="s">
        <v>421</v>
      </c>
      <c r="H376" s="151" t="s">
        <v>326</v>
      </c>
      <c r="I376" s="151" t="s">
        <v>316</v>
      </c>
      <c r="J376" s="151" t="s">
        <v>921</v>
      </c>
      <c r="K376" s="152" t="s">
        <v>16</v>
      </c>
      <c r="L376" s="136" t="s">
        <v>922</v>
      </c>
      <c r="M376" s="132" t="s">
        <v>31</v>
      </c>
      <c r="N376" s="134"/>
      <c r="O376" s="133" t="s">
        <v>32</v>
      </c>
      <c r="P376" s="134"/>
      <c r="Q376" s="134" t="str">
        <f>IF(AND(M376&lt;&gt;"",O376&lt;&gt;""),VLOOKUP(M376&amp;O376,Listados!$M$3:$N$27,2,FALSE),"")</f>
        <v>Bajo</v>
      </c>
      <c r="R376" s="134" t="str">
        <f>+VLOOKUP(Q376,Listados!$P$3:$Q$6,2,FALSE)</f>
        <v>Asumir el riesgo</v>
      </c>
      <c r="S376" s="126" t="s">
        <v>497</v>
      </c>
      <c r="T376" s="126" t="s">
        <v>923</v>
      </c>
      <c r="U376" s="153" t="s">
        <v>924</v>
      </c>
      <c r="V376" s="153" t="s">
        <v>921</v>
      </c>
      <c r="W376" s="126" t="s">
        <v>122</v>
      </c>
      <c r="X376" s="126" t="s">
        <v>111</v>
      </c>
      <c r="Y376" s="126">
        <f t="shared" si="69"/>
        <v>15</v>
      </c>
      <c r="Z376" s="126" t="s">
        <v>111</v>
      </c>
      <c r="AA376" s="126">
        <f t="shared" si="70"/>
        <v>15</v>
      </c>
      <c r="AB376" s="126" t="s">
        <v>115</v>
      </c>
      <c r="AC376" s="126" t="str">
        <f t="shared" si="71"/>
        <v/>
      </c>
      <c r="AD376" s="126" t="s">
        <v>111</v>
      </c>
      <c r="AE376" s="126">
        <f t="shared" si="72"/>
        <v>15</v>
      </c>
      <c r="AF376" s="126" t="s">
        <v>111</v>
      </c>
      <c r="AG376" s="126">
        <f t="shared" si="73"/>
        <v>15</v>
      </c>
      <c r="AH376" s="126" t="s">
        <v>111</v>
      </c>
      <c r="AI376" s="126">
        <f t="shared" si="74"/>
        <v>15</v>
      </c>
      <c r="AJ376" s="126" t="s">
        <v>116</v>
      </c>
      <c r="AK376" s="134"/>
      <c r="AL376" s="134"/>
      <c r="AM376" s="134"/>
      <c r="AN376" s="141" t="s">
        <v>241</v>
      </c>
      <c r="AO376" s="141"/>
      <c r="AP376" s="141" t="s">
        <v>552</v>
      </c>
      <c r="AQ376" s="141"/>
      <c r="AR376" s="141" t="s">
        <v>449</v>
      </c>
      <c r="AS376" s="141"/>
      <c r="AT376" s="141" t="s">
        <v>227</v>
      </c>
      <c r="AU376" s="129"/>
      <c r="AV376" s="129"/>
      <c r="AW376" s="129"/>
      <c r="AX376" s="129"/>
      <c r="AY376" s="129"/>
      <c r="AZ376" s="129"/>
      <c r="BA376" s="129"/>
      <c r="BB376" s="129"/>
      <c r="BC376" s="129"/>
      <c r="BD376" s="129"/>
      <c r="BE376" s="129"/>
      <c r="BF376" s="129"/>
      <c r="BG376" s="134"/>
      <c r="BH376" s="134"/>
      <c r="BI376" s="129"/>
      <c r="BJ376" s="155"/>
      <c r="BK376" s="155"/>
      <c r="BL376" s="155"/>
      <c r="BM376" s="155"/>
    </row>
    <row r="377" spans="1:65" ht="112">
      <c r="A377" s="130">
        <v>402.286956521614</v>
      </c>
      <c r="B377" s="126" t="s">
        <v>14</v>
      </c>
      <c r="C377" s="126" t="str">
        <f>IFERROR(VLOOKUP(B377,Listados!B$3:C$20,2,FALSE),"")</f>
        <v xml:space="preserve">Gestión del Conocimiento </v>
      </c>
      <c r="D377" s="136" t="s">
        <v>925</v>
      </c>
      <c r="E377" s="136" t="s">
        <v>272</v>
      </c>
      <c r="F377" s="136" t="s">
        <v>626</v>
      </c>
      <c r="G377" s="136" t="s">
        <v>467</v>
      </c>
      <c r="H377" s="151" t="s">
        <v>812</v>
      </c>
      <c r="I377" s="151" t="s">
        <v>533</v>
      </c>
      <c r="J377" s="151" t="s">
        <v>405</v>
      </c>
      <c r="K377" s="152" t="s">
        <v>16</v>
      </c>
      <c r="L377" s="136" t="s">
        <v>909</v>
      </c>
      <c r="M377" s="132" t="s">
        <v>43</v>
      </c>
      <c r="N377" s="134"/>
      <c r="O377" s="133" t="s">
        <v>32</v>
      </c>
      <c r="P377" s="134"/>
      <c r="Q377" s="134" t="str">
        <f>IF(AND(M377&lt;&gt;"",O377&lt;&gt;""),VLOOKUP(M377&amp;O377,Listados!$M$3:$N$27,2,FALSE),"")</f>
        <v>Moderado</v>
      </c>
      <c r="R377" s="134" t="str">
        <f>+VLOOKUP(Q377,Listados!$P$3:$Q$6,2,FALSE)</f>
        <v xml:space="preserve"> Reducir el riesgo</v>
      </c>
      <c r="S377" s="126" t="s">
        <v>445</v>
      </c>
      <c r="T377" s="126" t="s">
        <v>926</v>
      </c>
      <c r="U377" s="153" t="s">
        <v>927</v>
      </c>
      <c r="V377" s="153" t="s">
        <v>405</v>
      </c>
      <c r="W377" s="126" t="s">
        <v>20</v>
      </c>
      <c r="X377" s="126" t="s">
        <v>111</v>
      </c>
      <c r="Y377" s="126">
        <f t="shared" si="69"/>
        <v>15</v>
      </c>
      <c r="Z377" s="126" t="s">
        <v>111</v>
      </c>
      <c r="AA377" s="126">
        <f t="shared" si="70"/>
        <v>15</v>
      </c>
      <c r="AB377" s="126" t="s">
        <v>111</v>
      </c>
      <c r="AC377" s="126">
        <f t="shared" si="71"/>
        <v>15</v>
      </c>
      <c r="AD377" s="126" t="s">
        <v>115</v>
      </c>
      <c r="AE377" s="126" t="str">
        <f t="shared" si="72"/>
        <v/>
      </c>
      <c r="AF377" s="126" t="s">
        <v>111</v>
      </c>
      <c r="AG377" s="126">
        <f t="shared" si="73"/>
        <v>15</v>
      </c>
      <c r="AH377" s="126" t="s">
        <v>111</v>
      </c>
      <c r="AI377" s="126">
        <f t="shared" si="74"/>
        <v>15</v>
      </c>
      <c r="AJ377" s="126" t="s">
        <v>116</v>
      </c>
      <c r="AK377" s="134"/>
      <c r="AL377" s="134"/>
      <c r="AM377" s="134"/>
      <c r="AN377" s="141" t="s">
        <v>257</v>
      </c>
      <c r="AO377" s="141"/>
      <c r="AP377" s="141" t="s">
        <v>552</v>
      </c>
      <c r="AQ377" s="141"/>
      <c r="AR377" s="141" t="s">
        <v>267</v>
      </c>
      <c r="AS377" s="141"/>
      <c r="AT377" s="141" t="s">
        <v>227</v>
      </c>
      <c r="AU377" s="129"/>
      <c r="AV377" s="129"/>
      <c r="AW377" s="129"/>
      <c r="AX377" s="129"/>
      <c r="AY377" s="129"/>
      <c r="AZ377" s="129"/>
      <c r="BA377" s="129"/>
      <c r="BB377" s="129"/>
      <c r="BC377" s="129"/>
      <c r="BD377" s="129"/>
      <c r="BE377" s="129"/>
      <c r="BF377" s="129"/>
      <c r="BG377" s="134"/>
      <c r="BH377" s="134"/>
      <c r="BI377" s="129"/>
      <c r="BJ377" s="155"/>
      <c r="BK377" s="155"/>
      <c r="BL377" s="155"/>
      <c r="BM377" s="155"/>
    </row>
    <row r="378" spans="1:65" ht="70">
      <c r="A378" s="130">
        <v>403.44347826074301</v>
      </c>
      <c r="B378" s="126" t="s">
        <v>14</v>
      </c>
      <c r="C378" s="126" t="str">
        <f>IFERROR(VLOOKUP(B378,Listados!B$3:C$20,2,FALSE),"")</f>
        <v xml:space="preserve">Gestión del Conocimiento </v>
      </c>
      <c r="D378" s="136" t="s">
        <v>928</v>
      </c>
      <c r="E378" s="136" t="s">
        <v>907</v>
      </c>
      <c r="F378" s="136" t="s">
        <v>626</v>
      </c>
      <c r="G378" s="136" t="s">
        <v>467</v>
      </c>
      <c r="H378" s="151" t="s">
        <v>812</v>
      </c>
      <c r="I378" s="151" t="s">
        <v>929</v>
      </c>
      <c r="J378" s="151" t="s">
        <v>908</v>
      </c>
      <c r="K378" s="152" t="s">
        <v>16</v>
      </c>
      <c r="L378" s="136" t="s">
        <v>909</v>
      </c>
      <c r="M378" s="132" t="s">
        <v>43</v>
      </c>
      <c r="N378" s="134"/>
      <c r="O378" s="133" t="s">
        <v>32</v>
      </c>
      <c r="P378" s="134"/>
      <c r="Q378" s="134" t="str">
        <f>IF(AND(M378&lt;&gt;"",O378&lt;&gt;""),VLOOKUP(M378&amp;O378,Listados!$M$3:$N$27,2,FALSE),"")</f>
        <v>Moderado</v>
      </c>
      <c r="R378" s="134" t="str">
        <f>+VLOOKUP(Q378,Listados!$P$3:$Q$6,2,FALSE)</f>
        <v xml:space="preserve"> Reducir el riesgo</v>
      </c>
      <c r="S378" s="126" t="s">
        <v>445</v>
      </c>
      <c r="T378" s="126" t="s">
        <v>926</v>
      </c>
      <c r="U378" s="153" t="s">
        <v>930</v>
      </c>
      <c r="V378" s="153" t="s">
        <v>908</v>
      </c>
      <c r="W378" s="126" t="s">
        <v>20</v>
      </c>
      <c r="X378" s="126" t="s">
        <v>111</v>
      </c>
      <c r="Y378" s="126">
        <f t="shared" si="69"/>
        <v>15</v>
      </c>
      <c r="Z378" s="126" t="s">
        <v>111</v>
      </c>
      <c r="AA378" s="126">
        <f t="shared" si="70"/>
        <v>15</v>
      </c>
      <c r="AB378" s="126" t="s">
        <v>111</v>
      </c>
      <c r="AC378" s="126">
        <f t="shared" si="71"/>
        <v>15</v>
      </c>
      <c r="AD378" s="126" t="s">
        <v>111</v>
      </c>
      <c r="AE378" s="126">
        <f t="shared" si="72"/>
        <v>15</v>
      </c>
      <c r="AF378" s="126" t="s">
        <v>111</v>
      </c>
      <c r="AG378" s="126">
        <f t="shared" si="73"/>
        <v>15</v>
      </c>
      <c r="AH378" s="126" t="s">
        <v>111</v>
      </c>
      <c r="AI378" s="126">
        <f t="shared" si="74"/>
        <v>15</v>
      </c>
      <c r="AJ378" s="126" t="s">
        <v>116</v>
      </c>
      <c r="AK378" s="134"/>
      <c r="AL378" s="134"/>
      <c r="AM378" s="134"/>
      <c r="AN378" s="141" t="s">
        <v>257</v>
      </c>
      <c r="AO378" s="141"/>
      <c r="AP378" s="141" t="s">
        <v>552</v>
      </c>
      <c r="AQ378" s="141"/>
      <c r="AR378" s="141" t="s">
        <v>267</v>
      </c>
      <c r="AS378" s="141"/>
      <c r="AT378" s="141" t="s">
        <v>227</v>
      </c>
      <c r="AU378" s="129"/>
      <c r="AV378" s="129"/>
      <c r="AW378" s="129"/>
      <c r="AX378" s="129"/>
      <c r="AY378" s="129"/>
      <c r="AZ378" s="129"/>
      <c r="BA378" s="129"/>
      <c r="BB378" s="129"/>
      <c r="BC378" s="129"/>
      <c r="BD378" s="129"/>
      <c r="BE378" s="129"/>
      <c r="BF378" s="129"/>
      <c r="BG378" s="134"/>
      <c r="BH378" s="134"/>
      <c r="BI378" s="129"/>
      <c r="BJ378" s="155"/>
      <c r="BK378" s="155"/>
      <c r="BL378" s="155"/>
      <c r="BM378" s="155"/>
    </row>
    <row r="379" spans="1:65" ht="126">
      <c r="A379" s="130">
        <v>404.59999999987201</v>
      </c>
      <c r="B379" s="126" t="s">
        <v>14</v>
      </c>
      <c r="C379" s="126" t="str">
        <f>IFERROR(VLOOKUP(B379,Listados!B$3:C$20,2,FALSE),"")</f>
        <v xml:space="preserve">Gestión del Conocimiento </v>
      </c>
      <c r="D379" s="136" t="s">
        <v>931</v>
      </c>
      <c r="E379" s="136" t="s">
        <v>272</v>
      </c>
      <c r="F379" s="136" t="s">
        <v>626</v>
      </c>
      <c r="G379" s="136" t="s">
        <v>467</v>
      </c>
      <c r="H379" s="151" t="s">
        <v>932</v>
      </c>
      <c r="I379" s="151" t="s">
        <v>533</v>
      </c>
      <c r="J379" s="151" t="s">
        <v>232</v>
      </c>
      <c r="K379" s="152" t="s">
        <v>30</v>
      </c>
      <c r="L379" s="136" t="s">
        <v>933</v>
      </c>
      <c r="M379" s="132" t="s">
        <v>43</v>
      </c>
      <c r="N379" s="134"/>
      <c r="O379" s="133" t="s">
        <v>32</v>
      </c>
      <c r="P379" s="134"/>
      <c r="Q379" s="134" t="str">
        <f>IF(AND(M379&lt;&gt;"",O379&lt;&gt;""),VLOOKUP(M379&amp;O379,Listados!$M$3:$N$27,2,FALSE),"")</f>
        <v>Moderado</v>
      </c>
      <c r="R379" s="134" t="str">
        <f>+VLOOKUP(Q379,Listados!$P$3:$Q$6,2,FALSE)</f>
        <v xml:space="preserve"> Reducir el riesgo</v>
      </c>
      <c r="S379" s="126" t="s">
        <v>445</v>
      </c>
      <c r="T379" s="126" t="s">
        <v>926</v>
      </c>
      <c r="U379" s="153" t="s">
        <v>934</v>
      </c>
      <c r="V379" s="153" t="s">
        <v>935</v>
      </c>
      <c r="W379" s="126" t="s">
        <v>20</v>
      </c>
      <c r="X379" s="126" t="s">
        <v>111</v>
      </c>
      <c r="Y379" s="126">
        <f t="shared" si="69"/>
        <v>15</v>
      </c>
      <c r="Z379" s="126" t="s">
        <v>111</v>
      </c>
      <c r="AA379" s="126">
        <f t="shared" si="70"/>
        <v>15</v>
      </c>
      <c r="AB379" s="126" t="s">
        <v>111</v>
      </c>
      <c r="AC379" s="126">
        <f t="shared" si="71"/>
        <v>15</v>
      </c>
      <c r="AD379" s="126" t="s">
        <v>111</v>
      </c>
      <c r="AE379" s="126">
        <f t="shared" si="72"/>
        <v>15</v>
      </c>
      <c r="AF379" s="126" t="s">
        <v>111</v>
      </c>
      <c r="AG379" s="126">
        <f t="shared" si="73"/>
        <v>15</v>
      </c>
      <c r="AH379" s="126" t="s">
        <v>111</v>
      </c>
      <c r="AI379" s="126">
        <f t="shared" si="74"/>
        <v>15</v>
      </c>
      <c r="AJ379" s="126" t="s">
        <v>116</v>
      </c>
      <c r="AK379" s="134"/>
      <c r="AL379" s="134"/>
      <c r="AM379" s="134"/>
      <c r="AN379" s="141" t="s">
        <v>257</v>
      </c>
      <c r="AO379" s="141"/>
      <c r="AP379" s="141" t="s">
        <v>552</v>
      </c>
      <c r="AQ379" s="141"/>
      <c r="AR379" s="141" t="s">
        <v>267</v>
      </c>
      <c r="AS379" s="141"/>
      <c r="AT379" s="141" t="s">
        <v>227</v>
      </c>
      <c r="AU379" s="129"/>
      <c r="AV379" s="129"/>
      <c r="AW379" s="129"/>
      <c r="AX379" s="129"/>
      <c r="AY379" s="129"/>
      <c r="AZ379" s="129"/>
      <c r="BA379" s="129"/>
      <c r="BB379" s="129"/>
      <c r="BC379" s="129"/>
      <c r="BD379" s="129"/>
      <c r="BE379" s="129"/>
      <c r="BF379" s="129"/>
      <c r="BG379" s="134"/>
      <c r="BH379" s="134"/>
      <c r="BI379" s="129"/>
      <c r="BJ379" s="155"/>
      <c r="BK379" s="155"/>
      <c r="BL379" s="155"/>
      <c r="BM379" s="155"/>
    </row>
    <row r="380" spans="1:65" ht="126">
      <c r="A380" s="130">
        <v>405.75652173900102</v>
      </c>
      <c r="B380" s="126" t="s">
        <v>14</v>
      </c>
      <c r="C380" s="126" t="str">
        <f>IFERROR(VLOOKUP(B380,Listados!B$3:C$20,2,FALSE),"")</f>
        <v xml:space="preserve">Gestión del Conocimiento </v>
      </c>
      <c r="D380" s="136" t="s">
        <v>936</v>
      </c>
      <c r="E380" s="136" t="s">
        <v>272</v>
      </c>
      <c r="F380" s="136" t="s">
        <v>626</v>
      </c>
      <c r="G380" s="136" t="s">
        <v>467</v>
      </c>
      <c r="H380" s="151" t="s">
        <v>932</v>
      </c>
      <c r="I380" s="151" t="s">
        <v>533</v>
      </c>
      <c r="J380" s="151" t="s">
        <v>232</v>
      </c>
      <c r="K380" s="152" t="s">
        <v>30</v>
      </c>
      <c r="L380" s="136" t="s">
        <v>933</v>
      </c>
      <c r="M380" s="132" t="s">
        <v>43</v>
      </c>
      <c r="N380" s="134"/>
      <c r="O380" s="133" t="s">
        <v>32</v>
      </c>
      <c r="P380" s="134"/>
      <c r="Q380" s="134" t="str">
        <f>IF(AND(M380&lt;&gt;"",O380&lt;&gt;""),VLOOKUP(M380&amp;O380,Listados!$M$3:$N$27,2,FALSE),"")</f>
        <v>Moderado</v>
      </c>
      <c r="R380" s="134" t="str">
        <f>+VLOOKUP(Q380,Listados!$P$3:$Q$6,2,FALSE)</f>
        <v xml:space="preserve"> Reducir el riesgo</v>
      </c>
      <c r="S380" s="126" t="s">
        <v>445</v>
      </c>
      <c r="T380" s="126" t="s">
        <v>926</v>
      </c>
      <c r="U380" s="153" t="s">
        <v>934</v>
      </c>
      <c r="V380" s="153" t="s">
        <v>935</v>
      </c>
      <c r="W380" s="126" t="s">
        <v>20</v>
      </c>
      <c r="X380" s="126" t="s">
        <v>111</v>
      </c>
      <c r="Y380" s="126">
        <f t="shared" si="69"/>
        <v>15</v>
      </c>
      <c r="Z380" s="126" t="s">
        <v>111</v>
      </c>
      <c r="AA380" s="126">
        <f t="shared" si="70"/>
        <v>15</v>
      </c>
      <c r="AB380" s="126" t="s">
        <v>111</v>
      </c>
      <c r="AC380" s="126">
        <f t="shared" si="71"/>
        <v>15</v>
      </c>
      <c r="AD380" s="126" t="s">
        <v>111</v>
      </c>
      <c r="AE380" s="126">
        <f t="shared" si="72"/>
        <v>15</v>
      </c>
      <c r="AF380" s="126" t="s">
        <v>111</v>
      </c>
      <c r="AG380" s="126">
        <f t="shared" si="73"/>
        <v>15</v>
      </c>
      <c r="AH380" s="126" t="s">
        <v>111</v>
      </c>
      <c r="AI380" s="126">
        <f t="shared" si="74"/>
        <v>15</v>
      </c>
      <c r="AJ380" s="126" t="s">
        <v>116</v>
      </c>
      <c r="AK380" s="134"/>
      <c r="AL380" s="134"/>
      <c r="AM380" s="134"/>
      <c r="AN380" s="141" t="s">
        <v>241</v>
      </c>
      <c r="AO380" s="141"/>
      <c r="AP380" s="141" t="s">
        <v>448</v>
      </c>
      <c r="AQ380" s="141"/>
      <c r="AR380" s="141" t="s">
        <v>449</v>
      </c>
      <c r="AS380" s="141"/>
      <c r="AT380" s="141" t="s">
        <v>227</v>
      </c>
      <c r="AU380" s="129"/>
      <c r="AV380" s="129"/>
      <c r="AW380" s="129"/>
      <c r="AX380" s="129"/>
      <c r="AY380" s="129"/>
      <c r="AZ380" s="129"/>
      <c r="BA380" s="129"/>
      <c r="BB380" s="129"/>
      <c r="BC380" s="129"/>
      <c r="BD380" s="129"/>
      <c r="BE380" s="129"/>
      <c r="BF380" s="129"/>
      <c r="BG380" s="134"/>
      <c r="BH380" s="134"/>
      <c r="BI380" s="129"/>
      <c r="BJ380" s="155"/>
      <c r="BK380" s="155"/>
      <c r="BL380" s="155"/>
      <c r="BM380" s="155"/>
    </row>
    <row r="381" spans="1:65" ht="98">
      <c r="A381" s="130">
        <v>406.91304347813002</v>
      </c>
      <c r="B381" s="126" t="s">
        <v>71</v>
      </c>
      <c r="C381" s="126" t="s">
        <v>71</v>
      </c>
      <c r="D381" s="136" t="s">
        <v>937</v>
      </c>
      <c r="E381" s="136" t="s">
        <v>907</v>
      </c>
      <c r="F381" s="136" t="s">
        <v>248</v>
      </c>
      <c r="G381" s="136" t="s">
        <v>938</v>
      </c>
      <c r="H381" s="151" t="s">
        <v>812</v>
      </c>
      <c r="I381" s="151" t="s">
        <v>316</v>
      </c>
      <c r="J381" s="151" t="s">
        <v>935</v>
      </c>
      <c r="K381" s="152" t="s">
        <v>16</v>
      </c>
      <c r="L381" s="136"/>
      <c r="M381" s="132" t="s">
        <v>43</v>
      </c>
      <c r="N381" s="134"/>
      <c r="O381" s="133" t="s">
        <v>36</v>
      </c>
      <c r="P381" s="134"/>
      <c r="Q381" s="134" t="str">
        <f>IF(AND(M381&lt;&gt;"",O381&lt;&gt;""),VLOOKUP(M381&amp;O381,Listados!$M$3:$N$27,2,FALSE),"")</f>
        <v>Alto</v>
      </c>
      <c r="R381" s="134" t="str">
        <f>+VLOOKUP(Q381,Listados!$P$3:$Q$6,2,FALSE)</f>
        <v>Reducir el riesgo</v>
      </c>
      <c r="S381" s="126" t="s">
        <v>230</v>
      </c>
      <c r="T381" s="126" t="s">
        <v>939</v>
      </c>
      <c r="U381" s="153" t="s">
        <v>940</v>
      </c>
      <c r="V381" s="153" t="s">
        <v>935</v>
      </c>
      <c r="W381" s="126" t="s">
        <v>20</v>
      </c>
      <c r="X381" s="126" t="s">
        <v>111</v>
      </c>
      <c r="Y381" s="126">
        <f t="shared" si="69"/>
        <v>15</v>
      </c>
      <c r="Z381" s="126" t="s">
        <v>111</v>
      </c>
      <c r="AA381" s="126">
        <f t="shared" si="70"/>
        <v>15</v>
      </c>
      <c r="AB381" s="126" t="s">
        <v>111</v>
      </c>
      <c r="AC381" s="126">
        <f t="shared" si="71"/>
        <v>15</v>
      </c>
      <c r="AD381" s="126" t="s">
        <v>111</v>
      </c>
      <c r="AE381" s="126">
        <f t="shared" si="72"/>
        <v>15</v>
      </c>
      <c r="AF381" s="126" t="s">
        <v>111</v>
      </c>
      <c r="AG381" s="126">
        <f t="shared" si="73"/>
        <v>15</v>
      </c>
      <c r="AH381" s="126" t="s">
        <v>111</v>
      </c>
      <c r="AI381" s="126">
        <f t="shared" si="74"/>
        <v>15</v>
      </c>
      <c r="AJ381" s="126" t="s">
        <v>116</v>
      </c>
      <c r="AK381" s="134"/>
      <c r="AL381" s="134"/>
      <c r="AM381" s="134"/>
      <c r="AN381" s="141" t="s">
        <v>257</v>
      </c>
      <c r="AO381" s="141"/>
      <c r="AP381" s="141" t="s">
        <v>552</v>
      </c>
      <c r="AQ381" s="141"/>
      <c r="AR381" s="141" t="s">
        <v>267</v>
      </c>
      <c r="AS381" s="141"/>
      <c r="AT381" s="141" t="s">
        <v>227</v>
      </c>
      <c r="AU381" s="129"/>
      <c r="AV381" s="129"/>
      <c r="AW381" s="129"/>
      <c r="AX381" s="129"/>
      <c r="AY381" s="129"/>
      <c r="AZ381" s="129"/>
      <c r="BA381" s="129"/>
      <c r="BB381" s="129"/>
      <c r="BC381" s="129"/>
      <c r="BD381" s="129"/>
      <c r="BE381" s="129"/>
      <c r="BF381" s="129"/>
      <c r="BG381" s="134"/>
      <c r="BH381" s="134"/>
      <c r="BI381" s="129"/>
      <c r="BJ381" s="155"/>
      <c r="BK381" s="155"/>
      <c r="BL381" s="155"/>
      <c r="BM381" s="155"/>
    </row>
    <row r="382" spans="1:65" ht="98">
      <c r="A382" s="130">
        <v>408.06956521725903</v>
      </c>
      <c r="B382" s="126" t="s">
        <v>71</v>
      </c>
      <c r="C382" s="126" t="s">
        <v>71</v>
      </c>
      <c r="D382" s="136" t="s">
        <v>941</v>
      </c>
      <c r="E382" s="136" t="s">
        <v>907</v>
      </c>
      <c r="F382" s="136" t="s">
        <v>248</v>
      </c>
      <c r="G382" s="136" t="s">
        <v>938</v>
      </c>
      <c r="H382" s="151" t="s">
        <v>812</v>
      </c>
      <c r="I382" s="151" t="s">
        <v>929</v>
      </c>
      <c r="J382" s="151" t="s">
        <v>908</v>
      </c>
      <c r="K382" s="152" t="s">
        <v>16</v>
      </c>
      <c r="L382" s="136"/>
      <c r="M382" s="132" t="s">
        <v>43</v>
      </c>
      <c r="N382" s="134"/>
      <c r="O382" s="133" t="s">
        <v>36</v>
      </c>
      <c r="P382" s="134"/>
      <c r="Q382" s="134" t="str">
        <f>IF(AND(M382&lt;&gt;"",O382&lt;&gt;""),VLOOKUP(M382&amp;O382,Listados!$M$3:$N$27,2,FALSE),"")</f>
        <v>Alto</v>
      </c>
      <c r="R382" s="134" t="str">
        <f>+VLOOKUP(Q382,Listados!$P$3:$Q$6,2,FALSE)</f>
        <v>Reducir el riesgo</v>
      </c>
      <c r="S382" s="126" t="s">
        <v>230</v>
      </c>
      <c r="T382" s="126" t="s">
        <v>939</v>
      </c>
      <c r="U382" s="153" t="s">
        <v>940</v>
      </c>
      <c r="V382" s="153" t="s">
        <v>908</v>
      </c>
      <c r="W382" s="126" t="s">
        <v>20</v>
      </c>
      <c r="X382" s="126" t="s">
        <v>111</v>
      </c>
      <c r="Y382" s="126">
        <f t="shared" si="69"/>
        <v>15</v>
      </c>
      <c r="Z382" s="126" t="s">
        <v>266</v>
      </c>
      <c r="AA382" s="126">
        <f t="shared" si="70"/>
        <v>15</v>
      </c>
      <c r="AB382" s="126" t="s">
        <v>266</v>
      </c>
      <c r="AC382" s="126">
        <f t="shared" si="71"/>
        <v>15</v>
      </c>
      <c r="AD382" s="126" t="s">
        <v>266</v>
      </c>
      <c r="AE382" s="126">
        <f t="shared" si="72"/>
        <v>15</v>
      </c>
      <c r="AF382" s="126" t="s">
        <v>266</v>
      </c>
      <c r="AG382" s="126">
        <f t="shared" si="73"/>
        <v>15</v>
      </c>
      <c r="AH382" s="126" t="s">
        <v>266</v>
      </c>
      <c r="AI382" s="126">
        <f t="shared" si="74"/>
        <v>15</v>
      </c>
      <c r="AJ382" s="126" t="s">
        <v>116</v>
      </c>
      <c r="AK382" s="134"/>
      <c r="AL382" s="134"/>
      <c r="AM382" s="134"/>
      <c r="AN382" s="141" t="s">
        <v>257</v>
      </c>
      <c r="AO382" s="141"/>
      <c r="AP382" s="141" t="s">
        <v>552</v>
      </c>
      <c r="AQ382" s="141"/>
      <c r="AR382" s="141" t="s">
        <v>267</v>
      </c>
      <c r="AS382" s="141"/>
      <c r="AT382" s="141" t="s">
        <v>227</v>
      </c>
      <c r="AU382" s="129"/>
      <c r="AV382" s="129"/>
      <c r="AW382" s="129"/>
      <c r="AX382" s="129"/>
      <c r="AY382" s="129"/>
      <c r="AZ382" s="129"/>
      <c r="BA382" s="129"/>
      <c r="BB382" s="129"/>
      <c r="BC382" s="129"/>
      <c r="BD382" s="129"/>
      <c r="BE382" s="129"/>
      <c r="BF382" s="129"/>
      <c r="BG382" s="134"/>
      <c r="BH382" s="134"/>
      <c r="BI382" s="129"/>
      <c r="BJ382" s="155"/>
      <c r="BK382" s="155"/>
      <c r="BL382" s="155"/>
      <c r="BM382" s="155"/>
    </row>
    <row r="383" spans="1:65" ht="98">
      <c r="A383" s="130">
        <v>409.22608695638797</v>
      </c>
      <c r="B383" s="126" t="s">
        <v>71</v>
      </c>
      <c r="C383" s="126" t="s">
        <v>71</v>
      </c>
      <c r="D383" s="136" t="s">
        <v>942</v>
      </c>
      <c r="E383" s="136" t="s">
        <v>907</v>
      </c>
      <c r="F383" s="136" t="s">
        <v>248</v>
      </c>
      <c r="G383" s="136" t="s">
        <v>938</v>
      </c>
      <c r="H383" s="151" t="s">
        <v>812</v>
      </c>
      <c r="I383" s="151" t="s">
        <v>929</v>
      </c>
      <c r="J383" s="151" t="s">
        <v>908</v>
      </c>
      <c r="K383" s="152" t="s">
        <v>16</v>
      </c>
      <c r="L383" s="136"/>
      <c r="M383" s="132" t="s">
        <v>43</v>
      </c>
      <c r="N383" s="134"/>
      <c r="O383" s="133" t="s">
        <v>36</v>
      </c>
      <c r="P383" s="134"/>
      <c r="Q383" s="134" t="str">
        <f>IF(AND(M383&lt;&gt;"",O383&lt;&gt;""),VLOOKUP(M383&amp;O383,Listados!$M$3:$N$27,2,FALSE),"")</f>
        <v>Alto</v>
      </c>
      <c r="R383" s="134" t="str">
        <f>+VLOOKUP(Q383,Listados!$P$3:$Q$6,2,FALSE)</f>
        <v>Reducir el riesgo</v>
      </c>
      <c r="S383" s="126" t="s">
        <v>230</v>
      </c>
      <c r="T383" s="126" t="s">
        <v>939</v>
      </c>
      <c r="U383" s="153" t="s">
        <v>940</v>
      </c>
      <c r="V383" s="153" t="s">
        <v>908</v>
      </c>
      <c r="W383" s="126" t="s">
        <v>20</v>
      </c>
      <c r="X383" s="126" t="s">
        <v>111</v>
      </c>
      <c r="Y383" s="126">
        <f t="shared" si="69"/>
        <v>15</v>
      </c>
      <c r="Z383" s="126" t="s">
        <v>111</v>
      </c>
      <c r="AA383" s="126">
        <f t="shared" si="70"/>
        <v>15</v>
      </c>
      <c r="AB383" s="126" t="s">
        <v>111</v>
      </c>
      <c r="AC383" s="126">
        <f t="shared" si="71"/>
        <v>15</v>
      </c>
      <c r="AD383" s="126" t="s">
        <v>111</v>
      </c>
      <c r="AE383" s="126">
        <f t="shared" si="72"/>
        <v>15</v>
      </c>
      <c r="AF383" s="126" t="s">
        <v>111</v>
      </c>
      <c r="AG383" s="126">
        <f t="shared" si="73"/>
        <v>15</v>
      </c>
      <c r="AH383" s="126" t="s">
        <v>111</v>
      </c>
      <c r="AI383" s="126">
        <f t="shared" si="74"/>
        <v>15</v>
      </c>
      <c r="AJ383" s="126" t="s">
        <v>116</v>
      </c>
      <c r="AK383" s="134"/>
      <c r="AL383" s="134"/>
      <c r="AM383" s="134"/>
      <c r="AN383" s="141" t="s">
        <v>257</v>
      </c>
      <c r="AO383" s="141"/>
      <c r="AP383" s="141" t="s">
        <v>552</v>
      </c>
      <c r="AQ383" s="141"/>
      <c r="AR383" s="141" t="s">
        <v>267</v>
      </c>
      <c r="AS383" s="141"/>
      <c r="AT383" s="141" t="s">
        <v>227</v>
      </c>
      <c r="AU383" s="129"/>
      <c r="AV383" s="129"/>
      <c r="AW383" s="129"/>
      <c r="AX383" s="129"/>
      <c r="AY383" s="129"/>
      <c r="AZ383" s="129"/>
      <c r="BA383" s="129"/>
      <c r="BB383" s="129"/>
      <c r="BC383" s="129"/>
      <c r="BD383" s="129"/>
      <c r="BE383" s="129"/>
      <c r="BF383" s="129"/>
      <c r="BG383" s="134"/>
      <c r="BH383" s="134"/>
      <c r="BI383" s="129"/>
      <c r="BJ383" s="155"/>
      <c r="BK383" s="155"/>
      <c r="BL383" s="155"/>
      <c r="BM383" s="155"/>
    </row>
    <row r="384" spans="1:65" ht="98">
      <c r="A384" s="130">
        <v>410.38260869551698</v>
      </c>
      <c r="B384" s="126" t="s">
        <v>71</v>
      </c>
      <c r="C384" s="126" t="s">
        <v>71</v>
      </c>
      <c r="D384" s="136" t="s">
        <v>943</v>
      </c>
      <c r="E384" s="136" t="s">
        <v>907</v>
      </c>
      <c r="F384" s="136" t="s">
        <v>248</v>
      </c>
      <c r="G384" s="136" t="s">
        <v>938</v>
      </c>
      <c r="H384" s="151" t="s">
        <v>812</v>
      </c>
      <c r="I384" s="151" t="s">
        <v>929</v>
      </c>
      <c r="J384" s="151" t="s">
        <v>908</v>
      </c>
      <c r="K384" s="152" t="s">
        <v>16</v>
      </c>
      <c r="L384" s="136"/>
      <c r="M384" s="132" t="s">
        <v>43</v>
      </c>
      <c r="N384" s="134"/>
      <c r="O384" s="133" t="s">
        <v>36</v>
      </c>
      <c r="P384" s="134"/>
      <c r="Q384" s="134" t="str">
        <f>IF(AND(M384&lt;&gt;"",O384&lt;&gt;""),VLOOKUP(M384&amp;O384,Listados!$M$3:$N$27,2,FALSE),"")</f>
        <v>Alto</v>
      </c>
      <c r="R384" s="134" t="str">
        <f>+VLOOKUP(Q384,Listados!$P$3:$Q$6,2,FALSE)</f>
        <v>Reducir el riesgo</v>
      </c>
      <c r="S384" s="126" t="s">
        <v>230</v>
      </c>
      <c r="T384" s="126" t="s">
        <v>939</v>
      </c>
      <c r="U384" s="153" t="s">
        <v>944</v>
      </c>
      <c r="V384" s="153" t="s">
        <v>908</v>
      </c>
      <c r="W384" s="126" t="s">
        <v>20</v>
      </c>
      <c r="X384" s="126" t="s">
        <v>111</v>
      </c>
      <c r="Y384" s="126">
        <f t="shared" si="69"/>
        <v>15</v>
      </c>
      <c r="Z384" s="126" t="s">
        <v>111</v>
      </c>
      <c r="AA384" s="126">
        <f t="shared" si="70"/>
        <v>15</v>
      </c>
      <c r="AB384" s="126" t="s">
        <v>111</v>
      </c>
      <c r="AC384" s="126">
        <f t="shared" si="71"/>
        <v>15</v>
      </c>
      <c r="AD384" s="126" t="s">
        <v>111</v>
      </c>
      <c r="AE384" s="126">
        <f t="shared" si="72"/>
        <v>15</v>
      </c>
      <c r="AF384" s="126" t="s">
        <v>111</v>
      </c>
      <c r="AG384" s="126">
        <f t="shared" si="73"/>
        <v>15</v>
      </c>
      <c r="AH384" s="126" t="s">
        <v>111</v>
      </c>
      <c r="AI384" s="126">
        <f t="shared" si="74"/>
        <v>15</v>
      </c>
      <c r="AJ384" s="126" t="s">
        <v>116</v>
      </c>
      <c r="AK384" s="134"/>
      <c r="AL384" s="134"/>
      <c r="AM384" s="134"/>
      <c r="AN384" s="141" t="s">
        <v>257</v>
      </c>
      <c r="AO384" s="141"/>
      <c r="AP384" s="141" t="s">
        <v>552</v>
      </c>
      <c r="AQ384" s="141"/>
      <c r="AR384" s="141" t="s">
        <v>267</v>
      </c>
      <c r="AS384" s="141"/>
      <c r="AT384" s="141" t="s">
        <v>227</v>
      </c>
      <c r="AU384" s="129"/>
      <c r="AV384" s="129"/>
      <c r="AW384" s="129"/>
      <c r="AX384" s="129"/>
      <c r="AY384" s="129"/>
      <c r="AZ384" s="129"/>
      <c r="BA384" s="129"/>
      <c r="BB384" s="129"/>
      <c r="BC384" s="129"/>
      <c r="BD384" s="129"/>
      <c r="BE384" s="129"/>
      <c r="BF384" s="129"/>
      <c r="BG384" s="134"/>
      <c r="BH384" s="134"/>
      <c r="BI384" s="129"/>
      <c r="BJ384" s="155"/>
      <c r="BK384" s="155"/>
      <c r="BL384" s="155"/>
      <c r="BM384" s="155"/>
    </row>
    <row r="385" spans="1:65" ht="56">
      <c r="A385" s="130">
        <v>411.53913043464598</v>
      </c>
      <c r="B385" s="126" t="s">
        <v>71</v>
      </c>
      <c r="C385" s="126" t="s">
        <v>71</v>
      </c>
      <c r="D385" s="136" t="s">
        <v>945</v>
      </c>
      <c r="E385" s="136" t="s">
        <v>216</v>
      </c>
      <c r="F385" s="136" t="s">
        <v>248</v>
      </c>
      <c r="G385" s="136" t="s">
        <v>938</v>
      </c>
      <c r="H385" s="151" t="s">
        <v>390</v>
      </c>
      <c r="I385" s="151" t="s">
        <v>275</v>
      </c>
      <c r="J385" s="151" t="s">
        <v>341</v>
      </c>
      <c r="K385" s="152" t="s">
        <v>16</v>
      </c>
      <c r="L385" s="136" t="s">
        <v>946</v>
      </c>
      <c r="M385" s="132" t="s">
        <v>43</v>
      </c>
      <c r="N385" s="134"/>
      <c r="O385" s="133" t="s">
        <v>36</v>
      </c>
      <c r="P385" s="134"/>
      <c r="Q385" s="134" t="str">
        <f>IF(AND(M385&lt;&gt;"",O385&lt;&gt;""),VLOOKUP(M385&amp;O385,Listados!$M$3:$N$27,2,FALSE),"")</f>
        <v>Alto</v>
      </c>
      <c r="R385" s="134" t="str">
        <f>+VLOOKUP(Q385,Listados!$P$3:$Q$6,2,FALSE)</f>
        <v>Reducir el riesgo</v>
      </c>
      <c r="S385" s="126" t="s">
        <v>445</v>
      </c>
      <c r="T385" s="126" t="s">
        <v>446</v>
      </c>
      <c r="U385" s="153" t="s">
        <v>169</v>
      </c>
      <c r="V385" s="153" t="s">
        <v>341</v>
      </c>
      <c r="W385" s="126" t="s">
        <v>20</v>
      </c>
      <c r="X385" s="126" t="s">
        <v>111</v>
      </c>
      <c r="Y385" s="126">
        <f t="shared" si="69"/>
        <v>15</v>
      </c>
      <c r="Z385" s="126" t="s">
        <v>111</v>
      </c>
      <c r="AA385" s="126">
        <f t="shared" si="70"/>
        <v>15</v>
      </c>
      <c r="AB385" s="126" t="s">
        <v>111</v>
      </c>
      <c r="AC385" s="126">
        <f t="shared" si="71"/>
        <v>15</v>
      </c>
      <c r="AD385" s="126" t="s">
        <v>111</v>
      </c>
      <c r="AE385" s="126">
        <f t="shared" si="72"/>
        <v>15</v>
      </c>
      <c r="AF385" s="126" t="s">
        <v>111</v>
      </c>
      <c r="AG385" s="126">
        <f t="shared" si="73"/>
        <v>15</v>
      </c>
      <c r="AH385" s="126" t="s">
        <v>111</v>
      </c>
      <c r="AI385" s="126">
        <f t="shared" si="74"/>
        <v>15</v>
      </c>
      <c r="AJ385" s="126" t="s">
        <v>112</v>
      </c>
      <c r="AK385" s="134"/>
      <c r="AL385" s="134"/>
      <c r="AM385" s="134"/>
      <c r="AN385" s="141" t="s">
        <v>224</v>
      </c>
      <c r="AO385" s="141"/>
      <c r="AP385" s="141" t="s">
        <v>225</v>
      </c>
      <c r="AQ385" s="141"/>
      <c r="AR385" s="141" t="s">
        <v>449</v>
      </c>
      <c r="AS385" s="141"/>
      <c r="AT385" s="141"/>
      <c r="AU385" s="129"/>
      <c r="AV385" s="129"/>
      <c r="AW385" s="129"/>
      <c r="AX385" s="129"/>
      <c r="AY385" s="129"/>
      <c r="AZ385" s="129"/>
      <c r="BA385" s="129"/>
      <c r="BB385" s="129"/>
      <c r="BC385" s="129"/>
      <c r="BD385" s="129"/>
      <c r="BE385" s="129"/>
      <c r="BF385" s="129"/>
      <c r="BG385" s="134"/>
      <c r="BH385" s="134"/>
      <c r="BI385" s="129"/>
      <c r="BJ385" s="155"/>
      <c r="BK385" s="155"/>
      <c r="BL385" s="155"/>
      <c r="BM385" s="155"/>
    </row>
    <row r="386" spans="1:65" ht="56">
      <c r="A386" s="130">
        <v>412.69565217377499</v>
      </c>
      <c r="B386" s="126" t="s">
        <v>71</v>
      </c>
      <c r="C386" s="126" t="s">
        <v>71</v>
      </c>
      <c r="D386" s="136" t="s">
        <v>947</v>
      </c>
      <c r="E386" s="136" t="s">
        <v>216</v>
      </c>
      <c r="F386" s="136" t="s">
        <v>248</v>
      </c>
      <c r="G386" s="136" t="s">
        <v>938</v>
      </c>
      <c r="H386" s="151" t="s">
        <v>294</v>
      </c>
      <c r="I386" s="151" t="s">
        <v>275</v>
      </c>
      <c r="J386" s="151" t="s">
        <v>341</v>
      </c>
      <c r="K386" s="152" t="s">
        <v>16</v>
      </c>
      <c r="L386" s="136" t="s">
        <v>948</v>
      </c>
      <c r="M386" s="132" t="s">
        <v>43</v>
      </c>
      <c r="N386" s="134"/>
      <c r="O386" s="133" t="s">
        <v>36</v>
      </c>
      <c r="P386" s="134"/>
      <c r="Q386" s="134" t="str">
        <f>IF(AND(M386&lt;&gt;"",O386&lt;&gt;""),VLOOKUP(M386&amp;O386,Listados!$M$3:$N$27,2,FALSE),"")</f>
        <v>Alto</v>
      </c>
      <c r="R386" s="134" t="str">
        <f>+VLOOKUP(Q386,Listados!$P$3:$Q$6,2,FALSE)</f>
        <v>Reducir el riesgo</v>
      </c>
      <c r="S386" s="126" t="s">
        <v>445</v>
      </c>
      <c r="T386" s="126" t="s">
        <v>446</v>
      </c>
      <c r="U386" s="153" t="s">
        <v>949</v>
      </c>
      <c r="V386" s="153" t="s">
        <v>341</v>
      </c>
      <c r="W386" s="126" t="s">
        <v>20</v>
      </c>
      <c r="X386" s="126" t="s">
        <v>111</v>
      </c>
      <c r="Y386" s="126">
        <f t="shared" si="69"/>
        <v>15</v>
      </c>
      <c r="Z386" s="126" t="s">
        <v>266</v>
      </c>
      <c r="AA386" s="126">
        <f t="shared" si="70"/>
        <v>15</v>
      </c>
      <c r="AB386" s="126" t="s">
        <v>266</v>
      </c>
      <c r="AC386" s="126">
        <f t="shared" si="71"/>
        <v>15</v>
      </c>
      <c r="AD386" s="126" t="s">
        <v>266</v>
      </c>
      <c r="AE386" s="126">
        <f t="shared" si="72"/>
        <v>15</v>
      </c>
      <c r="AF386" s="126" t="s">
        <v>111</v>
      </c>
      <c r="AG386" s="126">
        <f t="shared" si="73"/>
        <v>15</v>
      </c>
      <c r="AH386" s="126" t="s">
        <v>266</v>
      </c>
      <c r="AI386" s="126">
        <f t="shared" si="74"/>
        <v>15</v>
      </c>
      <c r="AJ386" s="126" t="s">
        <v>116</v>
      </c>
      <c r="AK386" s="134"/>
      <c r="AL386" s="134"/>
      <c r="AM386" s="134"/>
      <c r="AN386" s="141" t="s">
        <v>257</v>
      </c>
      <c r="AO386" s="141"/>
      <c r="AP386" s="141" t="s">
        <v>552</v>
      </c>
      <c r="AQ386" s="141"/>
      <c r="AR386" s="141" t="s">
        <v>258</v>
      </c>
      <c r="AS386" s="141"/>
      <c r="AT386" s="141" t="s">
        <v>242</v>
      </c>
      <c r="AU386" s="129"/>
      <c r="AV386" s="129"/>
      <c r="AW386" s="129"/>
      <c r="AX386" s="129"/>
      <c r="AY386" s="129"/>
      <c r="AZ386" s="129"/>
      <c r="BA386" s="129"/>
      <c r="BB386" s="129"/>
      <c r="BC386" s="129"/>
      <c r="BD386" s="129"/>
      <c r="BE386" s="129"/>
      <c r="BF386" s="129"/>
      <c r="BG386" s="134"/>
      <c r="BH386" s="134"/>
      <c r="BI386" s="129"/>
      <c r="BJ386" s="155"/>
      <c r="BK386" s="155"/>
      <c r="BL386" s="155"/>
      <c r="BM386" s="155"/>
    </row>
    <row r="387" spans="1:65" ht="70">
      <c r="A387" s="130">
        <v>413.85217391290399</v>
      </c>
      <c r="B387" s="126" t="s">
        <v>69</v>
      </c>
      <c r="C387" s="126" t="s">
        <v>69</v>
      </c>
      <c r="D387" s="136" t="s">
        <v>950</v>
      </c>
      <c r="E387" s="136" t="s">
        <v>314</v>
      </c>
      <c r="F387" s="136" t="s">
        <v>273</v>
      </c>
      <c r="G387" s="136" t="s">
        <v>938</v>
      </c>
      <c r="H387" s="151" t="s">
        <v>932</v>
      </c>
      <c r="I387" s="151" t="s">
        <v>316</v>
      </c>
      <c r="J387" s="151" t="s">
        <v>232</v>
      </c>
      <c r="K387" s="152" t="s">
        <v>30</v>
      </c>
      <c r="L387" s="136"/>
      <c r="M387" s="132" t="s">
        <v>31</v>
      </c>
      <c r="N387" s="134"/>
      <c r="O387" s="133" t="s">
        <v>36</v>
      </c>
      <c r="P387" s="134"/>
      <c r="Q387" s="134" t="str">
        <f>IF(AND(M387&lt;&gt;"",O387&lt;&gt;""),VLOOKUP(M387&amp;O387,Listados!$M$3:$N$27,2,FALSE),"")</f>
        <v>Moderado</v>
      </c>
      <c r="R387" s="134" t="str">
        <f>+VLOOKUP(Q387,Listados!$P$3:$Q$6,2,FALSE)</f>
        <v xml:space="preserve"> Reducir el riesgo</v>
      </c>
      <c r="S387" s="126" t="s">
        <v>915</v>
      </c>
      <c r="T387" s="126" t="s">
        <v>916</v>
      </c>
      <c r="U387" s="153" t="s">
        <v>911</v>
      </c>
      <c r="V387" s="153" t="s">
        <v>232</v>
      </c>
      <c r="W387" s="126" t="s">
        <v>20</v>
      </c>
      <c r="X387" s="126" t="s">
        <v>111</v>
      </c>
      <c r="Y387" s="126">
        <f t="shared" si="69"/>
        <v>15</v>
      </c>
      <c r="Z387" s="126" t="s">
        <v>266</v>
      </c>
      <c r="AA387" s="126">
        <f t="shared" si="70"/>
        <v>15</v>
      </c>
      <c r="AB387" s="126" t="s">
        <v>266</v>
      </c>
      <c r="AC387" s="126">
        <f t="shared" si="71"/>
        <v>15</v>
      </c>
      <c r="AD387" s="126" t="s">
        <v>266</v>
      </c>
      <c r="AE387" s="126">
        <f t="shared" si="72"/>
        <v>15</v>
      </c>
      <c r="AF387" s="126" t="s">
        <v>266</v>
      </c>
      <c r="AG387" s="126">
        <f t="shared" si="73"/>
        <v>15</v>
      </c>
      <c r="AH387" s="126" t="s">
        <v>266</v>
      </c>
      <c r="AI387" s="126">
        <f t="shared" si="74"/>
        <v>15</v>
      </c>
      <c r="AJ387" s="126" t="s">
        <v>288</v>
      </c>
      <c r="AK387" s="134"/>
      <c r="AL387" s="134"/>
      <c r="AM387" s="134"/>
      <c r="AN387" s="141" t="s">
        <v>257</v>
      </c>
      <c r="AO387" s="141"/>
      <c r="AP387" s="141" t="s">
        <v>552</v>
      </c>
      <c r="AQ387" s="141"/>
      <c r="AR387" s="141" t="s">
        <v>258</v>
      </c>
      <c r="AS387" s="141"/>
      <c r="AT387" s="141" t="s">
        <v>227</v>
      </c>
      <c r="AU387" s="129"/>
      <c r="AV387" s="129"/>
      <c r="AW387" s="129"/>
      <c r="AX387" s="129"/>
      <c r="AY387" s="129"/>
      <c r="AZ387" s="129"/>
      <c r="BA387" s="129"/>
      <c r="BB387" s="129"/>
      <c r="BC387" s="129"/>
      <c r="BD387" s="129"/>
      <c r="BE387" s="129"/>
      <c r="BF387" s="129"/>
      <c r="BG387" s="134"/>
      <c r="BH387" s="134"/>
      <c r="BI387" s="129"/>
      <c r="BJ387" s="155"/>
      <c r="BK387" s="155"/>
      <c r="BL387" s="155"/>
      <c r="BM387" s="155"/>
    </row>
    <row r="388" spans="1:65" ht="84">
      <c r="A388" s="130">
        <v>415.008695652033</v>
      </c>
      <c r="B388" s="126" t="s">
        <v>69</v>
      </c>
      <c r="C388" s="126" t="s">
        <v>69</v>
      </c>
      <c r="D388" s="136" t="s">
        <v>951</v>
      </c>
      <c r="E388" s="136" t="s">
        <v>216</v>
      </c>
      <c r="F388" s="136" t="s">
        <v>273</v>
      </c>
      <c r="G388" s="136" t="s">
        <v>938</v>
      </c>
      <c r="H388" s="151" t="s">
        <v>390</v>
      </c>
      <c r="I388" s="151" t="s">
        <v>275</v>
      </c>
      <c r="J388" s="151" t="s">
        <v>341</v>
      </c>
      <c r="K388" s="152" t="s">
        <v>16</v>
      </c>
      <c r="L388" s="136" t="s">
        <v>952</v>
      </c>
      <c r="M388" s="132" t="s">
        <v>31</v>
      </c>
      <c r="N388" s="134"/>
      <c r="O388" s="133" t="s">
        <v>36</v>
      </c>
      <c r="P388" s="134"/>
      <c r="Q388" s="134" t="str">
        <f>IF(AND(M388&lt;&gt;"",O388&lt;&gt;""),VLOOKUP(M388&amp;O388,Listados!$M$3:$N$27,2,FALSE),"")</f>
        <v>Moderado</v>
      </c>
      <c r="R388" s="134" t="str">
        <f>+VLOOKUP(Q388,Listados!$P$3:$Q$6,2,FALSE)</f>
        <v xml:space="preserve"> Reducir el riesgo</v>
      </c>
      <c r="S388" s="126" t="s">
        <v>445</v>
      </c>
      <c r="T388" s="126" t="s">
        <v>446</v>
      </c>
      <c r="U388" s="153" t="s">
        <v>953</v>
      </c>
      <c r="V388" s="153" t="s">
        <v>341</v>
      </c>
      <c r="W388" s="126" t="s">
        <v>20</v>
      </c>
      <c r="X388" s="126" t="s">
        <v>111</v>
      </c>
      <c r="Y388" s="126"/>
      <c r="Z388" s="126" t="s">
        <v>111</v>
      </c>
      <c r="AA388" s="126"/>
      <c r="AB388" s="126" t="s">
        <v>111</v>
      </c>
      <c r="AC388" s="126"/>
      <c r="AD388" s="126" t="s">
        <v>111</v>
      </c>
      <c r="AE388" s="126"/>
      <c r="AF388" s="126" t="s">
        <v>111</v>
      </c>
      <c r="AG388" s="126"/>
      <c r="AH388" s="126" t="s">
        <v>111</v>
      </c>
      <c r="AI388" s="126"/>
      <c r="AJ388" s="126" t="s">
        <v>112</v>
      </c>
      <c r="AK388" s="134"/>
      <c r="AL388" s="134"/>
      <c r="AM388" s="134"/>
      <c r="AN388" s="141" t="s">
        <v>224</v>
      </c>
      <c r="AO388" s="141"/>
      <c r="AP388" s="141" t="s">
        <v>225</v>
      </c>
      <c r="AQ388" s="141"/>
      <c r="AR388" s="141" t="s">
        <v>449</v>
      </c>
      <c r="AS388" s="141"/>
      <c r="AT388" s="141"/>
      <c r="AU388" s="129"/>
      <c r="AV388" s="129"/>
      <c r="AW388" s="129"/>
      <c r="AX388" s="129"/>
      <c r="AY388" s="129"/>
      <c r="AZ388" s="129"/>
      <c r="BA388" s="129"/>
      <c r="BB388" s="129"/>
      <c r="BC388" s="129"/>
      <c r="BD388" s="129"/>
      <c r="BE388" s="129"/>
      <c r="BF388" s="129"/>
      <c r="BG388" s="134"/>
      <c r="BH388" s="134"/>
      <c r="BI388" s="129"/>
      <c r="BJ388" s="155"/>
      <c r="BK388" s="155"/>
      <c r="BL388" s="155"/>
      <c r="BM388" s="155"/>
    </row>
    <row r="389" spans="1:65" ht="84">
      <c r="A389" s="130">
        <v>416.165217391162</v>
      </c>
      <c r="B389" s="126" t="s">
        <v>69</v>
      </c>
      <c r="C389" s="126" t="s">
        <v>69</v>
      </c>
      <c r="D389" s="136" t="s">
        <v>954</v>
      </c>
      <c r="E389" s="136" t="s">
        <v>216</v>
      </c>
      <c r="F389" s="136" t="s">
        <v>273</v>
      </c>
      <c r="G389" s="136" t="s">
        <v>938</v>
      </c>
      <c r="H389" s="151" t="s">
        <v>898</v>
      </c>
      <c r="I389" s="151" t="s">
        <v>275</v>
      </c>
      <c r="J389" s="151" t="s">
        <v>341</v>
      </c>
      <c r="K389" s="152" t="s">
        <v>16</v>
      </c>
      <c r="L389" s="136" t="s">
        <v>946</v>
      </c>
      <c r="M389" s="132" t="s">
        <v>31</v>
      </c>
      <c r="N389" s="134"/>
      <c r="O389" s="133" t="s">
        <v>36</v>
      </c>
      <c r="P389" s="134"/>
      <c r="Q389" s="134" t="str">
        <f>IF(AND(M389&lt;&gt;"",O389&lt;&gt;""),VLOOKUP(M389&amp;O389,Listados!$M$3:$N$27,2,FALSE),"")</f>
        <v>Moderado</v>
      </c>
      <c r="R389" s="134" t="str">
        <f>+VLOOKUP(Q389,Listados!$P$3:$Q$6,2,FALSE)</f>
        <v xml:space="preserve"> Reducir el riesgo</v>
      </c>
      <c r="S389" s="126" t="s">
        <v>445</v>
      </c>
      <c r="T389" s="126" t="s">
        <v>446</v>
      </c>
      <c r="U389" s="153" t="s">
        <v>953</v>
      </c>
      <c r="V389" s="153" t="s">
        <v>341</v>
      </c>
      <c r="W389" s="126" t="s">
        <v>20</v>
      </c>
      <c r="X389" s="126" t="s">
        <v>111</v>
      </c>
      <c r="Y389" s="126">
        <f t="shared" ref="Y389" si="75">+IF(X389="si",15,"")</f>
        <v>15</v>
      </c>
      <c r="Z389" s="126" t="s">
        <v>266</v>
      </c>
      <c r="AA389" s="126">
        <f t="shared" ref="AA389" si="76">+IF(Z389="si",15,"")</f>
        <v>15</v>
      </c>
      <c r="AB389" s="126" t="s">
        <v>111</v>
      </c>
      <c r="AC389" s="126">
        <f t="shared" ref="AC389" si="77">+IF(AB389="si",15,"")</f>
        <v>15</v>
      </c>
      <c r="AD389" s="126" t="s">
        <v>266</v>
      </c>
      <c r="AE389" s="126">
        <f t="shared" ref="AE389" si="78">+IF(AD389="si",15,"")</f>
        <v>15</v>
      </c>
      <c r="AF389" s="126" t="s">
        <v>111</v>
      </c>
      <c r="AG389" s="126">
        <f t="shared" ref="AG389" si="79">+IF(AF389="si",15,"")</f>
        <v>15</v>
      </c>
      <c r="AH389" s="126" t="s">
        <v>111</v>
      </c>
      <c r="AI389" s="126">
        <f t="shared" ref="AI389" si="80">+IF(AH389="si",15,"")</f>
        <v>15</v>
      </c>
      <c r="AJ389" s="126" t="s">
        <v>112</v>
      </c>
      <c r="AK389" s="134"/>
      <c r="AL389" s="134"/>
      <c r="AM389" s="134"/>
      <c r="AN389" s="141" t="s">
        <v>224</v>
      </c>
      <c r="AO389" s="141"/>
      <c r="AP389" s="141" t="s">
        <v>225</v>
      </c>
      <c r="AQ389" s="141"/>
      <c r="AR389" s="141" t="s">
        <v>226</v>
      </c>
      <c r="AS389" s="141"/>
      <c r="AT389" s="141"/>
      <c r="AU389" s="129"/>
      <c r="AV389" s="129"/>
      <c r="AW389" s="129"/>
      <c r="AX389" s="129"/>
      <c r="AY389" s="129"/>
      <c r="AZ389" s="129"/>
      <c r="BA389" s="129"/>
      <c r="BB389" s="129"/>
      <c r="BC389" s="129"/>
      <c r="BD389" s="129"/>
      <c r="BE389" s="129"/>
      <c r="BF389" s="129"/>
      <c r="BG389" s="134"/>
      <c r="BH389" s="134"/>
      <c r="BI389" s="129"/>
      <c r="BJ389" s="155"/>
      <c r="BK389" s="155"/>
      <c r="BL389" s="155"/>
      <c r="BM389" s="155"/>
    </row>
    <row r="390" spans="1:65" ht="48">
      <c r="A390" s="130">
        <v>417.32173913029101</v>
      </c>
      <c r="B390" s="126" t="s">
        <v>69</v>
      </c>
      <c r="C390" s="126" t="s">
        <v>69</v>
      </c>
      <c r="D390" s="136" t="s">
        <v>955</v>
      </c>
      <c r="E390" s="136" t="s">
        <v>216</v>
      </c>
      <c r="F390" s="136" t="s">
        <v>273</v>
      </c>
      <c r="G390" s="136" t="s">
        <v>938</v>
      </c>
      <c r="H390" s="151" t="s">
        <v>685</v>
      </c>
      <c r="I390" s="151" t="s">
        <v>275</v>
      </c>
      <c r="J390" s="151" t="s">
        <v>295</v>
      </c>
      <c r="K390" s="152" t="s">
        <v>16</v>
      </c>
      <c r="L390" s="136" t="s">
        <v>948</v>
      </c>
      <c r="M390" s="132" t="s">
        <v>31</v>
      </c>
      <c r="N390" s="134"/>
      <c r="O390" s="133" t="s">
        <v>36</v>
      </c>
      <c r="P390" s="134"/>
      <c r="Q390" s="134" t="str">
        <f>IF(AND(M390&lt;&gt;"",O390&lt;&gt;""),VLOOKUP(M390&amp;O390,Listados!$M$3:$N$27,2,FALSE),"")</f>
        <v>Moderado</v>
      </c>
      <c r="R390" s="134" t="str">
        <f>+VLOOKUP(Q390,Listados!$P$3:$Q$6,2,FALSE)</f>
        <v xml:space="preserve"> Reducir el riesgo</v>
      </c>
      <c r="S390" s="126" t="s">
        <v>230</v>
      </c>
      <c r="T390" s="126" t="s">
        <v>939</v>
      </c>
      <c r="U390" s="153" t="s">
        <v>956</v>
      </c>
      <c r="V390" s="153" t="s">
        <v>341</v>
      </c>
      <c r="W390" s="126" t="s">
        <v>20</v>
      </c>
      <c r="X390" s="126" t="s">
        <v>111</v>
      </c>
      <c r="Y390" s="126"/>
      <c r="Z390" s="126" t="s">
        <v>111</v>
      </c>
      <c r="AA390" s="126"/>
      <c r="AB390" s="126" t="s">
        <v>111</v>
      </c>
      <c r="AC390" s="126"/>
      <c r="AD390" s="126" t="s">
        <v>111</v>
      </c>
      <c r="AE390" s="126"/>
      <c r="AF390" s="126" t="s">
        <v>111</v>
      </c>
      <c r="AG390" s="126"/>
      <c r="AH390" s="126" t="s">
        <v>111</v>
      </c>
      <c r="AI390" s="126"/>
      <c r="AJ390" s="126" t="s">
        <v>112</v>
      </c>
      <c r="AK390" s="134"/>
      <c r="AL390" s="134"/>
      <c r="AM390" s="134"/>
      <c r="AN390" s="141" t="s">
        <v>224</v>
      </c>
      <c r="AO390" s="141"/>
      <c r="AP390" s="141" t="s">
        <v>225</v>
      </c>
      <c r="AQ390" s="141"/>
      <c r="AR390" s="141" t="s">
        <v>449</v>
      </c>
      <c r="AS390" s="141"/>
      <c r="AT390" s="141" t="s">
        <v>547</v>
      </c>
      <c r="AU390" s="129"/>
      <c r="AV390" s="129"/>
      <c r="AW390" s="129"/>
      <c r="AX390" s="129"/>
      <c r="AY390" s="129"/>
      <c r="AZ390" s="129"/>
      <c r="BA390" s="129"/>
      <c r="BB390" s="129"/>
      <c r="BC390" s="129"/>
      <c r="BD390" s="129"/>
      <c r="BE390" s="129"/>
      <c r="BF390" s="129"/>
      <c r="BG390" s="134"/>
      <c r="BH390" s="134"/>
      <c r="BI390" s="129"/>
      <c r="BJ390" s="155"/>
      <c r="BK390" s="155"/>
      <c r="BL390" s="155"/>
      <c r="BM390" s="155"/>
    </row>
    <row r="391" spans="1:65" ht="42">
      <c r="A391" s="130">
        <v>418.47826086942001</v>
      </c>
      <c r="B391" s="126" t="s">
        <v>69</v>
      </c>
      <c r="C391" s="126" t="s">
        <v>69</v>
      </c>
      <c r="D391" s="136" t="s">
        <v>957</v>
      </c>
      <c r="E391" s="136" t="s">
        <v>216</v>
      </c>
      <c r="F391" s="136" t="s">
        <v>273</v>
      </c>
      <c r="G391" s="136" t="s">
        <v>938</v>
      </c>
      <c r="H391" s="151" t="s">
        <v>685</v>
      </c>
      <c r="I391" s="151" t="s">
        <v>275</v>
      </c>
      <c r="J391" s="151" t="s">
        <v>295</v>
      </c>
      <c r="K391" s="152" t="s">
        <v>16</v>
      </c>
      <c r="L391" s="136" t="s">
        <v>948</v>
      </c>
      <c r="M391" s="132" t="s">
        <v>31</v>
      </c>
      <c r="N391" s="134"/>
      <c r="O391" s="133" t="s">
        <v>36</v>
      </c>
      <c r="P391" s="134"/>
      <c r="Q391" s="134" t="str">
        <f>IF(AND(M391&lt;&gt;"",O391&lt;&gt;""),VLOOKUP(M391&amp;O391,Listados!$M$3:$N$27,2,FALSE),"")</f>
        <v>Moderado</v>
      </c>
      <c r="R391" s="134" t="str">
        <f>+VLOOKUP(Q391,Listados!$P$3:$Q$6,2,FALSE)</f>
        <v xml:space="preserve"> Reducir el riesgo</v>
      </c>
      <c r="S391" s="126" t="s">
        <v>230</v>
      </c>
      <c r="T391" s="126" t="s">
        <v>939</v>
      </c>
      <c r="U391" s="153" t="s">
        <v>956</v>
      </c>
      <c r="V391" s="153" t="s">
        <v>295</v>
      </c>
      <c r="W391" s="126" t="s">
        <v>20</v>
      </c>
      <c r="X391" s="126" t="s">
        <v>111</v>
      </c>
      <c r="Y391" s="126"/>
      <c r="Z391" s="126" t="s">
        <v>111</v>
      </c>
      <c r="AA391" s="126"/>
      <c r="AB391" s="126" t="s">
        <v>111</v>
      </c>
      <c r="AC391" s="126"/>
      <c r="AD391" s="126" t="s">
        <v>111</v>
      </c>
      <c r="AE391" s="126"/>
      <c r="AF391" s="126" t="s">
        <v>111</v>
      </c>
      <c r="AG391" s="126"/>
      <c r="AH391" s="126" t="s">
        <v>111</v>
      </c>
      <c r="AI391" s="126"/>
      <c r="AJ391" s="126" t="s">
        <v>112</v>
      </c>
      <c r="AK391" s="134"/>
      <c r="AL391" s="134"/>
      <c r="AM391" s="134"/>
      <c r="AN391" s="141" t="s">
        <v>241</v>
      </c>
      <c r="AO391" s="141"/>
      <c r="AP391" s="141" t="s">
        <v>882</v>
      </c>
      <c r="AQ391" s="141"/>
      <c r="AR391" s="141" t="s">
        <v>258</v>
      </c>
      <c r="AS391" s="141"/>
      <c r="AT391" s="141" t="s">
        <v>242</v>
      </c>
      <c r="AU391" s="129"/>
      <c r="AV391" s="129"/>
      <c r="AW391" s="129"/>
      <c r="AX391" s="129"/>
      <c r="AY391" s="129"/>
      <c r="AZ391" s="129"/>
      <c r="BA391" s="129"/>
      <c r="BB391" s="129"/>
      <c r="BC391" s="129"/>
      <c r="BD391" s="129"/>
      <c r="BE391" s="129"/>
      <c r="BF391" s="129"/>
      <c r="BG391" s="134"/>
      <c r="BH391" s="134"/>
      <c r="BI391" s="129"/>
      <c r="BJ391" s="155"/>
      <c r="BK391" s="155"/>
      <c r="BL391" s="155"/>
      <c r="BM391" s="155"/>
    </row>
    <row r="392" spans="1:65" ht="48">
      <c r="A392" s="130">
        <v>419.63478260854902</v>
      </c>
      <c r="B392" s="126" t="s">
        <v>69</v>
      </c>
      <c r="C392" s="126" t="s">
        <v>69</v>
      </c>
      <c r="D392" s="136" t="s">
        <v>958</v>
      </c>
      <c r="E392" s="136" t="s">
        <v>216</v>
      </c>
      <c r="F392" s="136" t="s">
        <v>273</v>
      </c>
      <c r="G392" s="136" t="s">
        <v>938</v>
      </c>
      <c r="H392" s="151" t="s">
        <v>685</v>
      </c>
      <c r="I392" s="151" t="s">
        <v>275</v>
      </c>
      <c r="J392" s="151" t="s">
        <v>295</v>
      </c>
      <c r="K392" s="152" t="s">
        <v>16</v>
      </c>
      <c r="L392" s="136" t="s">
        <v>948</v>
      </c>
      <c r="M392" s="132" t="s">
        <v>31</v>
      </c>
      <c r="N392" s="134"/>
      <c r="O392" s="133" t="s">
        <v>36</v>
      </c>
      <c r="P392" s="134"/>
      <c r="Q392" s="134" t="str">
        <f>IF(AND(M392&lt;&gt;"",O392&lt;&gt;""),VLOOKUP(M392&amp;O392,Listados!$M$3:$N$27,2,FALSE),"")</f>
        <v>Moderado</v>
      </c>
      <c r="R392" s="134" t="str">
        <f>+VLOOKUP(Q392,Listados!$P$3:$Q$6,2,FALSE)</f>
        <v xml:space="preserve"> Reducir el riesgo</v>
      </c>
      <c r="S392" s="126" t="s">
        <v>230</v>
      </c>
      <c r="T392" s="126" t="s">
        <v>939</v>
      </c>
      <c r="U392" s="153" t="s">
        <v>956</v>
      </c>
      <c r="V392" s="153" t="s">
        <v>341</v>
      </c>
      <c r="W392" s="126" t="s">
        <v>20</v>
      </c>
      <c r="X392" s="126" t="s">
        <v>111</v>
      </c>
      <c r="Y392" s="126">
        <f t="shared" ref="Y392" si="81">+IF(X392="si",15,"")</f>
        <v>15</v>
      </c>
      <c r="Z392" s="126" t="s">
        <v>111</v>
      </c>
      <c r="AA392" s="126">
        <f t="shared" ref="AA392" si="82">+IF(Z392="si",15,"")</f>
        <v>15</v>
      </c>
      <c r="AB392" s="126" t="s">
        <v>111</v>
      </c>
      <c r="AC392" s="126">
        <f t="shared" ref="AC392" si="83">+IF(AB392="si",15,"")</f>
        <v>15</v>
      </c>
      <c r="AD392" s="126" t="s">
        <v>111</v>
      </c>
      <c r="AE392" s="126">
        <f t="shared" ref="AE392" si="84">+IF(AD392="si",15,"")</f>
        <v>15</v>
      </c>
      <c r="AF392" s="126" t="s">
        <v>111</v>
      </c>
      <c r="AG392" s="126">
        <f t="shared" ref="AG392" si="85">+IF(AF392="si",15,"")</f>
        <v>15</v>
      </c>
      <c r="AH392" s="126" t="s">
        <v>111</v>
      </c>
      <c r="AI392" s="126">
        <f t="shared" ref="AI392" si="86">+IF(AH392="si",15,"")</f>
        <v>15</v>
      </c>
      <c r="AJ392" s="126" t="s">
        <v>112</v>
      </c>
      <c r="AK392" s="134"/>
      <c r="AL392" s="134"/>
      <c r="AM392" s="134"/>
      <c r="AN392" s="141" t="s">
        <v>224</v>
      </c>
      <c r="AO392" s="141"/>
      <c r="AP392" s="141" t="s">
        <v>882</v>
      </c>
      <c r="AQ392" s="141"/>
      <c r="AR392" s="141" t="s">
        <v>449</v>
      </c>
      <c r="AS392" s="141"/>
      <c r="AT392" s="141" t="s">
        <v>547</v>
      </c>
      <c r="AU392" s="129"/>
      <c r="AV392" s="129"/>
      <c r="AW392" s="129"/>
      <c r="AX392" s="129"/>
      <c r="AY392" s="129"/>
      <c r="AZ392" s="129"/>
      <c r="BA392" s="129"/>
      <c r="BB392" s="129"/>
      <c r="BC392" s="129"/>
      <c r="BD392" s="129"/>
      <c r="BE392" s="129"/>
      <c r="BF392" s="129"/>
      <c r="BG392" s="134"/>
      <c r="BH392" s="134"/>
      <c r="BI392" s="129"/>
      <c r="BJ392" s="155"/>
      <c r="BK392" s="155"/>
      <c r="BL392" s="155"/>
      <c r="BM392" s="155"/>
    </row>
    <row r="393" spans="1:65" ht="70">
      <c r="A393" s="130">
        <v>420.79130434767802</v>
      </c>
      <c r="B393" s="126" t="s">
        <v>99</v>
      </c>
      <c r="C393" s="126" t="str">
        <f>IFERROR(VLOOKUP(B393,Listados!B$3:C$20,2,FALSE),"")</f>
        <v>Evaluar y/o hacer seguimiento a la planeación, ejecución y control en la gestión de los procesos (SIG), programas, planes y proyectos del
Ministerio de Justicia y del Derecho para el mejoramiento continuo de la gestión de la Entidad.</v>
      </c>
      <c r="D393" s="136" t="s">
        <v>959</v>
      </c>
      <c r="E393" s="136" t="s">
        <v>216</v>
      </c>
      <c r="F393" s="136" t="s">
        <v>273</v>
      </c>
      <c r="G393" s="136" t="s">
        <v>217</v>
      </c>
      <c r="H393" s="151" t="s">
        <v>685</v>
      </c>
      <c r="I393" s="151" t="s">
        <v>275</v>
      </c>
      <c r="J393" s="151" t="s">
        <v>341</v>
      </c>
      <c r="K393" s="152" t="s">
        <v>16</v>
      </c>
      <c r="L393" s="136" t="s">
        <v>946</v>
      </c>
      <c r="M393" s="132" t="s">
        <v>21</v>
      </c>
      <c r="N393" s="134"/>
      <c r="O393" s="133" t="s">
        <v>32</v>
      </c>
      <c r="P393" s="134"/>
      <c r="Q393" s="134" t="str">
        <f>IF(AND(M393&lt;&gt;"",O393&lt;&gt;""),VLOOKUP(M393&amp;O393,Listados!$M$3:$N$27,2,FALSE),"")</f>
        <v>Bajo</v>
      </c>
      <c r="R393" s="134" t="str">
        <f>+VLOOKUP(Q393,Listados!$P$3:$Q$6,2,FALSE)</f>
        <v>Asumir el riesgo</v>
      </c>
      <c r="S393" s="126" t="s">
        <v>445</v>
      </c>
      <c r="T393" s="126" t="s">
        <v>446</v>
      </c>
      <c r="U393" s="153" t="s">
        <v>169</v>
      </c>
      <c r="V393" s="153" t="s">
        <v>341</v>
      </c>
      <c r="W393" s="126" t="s">
        <v>20</v>
      </c>
      <c r="X393" s="126" t="s">
        <v>111</v>
      </c>
      <c r="Y393" s="126">
        <f t="shared" si="69"/>
        <v>15</v>
      </c>
      <c r="Z393" s="126" t="s">
        <v>266</v>
      </c>
      <c r="AA393" s="126">
        <f t="shared" si="70"/>
        <v>15</v>
      </c>
      <c r="AB393" s="126" t="s">
        <v>111</v>
      </c>
      <c r="AC393" s="126">
        <f t="shared" si="71"/>
        <v>15</v>
      </c>
      <c r="AD393" s="126" t="s">
        <v>111</v>
      </c>
      <c r="AE393" s="126">
        <f t="shared" si="72"/>
        <v>15</v>
      </c>
      <c r="AF393" s="126" t="s">
        <v>111</v>
      </c>
      <c r="AG393" s="126">
        <f t="shared" si="73"/>
        <v>15</v>
      </c>
      <c r="AH393" s="126" t="s">
        <v>111</v>
      </c>
      <c r="AI393" s="126">
        <f t="shared" si="74"/>
        <v>15</v>
      </c>
      <c r="AJ393" s="126" t="s">
        <v>112</v>
      </c>
      <c r="AK393" s="134"/>
      <c r="AL393" s="134"/>
      <c r="AM393" s="134"/>
      <c r="AN393" s="141" t="s">
        <v>224</v>
      </c>
      <c r="AO393" s="141"/>
      <c r="AP393" s="141" t="s">
        <v>225</v>
      </c>
      <c r="AQ393" s="141"/>
      <c r="AR393" s="141" t="s">
        <v>449</v>
      </c>
      <c r="AS393" s="141"/>
      <c r="AT393" s="141"/>
      <c r="AU393" s="129"/>
      <c r="AV393" s="129"/>
      <c r="AW393" s="129"/>
      <c r="AX393" s="129"/>
      <c r="AY393" s="129"/>
      <c r="AZ393" s="129"/>
      <c r="BA393" s="129"/>
      <c r="BB393" s="129"/>
      <c r="BC393" s="129"/>
      <c r="BD393" s="129"/>
      <c r="BE393" s="129"/>
      <c r="BF393" s="129"/>
      <c r="BG393" s="134"/>
      <c r="BH393" s="134"/>
      <c r="BI393" s="129"/>
      <c r="BJ393" s="155"/>
      <c r="BK393" s="155"/>
      <c r="BL393" s="155"/>
      <c r="BM393" s="155"/>
    </row>
    <row r="394" spans="1:65" ht="70">
      <c r="A394" s="130">
        <v>421.94782608680703</v>
      </c>
      <c r="B394" s="126" t="s">
        <v>99</v>
      </c>
      <c r="C394" s="126" t="str">
        <f>IFERROR(VLOOKUP(B394,Listados!B$3:C$20,2,FALSE),"")</f>
        <v>Evaluar y/o hacer seguimiento a la planeación, ejecución y control en la gestión de los procesos (SIG), programas, planes y proyectos del
Ministerio de Justicia y del Derecho para el mejoramiento continuo de la gestión de la Entidad.</v>
      </c>
      <c r="D394" s="136" t="s">
        <v>662</v>
      </c>
      <c r="E394" s="136" t="s">
        <v>216</v>
      </c>
      <c r="F394" s="136" t="s">
        <v>273</v>
      </c>
      <c r="G394" s="136" t="s">
        <v>217</v>
      </c>
      <c r="H394" s="151" t="s">
        <v>685</v>
      </c>
      <c r="I394" s="151" t="s">
        <v>275</v>
      </c>
      <c r="J394" s="151" t="s">
        <v>341</v>
      </c>
      <c r="K394" s="152" t="s">
        <v>16</v>
      </c>
      <c r="L394" s="136" t="s">
        <v>946</v>
      </c>
      <c r="M394" s="132" t="s">
        <v>21</v>
      </c>
      <c r="N394" s="134"/>
      <c r="O394" s="133" t="s">
        <v>32</v>
      </c>
      <c r="P394" s="134"/>
      <c r="Q394" s="134" t="str">
        <f>IF(AND(M394&lt;&gt;"",O394&lt;&gt;""),VLOOKUP(M394&amp;O394,Listados!$M$3:$N$27,2,FALSE),"")</f>
        <v>Bajo</v>
      </c>
      <c r="R394" s="134" t="str">
        <f>+VLOOKUP(Q394,Listados!$P$3:$Q$6,2,FALSE)</f>
        <v>Asumir el riesgo</v>
      </c>
      <c r="S394" s="126" t="s">
        <v>230</v>
      </c>
      <c r="T394" s="126" t="s">
        <v>939</v>
      </c>
      <c r="U394" s="153" t="s">
        <v>960</v>
      </c>
      <c r="V394" s="153" t="s">
        <v>341</v>
      </c>
      <c r="W394" s="126" t="s">
        <v>20</v>
      </c>
      <c r="X394" s="126" t="s">
        <v>111</v>
      </c>
      <c r="Y394" s="126">
        <f t="shared" si="69"/>
        <v>15</v>
      </c>
      <c r="Z394" s="126" t="s">
        <v>111</v>
      </c>
      <c r="AA394" s="126">
        <f t="shared" si="70"/>
        <v>15</v>
      </c>
      <c r="AB394" s="126" t="s">
        <v>111</v>
      </c>
      <c r="AC394" s="126">
        <f t="shared" si="71"/>
        <v>15</v>
      </c>
      <c r="AD394" s="126" t="s">
        <v>111</v>
      </c>
      <c r="AE394" s="126">
        <f t="shared" si="72"/>
        <v>15</v>
      </c>
      <c r="AF394" s="126" t="s">
        <v>111</v>
      </c>
      <c r="AG394" s="126">
        <f t="shared" si="73"/>
        <v>15</v>
      </c>
      <c r="AH394" s="126" t="s">
        <v>111</v>
      </c>
      <c r="AI394" s="126">
        <f t="shared" si="74"/>
        <v>15</v>
      </c>
      <c r="AJ394" s="126" t="s">
        <v>112</v>
      </c>
      <c r="AK394" s="134"/>
      <c r="AL394" s="134"/>
      <c r="AM394" s="134"/>
      <c r="AN394" s="141" t="s">
        <v>224</v>
      </c>
      <c r="AO394" s="141"/>
      <c r="AP394" s="141" t="s">
        <v>225</v>
      </c>
      <c r="AQ394" s="141"/>
      <c r="AR394" s="141" t="s">
        <v>449</v>
      </c>
      <c r="AS394" s="141"/>
      <c r="AT394" s="141" t="s">
        <v>547</v>
      </c>
      <c r="AU394" s="129"/>
      <c r="AV394" s="129"/>
      <c r="AW394" s="129"/>
      <c r="AX394" s="129"/>
      <c r="AY394" s="129"/>
      <c r="AZ394" s="129"/>
      <c r="BA394" s="129"/>
      <c r="BB394" s="129"/>
      <c r="BC394" s="129"/>
      <c r="BD394" s="129"/>
      <c r="BE394" s="129"/>
      <c r="BF394" s="129"/>
      <c r="BG394" s="134"/>
      <c r="BH394" s="134"/>
      <c r="BI394" s="129"/>
      <c r="BJ394" s="155"/>
      <c r="BK394" s="155"/>
      <c r="BL394" s="155"/>
      <c r="BM394" s="155"/>
    </row>
    <row r="395" spans="1:65" ht="70">
      <c r="A395" s="130">
        <v>423.10434782593597</v>
      </c>
      <c r="B395" s="126" t="s">
        <v>99</v>
      </c>
      <c r="C395" s="126" t="str">
        <f>IFERROR(VLOOKUP(B395,Listados!B$3:C$20,2,FALSE),"")</f>
        <v>Evaluar y/o hacer seguimiento a la planeación, ejecución y control en la gestión de los procesos (SIG), programas, planes y proyectos del
Ministerio de Justicia y del Derecho para el mejoramiento continuo de la gestión de la Entidad.</v>
      </c>
      <c r="D395" s="136" t="s">
        <v>961</v>
      </c>
      <c r="E395" s="136" t="s">
        <v>216</v>
      </c>
      <c r="F395" s="136" t="s">
        <v>273</v>
      </c>
      <c r="G395" s="136" t="s">
        <v>217</v>
      </c>
      <c r="H395" s="151" t="s">
        <v>685</v>
      </c>
      <c r="I395" s="151" t="s">
        <v>275</v>
      </c>
      <c r="J395" s="151" t="s">
        <v>341</v>
      </c>
      <c r="K395" s="152" t="s">
        <v>16</v>
      </c>
      <c r="L395" s="136" t="s">
        <v>946</v>
      </c>
      <c r="M395" s="132" t="s">
        <v>21</v>
      </c>
      <c r="N395" s="134"/>
      <c r="O395" s="133" t="s">
        <v>32</v>
      </c>
      <c r="P395" s="134"/>
      <c r="Q395" s="134" t="str">
        <f>IF(AND(M395&lt;&gt;"",O395&lt;&gt;""),VLOOKUP(M395&amp;O395,Listados!$M$3:$N$27,2,FALSE),"")</f>
        <v>Bajo</v>
      </c>
      <c r="R395" s="134" t="str">
        <f>+VLOOKUP(Q395,Listados!$P$3:$Q$6,2,FALSE)</f>
        <v>Asumir el riesgo</v>
      </c>
      <c r="S395" s="126" t="s">
        <v>230</v>
      </c>
      <c r="T395" s="126" t="s">
        <v>939</v>
      </c>
      <c r="U395" s="153" t="s">
        <v>960</v>
      </c>
      <c r="V395" s="153" t="s">
        <v>341</v>
      </c>
      <c r="W395" s="126" t="s">
        <v>20</v>
      </c>
      <c r="X395" s="126" t="s">
        <v>111</v>
      </c>
      <c r="Y395" s="126">
        <f t="shared" si="69"/>
        <v>15</v>
      </c>
      <c r="Z395" s="126"/>
      <c r="AA395" s="126" t="str">
        <f t="shared" si="70"/>
        <v/>
      </c>
      <c r="AB395" s="126" t="s">
        <v>111</v>
      </c>
      <c r="AC395" s="126">
        <f t="shared" si="71"/>
        <v>15</v>
      </c>
      <c r="AD395" s="126" t="s">
        <v>111</v>
      </c>
      <c r="AE395" s="126">
        <f t="shared" si="72"/>
        <v>15</v>
      </c>
      <c r="AF395" s="126" t="s">
        <v>111</v>
      </c>
      <c r="AG395" s="126">
        <f t="shared" si="73"/>
        <v>15</v>
      </c>
      <c r="AH395" s="126" t="s">
        <v>111</v>
      </c>
      <c r="AI395" s="126">
        <f t="shared" si="74"/>
        <v>15</v>
      </c>
      <c r="AJ395" s="126" t="s">
        <v>112</v>
      </c>
      <c r="AK395" s="134"/>
      <c r="AL395" s="134"/>
      <c r="AM395" s="134"/>
      <c r="AN395" s="141" t="s">
        <v>224</v>
      </c>
      <c r="AO395" s="141"/>
      <c r="AP395" s="141" t="s">
        <v>225</v>
      </c>
      <c r="AQ395" s="141"/>
      <c r="AR395" s="141" t="s">
        <v>449</v>
      </c>
      <c r="AS395" s="141"/>
      <c r="AT395" s="141" t="s">
        <v>547</v>
      </c>
      <c r="AU395" s="129"/>
      <c r="AV395" s="129"/>
      <c r="AW395" s="129"/>
      <c r="AX395" s="129"/>
      <c r="AY395" s="129"/>
      <c r="AZ395" s="129"/>
      <c r="BA395" s="129"/>
      <c r="BB395" s="129"/>
      <c r="BC395" s="129"/>
      <c r="BD395" s="129"/>
      <c r="BE395" s="129"/>
      <c r="BF395" s="129"/>
      <c r="BG395" s="134"/>
      <c r="BH395" s="134"/>
      <c r="BI395" s="129"/>
      <c r="BJ395" s="155"/>
      <c r="BK395" s="155"/>
      <c r="BL395" s="155"/>
      <c r="BM395" s="155"/>
    </row>
    <row r="396" spans="1:65" ht="70">
      <c r="A396" s="130">
        <v>424.26086956506498</v>
      </c>
      <c r="B396" s="126" t="s">
        <v>99</v>
      </c>
      <c r="C396" s="126" t="str">
        <f>IFERROR(VLOOKUP(B396,Listados!B$3:C$20,2,FALSE),"")</f>
        <v>Evaluar y/o hacer seguimiento a la planeación, ejecución y control en la gestión de los procesos (SIG), programas, planes y proyectos del
Ministerio de Justicia y del Derecho para el mejoramiento continuo de la gestión de la Entidad.</v>
      </c>
      <c r="D396" s="136" t="s">
        <v>962</v>
      </c>
      <c r="E396" s="136" t="s">
        <v>216</v>
      </c>
      <c r="F396" s="136" t="s">
        <v>273</v>
      </c>
      <c r="G396" s="136" t="s">
        <v>217</v>
      </c>
      <c r="H396" s="151" t="s">
        <v>685</v>
      </c>
      <c r="I396" s="151" t="s">
        <v>275</v>
      </c>
      <c r="J396" s="151" t="s">
        <v>341</v>
      </c>
      <c r="K396" s="152" t="s">
        <v>16</v>
      </c>
      <c r="L396" s="136" t="s">
        <v>946</v>
      </c>
      <c r="M396" s="132" t="s">
        <v>21</v>
      </c>
      <c r="N396" s="134"/>
      <c r="O396" s="133" t="s">
        <v>32</v>
      </c>
      <c r="P396" s="134"/>
      <c r="Q396" s="134" t="str">
        <f>IF(AND(M396&lt;&gt;"",O396&lt;&gt;""),VLOOKUP(M396&amp;O396,Listados!$M$3:$N$27,2,FALSE),"")</f>
        <v>Bajo</v>
      </c>
      <c r="R396" s="134" t="str">
        <f>+VLOOKUP(Q396,Listados!$P$3:$Q$6,2,FALSE)</f>
        <v>Asumir el riesgo</v>
      </c>
      <c r="S396" s="126" t="s">
        <v>230</v>
      </c>
      <c r="T396" s="126" t="s">
        <v>939</v>
      </c>
      <c r="U396" s="153" t="s">
        <v>960</v>
      </c>
      <c r="V396" s="153" t="s">
        <v>341</v>
      </c>
      <c r="W396" s="126" t="s">
        <v>20</v>
      </c>
      <c r="X396" s="126" t="s">
        <v>111</v>
      </c>
      <c r="Y396" s="126">
        <f t="shared" si="69"/>
        <v>15</v>
      </c>
      <c r="Z396" s="126" t="s">
        <v>111</v>
      </c>
      <c r="AA396" s="126">
        <f t="shared" si="70"/>
        <v>15</v>
      </c>
      <c r="AB396" s="126" t="s">
        <v>111</v>
      </c>
      <c r="AC396" s="126">
        <f t="shared" si="71"/>
        <v>15</v>
      </c>
      <c r="AD396" s="126" t="s">
        <v>111</v>
      </c>
      <c r="AE396" s="126">
        <f t="shared" si="72"/>
        <v>15</v>
      </c>
      <c r="AF396" s="126" t="s">
        <v>111</v>
      </c>
      <c r="AG396" s="126">
        <f t="shared" si="73"/>
        <v>15</v>
      </c>
      <c r="AH396" s="126" t="s">
        <v>111</v>
      </c>
      <c r="AI396" s="126">
        <f t="shared" si="74"/>
        <v>15</v>
      </c>
      <c r="AJ396" s="126" t="s">
        <v>112</v>
      </c>
      <c r="AK396" s="134"/>
      <c r="AL396" s="134"/>
      <c r="AM396" s="134"/>
      <c r="AN396" s="141" t="s">
        <v>224</v>
      </c>
      <c r="AO396" s="141"/>
      <c r="AP396" s="141" t="s">
        <v>225</v>
      </c>
      <c r="AQ396" s="141"/>
      <c r="AR396" s="141" t="s">
        <v>449</v>
      </c>
      <c r="AS396" s="141"/>
      <c r="AT396" s="141" t="s">
        <v>547</v>
      </c>
      <c r="AU396" s="129"/>
      <c r="AV396" s="129"/>
      <c r="AW396" s="129"/>
      <c r="AX396" s="129"/>
      <c r="AY396" s="129"/>
      <c r="AZ396" s="129"/>
      <c r="BA396" s="129"/>
      <c r="BB396" s="129"/>
      <c r="BC396" s="129"/>
      <c r="BD396" s="129"/>
      <c r="BE396" s="129"/>
      <c r="BF396" s="129"/>
      <c r="BG396" s="134"/>
      <c r="BH396" s="134"/>
      <c r="BI396" s="129"/>
      <c r="BJ396" s="155"/>
      <c r="BK396" s="155"/>
      <c r="BL396" s="155"/>
      <c r="BM396" s="155"/>
    </row>
    <row r="397" spans="1:65" ht="84">
      <c r="A397" s="130">
        <v>425.41739130419398</v>
      </c>
      <c r="B397" s="126" t="s">
        <v>93</v>
      </c>
      <c r="C397" s="126" t="str">
        <f>IFERROR(VLOOKUP(B397,Listados!B$3:C$20,2,FALSE),"")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397" s="136" t="s">
        <v>963</v>
      </c>
      <c r="E397" s="136" t="s">
        <v>216</v>
      </c>
      <c r="F397" s="136" t="s">
        <v>273</v>
      </c>
      <c r="G397" s="136" t="s">
        <v>217</v>
      </c>
      <c r="H397" s="151" t="s">
        <v>390</v>
      </c>
      <c r="I397" s="151" t="s">
        <v>275</v>
      </c>
      <c r="J397" s="151" t="s">
        <v>341</v>
      </c>
      <c r="K397" s="152" t="s">
        <v>16</v>
      </c>
      <c r="L397" s="136" t="s">
        <v>948</v>
      </c>
      <c r="M397" s="132" t="s">
        <v>43</v>
      </c>
      <c r="N397" s="134"/>
      <c r="O397" s="133" t="s">
        <v>32</v>
      </c>
      <c r="P397" s="134"/>
      <c r="Q397" s="134" t="str">
        <f>IF(AND(M397&lt;&gt;"",O397&lt;&gt;""),VLOOKUP(M397&amp;O397,Listados!$M$3:$N$27,2,FALSE),"")</f>
        <v>Moderado</v>
      </c>
      <c r="R397" s="134" t="str">
        <f>+VLOOKUP(Q397,Listados!$P$3:$Q$6,2,FALSE)</f>
        <v xml:space="preserve"> Reducir el riesgo</v>
      </c>
      <c r="S397" s="126" t="s">
        <v>445</v>
      </c>
      <c r="T397" s="126" t="s">
        <v>446</v>
      </c>
      <c r="U397" s="153" t="s">
        <v>964</v>
      </c>
      <c r="V397" s="137" t="s">
        <v>390</v>
      </c>
      <c r="W397" s="126" t="s">
        <v>20</v>
      </c>
      <c r="X397" s="126" t="s">
        <v>111</v>
      </c>
      <c r="Y397" s="126">
        <f t="shared" si="69"/>
        <v>15</v>
      </c>
      <c r="Z397" s="126" t="s">
        <v>111</v>
      </c>
      <c r="AA397" s="126">
        <f t="shared" si="70"/>
        <v>15</v>
      </c>
      <c r="AB397" s="126" t="s">
        <v>111</v>
      </c>
      <c r="AC397" s="126">
        <f t="shared" si="71"/>
        <v>15</v>
      </c>
      <c r="AD397" s="126" t="s">
        <v>111</v>
      </c>
      <c r="AE397" s="126">
        <f t="shared" si="72"/>
        <v>15</v>
      </c>
      <c r="AF397" s="126" t="s">
        <v>111</v>
      </c>
      <c r="AG397" s="126">
        <f t="shared" si="73"/>
        <v>15</v>
      </c>
      <c r="AH397" s="126" t="s">
        <v>111</v>
      </c>
      <c r="AI397" s="126">
        <f t="shared" si="74"/>
        <v>15</v>
      </c>
      <c r="AJ397" s="126" t="s">
        <v>116</v>
      </c>
      <c r="AK397" s="134"/>
      <c r="AL397" s="134"/>
      <c r="AM397" s="134"/>
      <c r="AN397" s="141" t="s">
        <v>257</v>
      </c>
      <c r="AO397" s="141"/>
      <c r="AP397" s="141" t="s">
        <v>448</v>
      </c>
      <c r="AQ397" s="141"/>
      <c r="AR397" s="141" t="s">
        <v>267</v>
      </c>
      <c r="AS397" s="141"/>
      <c r="AT397" s="141" t="s">
        <v>965</v>
      </c>
      <c r="AU397" s="129"/>
      <c r="AV397" s="129"/>
      <c r="AW397" s="129"/>
      <c r="AX397" s="129"/>
      <c r="AY397" s="129"/>
      <c r="AZ397" s="129"/>
      <c r="BA397" s="129"/>
      <c r="BB397" s="129"/>
      <c r="BC397" s="129"/>
      <c r="BD397" s="129"/>
      <c r="BE397" s="129"/>
      <c r="BF397" s="129"/>
      <c r="BG397" s="134"/>
      <c r="BH397" s="134"/>
      <c r="BI397" s="129"/>
      <c r="BJ397" s="155"/>
      <c r="BK397" s="155"/>
      <c r="BL397" s="155"/>
      <c r="BM397" s="155"/>
    </row>
    <row r="398" spans="1:65" ht="39" customHeight="1">
      <c r="A398" s="130">
        <v>426.57391304332299</v>
      </c>
      <c r="B398" s="126" t="s">
        <v>69</v>
      </c>
      <c r="C398" s="126" t="s">
        <v>69</v>
      </c>
      <c r="D398" s="136" t="s">
        <v>966</v>
      </c>
      <c r="E398" s="136" t="s">
        <v>216</v>
      </c>
      <c r="F398" s="136" t="s">
        <v>273</v>
      </c>
      <c r="G398" s="136" t="s">
        <v>217</v>
      </c>
      <c r="H398" s="151" t="s">
        <v>685</v>
      </c>
      <c r="I398" s="151" t="s">
        <v>275</v>
      </c>
      <c r="J398" s="151" t="s">
        <v>295</v>
      </c>
      <c r="K398" s="152" t="s">
        <v>16</v>
      </c>
      <c r="L398" s="136" t="s">
        <v>948</v>
      </c>
      <c r="M398" s="132" t="s">
        <v>43</v>
      </c>
      <c r="N398" s="134"/>
      <c r="O398" s="133" t="s">
        <v>32</v>
      </c>
      <c r="P398" s="134"/>
      <c r="Q398" s="134" t="str">
        <f>IF(AND(M398&lt;&gt;"",O398&lt;&gt;""),VLOOKUP(M398&amp;O398,Listados!$M$3:$N$27,2,FALSE),"")</f>
        <v>Moderado</v>
      </c>
      <c r="R398" s="134" t="str">
        <f>+VLOOKUP(Q398,Listados!$P$3:$Q$6,2,FALSE)</f>
        <v xml:space="preserve"> Reducir el riesgo</v>
      </c>
      <c r="S398" s="126" t="s">
        <v>230</v>
      </c>
      <c r="T398" s="126" t="s">
        <v>939</v>
      </c>
      <c r="U398" s="153" t="s">
        <v>956</v>
      </c>
      <c r="V398" s="153" t="s">
        <v>295</v>
      </c>
      <c r="W398" s="126" t="s">
        <v>20</v>
      </c>
      <c r="X398" s="126" t="s">
        <v>111</v>
      </c>
      <c r="Y398" s="126">
        <f t="shared" si="69"/>
        <v>15</v>
      </c>
      <c r="Z398" s="126" t="s">
        <v>111</v>
      </c>
      <c r="AA398" s="126">
        <f t="shared" si="70"/>
        <v>15</v>
      </c>
      <c r="AB398" s="126" t="s">
        <v>111</v>
      </c>
      <c r="AC398" s="126">
        <f t="shared" si="71"/>
        <v>15</v>
      </c>
      <c r="AD398" s="126" t="s">
        <v>111</v>
      </c>
      <c r="AE398" s="126">
        <f t="shared" si="72"/>
        <v>15</v>
      </c>
      <c r="AF398" s="126" t="s">
        <v>111</v>
      </c>
      <c r="AG398" s="126">
        <f t="shared" si="73"/>
        <v>15</v>
      </c>
      <c r="AH398" s="126" t="s">
        <v>111</v>
      </c>
      <c r="AI398" s="126">
        <f t="shared" si="74"/>
        <v>15</v>
      </c>
      <c r="AJ398" s="126" t="s">
        <v>112</v>
      </c>
      <c r="AK398" s="134"/>
      <c r="AL398" s="134"/>
      <c r="AM398" s="134"/>
      <c r="AN398" s="141" t="s">
        <v>241</v>
      </c>
      <c r="AO398" s="141"/>
      <c r="AP398" s="141" t="s">
        <v>882</v>
      </c>
      <c r="AQ398" s="141"/>
      <c r="AR398" s="141" t="s">
        <v>258</v>
      </c>
      <c r="AS398" s="141"/>
      <c r="AT398" s="141" t="s">
        <v>242</v>
      </c>
      <c r="AU398" s="129"/>
      <c r="AV398" s="129"/>
      <c r="AW398" s="129"/>
      <c r="AX398" s="129"/>
      <c r="AY398" s="129"/>
      <c r="AZ398" s="129"/>
      <c r="BA398" s="129"/>
      <c r="BB398" s="129"/>
      <c r="BC398" s="129"/>
      <c r="BD398" s="129"/>
      <c r="BE398" s="129"/>
      <c r="BF398" s="129"/>
      <c r="BG398" s="134"/>
      <c r="BH398" s="134"/>
      <c r="BI398" s="129"/>
      <c r="BJ398" s="155"/>
      <c r="BK398" s="155"/>
      <c r="BL398" s="155"/>
      <c r="BM398" s="155"/>
    </row>
    <row r="399" spans="1:65" ht="56">
      <c r="A399" s="130">
        <v>427.73043478245199</v>
      </c>
      <c r="B399" s="126" t="s">
        <v>69</v>
      </c>
      <c r="C399" s="126" t="s">
        <v>69</v>
      </c>
      <c r="D399" s="136" t="s">
        <v>967</v>
      </c>
      <c r="E399" s="136" t="s">
        <v>216</v>
      </c>
      <c r="F399" s="136" t="s">
        <v>273</v>
      </c>
      <c r="G399" s="136" t="s">
        <v>217</v>
      </c>
      <c r="H399" s="151" t="s">
        <v>336</v>
      </c>
      <c r="I399" s="151" t="s">
        <v>275</v>
      </c>
      <c r="J399" s="151" t="s">
        <v>341</v>
      </c>
      <c r="K399" s="152" t="s">
        <v>16</v>
      </c>
      <c r="L399" s="136" t="s">
        <v>948</v>
      </c>
      <c r="M399" s="132" t="s">
        <v>43</v>
      </c>
      <c r="N399" s="134"/>
      <c r="O399" s="133" t="s">
        <v>32</v>
      </c>
      <c r="P399" s="134"/>
      <c r="Q399" s="134" t="str">
        <f>IF(AND(M399&lt;&gt;"",O399&lt;&gt;""),VLOOKUP(M399&amp;O399,Listados!$M$3:$N$27,2,FALSE),"")</f>
        <v>Moderado</v>
      </c>
      <c r="R399" s="134" t="str">
        <f>+VLOOKUP(Q399,Listados!$P$3:$Q$6,2,FALSE)</f>
        <v xml:space="preserve"> Reducir el riesgo</v>
      </c>
      <c r="S399" s="126" t="s">
        <v>221</v>
      </c>
      <c r="T399" s="126" t="s">
        <v>968</v>
      </c>
      <c r="U399" s="153" t="s">
        <v>169</v>
      </c>
      <c r="V399" s="137" t="s">
        <v>336</v>
      </c>
      <c r="W399" s="126" t="s">
        <v>20</v>
      </c>
      <c r="X399" s="126" t="s">
        <v>111</v>
      </c>
      <c r="Y399" s="126">
        <f t="shared" si="69"/>
        <v>15</v>
      </c>
      <c r="Z399" s="126" t="s">
        <v>111</v>
      </c>
      <c r="AA399" s="126">
        <f t="shared" si="70"/>
        <v>15</v>
      </c>
      <c r="AB399" s="126" t="s">
        <v>111</v>
      </c>
      <c r="AC399" s="126">
        <f t="shared" si="71"/>
        <v>15</v>
      </c>
      <c r="AD399" s="126" t="s">
        <v>111</v>
      </c>
      <c r="AE399" s="126">
        <f t="shared" si="72"/>
        <v>15</v>
      </c>
      <c r="AF399" s="126" t="s">
        <v>111</v>
      </c>
      <c r="AG399" s="126">
        <f t="shared" si="73"/>
        <v>15</v>
      </c>
      <c r="AH399" s="126" t="s">
        <v>111</v>
      </c>
      <c r="AI399" s="126">
        <f t="shared" si="74"/>
        <v>15</v>
      </c>
      <c r="AJ399" s="126" t="s">
        <v>116</v>
      </c>
      <c r="AK399" s="134"/>
      <c r="AL399" s="134"/>
      <c r="AM399" s="134"/>
      <c r="AN399" s="141" t="s">
        <v>241</v>
      </c>
      <c r="AO399" s="141"/>
      <c r="AP399" s="141" t="s">
        <v>448</v>
      </c>
      <c r="AQ399" s="141"/>
      <c r="AR399" s="141" t="s">
        <v>258</v>
      </c>
      <c r="AS399" s="141"/>
      <c r="AT399" s="141" t="s">
        <v>242</v>
      </c>
      <c r="AU399" s="129"/>
      <c r="AV399" s="129"/>
      <c r="AW399" s="129"/>
      <c r="AX399" s="129"/>
      <c r="AY399" s="129"/>
      <c r="AZ399" s="129"/>
      <c r="BA399" s="129"/>
      <c r="BB399" s="129"/>
      <c r="BC399" s="129"/>
      <c r="BD399" s="129"/>
      <c r="BE399" s="129"/>
      <c r="BF399" s="129"/>
      <c r="BG399" s="134"/>
      <c r="BH399" s="134"/>
      <c r="BI399" s="129"/>
      <c r="BJ399" s="155"/>
      <c r="BK399" s="155"/>
      <c r="BL399" s="155"/>
      <c r="BM399" s="155"/>
    </row>
    <row r="400" spans="1:65" ht="56">
      <c r="A400" s="130">
        <v>428.886956521581</v>
      </c>
      <c r="B400" s="126" t="s">
        <v>69</v>
      </c>
      <c r="C400" s="126" t="s">
        <v>69</v>
      </c>
      <c r="D400" s="136" t="s">
        <v>969</v>
      </c>
      <c r="E400" s="136" t="s">
        <v>216</v>
      </c>
      <c r="F400" s="136" t="s">
        <v>273</v>
      </c>
      <c r="G400" s="136" t="s">
        <v>217</v>
      </c>
      <c r="H400" s="151" t="s">
        <v>685</v>
      </c>
      <c r="I400" s="151" t="s">
        <v>275</v>
      </c>
      <c r="J400" s="151" t="s">
        <v>341</v>
      </c>
      <c r="K400" s="152" t="s">
        <v>16</v>
      </c>
      <c r="L400" s="136" t="s">
        <v>948</v>
      </c>
      <c r="M400" s="132" t="s">
        <v>43</v>
      </c>
      <c r="N400" s="134"/>
      <c r="O400" s="133" t="s">
        <v>32</v>
      </c>
      <c r="P400" s="134"/>
      <c r="Q400" s="134" t="str">
        <f>IF(AND(M400&lt;&gt;"",O400&lt;&gt;""),VLOOKUP(M400&amp;O400,Listados!$M$3:$N$27,2,FALSE),"")</f>
        <v>Moderado</v>
      </c>
      <c r="R400" s="134" t="str">
        <f>+VLOOKUP(Q400,Listados!$P$3:$Q$6,2,FALSE)</f>
        <v xml:space="preserve"> Reducir el riesgo</v>
      </c>
      <c r="S400" s="126" t="s">
        <v>230</v>
      </c>
      <c r="T400" s="126" t="s">
        <v>939</v>
      </c>
      <c r="U400" s="153" t="s">
        <v>960</v>
      </c>
      <c r="V400" s="153" t="s">
        <v>341</v>
      </c>
      <c r="W400" s="126" t="s">
        <v>20</v>
      </c>
      <c r="X400" s="126" t="s">
        <v>111</v>
      </c>
      <c r="Y400" s="126">
        <f t="shared" si="69"/>
        <v>15</v>
      </c>
      <c r="Z400" s="126" t="s">
        <v>111</v>
      </c>
      <c r="AA400" s="126">
        <f t="shared" si="70"/>
        <v>15</v>
      </c>
      <c r="AB400" s="126" t="s">
        <v>111</v>
      </c>
      <c r="AC400" s="126">
        <f t="shared" si="71"/>
        <v>15</v>
      </c>
      <c r="AD400" s="126" t="s">
        <v>111</v>
      </c>
      <c r="AE400" s="126">
        <f t="shared" si="72"/>
        <v>15</v>
      </c>
      <c r="AF400" s="126" t="s">
        <v>111</v>
      </c>
      <c r="AG400" s="126">
        <f t="shared" si="73"/>
        <v>15</v>
      </c>
      <c r="AH400" s="126" t="s">
        <v>111</v>
      </c>
      <c r="AI400" s="126">
        <f t="shared" si="74"/>
        <v>15</v>
      </c>
      <c r="AJ400" s="126" t="s">
        <v>112</v>
      </c>
      <c r="AK400" s="134"/>
      <c r="AL400" s="134"/>
      <c r="AM400" s="134"/>
      <c r="AN400" s="141" t="s">
        <v>224</v>
      </c>
      <c r="AO400" s="141"/>
      <c r="AP400" s="141" t="s">
        <v>225</v>
      </c>
      <c r="AQ400" s="141"/>
      <c r="AR400" s="141" t="s">
        <v>449</v>
      </c>
      <c r="AS400" s="141"/>
      <c r="AT400" s="141" t="s">
        <v>547</v>
      </c>
      <c r="AU400" s="129"/>
      <c r="AV400" s="129"/>
      <c r="AW400" s="129"/>
      <c r="AX400" s="129"/>
      <c r="AY400" s="129"/>
      <c r="AZ400" s="129"/>
      <c r="BA400" s="129"/>
      <c r="BB400" s="129"/>
      <c r="BC400" s="129"/>
      <c r="BD400" s="129"/>
      <c r="BE400" s="129"/>
      <c r="BF400" s="129"/>
      <c r="BG400" s="134"/>
      <c r="BH400" s="134"/>
      <c r="BI400" s="129"/>
      <c r="BJ400" s="155"/>
      <c r="BK400" s="155"/>
      <c r="BL400" s="155"/>
      <c r="BM400" s="155"/>
    </row>
    <row r="401" spans="1:65" ht="56">
      <c r="A401" s="130">
        <v>430.04347826071</v>
      </c>
      <c r="B401" s="126" t="s">
        <v>69</v>
      </c>
      <c r="C401" s="126" t="s">
        <v>69</v>
      </c>
      <c r="D401" s="136" t="s">
        <v>970</v>
      </c>
      <c r="E401" s="136" t="s">
        <v>216</v>
      </c>
      <c r="F401" s="136" t="s">
        <v>273</v>
      </c>
      <c r="G401" s="136" t="s">
        <v>217</v>
      </c>
      <c r="H401" s="151" t="s">
        <v>685</v>
      </c>
      <c r="I401" s="151" t="s">
        <v>275</v>
      </c>
      <c r="J401" s="151" t="s">
        <v>341</v>
      </c>
      <c r="K401" s="152" t="s">
        <v>16</v>
      </c>
      <c r="L401" s="136" t="s">
        <v>948</v>
      </c>
      <c r="M401" s="132" t="s">
        <v>43</v>
      </c>
      <c r="N401" s="134"/>
      <c r="O401" s="133" t="s">
        <v>32</v>
      </c>
      <c r="P401" s="134"/>
      <c r="Q401" s="134" t="str">
        <f>IF(AND(M401&lt;&gt;"",O401&lt;&gt;""),VLOOKUP(M401&amp;O401,Listados!$M$3:$N$27,2,FALSE),"")</f>
        <v>Moderado</v>
      </c>
      <c r="R401" s="134" t="str">
        <f>+VLOOKUP(Q401,Listados!$P$3:$Q$6,2,FALSE)</f>
        <v xml:space="preserve"> Reducir el riesgo</v>
      </c>
      <c r="S401" s="126" t="s">
        <v>230</v>
      </c>
      <c r="T401" s="126" t="s">
        <v>939</v>
      </c>
      <c r="U401" s="153" t="s">
        <v>960</v>
      </c>
      <c r="V401" s="153" t="s">
        <v>341</v>
      </c>
      <c r="W401" s="126" t="s">
        <v>20</v>
      </c>
      <c r="X401" s="126" t="s">
        <v>111</v>
      </c>
      <c r="Y401" s="126">
        <f t="shared" si="69"/>
        <v>15</v>
      </c>
      <c r="Z401" s="126" t="s">
        <v>111</v>
      </c>
      <c r="AA401" s="126">
        <f t="shared" si="70"/>
        <v>15</v>
      </c>
      <c r="AB401" s="126" t="s">
        <v>111</v>
      </c>
      <c r="AC401" s="126">
        <f t="shared" si="71"/>
        <v>15</v>
      </c>
      <c r="AD401" s="126" t="s">
        <v>111</v>
      </c>
      <c r="AE401" s="126">
        <f t="shared" si="72"/>
        <v>15</v>
      </c>
      <c r="AF401" s="126" t="s">
        <v>111</v>
      </c>
      <c r="AG401" s="126">
        <f t="shared" si="73"/>
        <v>15</v>
      </c>
      <c r="AH401" s="126" t="s">
        <v>111</v>
      </c>
      <c r="AI401" s="126">
        <f t="shared" si="74"/>
        <v>15</v>
      </c>
      <c r="AJ401" s="126" t="s">
        <v>112</v>
      </c>
      <c r="AK401" s="134"/>
      <c r="AL401" s="134"/>
      <c r="AM401" s="134"/>
      <c r="AN401" s="141" t="s">
        <v>224</v>
      </c>
      <c r="AO401" s="141"/>
      <c r="AP401" s="141" t="s">
        <v>225</v>
      </c>
      <c r="AQ401" s="141"/>
      <c r="AR401" s="141" t="s">
        <v>449</v>
      </c>
      <c r="AS401" s="141"/>
      <c r="AT401" s="141" t="s">
        <v>547</v>
      </c>
      <c r="AU401" s="129"/>
      <c r="AV401" s="129"/>
      <c r="AW401" s="129"/>
      <c r="AX401" s="129"/>
      <c r="AY401" s="129"/>
      <c r="AZ401" s="129"/>
      <c r="BA401" s="129"/>
      <c r="BB401" s="129"/>
      <c r="BC401" s="129"/>
      <c r="BD401" s="129"/>
      <c r="BE401" s="129"/>
      <c r="BF401" s="129"/>
      <c r="BG401" s="134"/>
      <c r="BH401" s="134"/>
      <c r="BI401" s="129"/>
      <c r="BJ401" s="155"/>
      <c r="BK401" s="155"/>
      <c r="BL401" s="155"/>
      <c r="BM401" s="155"/>
    </row>
    <row r="402" spans="1:65" ht="84">
      <c r="A402" s="130">
        <v>431.19999999983901</v>
      </c>
      <c r="B402" s="126" t="s">
        <v>69</v>
      </c>
      <c r="C402" s="126" t="s">
        <v>69</v>
      </c>
      <c r="D402" s="136" t="s">
        <v>971</v>
      </c>
      <c r="E402" s="136" t="s">
        <v>216</v>
      </c>
      <c r="F402" s="136" t="s">
        <v>273</v>
      </c>
      <c r="G402" s="136" t="s">
        <v>217</v>
      </c>
      <c r="H402" s="151" t="s">
        <v>685</v>
      </c>
      <c r="I402" s="151" t="s">
        <v>275</v>
      </c>
      <c r="J402" s="151" t="s">
        <v>341</v>
      </c>
      <c r="K402" s="152" t="s">
        <v>16</v>
      </c>
      <c r="L402" s="136" t="s">
        <v>948</v>
      </c>
      <c r="M402" s="132" t="s">
        <v>43</v>
      </c>
      <c r="N402" s="134"/>
      <c r="O402" s="133" t="s">
        <v>32</v>
      </c>
      <c r="P402" s="134"/>
      <c r="Q402" s="134" t="str">
        <f>IF(AND(M402&lt;&gt;"",O402&lt;&gt;""),VLOOKUP(M402&amp;O402,Listados!$M$3:$N$27,2,FALSE),"")</f>
        <v>Moderado</v>
      </c>
      <c r="R402" s="134" t="str">
        <f>+VLOOKUP(Q402,Listados!$P$3:$Q$6,2,FALSE)</f>
        <v xml:space="preserve"> Reducir el riesgo</v>
      </c>
      <c r="S402" s="126" t="s">
        <v>230</v>
      </c>
      <c r="T402" s="126" t="s">
        <v>939</v>
      </c>
      <c r="U402" s="153" t="s">
        <v>960</v>
      </c>
      <c r="V402" s="153" t="s">
        <v>341</v>
      </c>
      <c r="W402" s="126" t="s">
        <v>20</v>
      </c>
      <c r="X402" s="126" t="s">
        <v>111</v>
      </c>
      <c r="Y402" s="126">
        <f t="shared" si="69"/>
        <v>15</v>
      </c>
      <c r="Z402" s="126" t="s">
        <v>111</v>
      </c>
      <c r="AA402" s="126">
        <f t="shared" si="70"/>
        <v>15</v>
      </c>
      <c r="AB402" s="126" t="s">
        <v>111</v>
      </c>
      <c r="AC402" s="126">
        <f t="shared" si="71"/>
        <v>15</v>
      </c>
      <c r="AD402" s="126" t="s">
        <v>111</v>
      </c>
      <c r="AE402" s="126">
        <f t="shared" si="72"/>
        <v>15</v>
      </c>
      <c r="AF402" s="126" t="s">
        <v>111</v>
      </c>
      <c r="AG402" s="126">
        <f t="shared" si="73"/>
        <v>15</v>
      </c>
      <c r="AH402" s="126" t="s">
        <v>111</v>
      </c>
      <c r="AI402" s="126">
        <f t="shared" si="74"/>
        <v>15</v>
      </c>
      <c r="AJ402" s="126" t="s">
        <v>112</v>
      </c>
      <c r="AK402" s="134"/>
      <c r="AL402" s="134"/>
      <c r="AM402" s="134"/>
      <c r="AN402" s="141" t="s">
        <v>224</v>
      </c>
      <c r="AO402" s="141"/>
      <c r="AP402" s="141" t="s">
        <v>225</v>
      </c>
      <c r="AQ402" s="141"/>
      <c r="AR402" s="141" t="s">
        <v>449</v>
      </c>
      <c r="AS402" s="141"/>
      <c r="AT402" s="141" t="s">
        <v>547</v>
      </c>
      <c r="AU402" s="129"/>
      <c r="AV402" s="129"/>
      <c r="AW402" s="129"/>
      <c r="AX402" s="129"/>
      <c r="AY402" s="129"/>
      <c r="AZ402" s="129"/>
      <c r="BA402" s="129"/>
      <c r="BB402" s="129"/>
      <c r="BC402" s="129"/>
      <c r="BD402" s="129"/>
      <c r="BE402" s="129"/>
      <c r="BF402" s="129"/>
      <c r="BG402" s="134"/>
      <c r="BH402" s="134"/>
      <c r="BI402" s="129"/>
      <c r="BJ402" s="155"/>
      <c r="BK402" s="155"/>
      <c r="BL402" s="155"/>
      <c r="BM402" s="155"/>
    </row>
    <row r="403" spans="1:65" ht="70">
      <c r="A403" s="130">
        <v>432.35652173896801</v>
      </c>
      <c r="B403" s="126" t="s">
        <v>71</v>
      </c>
      <c r="C403" s="126" t="s">
        <v>71</v>
      </c>
      <c r="D403" s="136" t="s">
        <v>972</v>
      </c>
      <c r="E403" s="136" t="s">
        <v>419</v>
      </c>
      <c r="F403" s="136" t="s">
        <v>248</v>
      </c>
      <c r="G403" s="136" t="s">
        <v>938</v>
      </c>
      <c r="H403" s="151" t="s">
        <v>973</v>
      </c>
      <c r="I403" s="151" t="s">
        <v>423</v>
      </c>
      <c r="J403" s="151" t="s">
        <v>974</v>
      </c>
      <c r="K403" s="152" t="s">
        <v>16</v>
      </c>
      <c r="L403" s="136" t="s">
        <v>975</v>
      </c>
      <c r="M403" s="132" t="s">
        <v>31</v>
      </c>
      <c r="N403" s="134"/>
      <c r="O403" s="133" t="s">
        <v>62</v>
      </c>
      <c r="P403" s="134"/>
      <c r="Q403" s="134" t="str">
        <f>IF(AND(M403&lt;&gt;"",O403&lt;&gt;""),VLOOKUP(M403&amp;O403,Listados!$M$3:$N$27,2,FALSE),"")</f>
        <v>Extremo</v>
      </c>
      <c r="R403" s="134" t="str">
        <f>+VLOOKUP(Q403,Listados!$P$3:$Q$6,2,FALSE)</f>
        <v>Evitar el riesgo</v>
      </c>
      <c r="S403" s="126" t="s">
        <v>221</v>
      </c>
      <c r="T403" s="126" t="s">
        <v>222</v>
      </c>
      <c r="U403" s="153" t="s">
        <v>169</v>
      </c>
      <c r="V403" s="137" t="s">
        <v>973</v>
      </c>
      <c r="W403" s="126" t="s">
        <v>20</v>
      </c>
      <c r="X403" s="126" t="s">
        <v>111</v>
      </c>
      <c r="Y403" s="126">
        <f t="shared" si="69"/>
        <v>15</v>
      </c>
      <c r="Z403" s="126" t="s">
        <v>111</v>
      </c>
      <c r="AA403" s="126">
        <f t="shared" si="70"/>
        <v>15</v>
      </c>
      <c r="AB403" s="126" t="s">
        <v>111</v>
      </c>
      <c r="AC403" s="126">
        <f t="shared" si="71"/>
        <v>15</v>
      </c>
      <c r="AD403" s="126" t="s">
        <v>111</v>
      </c>
      <c r="AE403" s="126">
        <f t="shared" si="72"/>
        <v>15</v>
      </c>
      <c r="AF403" s="126" t="s">
        <v>111</v>
      </c>
      <c r="AG403" s="126">
        <f t="shared" si="73"/>
        <v>15</v>
      </c>
      <c r="AH403" s="126" t="s">
        <v>111</v>
      </c>
      <c r="AI403" s="126">
        <f t="shared" si="74"/>
        <v>15</v>
      </c>
      <c r="AJ403" s="126" t="s">
        <v>116</v>
      </c>
      <c r="AK403" s="134"/>
      <c r="AL403" s="134"/>
      <c r="AM403" s="134"/>
      <c r="AN403" s="141" t="s">
        <v>241</v>
      </c>
      <c r="AO403" s="141"/>
      <c r="AP403" s="141" t="s">
        <v>448</v>
      </c>
      <c r="AQ403" s="141"/>
      <c r="AR403" s="141" t="s">
        <v>258</v>
      </c>
      <c r="AS403" s="141"/>
      <c r="AT403" s="141" t="s">
        <v>965</v>
      </c>
      <c r="AU403" s="129"/>
      <c r="AV403" s="129"/>
      <c r="AW403" s="129"/>
      <c r="AX403" s="129"/>
      <c r="AY403" s="129"/>
      <c r="AZ403" s="129"/>
      <c r="BA403" s="129"/>
      <c r="BB403" s="129"/>
      <c r="BC403" s="129"/>
      <c r="BD403" s="129"/>
      <c r="BE403" s="129"/>
      <c r="BF403" s="129"/>
      <c r="BG403" s="134"/>
      <c r="BH403" s="134"/>
      <c r="BI403" s="129"/>
      <c r="BJ403" s="155"/>
      <c r="BK403" s="155"/>
      <c r="BL403" s="155"/>
      <c r="BM403" s="155"/>
    </row>
    <row r="404" spans="1:65" ht="56">
      <c r="A404" s="130">
        <v>433.51304347809702</v>
      </c>
      <c r="B404" s="126" t="s">
        <v>71</v>
      </c>
      <c r="C404" s="126" t="s">
        <v>71</v>
      </c>
      <c r="D404" s="136" t="s">
        <v>976</v>
      </c>
      <c r="E404" s="136" t="s">
        <v>216</v>
      </c>
      <c r="F404" s="136" t="s">
        <v>248</v>
      </c>
      <c r="G404" s="136" t="s">
        <v>938</v>
      </c>
      <c r="H404" s="151" t="s">
        <v>390</v>
      </c>
      <c r="I404" s="151" t="s">
        <v>275</v>
      </c>
      <c r="J404" s="151" t="s">
        <v>341</v>
      </c>
      <c r="K404" s="152" t="s">
        <v>16</v>
      </c>
      <c r="L404" s="136" t="s">
        <v>975</v>
      </c>
      <c r="M404" s="132" t="s">
        <v>31</v>
      </c>
      <c r="N404" s="134"/>
      <c r="O404" s="133" t="s">
        <v>62</v>
      </c>
      <c r="P404" s="134"/>
      <c r="Q404" s="134" t="str">
        <f>IF(AND(M404&lt;&gt;"",O404&lt;&gt;""),VLOOKUP(M404&amp;O404,Listados!$M$3:$N$27,2,FALSE),"")</f>
        <v>Extremo</v>
      </c>
      <c r="R404" s="134" t="str">
        <f>+VLOOKUP(Q404,Listados!$P$3:$Q$6,2,FALSE)</f>
        <v>Evitar el riesgo</v>
      </c>
      <c r="S404" s="126" t="s">
        <v>445</v>
      </c>
      <c r="T404" s="126" t="s">
        <v>446</v>
      </c>
      <c r="U404" s="153" t="s">
        <v>977</v>
      </c>
      <c r="V404" s="153" t="s">
        <v>341</v>
      </c>
      <c r="W404" s="126" t="s">
        <v>20</v>
      </c>
      <c r="X404" s="126" t="s">
        <v>111</v>
      </c>
      <c r="Y404" s="126">
        <f t="shared" si="69"/>
        <v>15</v>
      </c>
      <c r="Z404" s="126" t="s">
        <v>111</v>
      </c>
      <c r="AA404" s="126">
        <f t="shared" si="70"/>
        <v>15</v>
      </c>
      <c r="AB404" s="126" t="s">
        <v>111</v>
      </c>
      <c r="AC404" s="126">
        <f t="shared" si="71"/>
        <v>15</v>
      </c>
      <c r="AD404" s="126" t="s">
        <v>111</v>
      </c>
      <c r="AE404" s="126">
        <f t="shared" si="72"/>
        <v>15</v>
      </c>
      <c r="AF404" s="126" t="s">
        <v>111</v>
      </c>
      <c r="AG404" s="126">
        <f t="shared" si="73"/>
        <v>15</v>
      </c>
      <c r="AH404" s="126" t="s">
        <v>111</v>
      </c>
      <c r="AI404" s="126">
        <f t="shared" si="74"/>
        <v>15</v>
      </c>
      <c r="AJ404" s="126" t="s">
        <v>112</v>
      </c>
      <c r="AK404" s="134"/>
      <c r="AL404" s="134"/>
      <c r="AM404" s="134"/>
      <c r="AN404" s="141" t="s">
        <v>224</v>
      </c>
      <c r="AO404" s="141"/>
      <c r="AP404" s="141" t="s">
        <v>225</v>
      </c>
      <c r="AQ404" s="141"/>
      <c r="AR404" s="141" t="s">
        <v>267</v>
      </c>
      <c r="AS404" s="141"/>
      <c r="AT404" s="141"/>
      <c r="AU404" s="129"/>
      <c r="AV404" s="129"/>
      <c r="AW404" s="129"/>
      <c r="AX404" s="129"/>
      <c r="AY404" s="129"/>
      <c r="AZ404" s="129"/>
      <c r="BA404" s="129"/>
      <c r="BB404" s="129"/>
      <c r="BC404" s="129"/>
      <c r="BD404" s="129"/>
      <c r="BE404" s="129"/>
      <c r="BF404" s="129"/>
      <c r="BG404" s="134"/>
      <c r="BH404" s="134"/>
      <c r="BI404" s="129"/>
      <c r="BJ404" s="155"/>
      <c r="BK404" s="155"/>
      <c r="BL404" s="155"/>
      <c r="BM404" s="155"/>
    </row>
    <row r="405" spans="1:65" ht="48">
      <c r="A405" s="130">
        <v>434.66956521722602</v>
      </c>
      <c r="B405" s="126" t="s">
        <v>14</v>
      </c>
      <c r="C405" s="126" t="s">
        <v>14</v>
      </c>
      <c r="D405" s="136" t="s">
        <v>978</v>
      </c>
      <c r="E405" s="136" t="s">
        <v>216</v>
      </c>
      <c r="F405" s="136" t="s">
        <v>273</v>
      </c>
      <c r="G405" s="136" t="s">
        <v>938</v>
      </c>
      <c r="H405" s="151" t="s">
        <v>294</v>
      </c>
      <c r="I405" s="151" t="s">
        <v>275</v>
      </c>
      <c r="J405" s="151" t="s">
        <v>295</v>
      </c>
      <c r="K405" s="152" t="s">
        <v>16</v>
      </c>
      <c r="L405" s="136" t="s">
        <v>979</v>
      </c>
      <c r="M405" s="132" t="s">
        <v>43</v>
      </c>
      <c r="N405" s="134"/>
      <c r="O405" s="133" t="s">
        <v>36</v>
      </c>
      <c r="P405" s="134"/>
      <c r="Q405" s="134" t="str">
        <f>IF(AND(M405&lt;&gt;"",O405&lt;&gt;""),VLOOKUP(M405&amp;O405,Listados!$M$3:$N$27,2,FALSE),"")</f>
        <v>Alto</v>
      </c>
      <c r="R405" s="134" t="str">
        <f>+VLOOKUP(Q405,Listados!$P$3:$Q$6,2,FALSE)</f>
        <v>Reducir el riesgo</v>
      </c>
      <c r="S405" s="126" t="s">
        <v>445</v>
      </c>
      <c r="T405" s="126" t="s">
        <v>926</v>
      </c>
      <c r="U405" s="153" t="s">
        <v>169</v>
      </c>
      <c r="V405" s="137" t="s">
        <v>294</v>
      </c>
      <c r="W405" s="126" t="s">
        <v>122</v>
      </c>
      <c r="X405" s="126" t="s">
        <v>111</v>
      </c>
      <c r="Y405" s="126">
        <f t="shared" si="69"/>
        <v>15</v>
      </c>
      <c r="Z405" s="126" t="s">
        <v>111</v>
      </c>
      <c r="AA405" s="126">
        <f t="shared" si="70"/>
        <v>15</v>
      </c>
      <c r="AB405" s="126" t="s">
        <v>111</v>
      </c>
      <c r="AC405" s="126">
        <f t="shared" si="71"/>
        <v>15</v>
      </c>
      <c r="AD405" s="126" t="s">
        <v>111</v>
      </c>
      <c r="AE405" s="126">
        <f t="shared" si="72"/>
        <v>15</v>
      </c>
      <c r="AF405" s="126" t="s">
        <v>111</v>
      </c>
      <c r="AG405" s="126">
        <f t="shared" si="73"/>
        <v>15</v>
      </c>
      <c r="AH405" s="126" t="s">
        <v>111</v>
      </c>
      <c r="AI405" s="126">
        <f t="shared" si="74"/>
        <v>15</v>
      </c>
      <c r="AJ405" s="126" t="s">
        <v>120</v>
      </c>
      <c r="AK405" s="134"/>
      <c r="AL405" s="134"/>
      <c r="AM405" s="134"/>
      <c r="AN405" s="141" t="s">
        <v>224</v>
      </c>
      <c r="AO405" s="141"/>
      <c r="AP405" s="141" t="s">
        <v>448</v>
      </c>
      <c r="AQ405" s="141"/>
      <c r="AR405" s="141" t="s">
        <v>449</v>
      </c>
      <c r="AS405" s="141"/>
      <c r="AT405" s="141" t="s">
        <v>965</v>
      </c>
      <c r="AU405" s="129"/>
      <c r="AV405" s="129"/>
      <c r="AW405" s="129"/>
      <c r="AX405" s="129"/>
      <c r="AY405" s="129"/>
      <c r="AZ405" s="129"/>
      <c r="BA405" s="129"/>
      <c r="BB405" s="129"/>
      <c r="BC405" s="129"/>
      <c r="BD405" s="129"/>
      <c r="BE405" s="129"/>
      <c r="BF405" s="129"/>
      <c r="BG405" s="134"/>
      <c r="BH405" s="134"/>
      <c r="BI405" s="129"/>
      <c r="BJ405" s="155"/>
      <c r="BK405" s="155"/>
      <c r="BL405" s="155"/>
      <c r="BM405" s="155"/>
    </row>
  </sheetData>
  <sheetProtection selectLockedCells="1"/>
  <autoFilter ref="A1:BM317" xr:uid="{00000000-0009-0000-0000-000003000000}">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autoFilter>
  <mergeCells count="51">
    <mergeCell ref="F150:F151"/>
    <mergeCell ref="G150:G151"/>
    <mergeCell ref="BJ138:BJ139"/>
    <mergeCell ref="BK138:BK139"/>
    <mergeCell ref="BL138:BL139"/>
    <mergeCell ref="BM138:BM139"/>
    <mergeCell ref="F138:F139"/>
    <mergeCell ref="G138:G139"/>
    <mergeCell ref="BB13:BB14"/>
    <mergeCell ref="BG13:BG14"/>
    <mergeCell ref="M13:M14"/>
    <mergeCell ref="BJ13:BJ14"/>
    <mergeCell ref="BK13:BK14"/>
    <mergeCell ref="BL13:BL14"/>
    <mergeCell ref="BM13:BM14"/>
    <mergeCell ref="BJ4:BM5"/>
    <mergeCell ref="N7:N8"/>
    <mergeCell ref="BI13:BI14"/>
    <mergeCell ref="P7:P8"/>
    <mergeCell ref="BG7:BG8"/>
    <mergeCell ref="BH13:BH14"/>
    <mergeCell ref="N13:N14"/>
    <mergeCell ref="O13:O14"/>
    <mergeCell ref="P13:P14"/>
    <mergeCell ref="Q13:Q14"/>
    <mergeCell ref="BA13:BA14"/>
    <mergeCell ref="BA5:BB5"/>
    <mergeCell ref="BG5:BI5"/>
    <mergeCell ref="BH7:BH8"/>
    <mergeCell ref="BI7:BI8"/>
    <mergeCell ref="BA7:BA8"/>
    <mergeCell ref="R4:R5"/>
    <mergeCell ref="R13:R14"/>
    <mergeCell ref="P61:P62"/>
    <mergeCell ref="A1:G3"/>
    <mergeCell ref="H1:BI2"/>
    <mergeCell ref="H3:K3"/>
    <mergeCell ref="M3:BI3"/>
    <mergeCell ref="A4:L5"/>
    <mergeCell ref="M4:Q4"/>
    <mergeCell ref="U4:BI4"/>
    <mergeCell ref="M5:Q5"/>
    <mergeCell ref="U5:W5"/>
    <mergeCell ref="X5:AM5"/>
    <mergeCell ref="AN5:AW5"/>
    <mergeCell ref="AY5:AZ5"/>
    <mergeCell ref="BJ7:BJ8"/>
    <mergeCell ref="BK7:BK8"/>
    <mergeCell ref="BL7:BL8"/>
    <mergeCell ref="BM7:BM8"/>
    <mergeCell ref="BB7:BB8"/>
  </mergeCells>
  <conditionalFormatting sqref="T9:T10 T15 S7:T7 T12:T13 Q49:Q57 Q7:Q8 Q130:Q140 Q179:Q338">
    <cfRule type="cellIs" dxfId="537" priority="596" operator="equal">
      <formula>"Extremo"</formula>
    </cfRule>
    <cfRule type="cellIs" dxfId="536" priority="597" operator="equal">
      <formula>"Alto"</formula>
    </cfRule>
    <cfRule type="cellIs" dxfId="535" priority="598" operator="equal">
      <formula>"Moderado"</formula>
    </cfRule>
    <cfRule type="cellIs" dxfId="534" priority="599" operator="equal">
      <formula>"Bajo"</formula>
    </cfRule>
  </conditionalFormatting>
  <conditionalFormatting sqref="BI7">
    <cfRule type="cellIs" dxfId="533" priority="592" operator="equal">
      <formula>"Extremo"</formula>
    </cfRule>
    <cfRule type="cellIs" dxfId="532" priority="593" operator="equal">
      <formula>"Alto"</formula>
    </cfRule>
    <cfRule type="cellIs" dxfId="531" priority="594" operator="equal">
      <formula>"Moderado"</formula>
    </cfRule>
    <cfRule type="cellIs" dxfId="530" priority="595" operator="equal">
      <formula>"Bajo"</formula>
    </cfRule>
  </conditionalFormatting>
  <conditionalFormatting sqref="Q9:Q13 Q15 S15 S9:S10 S12:S13">
    <cfRule type="cellIs" dxfId="529" priority="588" operator="equal">
      <formula>"Extremo"</formula>
    </cfRule>
    <cfRule type="cellIs" dxfId="528" priority="589" operator="equal">
      <formula>"Alto"</formula>
    </cfRule>
    <cfRule type="cellIs" dxfId="527" priority="590" operator="equal">
      <formula>"Moderado"</formula>
    </cfRule>
    <cfRule type="cellIs" dxfId="526" priority="591" operator="equal">
      <formula>"Bajo"</formula>
    </cfRule>
  </conditionalFormatting>
  <conditionalFormatting sqref="BI9:BI10 BI15 BI13">
    <cfRule type="cellIs" dxfId="525" priority="584" operator="equal">
      <formula>"Extremo"</formula>
    </cfRule>
    <cfRule type="cellIs" dxfId="524" priority="585" operator="equal">
      <formula>"Alto"</formula>
    </cfRule>
    <cfRule type="cellIs" dxfId="523" priority="586" operator="equal">
      <formula>"Moderado"</formula>
    </cfRule>
    <cfRule type="cellIs" dxfId="522" priority="587" operator="equal">
      <formula>"Bajo"</formula>
    </cfRule>
  </conditionalFormatting>
  <conditionalFormatting sqref="BJ9:BM9">
    <cfRule type="expression" dxfId="521" priority="582" stopIfTrue="1">
      <formula>$R9="Asumir el riesgo"</formula>
    </cfRule>
  </conditionalFormatting>
  <conditionalFormatting sqref="T11">
    <cfRule type="cellIs" dxfId="520" priority="577" operator="equal">
      <formula>"Extremo"</formula>
    </cfRule>
    <cfRule type="cellIs" dxfId="519" priority="578" operator="equal">
      <formula>"Alto"</formula>
    </cfRule>
    <cfRule type="cellIs" dxfId="518" priority="579" operator="equal">
      <formula>"Moderado"</formula>
    </cfRule>
    <cfRule type="cellIs" dxfId="517" priority="580" operator="equal">
      <formula>"Bajo"</formula>
    </cfRule>
  </conditionalFormatting>
  <conditionalFormatting sqref="S11">
    <cfRule type="cellIs" dxfId="516" priority="573" operator="equal">
      <formula>"Extremo"</formula>
    </cfRule>
    <cfRule type="cellIs" dxfId="515" priority="574" operator="equal">
      <formula>"Alto"</formula>
    </cfRule>
    <cfRule type="cellIs" dxfId="514" priority="575" operator="equal">
      <formula>"Moderado"</formula>
    </cfRule>
    <cfRule type="cellIs" dxfId="513" priority="576" operator="equal">
      <formula>"Bajo"</formula>
    </cfRule>
  </conditionalFormatting>
  <conditionalFormatting sqref="T16">
    <cfRule type="cellIs" dxfId="512" priority="569" operator="equal">
      <formula>"Extremo"</formula>
    </cfRule>
    <cfRule type="cellIs" dxfId="511" priority="570" operator="equal">
      <formula>"Alto"</formula>
    </cfRule>
    <cfRule type="cellIs" dxfId="510" priority="571" operator="equal">
      <formula>"Moderado"</formula>
    </cfRule>
    <cfRule type="cellIs" dxfId="509" priority="572" operator="equal">
      <formula>"Bajo"</formula>
    </cfRule>
  </conditionalFormatting>
  <conditionalFormatting sqref="Q16 S16">
    <cfRule type="cellIs" dxfId="508" priority="565" operator="equal">
      <formula>"Extremo"</formula>
    </cfRule>
    <cfRule type="cellIs" dxfId="507" priority="566" operator="equal">
      <formula>"Alto"</formula>
    </cfRule>
    <cfRule type="cellIs" dxfId="506" priority="567" operator="equal">
      <formula>"Moderado"</formula>
    </cfRule>
    <cfRule type="cellIs" dxfId="505" priority="568" operator="equal">
      <formula>"Bajo"</formula>
    </cfRule>
  </conditionalFormatting>
  <conditionalFormatting sqref="BI16">
    <cfRule type="cellIs" dxfId="504" priority="561" operator="equal">
      <formula>"Extremo"</formula>
    </cfRule>
    <cfRule type="cellIs" dxfId="503" priority="562" operator="equal">
      <formula>"Alto"</formula>
    </cfRule>
    <cfRule type="cellIs" dxfId="502" priority="563" operator="equal">
      <formula>"Moderado"</formula>
    </cfRule>
    <cfRule type="cellIs" dxfId="501" priority="564" operator="equal">
      <formula>"Bajo"</formula>
    </cfRule>
  </conditionalFormatting>
  <conditionalFormatting sqref="T17">
    <cfRule type="cellIs" dxfId="500" priority="557" operator="equal">
      <formula>"Extremo"</formula>
    </cfRule>
    <cfRule type="cellIs" dxfId="499" priority="558" operator="equal">
      <formula>"Alto"</formula>
    </cfRule>
    <cfRule type="cellIs" dxfId="498" priority="559" operator="equal">
      <formula>"Moderado"</formula>
    </cfRule>
    <cfRule type="cellIs" dxfId="497" priority="560" operator="equal">
      <formula>"Bajo"</formula>
    </cfRule>
  </conditionalFormatting>
  <conditionalFormatting sqref="S17 Q17:Q42">
    <cfRule type="cellIs" dxfId="496" priority="553" operator="equal">
      <formula>"Extremo"</formula>
    </cfRule>
    <cfRule type="cellIs" dxfId="495" priority="554" operator="equal">
      <formula>"Alto"</formula>
    </cfRule>
    <cfRule type="cellIs" dxfId="494" priority="555" operator="equal">
      <formula>"Moderado"</formula>
    </cfRule>
    <cfRule type="cellIs" dxfId="493" priority="556" operator="equal">
      <formula>"Bajo"</formula>
    </cfRule>
  </conditionalFormatting>
  <conditionalFormatting sqref="BI17">
    <cfRule type="cellIs" dxfId="492" priority="549" operator="equal">
      <formula>"Extremo"</formula>
    </cfRule>
    <cfRule type="cellIs" dxfId="491" priority="550" operator="equal">
      <formula>"Alto"</formula>
    </cfRule>
    <cfRule type="cellIs" dxfId="490" priority="551" operator="equal">
      <formula>"Moderado"</formula>
    </cfRule>
    <cfRule type="cellIs" dxfId="489" priority="552" operator="equal">
      <formula>"Bajo"</formula>
    </cfRule>
  </conditionalFormatting>
  <conditionalFormatting sqref="Q43:Q48">
    <cfRule type="cellIs" dxfId="488" priority="545" operator="equal">
      <formula>"Extremo"</formula>
    </cfRule>
    <cfRule type="cellIs" dxfId="487" priority="546" operator="equal">
      <formula>"Alto"</formula>
    </cfRule>
    <cfRule type="cellIs" dxfId="486" priority="547" operator="equal">
      <formula>"Moderado"</formula>
    </cfRule>
    <cfRule type="cellIs" dxfId="485" priority="548" operator="equal">
      <formula>"Bajo"</formula>
    </cfRule>
  </conditionalFormatting>
  <conditionalFormatting sqref="Q58:Q59">
    <cfRule type="cellIs" dxfId="484" priority="537" operator="equal">
      <formula>"Extremo"</formula>
    </cfRule>
    <cfRule type="cellIs" dxfId="483" priority="538" operator="equal">
      <formula>"Alto"</formula>
    </cfRule>
    <cfRule type="cellIs" dxfId="482" priority="539" operator="equal">
      <formula>"Moderado"</formula>
    </cfRule>
    <cfRule type="cellIs" dxfId="481" priority="540" operator="equal">
      <formula>"Bajo"</formula>
    </cfRule>
  </conditionalFormatting>
  <conditionalFormatting sqref="Q60">
    <cfRule type="cellIs" dxfId="480" priority="533" operator="equal">
      <formula>"Extremo"</formula>
    </cfRule>
    <cfRule type="cellIs" dxfId="479" priority="534" operator="equal">
      <formula>"Alto"</formula>
    </cfRule>
    <cfRule type="cellIs" dxfId="478" priority="535" operator="equal">
      <formula>"Moderado"</formula>
    </cfRule>
    <cfRule type="cellIs" dxfId="477" priority="536" operator="equal">
      <formula>"Bajo"</formula>
    </cfRule>
  </conditionalFormatting>
  <conditionalFormatting sqref="Q61:Q70">
    <cfRule type="cellIs" dxfId="476" priority="529" operator="equal">
      <formula>"Extremo"</formula>
    </cfRule>
    <cfRule type="cellIs" dxfId="475" priority="530" operator="equal">
      <formula>"Alto"</formula>
    </cfRule>
    <cfRule type="cellIs" dxfId="474" priority="531" operator="equal">
      <formula>"Moderado"</formula>
    </cfRule>
    <cfRule type="cellIs" dxfId="473" priority="532" operator="equal">
      <formula>"Bajo"</formula>
    </cfRule>
  </conditionalFormatting>
  <conditionalFormatting sqref="Q71:Q73">
    <cfRule type="cellIs" dxfId="472" priority="525" operator="equal">
      <formula>"Extremo"</formula>
    </cfRule>
    <cfRule type="cellIs" dxfId="471" priority="526" operator="equal">
      <formula>"Alto"</formula>
    </cfRule>
    <cfRule type="cellIs" dxfId="470" priority="527" operator="equal">
      <formula>"Moderado"</formula>
    </cfRule>
    <cfRule type="cellIs" dxfId="469" priority="528" operator="equal">
      <formula>"Bajo"</formula>
    </cfRule>
  </conditionalFormatting>
  <conditionalFormatting sqref="Q74">
    <cfRule type="cellIs" dxfId="468" priority="521" operator="equal">
      <formula>"Extremo"</formula>
    </cfRule>
    <cfRule type="cellIs" dxfId="467" priority="522" operator="equal">
      <formula>"Alto"</formula>
    </cfRule>
    <cfRule type="cellIs" dxfId="466" priority="523" operator="equal">
      <formula>"Moderado"</formula>
    </cfRule>
    <cfRule type="cellIs" dxfId="465" priority="524" operator="equal">
      <formula>"Bajo"</formula>
    </cfRule>
  </conditionalFormatting>
  <conditionalFormatting sqref="Q75">
    <cfRule type="cellIs" dxfId="464" priority="517" operator="equal">
      <formula>"Extremo"</formula>
    </cfRule>
    <cfRule type="cellIs" dxfId="463" priority="518" operator="equal">
      <formula>"Alto"</formula>
    </cfRule>
    <cfRule type="cellIs" dxfId="462" priority="519" operator="equal">
      <formula>"Moderado"</formula>
    </cfRule>
    <cfRule type="cellIs" dxfId="461" priority="520" operator="equal">
      <formula>"Bajo"</formula>
    </cfRule>
  </conditionalFormatting>
  <conditionalFormatting sqref="Q76:Q79">
    <cfRule type="cellIs" dxfId="460" priority="513" operator="equal">
      <formula>"Extremo"</formula>
    </cfRule>
    <cfRule type="cellIs" dxfId="459" priority="514" operator="equal">
      <formula>"Alto"</formula>
    </cfRule>
    <cfRule type="cellIs" dxfId="458" priority="515" operator="equal">
      <formula>"Moderado"</formula>
    </cfRule>
    <cfRule type="cellIs" dxfId="457" priority="516" operator="equal">
      <formula>"Bajo"</formula>
    </cfRule>
  </conditionalFormatting>
  <conditionalFormatting sqref="T75">
    <cfRule type="cellIs" dxfId="456" priority="509" operator="equal">
      <formula>"Extremo"</formula>
    </cfRule>
    <cfRule type="cellIs" dxfId="455" priority="510" operator="equal">
      <formula>"Alto"</formula>
    </cfRule>
    <cfRule type="cellIs" dxfId="454" priority="511" operator="equal">
      <formula>"Moderado"</formula>
    </cfRule>
    <cfRule type="cellIs" dxfId="453" priority="512" operator="equal">
      <formula>"Bajo"</formula>
    </cfRule>
  </conditionalFormatting>
  <conditionalFormatting sqref="S75">
    <cfRule type="cellIs" dxfId="452" priority="505" operator="equal">
      <formula>"Extremo"</formula>
    </cfRule>
    <cfRule type="cellIs" dxfId="451" priority="506" operator="equal">
      <formula>"Alto"</formula>
    </cfRule>
    <cfRule type="cellIs" dxfId="450" priority="507" operator="equal">
      <formula>"Moderado"</formula>
    </cfRule>
    <cfRule type="cellIs" dxfId="449" priority="508" operator="equal">
      <formula>"Bajo"</formula>
    </cfRule>
  </conditionalFormatting>
  <conditionalFormatting sqref="BI75">
    <cfRule type="cellIs" dxfId="448" priority="501" operator="equal">
      <formula>"Extremo"</formula>
    </cfRule>
    <cfRule type="cellIs" dxfId="447" priority="502" operator="equal">
      <formula>"Alto"</formula>
    </cfRule>
    <cfRule type="cellIs" dxfId="446" priority="503" operator="equal">
      <formula>"Moderado"</formula>
    </cfRule>
    <cfRule type="cellIs" dxfId="445" priority="504" operator="equal">
      <formula>"Bajo"</formula>
    </cfRule>
  </conditionalFormatting>
  <conditionalFormatting sqref="Q84">
    <cfRule type="cellIs" dxfId="444" priority="497" operator="equal">
      <formula>"Extremo"</formula>
    </cfRule>
    <cfRule type="cellIs" dxfId="443" priority="498" operator="equal">
      <formula>"Alto"</formula>
    </cfRule>
    <cfRule type="cellIs" dxfId="442" priority="499" operator="equal">
      <formula>"Moderado"</formula>
    </cfRule>
    <cfRule type="cellIs" dxfId="441" priority="500" operator="equal">
      <formula>"Bajo"</formula>
    </cfRule>
  </conditionalFormatting>
  <conditionalFormatting sqref="Q83">
    <cfRule type="cellIs" dxfId="440" priority="493" operator="equal">
      <formula>"Extremo"</formula>
    </cfRule>
    <cfRule type="cellIs" dxfId="439" priority="494" operator="equal">
      <formula>"Alto"</formula>
    </cfRule>
    <cfRule type="cellIs" dxfId="438" priority="495" operator="equal">
      <formula>"Moderado"</formula>
    </cfRule>
    <cfRule type="cellIs" dxfId="437" priority="496" operator="equal">
      <formula>"Bajo"</formula>
    </cfRule>
  </conditionalFormatting>
  <conditionalFormatting sqref="Q82">
    <cfRule type="cellIs" dxfId="436" priority="489" operator="equal">
      <formula>"Extremo"</formula>
    </cfRule>
    <cfRule type="cellIs" dxfId="435" priority="490" operator="equal">
      <formula>"Alto"</formula>
    </cfRule>
    <cfRule type="cellIs" dxfId="434" priority="491" operator="equal">
      <formula>"Moderado"</formula>
    </cfRule>
    <cfRule type="cellIs" dxfId="433" priority="492" operator="equal">
      <formula>"Bajo"</formula>
    </cfRule>
  </conditionalFormatting>
  <conditionalFormatting sqref="Q81">
    <cfRule type="cellIs" dxfId="432" priority="485" operator="equal">
      <formula>"Extremo"</formula>
    </cfRule>
    <cfRule type="cellIs" dxfId="431" priority="486" operator="equal">
      <formula>"Alto"</formula>
    </cfRule>
    <cfRule type="cellIs" dxfId="430" priority="487" operator="equal">
      <formula>"Moderado"</formula>
    </cfRule>
    <cfRule type="cellIs" dxfId="429" priority="488" operator="equal">
      <formula>"Bajo"</formula>
    </cfRule>
  </conditionalFormatting>
  <conditionalFormatting sqref="Q80">
    <cfRule type="cellIs" dxfId="428" priority="481" operator="equal">
      <formula>"Extremo"</formula>
    </cfRule>
    <cfRule type="cellIs" dxfId="427" priority="482" operator="equal">
      <formula>"Alto"</formula>
    </cfRule>
    <cfRule type="cellIs" dxfId="426" priority="483" operator="equal">
      <formula>"Moderado"</formula>
    </cfRule>
    <cfRule type="cellIs" dxfId="425" priority="484" operator="equal">
      <formula>"Bajo"</formula>
    </cfRule>
  </conditionalFormatting>
  <conditionalFormatting sqref="Q85">
    <cfRule type="cellIs" dxfId="424" priority="477" operator="equal">
      <formula>"Extremo"</formula>
    </cfRule>
    <cfRule type="cellIs" dxfId="423" priority="478" operator="equal">
      <formula>"Alto"</formula>
    </cfRule>
    <cfRule type="cellIs" dxfId="422" priority="479" operator="equal">
      <formula>"Moderado"</formula>
    </cfRule>
    <cfRule type="cellIs" dxfId="421" priority="480" operator="equal">
      <formula>"Bajo"</formula>
    </cfRule>
  </conditionalFormatting>
  <conditionalFormatting sqref="Q86">
    <cfRule type="cellIs" dxfId="420" priority="473" operator="equal">
      <formula>"Extremo"</formula>
    </cfRule>
    <cfRule type="cellIs" dxfId="419" priority="474" operator="equal">
      <formula>"Alto"</formula>
    </cfRule>
    <cfRule type="cellIs" dxfId="418" priority="475" operator="equal">
      <formula>"Moderado"</formula>
    </cfRule>
    <cfRule type="cellIs" dxfId="417" priority="476" operator="equal">
      <formula>"Bajo"</formula>
    </cfRule>
  </conditionalFormatting>
  <conditionalFormatting sqref="Q87">
    <cfRule type="cellIs" dxfId="416" priority="469" operator="equal">
      <formula>"Extremo"</formula>
    </cfRule>
    <cfRule type="cellIs" dxfId="415" priority="470" operator="equal">
      <formula>"Alto"</formula>
    </cfRule>
    <cfRule type="cellIs" dxfId="414" priority="471" operator="equal">
      <formula>"Moderado"</formula>
    </cfRule>
    <cfRule type="cellIs" dxfId="413" priority="472" operator="equal">
      <formula>"Bajo"</formula>
    </cfRule>
  </conditionalFormatting>
  <conditionalFormatting sqref="Q88">
    <cfRule type="cellIs" dxfId="412" priority="465" operator="equal">
      <formula>"Extremo"</formula>
    </cfRule>
    <cfRule type="cellIs" dxfId="411" priority="466" operator="equal">
      <formula>"Alto"</formula>
    </cfRule>
    <cfRule type="cellIs" dxfId="410" priority="467" operator="equal">
      <formula>"Moderado"</formula>
    </cfRule>
    <cfRule type="cellIs" dxfId="409" priority="468" operator="equal">
      <formula>"Bajo"</formula>
    </cfRule>
  </conditionalFormatting>
  <conditionalFormatting sqref="Q89">
    <cfRule type="cellIs" dxfId="408" priority="461" operator="equal">
      <formula>"Extremo"</formula>
    </cfRule>
    <cfRule type="cellIs" dxfId="407" priority="462" operator="equal">
      <formula>"Alto"</formula>
    </cfRule>
    <cfRule type="cellIs" dxfId="406" priority="463" operator="equal">
      <formula>"Moderado"</formula>
    </cfRule>
    <cfRule type="cellIs" dxfId="405" priority="464" operator="equal">
      <formula>"Bajo"</formula>
    </cfRule>
  </conditionalFormatting>
  <conditionalFormatting sqref="Q90">
    <cfRule type="cellIs" dxfId="404" priority="457" operator="equal">
      <formula>"Extremo"</formula>
    </cfRule>
    <cfRule type="cellIs" dxfId="403" priority="458" operator="equal">
      <formula>"Alto"</formula>
    </cfRule>
    <cfRule type="cellIs" dxfId="402" priority="459" operator="equal">
      <formula>"Moderado"</formula>
    </cfRule>
    <cfRule type="cellIs" dxfId="401" priority="460" operator="equal">
      <formula>"Bajo"</formula>
    </cfRule>
  </conditionalFormatting>
  <conditionalFormatting sqref="Q91">
    <cfRule type="cellIs" dxfId="400" priority="453" operator="equal">
      <formula>"Extremo"</formula>
    </cfRule>
    <cfRule type="cellIs" dxfId="399" priority="454" operator="equal">
      <formula>"Alto"</formula>
    </cfRule>
    <cfRule type="cellIs" dxfId="398" priority="455" operator="equal">
      <formula>"Moderado"</formula>
    </cfRule>
    <cfRule type="cellIs" dxfId="397" priority="456" operator="equal">
      <formula>"Bajo"</formula>
    </cfRule>
  </conditionalFormatting>
  <conditionalFormatting sqref="Q92">
    <cfRule type="cellIs" dxfId="396" priority="449" operator="equal">
      <formula>"Extremo"</formula>
    </cfRule>
    <cfRule type="cellIs" dxfId="395" priority="450" operator="equal">
      <formula>"Alto"</formula>
    </cfRule>
    <cfRule type="cellIs" dxfId="394" priority="451" operator="equal">
      <formula>"Moderado"</formula>
    </cfRule>
    <cfRule type="cellIs" dxfId="393" priority="452" operator="equal">
      <formula>"Bajo"</formula>
    </cfRule>
  </conditionalFormatting>
  <conditionalFormatting sqref="Q93">
    <cfRule type="cellIs" dxfId="392" priority="445" operator="equal">
      <formula>"Extremo"</formula>
    </cfRule>
    <cfRule type="cellIs" dxfId="391" priority="446" operator="equal">
      <formula>"Alto"</formula>
    </cfRule>
    <cfRule type="cellIs" dxfId="390" priority="447" operator="equal">
      <formula>"Moderado"</formula>
    </cfRule>
    <cfRule type="cellIs" dxfId="389" priority="448" operator="equal">
      <formula>"Bajo"</formula>
    </cfRule>
  </conditionalFormatting>
  <conditionalFormatting sqref="Q96">
    <cfRule type="cellIs" dxfId="388" priority="433" operator="equal">
      <formula>"Extremo"</formula>
    </cfRule>
    <cfRule type="cellIs" dxfId="387" priority="434" operator="equal">
      <formula>"Alto"</formula>
    </cfRule>
    <cfRule type="cellIs" dxfId="386" priority="435" operator="equal">
      <formula>"Moderado"</formula>
    </cfRule>
    <cfRule type="cellIs" dxfId="385" priority="436" operator="equal">
      <formula>"Bajo"</formula>
    </cfRule>
  </conditionalFormatting>
  <conditionalFormatting sqref="Q94">
    <cfRule type="cellIs" dxfId="384" priority="429" operator="equal">
      <formula>"Extremo"</formula>
    </cfRule>
    <cfRule type="cellIs" dxfId="383" priority="430" operator="equal">
      <formula>"Alto"</formula>
    </cfRule>
    <cfRule type="cellIs" dxfId="382" priority="431" operator="equal">
      <formula>"Moderado"</formula>
    </cfRule>
    <cfRule type="cellIs" dxfId="381" priority="432" operator="equal">
      <formula>"Bajo"</formula>
    </cfRule>
  </conditionalFormatting>
  <conditionalFormatting sqref="Q95">
    <cfRule type="cellIs" dxfId="380" priority="425" operator="equal">
      <formula>"Extremo"</formula>
    </cfRule>
    <cfRule type="cellIs" dxfId="379" priority="426" operator="equal">
      <formula>"Alto"</formula>
    </cfRule>
    <cfRule type="cellIs" dxfId="378" priority="427" operator="equal">
      <formula>"Moderado"</formula>
    </cfRule>
    <cfRule type="cellIs" dxfId="377" priority="428" operator="equal">
      <formula>"Bajo"</formula>
    </cfRule>
  </conditionalFormatting>
  <conditionalFormatting sqref="Q97:Q98">
    <cfRule type="cellIs" dxfId="376" priority="421" operator="equal">
      <formula>"Extremo"</formula>
    </cfRule>
    <cfRule type="cellIs" dxfId="375" priority="422" operator="equal">
      <formula>"Alto"</formula>
    </cfRule>
    <cfRule type="cellIs" dxfId="374" priority="423" operator="equal">
      <formula>"Moderado"</formula>
    </cfRule>
    <cfRule type="cellIs" dxfId="373" priority="424" operator="equal">
      <formula>"Bajo"</formula>
    </cfRule>
  </conditionalFormatting>
  <conditionalFormatting sqref="Q99:Q101">
    <cfRule type="cellIs" dxfId="372" priority="417" operator="equal">
      <formula>"Extremo"</formula>
    </cfRule>
    <cfRule type="cellIs" dxfId="371" priority="418" operator="equal">
      <formula>"Alto"</formula>
    </cfRule>
    <cfRule type="cellIs" dxfId="370" priority="419" operator="equal">
      <formula>"Moderado"</formula>
    </cfRule>
    <cfRule type="cellIs" dxfId="369" priority="420" operator="equal">
      <formula>"Bajo"</formula>
    </cfRule>
  </conditionalFormatting>
  <conditionalFormatting sqref="S97:S98">
    <cfRule type="cellIs" dxfId="368" priority="413" operator="equal">
      <formula>"Extremo"</formula>
    </cfRule>
    <cfRule type="cellIs" dxfId="367" priority="414" operator="equal">
      <formula>"Alto"</formula>
    </cfRule>
    <cfRule type="cellIs" dxfId="366" priority="415" operator="equal">
      <formula>"Moderado"</formula>
    </cfRule>
    <cfRule type="cellIs" dxfId="365" priority="416" operator="equal">
      <formula>"Bajo"</formula>
    </cfRule>
  </conditionalFormatting>
  <conditionalFormatting sqref="T99">
    <cfRule type="cellIs" dxfId="364" priority="409" operator="equal">
      <formula>"Extremo"</formula>
    </cfRule>
    <cfRule type="cellIs" dxfId="363" priority="410" operator="equal">
      <formula>"Alto"</formula>
    </cfRule>
    <cfRule type="cellIs" dxfId="362" priority="411" operator="equal">
      <formula>"Moderado"</formula>
    </cfRule>
    <cfRule type="cellIs" dxfId="361" priority="412" operator="equal">
      <formula>"Bajo"</formula>
    </cfRule>
  </conditionalFormatting>
  <conditionalFormatting sqref="S99">
    <cfRule type="cellIs" dxfId="360" priority="405" operator="equal">
      <formula>"Extremo"</formula>
    </cfRule>
    <cfRule type="cellIs" dxfId="359" priority="406" operator="equal">
      <formula>"Alto"</formula>
    </cfRule>
    <cfRule type="cellIs" dxfId="358" priority="407" operator="equal">
      <formula>"Moderado"</formula>
    </cfRule>
    <cfRule type="cellIs" dxfId="357" priority="408" operator="equal">
      <formula>"Bajo"</formula>
    </cfRule>
  </conditionalFormatting>
  <conditionalFormatting sqref="Q102:Q103">
    <cfRule type="cellIs" dxfId="356" priority="401" operator="equal">
      <formula>"Extremo"</formula>
    </cfRule>
    <cfRule type="cellIs" dxfId="355" priority="402" operator="equal">
      <formula>"Alto"</formula>
    </cfRule>
    <cfRule type="cellIs" dxfId="354" priority="403" operator="equal">
      <formula>"Moderado"</formula>
    </cfRule>
    <cfRule type="cellIs" dxfId="353" priority="404" operator="equal">
      <formula>"Bajo"</formula>
    </cfRule>
  </conditionalFormatting>
  <conditionalFormatting sqref="S101:T101">
    <cfRule type="cellIs" dxfId="352" priority="397" operator="equal">
      <formula>"Extremo"</formula>
    </cfRule>
    <cfRule type="cellIs" dxfId="351" priority="398" operator="equal">
      <formula>"Alto"</formula>
    </cfRule>
    <cfRule type="cellIs" dxfId="350" priority="399" operator="equal">
      <formula>"Moderado"</formula>
    </cfRule>
    <cfRule type="cellIs" dxfId="349" priority="400" operator="equal">
      <formula>"Bajo"</formula>
    </cfRule>
  </conditionalFormatting>
  <conditionalFormatting sqref="S102">
    <cfRule type="cellIs" dxfId="348" priority="393" operator="equal">
      <formula>"Extremo"</formula>
    </cfRule>
    <cfRule type="cellIs" dxfId="347" priority="394" operator="equal">
      <formula>"Alto"</formula>
    </cfRule>
    <cfRule type="cellIs" dxfId="346" priority="395" operator="equal">
      <formula>"Moderado"</formula>
    </cfRule>
    <cfRule type="cellIs" dxfId="345" priority="396" operator="equal">
      <formula>"Bajo"</formula>
    </cfRule>
  </conditionalFormatting>
  <conditionalFormatting sqref="Q104:Q112">
    <cfRule type="cellIs" dxfId="344" priority="389" operator="equal">
      <formula>"Extremo"</formula>
    </cfRule>
    <cfRule type="cellIs" dxfId="343" priority="390" operator="equal">
      <formula>"Alto"</formula>
    </cfRule>
    <cfRule type="cellIs" dxfId="342" priority="391" operator="equal">
      <formula>"Moderado"</formula>
    </cfRule>
    <cfRule type="cellIs" dxfId="341" priority="392" operator="equal">
      <formula>"Bajo"</formula>
    </cfRule>
  </conditionalFormatting>
  <conditionalFormatting sqref="Q113:Q114">
    <cfRule type="cellIs" dxfId="340" priority="385" operator="equal">
      <formula>"Extremo"</formula>
    </cfRule>
    <cfRule type="cellIs" dxfId="339" priority="386" operator="equal">
      <formula>"Alto"</formula>
    </cfRule>
    <cfRule type="cellIs" dxfId="338" priority="387" operator="equal">
      <formula>"Moderado"</formula>
    </cfRule>
    <cfRule type="cellIs" dxfId="337" priority="388" operator="equal">
      <formula>"Bajo"</formula>
    </cfRule>
  </conditionalFormatting>
  <conditionalFormatting sqref="S113:T114">
    <cfRule type="cellIs" dxfId="336" priority="381" operator="equal">
      <formula>"Extremo"</formula>
    </cfRule>
    <cfRule type="cellIs" dxfId="335" priority="382" operator="equal">
      <formula>"Alto"</formula>
    </cfRule>
    <cfRule type="cellIs" dxfId="334" priority="383" operator="equal">
      <formula>"Moderado"</formula>
    </cfRule>
    <cfRule type="cellIs" dxfId="333" priority="384" operator="equal">
      <formula>"Bajo"</formula>
    </cfRule>
  </conditionalFormatting>
  <conditionalFormatting sqref="Q115:Q117">
    <cfRule type="cellIs" dxfId="332" priority="377" operator="equal">
      <formula>"Extremo"</formula>
    </cfRule>
    <cfRule type="cellIs" dxfId="331" priority="378" operator="equal">
      <formula>"Alto"</formula>
    </cfRule>
    <cfRule type="cellIs" dxfId="330" priority="379" operator="equal">
      <formula>"Moderado"</formula>
    </cfRule>
    <cfRule type="cellIs" dxfId="329" priority="380" operator="equal">
      <formula>"Bajo"</formula>
    </cfRule>
  </conditionalFormatting>
  <conditionalFormatting sqref="Q118:Q129">
    <cfRule type="cellIs" dxfId="328" priority="373" operator="equal">
      <formula>"Extremo"</formula>
    </cfRule>
    <cfRule type="cellIs" dxfId="327" priority="374" operator="equal">
      <formula>"Alto"</formula>
    </cfRule>
    <cfRule type="cellIs" dxfId="326" priority="375" operator="equal">
      <formula>"Moderado"</formula>
    </cfRule>
    <cfRule type="cellIs" dxfId="325" priority="376" operator="equal">
      <formula>"Bajo"</formula>
    </cfRule>
  </conditionalFormatting>
  <conditionalFormatting sqref="T115:T117">
    <cfRule type="cellIs" dxfId="324" priority="369" operator="equal">
      <formula>"Extremo"</formula>
    </cfRule>
    <cfRule type="cellIs" dxfId="323" priority="370" operator="equal">
      <formula>"Alto"</formula>
    </cfRule>
    <cfRule type="cellIs" dxfId="322" priority="371" operator="equal">
      <formula>"Moderado"</formula>
    </cfRule>
    <cfRule type="cellIs" dxfId="321" priority="372" operator="equal">
      <formula>"Bajo"</formula>
    </cfRule>
  </conditionalFormatting>
  <conditionalFormatting sqref="S115:S117">
    <cfRule type="cellIs" dxfId="320" priority="365" operator="equal">
      <formula>"Extremo"</formula>
    </cfRule>
    <cfRule type="cellIs" dxfId="319" priority="366" operator="equal">
      <formula>"Alto"</formula>
    </cfRule>
    <cfRule type="cellIs" dxfId="318" priority="367" operator="equal">
      <formula>"Moderado"</formula>
    </cfRule>
    <cfRule type="cellIs" dxfId="317" priority="368" operator="equal">
      <formula>"Bajo"</formula>
    </cfRule>
  </conditionalFormatting>
  <conditionalFormatting sqref="S138">
    <cfRule type="cellIs" dxfId="316" priority="353" operator="equal">
      <formula>"Extremo"</formula>
    </cfRule>
    <cfRule type="cellIs" dxfId="315" priority="354" operator="equal">
      <formula>"Alto"</formula>
    </cfRule>
    <cfRule type="cellIs" dxfId="314" priority="355" operator="equal">
      <formula>"Moderado"</formula>
    </cfRule>
    <cfRule type="cellIs" dxfId="313" priority="356" operator="equal">
      <formula>"Bajo"</formula>
    </cfRule>
  </conditionalFormatting>
  <conditionalFormatting sqref="T138 S132:T132">
    <cfRule type="cellIs" dxfId="312" priority="357" operator="equal">
      <formula>"Extremo"</formula>
    </cfRule>
    <cfRule type="cellIs" dxfId="311" priority="358" operator="equal">
      <formula>"Alto"</formula>
    </cfRule>
    <cfRule type="cellIs" dxfId="310" priority="359" operator="equal">
      <formula>"Moderado"</formula>
    </cfRule>
    <cfRule type="cellIs" dxfId="309" priority="360" operator="equal">
      <formula>"Bajo"</formula>
    </cfRule>
  </conditionalFormatting>
  <conditionalFormatting sqref="T140">
    <cfRule type="cellIs" dxfId="308" priority="349" operator="equal">
      <formula>"Extremo"</formula>
    </cfRule>
    <cfRule type="cellIs" dxfId="307" priority="350" operator="equal">
      <formula>"Alto"</formula>
    </cfRule>
    <cfRule type="cellIs" dxfId="306" priority="351" operator="equal">
      <formula>"Moderado"</formula>
    </cfRule>
    <cfRule type="cellIs" dxfId="305" priority="352" operator="equal">
      <formula>"Bajo"</formula>
    </cfRule>
  </conditionalFormatting>
  <conditionalFormatting sqref="S140">
    <cfRule type="cellIs" dxfId="304" priority="345" operator="equal">
      <formula>"Extremo"</formula>
    </cfRule>
    <cfRule type="cellIs" dxfId="303" priority="346" operator="equal">
      <formula>"Alto"</formula>
    </cfRule>
    <cfRule type="cellIs" dxfId="302" priority="347" operator="equal">
      <formula>"Moderado"</formula>
    </cfRule>
    <cfRule type="cellIs" dxfId="301" priority="348" operator="equal">
      <formula>"Bajo"</formula>
    </cfRule>
  </conditionalFormatting>
  <conditionalFormatting sqref="Q141">
    <cfRule type="cellIs" dxfId="300" priority="341" operator="equal">
      <formula>"Extremo"</formula>
    </cfRule>
    <cfRule type="cellIs" dxfId="299" priority="342" operator="equal">
      <formula>"Alto"</formula>
    </cfRule>
    <cfRule type="cellIs" dxfId="298" priority="343" operator="equal">
      <formula>"Moderado"</formula>
    </cfRule>
    <cfRule type="cellIs" dxfId="297" priority="344" operator="equal">
      <formula>"Bajo"</formula>
    </cfRule>
  </conditionalFormatting>
  <conditionalFormatting sqref="Q142">
    <cfRule type="cellIs" dxfId="296" priority="337" operator="equal">
      <formula>"Extremo"</formula>
    </cfRule>
    <cfRule type="cellIs" dxfId="295" priority="338" operator="equal">
      <formula>"Alto"</formula>
    </cfRule>
    <cfRule type="cellIs" dxfId="294" priority="339" operator="equal">
      <formula>"Moderado"</formula>
    </cfRule>
    <cfRule type="cellIs" dxfId="293" priority="340" operator="equal">
      <formula>"Bajo"</formula>
    </cfRule>
  </conditionalFormatting>
  <conditionalFormatting sqref="Q143">
    <cfRule type="cellIs" dxfId="292" priority="333" operator="equal">
      <formula>"Extremo"</formula>
    </cfRule>
    <cfRule type="cellIs" dxfId="291" priority="334" operator="equal">
      <formula>"Alto"</formula>
    </cfRule>
    <cfRule type="cellIs" dxfId="290" priority="335" operator="equal">
      <formula>"Moderado"</formula>
    </cfRule>
    <cfRule type="cellIs" dxfId="289" priority="336" operator="equal">
      <formula>"Bajo"</formula>
    </cfRule>
  </conditionalFormatting>
  <conditionalFormatting sqref="Q144">
    <cfRule type="cellIs" dxfId="288" priority="329" operator="equal">
      <formula>"Extremo"</formula>
    </cfRule>
    <cfRule type="cellIs" dxfId="287" priority="330" operator="equal">
      <formula>"Alto"</formula>
    </cfRule>
    <cfRule type="cellIs" dxfId="286" priority="331" operator="equal">
      <formula>"Moderado"</formula>
    </cfRule>
    <cfRule type="cellIs" dxfId="285" priority="332" operator="equal">
      <formula>"Bajo"</formula>
    </cfRule>
  </conditionalFormatting>
  <conditionalFormatting sqref="Q145">
    <cfRule type="cellIs" dxfId="284" priority="325" operator="equal">
      <formula>"Extremo"</formula>
    </cfRule>
    <cfRule type="cellIs" dxfId="283" priority="326" operator="equal">
      <formula>"Alto"</formula>
    </cfRule>
    <cfRule type="cellIs" dxfId="282" priority="327" operator="equal">
      <formula>"Moderado"</formula>
    </cfRule>
    <cfRule type="cellIs" dxfId="281" priority="328" operator="equal">
      <formula>"Bajo"</formula>
    </cfRule>
  </conditionalFormatting>
  <conditionalFormatting sqref="Q146">
    <cfRule type="cellIs" dxfId="280" priority="321" operator="equal">
      <formula>"Extremo"</formula>
    </cfRule>
    <cfRule type="cellIs" dxfId="279" priority="322" operator="equal">
      <formula>"Alto"</formula>
    </cfRule>
    <cfRule type="cellIs" dxfId="278" priority="323" operator="equal">
      <formula>"Moderado"</formula>
    </cfRule>
    <cfRule type="cellIs" dxfId="277" priority="324" operator="equal">
      <formula>"Bajo"</formula>
    </cfRule>
  </conditionalFormatting>
  <conditionalFormatting sqref="Q147:Q148">
    <cfRule type="cellIs" dxfId="276" priority="317" operator="equal">
      <formula>"Extremo"</formula>
    </cfRule>
    <cfRule type="cellIs" dxfId="275" priority="318" operator="equal">
      <formula>"Alto"</formula>
    </cfRule>
    <cfRule type="cellIs" dxfId="274" priority="319" operator="equal">
      <formula>"Moderado"</formula>
    </cfRule>
    <cfRule type="cellIs" dxfId="273" priority="320" operator="equal">
      <formula>"Bajo"</formula>
    </cfRule>
  </conditionalFormatting>
  <conditionalFormatting sqref="Q149">
    <cfRule type="cellIs" dxfId="272" priority="313" operator="equal">
      <formula>"Extremo"</formula>
    </cfRule>
    <cfRule type="cellIs" dxfId="271" priority="314" operator="equal">
      <formula>"Alto"</formula>
    </cfRule>
    <cfRule type="cellIs" dxfId="270" priority="315" operator="equal">
      <formula>"Moderado"</formula>
    </cfRule>
    <cfRule type="cellIs" dxfId="269" priority="316" operator="equal">
      <formula>"Bajo"</formula>
    </cfRule>
  </conditionalFormatting>
  <conditionalFormatting sqref="Q150:Q151">
    <cfRule type="cellIs" dxfId="268" priority="309" operator="equal">
      <formula>"Extremo"</formula>
    </cfRule>
    <cfRule type="cellIs" dxfId="267" priority="310" operator="equal">
      <formula>"Alto"</formula>
    </cfRule>
    <cfRule type="cellIs" dxfId="266" priority="311" operator="equal">
      <formula>"Moderado"</formula>
    </cfRule>
    <cfRule type="cellIs" dxfId="265" priority="312" operator="equal">
      <formula>"Bajo"</formula>
    </cfRule>
  </conditionalFormatting>
  <conditionalFormatting sqref="Q152">
    <cfRule type="cellIs" dxfId="264" priority="305" operator="equal">
      <formula>"Extremo"</formula>
    </cfRule>
    <cfRule type="cellIs" dxfId="263" priority="306" operator="equal">
      <formula>"Alto"</formula>
    </cfRule>
    <cfRule type="cellIs" dxfId="262" priority="307" operator="equal">
      <formula>"Moderado"</formula>
    </cfRule>
    <cfRule type="cellIs" dxfId="261" priority="308" operator="equal">
      <formula>"Bajo"</formula>
    </cfRule>
  </conditionalFormatting>
  <conditionalFormatting sqref="Q153">
    <cfRule type="cellIs" dxfId="260" priority="301" operator="equal">
      <formula>"Extremo"</formula>
    </cfRule>
    <cfRule type="cellIs" dxfId="259" priority="302" operator="equal">
      <formula>"Alto"</formula>
    </cfRule>
    <cfRule type="cellIs" dxfId="258" priority="303" operator="equal">
      <formula>"Moderado"</formula>
    </cfRule>
    <cfRule type="cellIs" dxfId="257" priority="304" operator="equal">
      <formula>"Bajo"</formula>
    </cfRule>
  </conditionalFormatting>
  <conditionalFormatting sqref="Q154:Q157">
    <cfRule type="cellIs" dxfId="256" priority="297" operator="equal">
      <formula>"Extremo"</formula>
    </cfRule>
    <cfRule type="cellIs" dxfId="255" priority="298" operator="equal">
      <formula>"Alto"</formula>
    </cfRule>
    <cfRule type="cellIs" dxfId="254" priority="299" operator="equal">
      <formula>"Moderado"</formula>
    </cfRule>
    <cfRule type="cellIs" dxfId="253" priority="300" operator="equal">
      <formula>"Bajo"</formula>
    </cfRule>
  </conditionalFormatting>
  <conditionalFormatting sqref="Q158">
    <cfRule type="cellIs" dxfId="252" priority="293" operator="equal">
      <formula>"Extremo"</formula>
    </cfRule>
    <cfRule type="cellIs" dxfId="251" priority="294" operator="equal">
      <formula>"Alto"</formula>
    </cfRule>
    <cfRule type="cellIs" dxfId="250" priority="295" operator="equal">
      <formula>"Moderado"</formula>
    </cfRule>
    <cfRule type="cellIs" dxfId="249" priority="296" operator="equal">
      <formula>"Bajo"</formula>
    </cfRule>
  </conditionalFormatting>
  <conditionalFormatting sqref="Q159:Q160">
    <cfRule type="cellIs" dxfId="248" priority="289" operator="equal">
      <formula>"Extremo"</formula>
    </cfRule>
    <cfRule type="cellIs" dxfId="247" priority="290" operator="equal">
      <formula>"Alto"</formula>
    </cfRule>
    <cfRule type="cellIs" dxfId="246" priority="291" operator="equal">
      <formula>"Moderado"</formula>
    </cfRule>
    <cfRule type="cellIs" dxfId="245" priority="292" operator="equal">
      <formula>"Bajo"</formula>
    </cfRule>
  </conditionalFormatting>
  <conditionalFormatting sqref="Q164:Q168">
    <cfRule type="cellIs" dxfId="244" priority="269" operator="equal">
      <formula>"Extremo"</formula>
    </cfRule>
    <cfRule type="cellIs" dxfId="243" priority="270" operator="equal">
      <formula>"Alto"</formula>
    </cfRule>
    <cfRule type="cellIs" dxfId="242" priority="271" operator="equal">
      <formula>"Moderado"</formula>
    </cfRule>
    <cfRule type="cellIs" dxfId="241" priority="272" operator="equal">
      <formula>"Bajo"</formula>
    </cfRule>
  </conditionalFormatting>
  <conditionalFormatting sqref="Q161:Q163">
    <cfRule type="cellIs" dxfId="240" priority="281" operator="equal">
      <formula>"Extremo"</formula>
    </cfRule>
    <cfRule type="cellIs" dxfId="239" priority="282" operator="equal">
      <formula>"Alto"</formula>
    </cfRule>
    <cfRule type="cellIs" dxfId="238" priority="283" operator="equal">
      <formula>"Moderado"</formula>
    </cfRule>
    <cfRule type="cellIs" dxfId="237" priority="284" operator="equal">
      <formula>"Bajo"</formula>
    </cfRule>
  </conditionalFormatting>
  <conditionalFormatting sqref="T161">
    <cfRule type="cellIs" dxfId="236" priority="277" operator="equal">
      <formula>"Extremo"</formula>
    </cfRule>
    <cfRule type="cellIs" dxfId="235" priority="278" operator="equal">
      <formula>"Alto"</formula>
    </cfRule>
    <cfRule type="cellIs" dxfId="234" priority="279" operator="equal">
      <formula>"Moderado"</formula>
    </cfRule>
    <cfRule type="cellIs" dxfId="233" priority="280" operator="equal">
      <formula>"Bajo"</formula>
    </cfRule>
  </conditionalFormatting>
  <conditionalFormatting sqref="S161">
    <cfRule type="cellIs" dxfId="232" priority="273" operator="equal">
      <formula>"Extremo"</formula>
    </cfRule>
    <cfRule type="cellIs" dxfId="231" priority="274" operator="equal">
      <formula>"Alto"</formula>
    </cfRule>
    <cfRule type="cellIs" dxfId="230" priority="275" operator="equal">
      <formula>"Moderado"</formula>
    </cfRule>
    <cfRule type="cellIs" dxfId="229" priority="276" operator="equal">
      <formula>"Bajo"</formula>
    </cfRule>
  </conditionalFormatting>
  <conditionalFormatting sqref="Q171:Q175">
    <cfRule type="cellIs" dxfId="228" priority="265" operator="equal">
      <formula>"Extremo"</formula>
    </cfRule>
    <cfRule type="cellIs" dxfId="227" priority="266" operator="equal">
      <formula>"Alto"</formula>
    </cfRule>
    <cfRule type="cellIs" dxfId="226" priority="267" operator="equal">
      <formula>"Moderado"</formula>
    </cfRule>
    <cfRule type="cellIs" dxfId="225" priority="268" operator="equal">
      <formula>"Bajo"</formula>
    </cfRule>
  </conditionalFormatting>
  <conditionalFormatting sqref="Q169:Q170">
    <cfRule type="cellIs" dxfId="224" priority="261" operator="equal">
      <formula>"Extremo"</formula>
    </cfRule>
    <cfRule type="cellIs" dxfId="223" priority="262" operator="equal">
      <formula>"Alto"</formula>
    </cfRule>
    <cfRule type="cellIs" dxfId="222" priority="263" operator="equal">
      <formula>"Moderado"</formula>
    </cfRule>
    <cfRule type="cellIs" dxfId="221" priority="264" operator="equal">
      <formula>"Bajo"</formula>
    </cfRule>
  </conditionalFormatting>
  <conditionalFormatting sqref="Q176:Q178">
    <cfRule type="cellIs" dxfId="220" priority="257" operator="equal">
      <formula>"Extremo"</formula>
    </cfRule>
    <cfRule type="cellIs" dxfId="219" priority="258" operator="equal">
      <formula>"Alto"</formula>
    </cfRule>
    <cfRule type="cellIs" dxfId="218" priority="259" operator="equal">
      <formula>"Moderado"</formula>
    </cfRule>
    <cfRule type="cellIs" dxfId="217" priority="260" operator="equal">
      <formula>"Bajo"</formula>
    </cfRule>
  </conditionalFormatting>
  <conditionalFormatting sqref="S328:T338">
    <cfRule type="cellIs" dxfId="216" priority="245" operator="equal">
      <formula>"Extremo"</formula>
    </cfRule>
    <cfRule type="cellIs" dxfId="215" priority="246" operator="equal">
      <formula>"Alto"</formula>
    </cfRule>
    <cfRule type="cellIs" dxfId="214" priority="247" operator="equal">
      <formula>"Moderado"</formula>
    </cfRule>
    <cfRule type="cellIs" dxfId="213" priority="248" operator="equal">
      <formula>"Bajo"</formula>
    </cfRule>
  </conditionalFormatting>
  <conditionalFormatting sqref="Q356">
    <cfRule type="cellIs" dxfId="212" priority="241" operator="equal">
      <formula>"Extremo"</formula>
    </cfRule>
    <cfRule type="cellIs" dxfId="211" priority="242" operator="equal">
      <formula>"Alto"</formula>
    </cfRule>
    <cfRule type="cellIs" dxfId="210" priority="243" operator="equal">
      <formula>"Moderado"</formula>
    </cfRule>
    <cfRule type="cellIs" dxfId="209" priority="244" operator="equal">
      <formula>"Bajo"</formula>
    </cfRule>
  </conditionalFormatting>
  <conditionalFormatting sqref="Q339:Q341">
    <cfRule type="cellIs" dxfId="208" priority="237" operator="equal">
      <formula>"Extremo"</formula>
    </cfRule>
    <cfRule type="cellIs" dxfId="207" priority="238" operator="equal">
      <formula>"Alto"</formula>
    </cfRule>
    <cfRule type="cellIs" dxfId="206" priority="239" operator="equal">
      <formula>"Moderado"</formula>
    </cfRule>
    <cfRule type="cellIs" dxfId="205" priority="240" operator="equal">
      <formula>"Bajo"</formula>
    </cfRule>
  </conditionalFormatting>
  <conditionalFormatting sqref="Q342:Q346">
    <cfRule type="cellIs" dxfId="204" priority="233" operator="equal">
      <formula>"Extremo"</formula>
    </cfRule>
    <cfRule type="cellIs" dxfId="203" priority="234" operator="equal">
      <formula>"Alto"</formula>
    </cfRule>
    <cfRule type="cellIs" dxfId="202" priority="235" operator="equal">
      <formula>"Moderado"</formula>
    </cfRule>
    <cfRule type="cellIs" dxfId="201" priority="236" operator="equal">
      <formula>"Bajo"</formula>
    </cfRule>
  </conditionalFormatting>
  <conditionalFormatting sqref="Q347:Q351">
    <cfRule type="cellIs" dxfId="200" priority="229" operator="equal">
      <formula>"Extremo"</formula>
    </cfRule>
    <cfRule type="cellIs" dxfId="199" priority="230" operator="equal">
      <formula>"Alto"</formula>
    </cfRule>
    <cfRule type="cellIs" dxfId="198" priority="231" operator="equal">
      <formula>"Moderado"</formula>
    </cfRule>
    <cfRule type="cellIs" dxfId="197" priority="232" operator="equal">
      <formula>"Bajo"</formula>
    </cfRule>
  </conditionalFormatting>
  <conditionalFormatting sqref="Q352:Q355">
    <cfRule type="cellIs" dxfId="196" priority="225" operator="equal">
      <formula>"Extremo"</formula>
    </cfRule>
    <cfRule type="cellIs" dxfId="195" priority="226" operator="equal">
      <formula>"Alto"</formula>
    </cfRule>
    <cfRule type="cellIs" dxfId="194" priority="227" operator="equal">
      <formula>"Moderado"</formula>
    </cfRule>
    <cfRule type="cellIs" dxfId="193" priority="228" operator="equal">
      <formula>"Bajo"</formula>
    </cfRule>
  </conditionalFormatting>
  <conditionalFormatting sqref="S355:T355">
    <cfRule type="cellIs" dxfId="192" priority="153" operator="equal">
      <formula>"Extremo"</formula>
    </cfRule>
    <cfRule type="cellIs" dxfId="191" priority="154" operator="equal">
      <formula>"Alto"</formula>
    </cfRule>
    <cfRule type="cellIs" dxfId="190" priority="155" operator="equal">
      <formula>"Moderado"</formula>
    </cfRule>
    <cfRule type="cellIs" dxfId="189" priority="156" operator="equal">
      <formula>"Bajo"</formula>
    </cfRule>
  </conditionalFormatting>
  <conditionalFormatting sqref="S339:T339">
    <cfRule type="cellIs" dxfId="188" priority="213" operator="equal">
      <formula>"Extremo"</formula>
    </cfRule>
    <cfRule type="cellIs" dxfId="187" priority="214" operator="equal">
      <formula>"Alto"</formula>
    </cfRule>
    <cfRule type="cellIs" dxfId="186" priority="215" operator="equal">
      <formula>"Moderado"</formula>
    </cfRule>
    <cfRule type="cellIs" dxfId="185" priority="216" operator="equal">
      <formula>"Bajo"</formula>
    </cfRule>
  </conditionalFormatting>
  <conditionalFormatting sqref="T347">
    <cfRule type="cellIs" dxfId="184" priority="209" operator="equal">
      <formula>"Extremo"</formula>
    </cfRule>
    <cfRule type="cellIs" dxfId="183" priority="210" operator="equal">
      <formula>"Alto"</formula>
    </cfRule>
    <cfRule type="cellIs" dxfId="182" priority="211" operator="equal">
      <formula>"Moderado"</formula>
    </cfRule>
    <cfRule type="cellIs" dxfId="181" priority="212" operator="equal">
      <formula>"Bajo"</formula>
    </cfRule>
  </conditionalFormatting>
  <conditionalFormatting sqref="S347">
    <cfRule type="cellIs" dxfId="180" priority="205" operator="equal">
      <formula>"Extremo"</formula>
    </cfRule>
    <cfRule type="cellIs" dxfId="179" priority="206" operator="equal">
      <formula>"Alto"</formula>
    </cfRule>
    <cfRule type="cellIs" dxfId="178" priority="207" operator="equal">
      <formula>"Moderado"</formula>
    </cfRule>
    <cfRule type="cellIs" dxfId="177" priority="208" operator="equal">
      <formula>"Bajo"</formula>
    </cfRule>
  </conditionalFormatting>
  <conditionalFormatting sqref="S341">
    <cfRule type="cellIs" dxfId="176" priority="201" operator="equal">
      <formula>"Extremo"</formula>
    </cfRule>
    <cfRule type="cellIs" dxfId="175" priority="202" operator="equal">
      <formula>"Alto"</formula>
    </cfRule>
    <cfRule type="cellIs" dxfId="174" priority="203" operator="equal">
      <formula>"Moderado"</formula>
    </cfRule>
    <cfRule type="cellIs" dxfId="173" priority="204" operator="equal">
      <formula>"Bajo"</formula>
    </cfRule>
  </conditionalFormatting>
  <conditionalFormatting sqref="S342:T342">
    <cfRule type="cellIs" dxfId="172" priority="197" operator="equal">
      <formula>"Extremo"</formula>
    </cfRule>
    <cfRule type="cellIs" dxfId="171" priority="198" operator="equal">
      <formula>"Alto"</formula>
    </cfRule>
    <cfRule type="cellIs" dxfId="170" priority="199" operator="equal">
      <formula>"Moderado"</formula>
    </cfRule>
    <cfRule type="cellIs" dxfId="169" priority="200" operator="equal">
      <formula>"Bajo"</formula>
    </cfRule>
  </conditionalFormatting>
  <conditionalFormatting sqref="S343:T343">
    <cfRule type="cellIs" dxfId="168" priority="193" operator="equal">
      <formula>"Extremo"</formula>
    </cfRule>
    <cfRule type="cellIs" dxfId="167" priority="194" operator="equal">
      <formula>"Alto"</formula>
    </cfRule>
    <cfRule type="cellIs" dxfId="166" priority="195" operator="equal">
      <formula>"Moderado"</formula>
    </cfRule>
    <cfRule type="cellIs" dxfId="165" priority="196" operator="equal">
      <formula>"Bajo"</formula>
    </cfRule>
  </conditionalFormatting>
  <conditionalFormatting sqref="S344:T344">
    <cfRule type="cellIs" dxfId="164" priority="189" operator="equal">
      <formula>"Extremo"</formula>
    </cfRule>
    <cfRule type="cellIs" dxfId="163" priority="190" operator="equal">
      <formula>"Alto"</formula>
    </cfRule>
    <cfRule type="cellIs" dxfId="162" priority="191" operator="equal">
      <formula>"Moderado"</formula>
    </cfRule>
    <cfRule type="cellIs" dxfId="161" priority="192" operator="equal">
      <formula>"Bajo"</formula>
    </cfRule>
  </conditionalFormatting>
  <conditionalFormatting sqref="S345:T345">
    <cfRule type="cellIs" dxfId="160" priority="185" operator="equal">
      <formula>"Extremo"</formula>
    </cfRule>
    <cfRule type="cellIs" dxfId="159" priority="186" operator="equal">
      <formula>"Alto"</formula>
    </cfRule>
    <cfRule type="cellIs" dxfId="158" priority="187" operator="equal">
      <formula>"Moderado"</formula>
    </cfRule>
    <cfRule type="cellIs" dxfId="157" priority="188" operator="equal">
      <formula>"Bajo"</formula>
    </cfRule>
  </conditionalFormatting>
  <conditionalFormatting sqref="S347:S351">
    <cfRule type="cellIs" dxfId="156" priority="181" operator="equal">
      <formula>"Extremo"</formula>
    </cfRule>
    <cfRule type="cellIs" dxfId="155" priority="182" operator="equal">
      <formula>"Alto"</formula>
    </cfRule>
    <cfRule type="cellIs" dxfId="154" priority="183" operator="equal">
      <formula>"Moderado"</formula>
    </cfRule>
    <cfRule type="cellIs" dxfId="153" priority="184" operator="equal">
      <formula>"Bajo"</formula>
    </cfRule>
  </conditionalFormatting>
  <conditionalFormatting sqref="S352:T354">
    <cfRule type="cellIs" dxfId="152" priority="177" operator="equal">
      <formula>"Extremo"</formula>
    </cfRule>
    <cfRule type="cellIs" dxfId="151" priority="178" operator="equal">
      <formula>"Alto"</formula>
    </cfRule>
    <cfRule type="cellIs" dxfId="150" priority="179" operator="equal">
      <formula>"Moderado"</formula>
    </cfRule>
    <cfRule type="cellIs" dxfId="149" priority="180" operator="equal">
      <formula>"Bajo"</formula>
    </cfRule>
  </conditionalFormatting>
  <conditionalFormatting sqref="Q371">
    <cfRule type="cellIs" dxfId="148" priority="133" operator="equal">
      <formula>"Extremo"</formula>
    </cfRule>
    <cfRule type="cellIs" dxfId="147" priority="134" operator="equal">
      <formula>"Alto"</formula>
    </cfRule>
    <cfRule type="cellIs" dxfId="146" priority="135" operator="equal">
      <formula>"Moderado"</formula>
    </cfRule>
    <cfRule type="cellIs" dxfId="145" priority="136" operator="equal">
      <formula>"Bajo"</formula>
    </cfRule>
  </conditionalFormatting>
  <conditionalFormatting sqref="S342:T342">
    <cfRule type="cellIs" dxfId="144" priority="169" operator="equal">
      <formula>"Extremo"</formula>
    </cfRule>
    <cfRule type="cellIs" dxfId="143" priority="170" operator="equal">
      <formula>"Alto"</formula>
    </cfRule>
    <cfRule type="cellIs" dxfId="142" priority="171" operator="equal">
      <formula>"Moderado"</formula>
    </cfRule>
    <cfRule type="cellIs" dxfId="141" priority="172" operator="equal">
      <formula>"Bajo"</formula>
    </cfRule>
  </conditionalFormatting>
  <conditionalFormatting sqref="S343:T343">
    <cfRule type="cellIs" dxfId="140" priority="165" operator="equal">
      <formula>"Extremo"</formula>
    </cfRule>
    <cfRule type="cellIs" dxfId="139" priority="166" operator="equal">
      <formula>"Alto"</formula>
    </cfRule>
    <cfRule type="cellIs" dxfId="138" priority="167" operator="equal">
      <formula>"Moderado"</formula>
    </cfRule>
    <cfRule type="cellIs" dxfId="137" priority="168" operator="equal">
      <formula>"Bajo"</formula>
    </cfRule>
  </conditionalFormatting>
  <conditionalFormatting sqref="S344:T344">
    <cfRule type="cellIs" dxfId="136" priority="161" operator="equal">
      <formula>"Extremo"</formula>
    </cfRule>
    <cfRule type="cellIs" dxfId="135" priority="162" operator="equal">
      <formula>"Alto"</formula>
    </cfRule>
    <cfRule type="cellIs" dxfId="134" priority="163" operator="equal">
      <formula>"Moderado"</formula>
    </cfRule>
    <cfRule type="cellIs" dxfId="133" priority="164" operator="equal">
      <formula>"Bajo"</formula>
    </cfRule>
  </conditionalFormatting>
  <conditionalFormatting sqref="S356:T356">
    <cfRule type="cellIs" dxfId="132" priority="157" operator="equal">
      <formula>"Extremo"</formula>
    </cfRule>
    <cfRule type="cellIs" dxfId="131" priority="158" operator="equal">
      <formula>"Alto"</formula>
    </cfRule>
    <cfRule type="cellIs" dxfId="130" priority="159" operator="equal">
      <formula>"Moderado"</formula>
    </cfRule>
    <cfRule type="cellIs" dxfId="129" priority="160" operator="equal">
      <formula>"Bajo"</formula>
    </cfRule>
  </conditionalFormatting>
  <conditionalFormatting sqref="Q357:Q361">
    <cfRule type="cellIs" dxfId="128" priority="145" operator="equal">
      <formula>"Extremo"</formula>
    </cfRule>
    <cfRule type="cellIs" dxfId="127" priority="146" operator="equal">
      <formula>"Alto"</formula>
    </cfRule>
    <cfRule type="cellIs" dxfId="126" priority="147" operator="equal">
      <formula>"Moderado"</formula>
    </cfRule>
    <cfRule type="cellIs" dxfId="125" priority="148" operator="equal">
      <formula>"Bajo"</formula>
    </cfRule>
  </conditionalFormatting>
  <conditionalFormatting sqref="Q362:Q367">
    <cfRule type="cellIs" dxfId="124" priority="141" operator="equal">
      <formula>"Extremo"</formula>
    </cfRule>
    <cfRule type="cellIs" dxfId="123" priority="142" operator="equal">
      <formula>"Alto"</formula>
    </cfRule>
    <cfRule type="cellIs" dxfId="122" priority="143" operator="equal">
      <formula>"Moderado"</formula>
    </cfRule>
    <cfRule type="cellIs" dxfId="121" priority="144" operator="equal">
      <formula>"Bajo"</formula>
    </cfRule>
  </conditionalFormatting>
  <conditionalFormatting sqref="Q368:Q370">
    <cfRule type="cellIs" dxfId="120" priority="137" operator="equal">
      <formula>"Extremo"</formula>
    </cfRule>
    <cfRule type="cellIs" dxfId="119" priority="138" operator="equal">
      <formula>"Alto"</formula>
    </cfRule>
    <cfRule type="cellIs" dxfId="118" priority="139" operator="equal">
      <formula>"Moderado"</formula>
    </cfRule>
    <cfRule type="cellIs" dxfId="117" priority="140" operator="equal">
      <formula>"Bajo"</formula>
    </cfRule>
  </conditionalFormatting>
  <conditionalFormatting sqref="Q372">
    <cfRule type="cellIs" dxfId="116" priority="129" operator="equal">
      <formula>"Extremo"</formula>
    </cfRule>
    <cfRule type="cellIs" dxfId="115" priority="130" operator="equal">
      <formula>"Alto"</formula>
    </cfRule>
    <cfRule type="cellIs" dxfId="114" priority="131" operator="equal">
      <formula>"Moderado"</formula>
    </cfRule>
    <cfRule type="cellIs" dxfId="113" priority="132" operator="equal">
      <formula>"Bajo"</formula>
    </cfRule>
  </conditionalFormatting>
  <conditionalFormatting sqref="T362 S357:T357 T368:T371">
    <cfRule type="cellIs" dxfId="112" priority="125" operator="equal">
      <formula>"Extremo"</formula>
    </cfRule>
    <cfRule type="cellIs" dxfId="111" priority="126" operator="equal">
      <formula>"Alto"</formula>
    </cfRule>
    <cfRule type="cellIs" dxfId="110" priority="127" operator="equal">
      <formula>"Moderado"</formula>
    </cfRule>
    <cfRule type="cellIs" dxfId="109" priority="128" operator="equal">
      <formula>"Bajo"</formula>
    </cfRule>
  </conditionalFormatting>
  <conditionalFormatting sqref="S368 S362">
    <cfRule type="cellIs" dxfId="108" priority="121" operator="equal">
      <formula>"Extremo"</formula>
    </cfRule>
    <cfRule type="cellIs" dxfId="107" priority="122" operator="equal">
      <formula>"Alto"</formula>
    </cfRule>
    <cfRule type="cellIs" dxfId="106" priority="123" operator="equal">
      <formula>"Moderado"</formula>
    </cfRule>
    <cfRule type="cellIs" dxfId="105" priority="124" operator="equal">
      <formula>"Bajo"</formula>
    </cfRule>
  </conditionalFormatting>
  <conditionalFormatting sqref="S369:S371">
    <cfRule type="cellIs" dxfId="104" priority="117" operator="equal">
      <formula>"Extremo"</formula>
    </cfRule>
    <cfRule type="cellIs" dxfId="103" priority="118" operator="equal">
      <formula>"Alto"</formula>
    </cfRule>
    <cfRule type="cellIs" dxfId="102" priority="119" operator="equal">
      <formula>"Moderado"</formula>
    </cfRule>
    <cfRule type="cellIs" dxfId="101" priority="120" operator="equal">
      <formula>"Bajo"</formula>
    </cfRule>
  </conditionalFormatting>
  <conditionalFormatting sqref="S363:S365">
    <cfRule type="cellIs" dxfId="100" priority="113" operator="equal">
      <formula>"Extremo"</formula>
    </cfRule>
    <cfRule type="cellIs" dxfId="99" priority="114" operator="equal">
      <formula>"Alto"</formula>
    </cfRule>
    <cfRule type="cellIs" dxfId="98" priority="115" operator="equal">
      <formula>"Moderado"</formula>
    </cfRule>
    <cfRule type="cellIs" dxfId="97" priority="116" operator="equal">
      <formula>"Bajo"</formula>
    </cfRule>
  </conditionalFormatting>
  <conditionalFormatting sqref="T363:T365">
    <cfRule type="cellIs" dxfId="96" priority="109" operator="equal">
      <formula>"Extremo"</formula>
    </cfRule>
    <cfRule type="cellIs" dxfId="95" priority="110" operator="equal">
      <formula>"Alto"</formula>
    </cfRule>
    <cfRule type="cellIs" dxfId="94" priority="111" operator="equal">
      <formula>"Moderado"</formula>
    </cfRule>
    <cfRule type="cellIs" dxfId="93" priority="112" operator="equal">
      <formula>"Bajo"</formula>
    </cfRule>
  </conditionalFormatting>
  <conditionalFormatting sqref="T377 T381 T387 T403 T405 S373:T373">
    <cfRule type="cellIs" dxfId="92" priority="105" operator="equal">
      <formula>"Extremo"</formula>
    </cfRule>
    <cfRule type="cellIs" dxfId="91" priority="106" operator="equal">
      <formula>"Alto"</formula>
    </cfRule>
    <cfRule type="cellIs" dxfId="90" priority="107" operator="equal">
      <formula>"Moderado"</formula>
    </cfRule>
    <cfRule type="cellIs" dxfId="89" priority="108" operator="equal">
      <formula>"Bajo"</formula>
    </cfRule>
  </conditionalFormatting>
  <conditionalFormatting sqref="S405 S403 S387 S381 S377">
    <cfRule type="cellIs" dxfId="88" priority="101" operator="equal">
      <formula>"Extremo"</formula>
    </cfRule>
    <cfRule type="cellIs" dxfId="87" priority="102" operator="equal">
      <formula>"Alto"</formula>
    </cfRule>
    <cfRule type="cellIs" dxfId="86" priority="103" operator="equal">
      <formula>"Moderado"</formula>
    </cfRule>
    <cfRule type="cellIs" dxfId="85" priority="104" operator="equal">
      <formula>"Bajo"</formula>
    </cfRule>
  </conditionalFormatting>
  <conditionalFormatting sqref="S388:T388">
    <cfRule type="cellIs" dxfId="84" priority="97" operator="equal">
      <formula>"Extremo"</formula>
    </cfRule>
    <cfRule type="cellIs" dxfId="83" priority="98" operator="equal">
      <formula>"Alto"</formula>
    </cfRule>
    <cfRule type="cellIs" dxfId="82" priority="99" operator="equal">
      <formula>"Moderado"</formula>
    </cfRule>
    <cfRule type="cellIs" dxfId="81" priority="100" operator="equal">
      <formula>"Bajo"</formula>
    </cfRule>
  </conditionalFormatting>
  <conditionalFormatting sqref="T385">
    <cfRule type="cellIs" dxfId="80" priority="93" operator="equal">
      <formula>"Extremo"</formula>
    </cfRule>
    <cfRule type="cellIs" dxfId="79" priority="94" operator="equal">
      <formula>"Alto"</formula>
    </cfRule>
    <cfRule type="cellIs" dxfId="78" priority="95" operator="equal">
      <formula>"Moderado"</formula>
    </cfRule>
    <cfRule type="cellIs" dxfId="77" priority="96" operator="equal">
      <formula>"Bajo"</formula>
    </cfRule>
  </conditionalFormatting>
  <conditionalFormatting sqref="S385">
    <cfRule type="cellIs" dxfId="76" priority="89" operator="equal">
      <formula>"Extremo"</formula>
    </cfRule>
    <cfRule type="cellIs" dxfId="75" priority="90" operator="equal">
      <formula>"Alto"</formula>
    </cfRule>
    <cfRule type="cellIs" dxfId="74" priority="91" operator="equal">
      <formula>"Moderado"</formula>
    </cfRule>
    <cfRule type="cellIs" dxfId="73" priority="92" operator="equal">
      <formula>"Bajo"</formula>
    </cfRule>
  </conditionalFormatting>
  <conditionalFormatting sqref="T393">
    <cfRule type="cellIs" dxfId="72" priority="85" operator="equal">
      <formula>"Extremo"</formula>
    </cfRule>
    <cfRule type="cellIs" dxfId="71" priority="86" operator="equal">
      <formula>"Alto"</formula>
    </cfRule>
    <cfRule type="cellIs" dxfId="70" priority="87" operator="equal">
      <formula>"Moderado"</formula>
    </cfRule>
    <cfRule type="cellIs" dxfId="69" priority="88" operator="equal">
      <formula>"Bajo"</formula>
    </cfRule>
  </conditionalFormatting>
  <conditionalFormatting sqref="S393">
    <cfRule type="cellIs" dxfId="68" priority="81" operator="equal">
      <formula>"Extremo"</formula>
    </cfRule>
    <cfRule type="cellIs" dxfId="67" priority="82" operator="equal">
      <formula>"Alto"</formula>
    </cfRule>
    <cfRule type="cellIs" dxfId="66" priority="83" operator="equal">
      <formula>"Moderado"</formula>
    </cfRule>
    <cfRule type="cellIs" dxfId="65" priority="84" operator="equal">
      <formula>"Bajo"</formula>
    </cfRule>
  </conditionalFormatting>
  <conditionalFormatting sqref="T389">
    <cfRule type="cellIs" dxfId="64" priority="77" operator="equal">
      <formula>"Extremo"</formula>
    </cfRule>
    <cfRule type="cellIs" dxfId="63" priority="78" operator="equal">
      <formula>"Alto"</formula>
    </cfRule>
    <cfRule type="cellIs" dxfId="62" priority="79" operator="equal">
      <formula>"Moderado"</formula>
    </cfRule>
    <cfRule type="cellIs" dxfId="61" priority="80" operator="equal">
      <formula>"Bajo"</formula>
    </cfRule>
  </conditionalFormatting>
  <conditionalFormatting sqref="S389">
    <cfRule type="cellIs" dxfId="60" priority="73" operator="equal">
      <formula>"Extremo"</formula>
    </cfRule>
    <cfRule type="cellIs" dxfId="59" priority="74" operator="equal">
      <formula>"Alto"</formula>
    </cfRule>
    <cfRule type="cellIs" dxfId="58" priority="75" operator="equal">
      <formula>"Moderado"</formula>
    </cfRule>
    <cfRule type="cellIs" dxfId="57" priority="76" operator="equal">
      <formula>"Bajo"</formula>
    </cfRule>
  </conditionalFormatting>
  <conditionalFormatting sqref="S390:T390">
    <cfRule type="cellIs" dxfId="56" priority="69" operator="equal">
      <formula>"Extremo"</formula>
    </cfRule>
    <cfRule type="cellIs" dxfId="55" priority="70" operator="equal">
      <formula>"Alto"</formula>
    </cfRule>
    <cfRule type="cellIs" dxfId="54" priority="71" operator="equal">
      <formula>"Moderado"</formula>
    </cfRule>
    <cfRule type="cellIs" dxfId="53" priority="72" operator="equal">
      <formula>"Bajo"</formula>
    </cfRule>
  </conditionalFormatting>
  <conditionalFormatting sqref="T386">
    <cfRule type="cellIs" dxfId="52" priority="49" operator="equal">
      <formula>"Extremo"</formula>
    </cfRule>
    <cfRule type="cellIs" dxfId="51" priority="50" operator="equal">
      <formula>"Alto"</formula>
    </cfRule>
    <cfRule type="cellIs" dxfId="50" priority="51" operator="equal">
      <formula>"Moderado"</formula>
    </cfRule>
    <cfRule type="cellIs" dxfId="49" priority="52" operator="equal">
      <formula>"Bajo"</formula>
    </cfRule>
  </conditionalFormatting>
  <conditionalFormatting sqref="S386">
    <cfRule type="cellIs" dxfId="48" priority="45" operator="equal">
      <formula>"Extremo"</formula>
    </cfRule>
    <cfRule type="cellIs" dxfId="47" priority="46" operator="equal">
      <formula>"Alto"</formula>
    </cfRule>
    <cfRule type="cellIs" dxfId="46" priority="47" operator="equal">
      <formula>"Moderado"</formula>
    </cfRule>
    <cfRule type="cellIs" dxfId="45" priority="48" operator="equal">
      <formula>"Bajo"</formula>
    </cfRule>
  </conditionalFormatting>
  <conditionalFormatting sqref="T397">
    <cfRule type="cellIs" dxfId="44" priority="41" operator="equal">
      <formula>"Extremo"</formula>
    </cfRule>
    <cfRule type="cellIs" dxfId="43" priority="42" operator="equal">
      <formula>"Alto"</formula>
    </cfRule>
    <cfRule type="cellIs" dxfId="42" priority="43" operator="equal">
      <formula>"Moderado"</formula>
    </cfRule>
    <cfRule type="cellIs" dxfId="41" priority="44" operator="equal">
      <formula>"Bajo"</formula>
    </cfRule>
  </conditionalFormatting>
  <conditionalFormatting sqref="S397">
    <cfRule type="cellIs" dxfId="40" priority="37" operator="equal">
      <formula>"Extremo"</formula>
    </cfRule>
    <cfRule type="cellIs" dxfId="39" priority="38" operator="equal">
      <formula>"Alto"</formula>
    </cfRule>
    <cfRule type="cellIs" dxfId="38" priority="39" operator="equal">
      <formula>"Moderado"</formula>
    </cfRule>
    <cfRule type="cellIs" dxfId="37" priority="40" operator="equal">
      <formula>"Bajo"</formula>
    </cfRule>
  </conditionalFormatting>
  <conditionalFormatting sqref="Q373:Q376">
    <cfRule type="cellIs" dxfId="36" priority="33" operator="equal">
      <formula>"Extremo"</formula>
    </cfRule>
    <cfRule type="cellIs" dxfId="35" priority="34" operator="equal">
      <formula>"Alto"</formula>
    </cfRule>
    <cfRule type="cellIs" dxfId="34" priority="35" operator="equal">
      <formula>"Moderado"</formula>
    </cfRule>
    <cfRule type="cellIs" dxfId="33" priority="36" operator="equal">
      <formula>"Bajo"</formula>
    </cfRule>
  </conditionalFormatting>
  <conditionalFormatting sqref="Q377:Q380">
    <cfRule type="cellIs" dxfId="32" priority="29" operator="equal">
      <formula>"Extremo"</formula>
    </cfRule>
    <cfRule type="cellIs" dxfId="31" priority="30" operator="equal">
      <formula>"Alto"</formula>
    </cfRule>
    <cfRule type="cellIs" dxfId="30" priority="31" operator="equal">
      <formula>"Moderado"</formula>
    </cfRule>
    <cfRule type="cellIs" dxfId="29" priority="32" operator="equal">
      <formula>"Bajo"</formula>
    </cfRule>
  </conditionalFormatting>
  <conditionalFormatting sqref="Q381:Q386">
    <cfRule type="cellIs" dxfId="28" priority="25" operator="equal">
      <formula>"Extremo"</formula>
    </cfRule>
    <cfRule type="cellIs" dxfId="27" priority="26" operator="equal">
      <formula>"Alto"</formula>
    </cfRule>
    <cfRule type="cellIs" dxfId="26" priority="27" operator="equal">
      <formula>"Moderado"</formula>
    </cfRule>
    <cfRule type="cellIs" dxfId="25" priority="28" operator="equal">
      <formula>"Bajo"</formula>
    </cfRule>
  </conditionalFormatting>
  <conditionalFormatting sqref="Q387:Q392">
    <cfRule type="cellIs" dxfId="24" priority="21" operator="equal">
      <formula>"Extremo"</formula>
    </cfRule>
    <cfRule type="cellIs" dxfId="23" priority="22" operator="equal">
      <formula>"Alto"</formula>
    </cfRule>
    <cfRule type="cellIs" dxfId="22" priority="23" operator="equal">
      <formula>"Moderado"</formula>
    </cfRule>
    <cfRule type="cellIs" dxfId="21" priority="24" operator="equal">
      <formula>"Bajo"</formula>
    </cfRule>
  </conditionalFormatting>
  <conditionalFormatting sqref="Q393:Q396">
    <cfRule type="cellIs" dxfId="20" priority="17" operator="equal">
      <formula>"Extremo"</formula>
    </cfRule>
    <cfRule type="cellIs" dxfId="19" priority="18" operator="equal">
      <formula>"Alto"</formula>
    </cfRule>
    <cfRule type="cellIs" dxfId="18" priority="19" operator="equal">
      <formula>"Moderado"</formula>
    </cfRule>
    <cfRule type="cellIs" dxfId="17" priority="20" operator="equal">
      <formula>"Bajo"</formula>
    </cfRule>
  </conditionalFormatting>
  <conditionalFormatting sqref="Q397">
    <cfRule type="cellIs" dxfId="16" priority="13" operator="equal">
      <formula>"Extremo"</formula>
    </cfRule>
    <cfRule type="cellIs" dxfId="15" priority="14" operator="equal">
      <formula>"Alto"</formula>
    </cfRule>
    <cfRule type="cellIs" dxfId="14" priority="15" operator="equal">
      <formula>"Moderado"</formula>
    </cfRule>
    <cfRule type="cellIs" dxfId="13" priority="16" operator="equal">
      <formula>"Bajo"</formula>
    </cfRule>
  </conditionalFormatting>
  <conditionalFormatting sqref="Q398:Q402">
    <cfRule type="cellIs" dxfId="12" priority="9" operator="equal">
      <formula>"Extremo"</formula>
    </cfRule>
    <cfRule type="cellIs" dxfId="11" priority="10" operator="equal">
      <formula>"Alto"</formula>
    </cfRule>
    <cfRule type="cellIs" dxfId="10" priority="11" operator="equal">
      <formula>"Moderado"</formula>
    </cfRule>
    <cfRule type="cellIs" dxfId="9" priority="12" operator="equal">
      <formula>"Bajo"</formula>
    </cfRule>
  </conditionalFormatting>
  <conditionalFormatting sqref="Q403:Q404">
    <cfRule type="cellIs" dxfId="8" priority="5" operator="equal">
      <formula>"Extremo"</formula>
    </cfRule>
    <cfRule type="cellIs" dxfId="7" priority="6" operator="equal">
      <formula>"Alto"</formula>
    </cfRule>
    <cfRule type="cellIs" dxfId="6" priority="7" operator="equal">
      <formula>"Moderado"</formula>
    </cfRule>
    <cfRule type="cellIs" dxfId="5" priority="8" operator="equal">
      <formula>"Bajo"</formula>
    </cfRule>
  </conditionalFormatting>
  <conditionalFormatting sqref="Q405">
    <cfRule type="cellIs" dxfId="4" priority="1" operator="equal">
      <formula>"Extremo"</formula>
    </cfRule>
    <cfRule type="cellIs" dxfId="3" priority="2" operator="equal">
      <formula>"Alto"</formula>
    </cfRule>
    <cfRule type="cellIs" dxfId="2" priority="3" operator="equal">
      <formula>"Moderado"</formula>
    </cfRule>
    <cfRule type="cellIs" dxfId="1" priority="4" operator="equal">
      <formula>"Bajo"</formula>
    </cfRule>
  </conditionalFormatting>
  <dataValidations count="38">
    <dataValidation allowBlank="1" showInputMessage="1" showErrorMessage="1" prompt="Fuerte: 100_x000a__x000a_Moderado: Entre 50 y 99_x000a__x000a_Débil: Menor a 50" sqref="BB6" xr:uid="{00000000-0002-0000-0300-000000000000}"/>
    <dataValidation allowBlank="1" showInputMessage="1" showErrorMessage="1" prompt="Fuerte: 100_x000a__x000a_Moderado: 50_x000a__x000a_Débil: 0" sqref="AZ6" xr:uid="{00000000-0002-0000-0300-000001000000}"/>
    <dataValidation allowBlank="1" showInputMessage="1" showErrorMessage="1" prompt="Fuerte: Siempre se ejecuta_x000a__x000a_Moderado: Algunas veces_x000a__x000a_Débil: No se ejecuta " sqref="AN6:AO6" xr:uid="{00000000-0002-0000-0300-000002000000}"/>
    <dataValidation allowBlank="1" showInputMessage="1" showErrorMessage="1" prompt="Fuerte: Calificación entre 96 y 100_x000a__x000a_Moderado: Calificación entre 86 y 95_x000a__x000a_Débil: Calificación entre 0 y 85" sqref="AM6 AX6" xr:uid="{00000000-0002-0000-0300-000003000000}"/>
    <dataValidation allowBlank="1" showInputMessage="1" showErrorMessage="1" prompt="- Confiable (15)_x000a__x000a_- No Confiable (0)_x000a_" sqref="AF6:AG6" xr:uid="{00000000-0002-0000-0300-000004000000}"/>
    <dataValidation allowBlank="1" showInputMessage="1" showErrorMessage="1" prompt="- Prevenir (15)_x000a__x000a_- Detectar (10)_x000a__x000a_- No es un Control (0)" sqref="AD6:AE6" xr:uid="{00000000-0002-0000-0300-000005000000}"/>
    <dataValidation allowBlank="1" showInputMessage="1" showErrorMessage="1" prompt="- Oportuna (15)_x000a__x000a_- Inoportuna (0)_x000a_" sqref="AB6:AC6" xr:uid="{00000000-0002-0000-0300-000006000000}"/>
    <dataValidation allowBlank="1" showInputMessage="1" showErrorMessage="1" prompt="- Asignado (15)_x000a__x000a_- No Asignado (0)" sqref="X6:Y6"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xr:uid="{00000000-0002-0000-0300-000008000000}"/>
    <dataValidation allowBlank="1" showInputMessage="1" showErrorMessage="1" prompt="Completa (10)_x000a__x000a_Incompleta (5)_x000a__x000a_No esxiste (0)" sqref="AJ6:AK6" xr:uid="{00000000-0002-0000-0300-000009000000}"/>
    <dataValidation allowBlank="1" showInputMessage="1" showErrorMessage="1" prompt="- Se investigan y se resuelven Oportunamente (15)_x000a__x000a_- No se investigan y resuelven Oportunamente (0)_x000a_" sqref="AH6:AI6" xr:uid="{00000000-0002-0000-0300-00000A000000}"/>
    <dataValidation allowBlank="1" showInputMessage="1" showErrorMessage="1" prompt="- Adecuado (15)_x000a__x000a_- Inadecuado (0)_x000a_" sqref="Z6:AA6" xr:uid="{00000000-0002-0000-0300-00000B000000}"/>
    <dataValidation allowBlank="1" showInputMessage="1" showErrorMessage="1" prompt="Promedio entre el diseño Total de Control y Total Solidez Individual " sqref="BA6"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xr:uid="{00000000-0002-0000-0300-000010000000}"/>
    <dataValidation type="list" allowBlank="1" showInputMessage="1" showErrorMessage="1" sqref="V7:V8 V97:V98 V113:V114 V139:V140 V355 V370:V371" xr:uid="{00000000-0002-0000-0300-000011000000}">
      <formula1>$J7:$J8</formula1>
    </dataValidation>
    <dataValidation type="list" allowBlank="1" showInputMessage="1" showErrorMessage="1" sqref="T75 G15:G29 T7:T17 G43:G53 G61:G74 G7:G9 G85:G86 T97:T103 T113:T117 G97:G117 T132:T140 G132:G139 G141:G142 T161:T163 G149:G151 J7:J167 G164:G170 G179:G188 J169:J237 G196:G207 F238:F239 I238:I240 G241:G248 G267:G278 G318:G324 J241:J338 G328:G338 T328:T338 J357:J359 G357:G367 J361 J363:J405 T357:T405 G373:G380" xr:uid="{00000000-0002-0000-0300-000012000000}">
      <formula1>INDIRECT(E7)</formula1>
    </dataValidation>
    <dataValidation type="list" allowBlank="1" showInputMessage="1" showErrorMessage="1" sqref="V9:V10 V16" xr:uid="{00000000-0002-0000-0300-000013000000}">
      <formula1>$J9:$J9</formula1>
    </dataValidation>
    <dataValidation type="list" allowBlank="1" showInputMessage="1" showErrorMessage="1" sqref="H7:H10 H12:H167 L169:L170 H169:H237 G238:G240 H241:H265 H267:H326 H328:H338 H357:H405" xr:uid="{00000000-0002-0000-0300-000014000000}">
      <formula1>INDIRECT(D7)</formula1>
    </dataValidation>
    <dataValidation type="list" allowBlank="1" showInputMessage="1" showErrorMessage="1" sqref="H11" xr:uid="{00000000-0002-0000-0300-000015000000}">
      <formula1>INDIRECT(E6)</formula1>
    </dataValidation>
    <dataValidation type="list" allowBlank="1" showInputMessage="1" showErrorMessage="1" sqref="V12" xr:uid="{00000000-0002-0000-0300-000016000000}">
      <formula1>$H$12:$H$12</formula1>
    </dataValidation>
    <dataValidation type="list" allowBlank="1" showInputMessage="1" showErrorMessage="1" sqref="V13:V14" xr:uid="{00000000-0002-0000-0300-000017000000}">
      <formula1>$H$13:$H$14</formula1>
    </dataValidation>
    <dataValidation type="list" allowBlank="1" showInputMessage="1" showErrorMessage="1" sqref="V11 V102:V103 V137:V138 V352:V353 V358 V378:V380 V373:V376" xr:uid="{00000000-0002-0000-0300-000018000000}">
      <formula1>$J11:$J14</formula1>
    </dataValidation>
    <dataValidation type="list" allowBlank="1" showInputMessage="1" showErrorMessage="1" sqref="V15" xr:uid="{00000000-0002-0000-0300-000019000000}">
      <formula1>$H$15:$H$15</formula1>
    </dataValidation>
    <dataValidation type="list" allowBlank="1" showInputMessage="1" showErrorMessage="1" sqref="V17" xr:uid="{00000000-0002-0000-0300-00001A000000}">
      <formula1>$H$7:$H$7</formula1>
    </dataValidation>
    <dataValidation type="list" allowBlank="1" showInputMessage="1" showErrorMessage="1" sqref="V75 V132:V134 V328:V336 V363:V365 V381:V391" xr:uid="{00000000-0002-0000-0300-00001B000000}">
      <formula1>$J75:$J80</formula1>
    </dataValidation>
    <dataValidation type="list" allowBlank="1" showInputMessage="1" showErrorMessage="1" sqref="V99:V101 V115:V117 V340:V341 V354 V369" xr:uid="{00000000-0002-0000-0300-00001C000000}">
      <formula1>$J99:$J101</formula1>
    </dataValidation>
    <dataValidation type="list" allowBlank="1" showInputMessage="1" showErrorMessage="1" sqref="V135:V136 V337:V339 V342:V351 V357 V366:V368 V359:V361 V392 V377" xr:uid="{00000000-0002-0000-0300-00001D000000}">
      <formula1>$J135:$J139</formula1>
    </dataValidation>
    <dataValidation type="list" allowBlank="1" showInputMessage="1" showErrorMessage="1" sqref="V161:V163 V398:V402" xr:uid="{00000000-0002-0000-0300-00001E000000}">
      <formula1>$H$55:$H$60</formula1>
    </dataValidation>
    <dataValidation type="list" allowBlank="1" showInputMessage="1" showErrorMessage="1" sqref="H266 H339:H356 T339:T356 J339:J356 G339:G346 H327" xr:uid="{00000000-0002-0000-0300-00001F000000}">
      <formula1>INDIRECT(#REF!)</formula1>
    </dataValidation>
    <dataValidation type="list" allowBlank="1" showInputMessage="1" showErrorMessage="1" sqref="V356 V372 V393:V396" xr:uid="{00000000-0002-0000-0300-000020000000}">
      <formula1>$H$31:$H$36</formula1>
    </dataValidation>
    <dataValidation type="list" allowBlank="1" showInputMessage="1" showErrorMessage="1" sqref="J360" xr:uid="{00000000-0002-0000-0300-000021000000}">
      <formula1>INDIRECT(I362)</formula1>
    </dataValidation>
    <dataValidation type="list" allowBlank="1" showInputMessage="1" showErrorMessage="1" sqref="V362" xr:uid="{00000000-0002-0000-0300-000022000000}">
      <formula1>$J360:$J367</formula1>
    </dataValidation>
    <dataValidation type="list" allowBlank="1" showInputMessage="1" showErrorMessage="1" sqref="V405" xr:uid="{00000000-0002-0000-0300-000023000000}">
      <formula1>$H$67:$H$72</formula1>
    </dataValidation>
    <dataValidation type="list" allowBlank="1" showInputMessage="1" showErrorMessage="1" sqref="V403:V404" xr:uid="{00000000-0002-0000-0300-000024000000}">
      <formula1>$H$61:$H$66</formula1>
    </dataValidation>
    <dataValidation type="list" allowBlank="1" showInputMessage="1" showErrorMessage="1" sqref="V397" xr:uid="{00000000-0002-0000-0300-000025000000}">
      <formula1>$H$49:$H$54</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90">
        <x14:dataValidation type="list" allowBlank="1" showInputMessage="1" showErrorMessage="1" xr:uid="{00000000-0002-0000-0300-000026000000}">
          <x14:formula1>
            <xm:f>Listados!$B$3:$B$20</xm:f>
          </x14:formula1>
          <xm:sqref>B7:B16</xm:sqref>
        </x14:dataValidation>
        <x14:dataValidation type="list" allowBlank="1" showInputMessage="1" showErrorMessage="1" xr:uid="{00000000-0002-0000-0300-000027000000}">
          <x14:formula1>
            <xm:f>'/Users/astridaydasuarezreyes/Library/Containers/com.microsoft.Excel/Data/Documents/C:\Users\USER\Desktop\MJD\Reportes\7. Evidencia septiembre\2020\Risk\[Formato matriz de riesgos (STSI) 01-09-2020.xlsx]Seguridad Información'!#REF!</xm:f>
          </x14:formula1>
          <xm:sqref>E16:F16 AN11 AP11 AR11 AT11 S11 F7:F8 E10:E14 F10:F15 F17 I10:I17</xm:sqref>
        </x14:dataValidation>
        <x14:dataValidation type="list" allowBlank="1" showInputMessage="1" showErrorMessage="1" xr:uid="{00000000-0002-0000-0300-000028000000}">
          <x14:formula1>
            <xm:f>'/Users/astridaydasuarezreyes/Library/Containers/com.microsoft.Excel/Data/Documents/C:\Users\USER\Desktop\MJD\Reportes\7. Evidencia septiembre\2020\Risk\[Formato matriz de riesgos (STSI) 01-09-2020.xlsx]Listados'!#REF!</xm:f>
          </x14:formula1>
          <xm:sqref>K7:K14 AB11 AD11 AF11 AH11 Z11 W11:X11 AJ11 K16</xm:sqref>
        </x14:dataValidation>
        <x14:dataValidation type="list" allowBlank="1" showInputMessage="1" showErrorMessage="1" xr:uid="{00000000-0002-0000-0300-000029000000}">
          <x14:formula1>
            <xm:f>Listados!$B$26:$B$27</xm:f>
          </x14:formula1>
          <xm:sqref>AB7:AB10 X7:X10 AD7:AD10 AF7:AF10 AH7:AH10 Z7:Z10 AB12:AB16 X12:X16 AD12:AD16 AF12:AF16 AH12:AH16 Z12:Z16 Z18:Z74 Z76:Z96 Z104:Z112 Z118:Z131 Z141:Z160 Z164:Z327 Z406:Z1048576</xm:sqref>
        </x14:dataValidation>
        <x14:dataValidation type="list" allowBlank="1" showInputMessage="1" showErrorMessage="1" xr:uid="{00000000-0002-0000-0300-00002A000000}">
          <x14:formula1>
            <xm:f>Listados!$G$29:$G$30</xm:f>
          </x14:formula1>
          <xm:sqref>W7:W10 W12:W16</xm:sqref>
        </x14:dataValidation>
        <x14:dataValidation type="list" allowBlank="1" showInputMessage="1" showErrorMessage="1" xr:uid="{00000000-0002-0000-0300-00002B000000}">
          <x14:formula1>
            <xm:f>Listados!$C$26:$C$28</xm:f>
          </x14:formula1>
          <xm:sqref>AJ7:AJ10 AJ12:AJ16</xm:sqref>
        </x14:dataValidation>
        <x14:dataValidation type="list" allowBlank="1" showInputMessage="1" showErrorMessage="1" xr:uid="{00000000-0002-0000-0300-00002C000000}">
          <x14:formula1>
            <xm:f>'Seguridad Información'!$B$44:$O$44</xm:f>
          </x14:formula1>
          <xm:sqref>S7:S10 S12:S16</xm:sqref>
        </x14:dataValidation>
        <x14:dataValidation type="list" allowBlank="1" showInputMessage="1" showErrorMessage="1" xr:uid="{00000000-0002-0000-0300-00002D000000}">
          <x14:formula1>
            <xm:f>'Seguridad Información'!$C$61:$C$63</xm:f>
          </x14:formula1>
          <xm:sqref>AN7:AN10 AN12:AN16</xm:sqref>
        </x14:dataValidation>
        <x14:dataValidation type="list" allowBlank="1" showInputMessage="1" showErrorMessage="1" xr:uid="{00000000-0002-0000-0300-00002E000000}">
          <x14:formula1>
            <xm:f>'Seguridad Información'!$E$61:$E$64</xm:f>
          </x14:formula1>
          <xm:sqref>AP7:AP10 AP12:AP16</xm:sqref>
        </x14:dataValidation>
        <x14:dataValidation type="list" allowBlank="1" showInputMessage="1" showErrorMessage="1" xr:uid="{00000000-0002-0000-0300-00002F000000}">
          <x14:formula1>
            <xm:f>'Seguridad Información'!$G$61:$G$64</xm:f>
          </x14:formula1>
          <xm:sqref>AR7:AR10 AR12:AR16</xm:sqref>
        </x14:dataValidation>
        <x14:dataValidation type="list" allowBlank="1" showInputMessage="1" showErrorMessage="1" xr:uid="{00000000-0002-0000-0300-000030000000}">
          <x14:formula1>
            <xm:f>'Seguridad Información'!$I$61:$I$65</xm:f>
          </x14:formula1>
          <xm:sqref>AT7:AT10 AT12:AT16</xm:sqref>
        </x14:dataValidation>
        <x14:dataValidation type="list" allowBlank="1" showInputMessage="1" showErrorMessage="1" xr:uid="{00000000-0002-0000-0300-000031000000}">
          <x14:formula1>
            <xm:f>'Seguridad Información'!$B$2:$B$8</xm:f>
          </x14:formula1>
          <xm:sqref>I7:I9 E7:E9 F9 E15</xm:sqref>
        </x14:dataValidation>
        <x14:dataValidation type="list" allowBlank="1" showInputMessage="1" showErrorMessage="1" xr:uid="{00000000-0002-0000-0300-000032000000}">
          <x14:formula1>
            <xm:f>Listados!$E$3:$E$4</xm:f>
          </x14:formula1>
          <xm:sqref>K15 K406:K1048576</xm:sqref>
        </x14:dataValidation>
        <x14:dataValidation type="list" allowBlank="1" showInputMessage="1" showErrorMessage="1" xr:uid="{00000000-0002-0000-0300-000033000000}">
          <x14:formula1>
            <xm:f>Listados!$G$3:$G$7</xm:f>
          </x14:formula1>
          <xm:sqref>O61:O70 O74:O75 O83:O84 O80:O81 O94:O95 O7:O16 O97:O103 O113:O140 O149:O163 O179:O195</xm:sqref>
        </x14:dataValidation>
        <x14:dataValidation type="list" allowBlank="1" showInputMessage="1" showErrorMessage="1" xr:uid="{00000000-0002-0000-0300-000034000000}">
          <x14:formula1>
            <xm:f>Corrupción!$J$3:$J$7</xm:f>
          </x14:formula1>
          <xm:sqref>M7:M16</xm:sqref>
        </x14:dataValidation>
        <x14:dataValidation type="list" allowBlank="1" showInputMessage="1" showErrorMessage="1" xr:uid="{00000000-0002-0000-0300-000035000000}">
          <x14:formula1>
            <xm:f>'/Users/astridaydasuarezreyes/Library/Containers/com.microsoft.Excel/Data/Documents/D:\Users\LILROD\Desktop\2021\Auditoría\[Matriz de Riesgos DTGIJ-2021 VF.xlsx]Corrupción'!#REF!</xm:f>
          </x14:formula1>
          <xm:sqref>M60 M17:M57</xm:sqref>
        </x14:dataValidation>
        <x14:dataValidation type="list" allowBlank="1" showInputMessage="1" showErrorMessage="1" xr:uid="{00000000-0002-0000-0300-000036000000}">
          <x14:formula1>
            <xm:f>'/Users/astridaydasuarezreyes/Library/Containers/com.microsoft.Excel/Data/Documents/D:\Users\LILROD\Desktop\2021\Auditoría\[Matriz de Riesgos DTGIJ-2021 VF.xlsx]Listados'!#REF!</xm:f>
          </x14:formula1>
          <xm:sqref>O17:O60 O71:O73 O76:O79 O82 O85:O93 O96 B17 K17 AF17 AD17 AB17 Z17 AH17 W17:X17 AJ17 O104:O112 O141:O148 O164:O178</xm:sqref>
        </x14:dataValidation>
        <x14:dataValidation type="list" allowBlank="1" showInputMessage="1" showErrorMessage="1" xr:uid="{00000000-0002-0000-0300-000037000000}">
          <x14:formula1>
            <xm:f>'/Users/astridaydasuarezreyes/Library/Containers/com.microsoft.Excel/Data/Documents/D:\Users\LILROD\Desktop\2021\Auditoría\[Matriz de Riesgos DTGIJ-2021 VF.xlsx]Seguridad Información'!#REF!</xm:f>
          </x14:formula1>
          <xm:sqref>AT17 E17 S17 AN17 AP17 AR17</xm:sqref>
        </x14:dataValidation>
        <x14:dataValidation type="list" allowBlank="1" showInputMessage="1" showErrorMessage="1" xr:uid="{00000000-0002-0000-0300-000038000000}">
          <x14:formula1>
            <xm:f>'/Users/astridaydasuarezreyes/Library/Containers/com.microsoft.Excel/Data/Documents/D:\Users\LILROD\Desktop\2021\Auditoría\Matrices\[SGIJ_RIESGOS_2021 VF.xlsx]Seguridad Información'!#REF!</xm:f>
          </x14:formula1>
          <xm:sqref>F18 F24 F30 F33 F35 F38 E18:E42 I18:I42</xm:sqref>
        </x14:dataValidation>
        <x14:dataValidation type="list" allowBlank="1" showInputMessage="1" showErrorMessage="1" xr:uid="{00000000-0002-0000-0300-000039000000}">
          <x14:formula1>
            <xm:f>'/Users/astridaydasuarezreyes/Library/Containers/com.microsoft.Excel/Data/Documents/D:\Users\LILROD\Desktop\2021\Auditoría\Matrices\[SGIJ_RIESGOS_2021 VF.xlsx]Listados'!#REF!</xm:f>
          </x14:formula1>
          <xm:sqref>B18:B42 K18:K42</xm:sqref>
        </x14:dataValidation>
        <x14:dataValidation type="list" allowBlank="1" showInputMessage="1" showErrorMessage="1" xr:uid="{00000000-0002-0000-0300-00003A000000}">
          <x14:formula1>
            <xm:f>'/Users/astridaydasuarezreyes/Library/Containers/com.microsoft.Excel/Data/Documents/D:\Users\LILROD\Desktop\2021\Auditoría\Matrices\[OAP_RIESGOS_2021.xlsx]Seguridad Información'!#REF!</xm:f>
          </x14:formula1>
          <xm:sqref>E43:F60 I43:I66</xm:sqref>
        </x14:dataValidation>
        <x14:dataValidation type="list" allowBlank="1" showInputMessage="1" showErrorMessage="1" xr:uid="{00000000-0002-0000-0300-00003B000000}">
          <x14:formula1>
            <xm:f>'/Users/astridaydasuarezreyes/Library/Containers/com.microsoft.Excel/Data/Documents/D:\Users\LILROD\Desktop\2021\Auditoría\Matrices\[OAP_RIESGOS_2021.xlsx]Listados'!#REF!</xm:f>
          </x14:formula1>
          <xm:sqref>B43:B60 B93 K43:K66</xm:sqref>
        </x14:dataValidation>
        <x14:dataValidation type="list" allowBlank="1" showInputMessage="1" showErrorMessage="1" xr:uid="{00000000-0002-0000-0300-00003C000000}">
          <x14:formula1>
            <xm:f>'/Users/astridaydasuarezreyes/Library/Containers/com.microsoft.Excel/Data/Documents/D:\Users\LILROD\Desktop\2021\Auditoría\Matrices\[OAP_RIESGOS_2021.xlsx]Corrupción'!#REF!</xm:f>
          </x14:formula1>
          <xm:sqref>M58:M59</xm:sqref>
        </x14:dataValidation>
        <x14:dataValidation type="list" allowBlank="1" showInputMessage="1" showErrorMessage="1" xr:uid="{00000000-0002-0000-0300-00003D000000}">
          <x14:formula1>
            <xm:f>'/Users/astridaydasuarezreyes/Library/Containers/com.microsoft.Excel/Data/Documents/D:\Users\LILROD\Desktop\2021\Auditoría\[OCI RIESGOS 2021.xlsx]Seguridad Información'!#REF!</xm:f>
          </x14:formula1>
          <xm:sqref>F61 E61:E66</xm:sqref>
        </x14:dataValidation>
        <x14:dataValidation type="list" allowBlank="1" showInputMessage="1" showErrorMessage="1" xr:uid="{00000000-0002-0000-0300-00003E000000}">
          <x14:formula1>
            <xm:f>'/Users/astridaydasuarezreyes/Library/Containers/com.microsoft.Excel/Data/Documents/D:\Users\LILROD\Desktop\2021\Auditoría\[OCI RIESGOS 2021.xlsx]Corrupción'!#REF!</xm:f>
          </x14:formula1>
          <xm:sqref>M61:M66</xm:sqref>
        </x14:dataValidation>
        <x14:dataValidation type="list" allowBlank="1" showInputMessage="1" showErrorMessage="1" xr:uid="{00000000-0002-0000-0300-00003F000000}">
          <x14:formula1>
            <xm:f>'/Users/astridaydasuarezreyes/Library/Containers/com.microsoft.Excel/Data/Documents/D:\Users\LILROD\Desktop\2021\Auditoría\[OCI RIESGOS 2021.xlsx]Listados'!#REF!</xm:f>
          </x14:formula1>
          <xm:sqref>B61:B66 B94:B95</xm:sqref>
        </x14:dataValidation>
        <x14:dataValidation type="list" allowBlank="1" showInputMessage="1" showErrorMessage="1" xr:uid="{00000000-0002-0000-0300-000040000000}">
          <x14:formula1>
            <xm:f>'/Users/astridaydasuarezreyes/Library/Containers/com.microsoft.Excel/Data/Documents/D:\Users\LILROD\Desktop\2021\Auditoría\[GCID RIESGOS SEGURIDAD INFORMACIÓN REVISIÓN Control interno Disciplinario.xlsx]Seguridad Información'!#REF!</xm:f>
          </x14:formula1>
          <xm:sqref>I67:I73 E67:F73</xm:sqref>
        </x14:dataValidation>
        <x14:dataValidation type="list" allowBlank="1" showInputMessage="1" showErrorMessage="1" xr:uid="{00000000-0002-0000-0300-000041000000}">
          <x14:formula1>
            <xm:f>'/Users/astridaydasuarezreyes/Library/Containers/com.microsoft.Excel/Data/Documents/D:\Users\LILROD\Desktop\2021\Auditoría\[GCID RIESGOS SEGURIDAD INFORMACIÓN REVISIÓN Control interno Disciplinario.xlsx]Listados'!#REF!</xm:f>
          </x14:formula1>
          <xm:sqref>K67:K73</xm:sqref>
        </x14:dataValidation>
        <x14:dataValidation type="list" allowBlank="1" showInputMessage="1" showErrorMessage="1" xr:uid="{00000000-0002-0000-0300-000042000000}">
          <x14:formula1>
            <xm:f>'/Users/astridaydasuarezreyes/Library/Containers/com.microsoft.Excel/Data/Documents/D:\Users\LILROD\Desktop\2021\Auditoría\[GCID RIESGOS SEGURIDAD INFORMACIÓN REVISIÓN Control interno Disciplinario.xlsx]Corrupción'!#REF!</xm:f>
          </x14:formula1>
          <xm:sqref>M67:M73</xm:sqref>
        </x14:dataValidation>
        <x14:dataValidation type="list" allowBlank="1" showInputMessage="1" showErrorMessage="1" xr:uid="{00000000-0002-0000-0300-000043000000}">
          <x14:formula1>
            <xm:f>'/Users/astridaydasuarezreyes/Library/Containers/com.microsoft.Excel/Data/Documents/D:\Users\LILROD\Downloads\[Matriz de Riesgos SST-2021 VF.xlsx]Listados'!#REF!</xm:f>
          </x14:formula1>
          <xm:sqref>B67:B84</xm:sqref>
        </x14:dataValidation>
        <x14:dataValidation type="list" allowBlank="1" showInputMessage="1" showErrorMessage="1" xr:uid="{00000000-0002-0000-0300-000044000000}">
          <x14:formula1>
            <xm:f>'/Users/astridaydasuarezreyes/Library/Containers/com.microsoft.Excel/Data/Documents/D:\Users\LILROD\Desktop\2021\Auditoría\[GGH_RIESGOS_2020 SESION 09 DE JUNIO (Grupo de Gestión Humana).xlsx]Seguridad Información'!#REF!</xm:f>
          </x14:formula1>
          <xm:sqref>AN75 AP75 AR75 AT75 S75 E74:F84 I74:I84</xm:sqref>
        </x14:dataValidation>
        <x14:dataValidation type="list" allowBlank="1" showInputMessage="1" showErrorMessage="1" xr:uid="{00000000-0002-0000-0300-000045000000}">
          <x14:formula1>
            <xm:f>'/Users/astridaydasuarezreyes/Library/Containers/com.microsoft.Excel/Data/Documents/D:\Users\LILROD\Desktop\2021\Auditoría\[GGH_RIESGOS_2020 SESION 09 DE JUNIO (Grupo de Gestión Humana).xlsx]Listados'!#REF!</xm:f>
          </x14:formula1>
          <xm:sqref>K74:K84 AB75 AD75 AF75 AH75 Z75 W75:X75 AJ75</xm:sqref>
        </x14:dataValidation>
        <x14:dataValidation type="list" allowBlank="1" showInputMessage="1" showErrorMessage="1" xr:uid="{00000000-0002-0000-0300-000046000000}">
          <x14:formula1>
            <xm:f>'/Users/astridaydasuarezreyes/Library/Containers/com.microsoft.Excel/Data/Documents/D:\Users\LILROD\Desktop\2021\Auditoría\[GGH_RIESGOS_2020 SESION 09 DE JUNIO (Grupo de Gestión Humana).xlsx]Corrupción'!#REF!</xm:f>
          </x14:formula1>
          <xm:sqref>M74:M95</xm:sqref>
        </x14:dataValidation>
        <x14:dataValidation type="list" allowBlank="1" showInputMessage="1" showErrorMessage="1" xr:uid="{00000000-0002-0000-0300-000047000000}">
          <x14:formula1>
            <xm:f>'/Users/astridaydasuarezreyes/Library/Containers/com.microsoft.Excel/Data/Documents/D:\Users\LILROD\Desktop\2021\Auditoría\[SG_MATRIZ DE RIESGOS_2021 (1) (3).xlsx]Seguridad Información'!#REF!</xm:f>
          </x14:formula1>
          <xm:sqref>E85:F96 I85:I96</xm:sqref>
        </x14:dataValidation>
        <x14:dataValidation type="list" allowBlank="1" showInputMessage="1" showErrorMessage="1" xr:uid="{00000000-0002-0000-0300-000048000000}">
          <x14:formula1>
            <xm:f>'/Users/astridaydasuarezreyes/Library/Containers/com.microsoft.Excel/Data/Documents/D:\Users\LILROD\Desktop\2021\Auditoría\[SG_MATRIZ DE RIESGOS_2021 (1) (3).xlsx]Corrupción'!#REF!</xm:f>
          </x14:formula1>
          <xm:sqref>M96</xm:sqref>
        </x14:dataValidation>
        <x14:dataValidation type="list" allowBlank="1" showInputMessage="1" showErrorMessage="1" xr:uid="{00000000-0002-0000-0300-000049000000}">
          <x14:formula1>
            <xm:f>'/Users/astridaydasuarezreyes/Library/Containers/com.microsoft.Excel/Data/Documents/D:\Users\LILROD\Desktop\2021\Auditoría\[SG_MATRIZ DE RIESGOS_2021 (1) (3).xlsx]Listados'!#REF!</xm:f>
          </x14:formula1>
          <xm:sqref>K85:K96</xm:sqref>
        </x14:dataValidation>
        <x14:dataValidation type="list" allowBlank="1" showInputMessage="1" showErrorMessage="1" xr:uid="{00000000-0002-0000-0300-00004A000000}">
          <x14:formula1>
            <xm:f>'/Users/astridaydasuarezreyes/Library/Containers/com.microsoft.Excel/Data/Documents/C:\Users\LILROD\AppData\Local\Temp\Temp1_2021.zip\2021\[SEA_RIESGOS_2021 AJUSTADA (Estrategia y análisis).xlsx]Seguridad Información'!#REF!</xm:f>
          </x14:formula1>
          <xm:sqref>S97:S100 AT97:AT99 E97:F100 I97:I100 AN97:AN99 AP97:AP99 AR97:AR99</xm:sqref>
        </x14:dataValidation>
        <x14:dataValidation type="list" allowBlank="1" showInputMessage="1" showErrorMessage="1" xr:uid="{00000000-0002-0000-0300-00004B000000}">
          <x14:formula1>
            <xm:f>'/Users/astridaydasuarezreyes/Library/Containers/com.microsoft.Excel/Data/Documents/C:\Users\LILROD\AppData\Local\Temp\Temp1_2021.zip\2021\[SEA_RIESGOS_2021 AJUSTADA (Estrategia y análisis).xlsx]Listados'!#REF!</xm:f>
          </x14:formula1>
          <xm:sqref>AJ97:AJ100 B97:B100 B104:B112 K97:K100 AB97:AB100 AD97:AD100 AF97:AF100 AH97:AH100 Z97:Z100 W97:X100</xm:sqref>
        </x14:dataValidation>
        <x14:dataValidation type="list" allowBlank="1" showInputMessage="1" showErrorMessage="1" xr:uid="{00000000-0002-0000-0300-00004D000000}">
          <x14:formula1>
            <xm:f>'/Users/astridaydasuarezreyes/Library/Containers/com.microsoft.Excel/Data/Documents/C:\Users\LILROD\AppData\Local\Temp\Temp1_2021.zip\2021\[SEA_RIESGOS_2021 AJUSTADA (Estrategia y análisis).xlsx]Corrupción'!#REF!</xm:f>
          </x14:formula1>
          <xm:sqref>M97:M100</xm:sqref>
        </x14:dataValidation>
        <x14:dataValidation type="list" allowBlank="1" showInputMessage="1" showErrorMessage="1" xr:uid="{00000000-0002-0000-0300-00004E000000}">
          <x14:formula1>
            <xm:f>'/Users/astridaydasuarezreyes/Library/Containers/com.microsoft.Excel/Data/Documents/C:\Users\LILROD\Downloads\2021\2021\[2. VPJ - Matriz de riesgos julio 2021 VP Promoción en Justicia.xlsx]Seguridad Información'!#REF!</xm:f>
          </x14:formula1>
          <xm:sqref>S101:S103 E101:F103 AP100:AP103 I101:I103 AN100:AN103 AT100:AT103 AR100:AR103</xm:sqref>
        </x14:dataValidation>
        <x14:dataValidation type="list" allowBlank="1" showInputMessage="1" showErrorMessage="1" xr:uid="{00000000-0002-0000-0300-00004F000000}">
          <x14:formula1>
            <xm:f>'/Users/astridaydasuarezreyes/Library/Containers/com.microsoft.Excel/Data/Documents/C:\Users\LILROD\Downloads\2021\2021\[2. VPJ - Matriz de riesgos julio 2021 VP Promoción en Justicia.xlsx]Listados'!#REF!</xm:f>
          </x14:formula1>
          <xm:sqref>AJ101:AJ103 K101:K103 AB101:AB103 W101:X103 AD101:AD103 AF101:AF103 AH101:AH103 Z101:Z103</xm:sqref>
        </x14:dataValidation>
        <x14:dataValidation type="list" allowBlank="1" showInputMessage="1" showErrorMessage="1" xr:uid="{00000000-0002-0000-0300-000054000000}">
          <x14:formula1>
            <xm:f>'/Users/astridaydasuarezreyes/Library/Containers/com.microsoft.Excel/Data/Documents/C:\Users\LILROD\Downloads\2021\2021\[2. VPJ - Matriz de riesgos julio 2021 VP Promoción en Justicia.xlsx]Corrupción'!#REF!</xm:f>
          </x14:formula1>
          <xm:sqref>M101:M103</xm:sqref>
        </x14:dataValidation>
        <x14:dataValidation type="list" allowBlank="1" showInputMessage="1" showErrorMessage="1" xr:uid="{00000000-0002-0000-0300-000055000000}">
          <x14:formula1>
            <xm:f>'/Users/astridaydasuarezreyes/Library/Containers/com.microsoft.Excel/Data/Documents/C:\Users\LILROD\Downloads\2021\2021\[13.5.2021.- ACTUALIZACIÓN Of PRENSA y Comunicaciones_RIESGOS_2021.xlsx]Seguridad Información'!#REF!</xm:f>
          </x14:formula1>
          <xm:sqref>I104:I112 E104:E112</xm:sqref>
        </x14:dataValidation>
        <x14:dataValidation type="list" allowBlank="1" showInputMessage="1" showErrorMessage="1" xr:uid="{00000000-0002-0000-0300-000056000000}">
          <x14:formula1>
            <xm:f>'/Users/astridaydasuarezreyes/Library/Containers/com.microsoft.Excel/Data/Documents/C:\Users\LILROD\Downloads\2021\2021\[13.5.2021.- ACTUALIZACIÓN Of PRENSA y Comunicaciones_RIESGOS_2021.xlsx]Listados'!#REF!</xm:f>
          </x14:formula1>
          <xm:sqref>K104:K112</xm:sqref>
        </x14:dataValidation>
        <x14:dataValidation type="list" allowBlank="1" showInputMessage="1" showErrorMessage="1" xr:uid="{00000000-0002-0000-0300-000057000000}">
          <x14:formula1>
            <xm:f>'/Users/astridaydasuarezreyes/Library/Containers/com.microsoft.Excel/Data/Documents/C:\Users\LILROD\Downloads\2021\2021\[13.5.2021.- ACTUALIZACIÓN Of PRENSA y Comunicaciones_RIESGOS_2021.xlsx]Corrupción'!#REF!</xm:f>
          </x14:formula1>
          <xm:sqref>M104:M112</xm:sqref>
        </x14:dataValidation>
        <x14:dataValidation type="list" allowBlank="1" showInputMessage="1" showErrorMessage="1" xr:uid="{00000000-0002-0000-0300-000058000000}">
          <x14:formula1>
            <xm:f>'/Users/astridaydasuarezreyes/Library/Containers/com.microsoft.Excel/Data/Documents/C:\Users\LILROD\Downloads\2021\2021\[DDOJ_RIESGOS_2021 (Dir desarrollo del derecho y ordenam. Juridico).xlsx]Seguridad Información'!#REF!</xm:f>
          </x14:formula1>
          <xm:sqref>AP113:AP114 AT113:AT114 E113:F131 I113:I131 AN113:AN114 AR113:AR114 S113:S117</xm:sqref>
        </x14:dataValidation>
        <x14:dataValidation type="list" allowBlank="1" showInputMessage="1" showErrorMessage="1" xr:uid="{00000000-0002-0000-0300-000059000000}">
          <x14:formula1>
            <xm:f>'/Users/astridaydasuarezreyes/Library/Containers/com.microsoft.Excel/Data/Documents/C:\Users\LILROD\Downloads\2021\2021\[DDOJ_RIESGOS_2021 (Dir desarrollo del derecho y ordenam. Juridico).xlsx]Listados'!#REF!</xm:f>
          </x14:formula1>
          <xm:sqref>B113:B131 C113:C123 K113:K131 AB113:AB117 W113:X117 AD113:AD117 AF113:AF117 AH113:AH117 Z113:Z117 AJ113:AJ117</xm:sqref>
        </x14:dataValidation>
        <x14:dataValidation type="list" allowBlank="1" showInputMessage="1" showErrorMessage="1" xr:uid="{00000000-0002-0000-0300-00005F000000}">
          <x14:formula1>
            <xm:f>'/Users/astridaydasuarezreyes/Library/Containers/com.microsoft.Excel/Data/Documents/C:\Users\LILROD\Downloads\2021\2021\[DDOJ_RIESGOS_2021 (Dir desarrollo del derecho y ordenam. Juridico).xlsx]Corrupción'!#REF!</xm:f>
          </x14:formula1>
          <xm:sqref>M113:M131</xm:sqref>
        </x14:dataValidation>
        <x14:dataValidation type="list" allowBlank="1" showInputMessage="1" showErrorMessage="1" xr:uid="{00000000-0002-0000-0300-000060000000}">
          <x14:formula1>
            <xm:f>'/Users/astridaydasuarezreyes/Library/Containers/com.microsoft.Excel/Data/Documents/C:\Users\LILROD\Downloads\2021\2021\[SCYFSQ_RIESGOS_2021 - (Sub. Control y fiscalización).xlsx]Seguridad Información'!#REF!</xm:f>
          </x14:formula1>
          <xm:sqref>F132:F138 F140 AR132:AR140 AT132:AT140 E132:E140 I132:I140 S132:S140 AP132:AP140 AN132:AN140</xm:sqref>
        </x14:dataValidation>
        <x14:dataValidation type="list" allowBlank="1" showInputMessage="1" showErrorMessage="1" xr:uid="{00000000-0002-0000-0300-000061000000}">
          <x14:formula1>
            <xm:f>'/Users/astridaydasuarezreyes/Library/Containers/com.microsoft.Excel/Data/Documents/C:\Users\LILROD\Downloads\2021\2021\[SCYFSQ_RIESGOS_2021 - (Sub. Control y fiscalización).xlsx]Listados'!#REF!</xm:f>
          </x14:formula1>
          <xm:sqref>AJ132:AJ140 B132:C140 K132:K140 AB132:AB140 AD132:AD140 AF132:AF140 AH132:AH140 Z132:Z140 W132:X140</xm:sqref>
        </x14:dataValidation>
        <x14:dataValidation type="list" allowBlank="1" showInputMessage="1" showErrorMessage="1" xr:uid="{00000000-0002-0000-0300-000062000000}">
          <x14:formula1>
            <xm:f>'/Users/astridaydasuarezreyes/Library/Containers/com.microsoft.Excel/Data/Documents/C:\Users\LILROD\Downloads\2021\2021\[SCYFSQ_RIESGOS_2021 - (Sub. Control y fiscalización).xlsx]Corrupción'!#REF!</xm:f>
          </x14:formula1>
          <xm:sqref>M132:M140</xm:sqref>
        </x14:dataValidation>
        <x14:dataValidation type="list" allowBlank="1" showInputMessage="1" showErrorMessage="1" xr:uid="{00000000-0002-0000-0300-000064000000}">
          <x14:formula1>
            <xm:f>'/Users/astridaydasuarezreyes/Library/Containers/com.microsoft.Excel/Data/Documents/C:\Users\LILROD\Downloads\2021\2021\[DPDrogas y Actividades Relacionadas_RIESGOS_2021.xlsx]Seguridad Información'!#REF!</xm:f>
          </x14:formula1>
          <xm:sqref>E141:F148 I141:I148</xm:sqref>
        </x14:dataValidation>
        <x14:dataValidation type="list" allowBlank="1" showInputMessage="1" showErrorMessage="1" xr:uid="{00000000-0002-0000-0300-000065000000}">
          <x14:formula1>
            <xm:f>'/Users/astridaydasuarezreyes/Library/Containers/com.microsoft.Excel/Data/Documents/C:\Users\LILROD\Downloads\2021\2021\[DPDrogas y Actividades Relacionadas_RIESGOS_2021.xlsx]Listados'!#REF!</xm:f>
          </x14:formula1>
          <xm:sqref>B141:C148 C152 K141:K148</xm:sqref>
        </x14:dataValidation>
        <x14:dataValidation type="list" allowBlank="1" showInputMessage="1" showErrorMessage="1" xr:uid="{00000000-0002-0000-0300-000066000000}">
          <x14:formula1>
            <xm:f>'/Users/astridaydasuarezreyes/Library/Containers/com.microsoft.Excel/Data/Documents/C:\Users\LILROD\Downloads\2021\2021\[DPDrogas y Actividades Relacionadas_RIESGOS_2021.xlsx]Corrupción'!#REF!</xm:f>
          </x14:formula1>
          <xm:sqref>M141:M148</xm:sqref>
        </x14:dataValidation>
        <x14:dataValidation type="list" allowBlank="1" showInputMessage="1" showErrorMessage="1" xr:uid="{00000000-0002-0000-0300-000067000000}">
          <x14:formula1>
            <xm:f>'/Users/astridaydasuarezreyes/Library/Containers/com.microsoft.Excel/Data/Documents/C:\Users\LILROD\Downloads\2021\2021\[DJF_RIESGOS_2021 230721 (Justicia Formal).xlsx]Seguridad Información'!#REF!</xm:f>
          </x14:formula1>
          <xm:sqref>F149:F150 F152:F163 E149:E163 I149:I163 S161:S163 AN161:AN163 AP161:AP163 AR161:AR163 AT161:AT163</xm:sqref>
        </x14:dataValidation>
        <x14:dataValidation type="list" allowBlank="1" showInputMessage="1" showErrorMessage="1" xr:uid="{00000000-0002-0000-0300-000068000000}">
          <x14:formula1>
            <xm:f>'/Users/astridaydasuarezreyes/Library/Containers/com.microsoft.Excel/Data/Documents/C:\Users\LILROD\Downloads\2021\2021\[DJF_RIESGOS_2021 230721 (Justicia Formal).xlsx]Listados'!#REF!</xm:f>
          </x14:formula1>
          <xm:sqref>AJ161:AJ163 K149:K163 B152:B157 B158:C158 B159:B160 B161:C163 B149:C151 AB161:AB163 AD161:AD163 AF161:AF163 AH161:AH163 Z161:Z163 W161:X163</xm:sqref>
        </x14:dataValidation>
        <x14:dataValidation type="list" allowBlank="1" showInputMessage="1" showErrorMessage="1" xr:uid="{00000000-0002-0000-0300-000069000000}">
          <x14:formula1>
            <xm:f>'/Users/astridaydasuarezreyes/Library/Containers/com.microsoft.Excel/Data/Documents/C:\Users\LILROD\Downloads\2021\2021\[DJF_RIESGOS_2021 230721 (Justicia Formal).xlsx]Corrupción'!#REF!</xm:f>
          </x14:formula1>
          <xm:sqref>M149:M163</xm:sqref>
        </x14:dataValidation>
        <x14:dataValidation type="list" allowBlank="1" showInputMessage="1" showErrorMessage="1" xr:uid="{00000000-0002-0000-0300-00006A000000}">
          <x14:formula1>
            <xm:f>'/Users/astridaydasuarezreyes/Library/Containers/com.microsoft.Excel/Data/Documents/C:\Users\LILROD\Downloads\2021\2021\[Riesgos activos de información 2021 DAI Dir Asusntos Internacionales.xlsx]Seguridad Información'!#REF!</xm:f>
          </x14:formula1>
          <xm:sqref>I164:I167 I169:I178 F164:F178 E164:E167 E169:E178</xm:sqref>
        </x14:dataValidation>
        <x14:dataValidation type="list" allowBlank="1" showInputMessage="1" showErrorMessage="1" xr:uid="{00000000-0002-0000-0300-00006B000000}">
          <x14:formula1>
            <xm:f>'/Users/astridaydasuarezreyes/Library/Containers/com.microsoft.Excel/Data/Documents/C:\Users\LILROD\Downloads\2021\2021\[Riesgos activos de información 2021 DAI Dir Asusntos Internacionales.xlsx]Listados'!#REF!</xm:f>
          </x14:formula1>
          <xm:sqref>K164:K167 K169:K178 B164:C178</xm:sqref>
        </x14:dataValidation>
        <x14:dataValidation type="list" allowBlank="1" showInputMessage="1" showErrorMessage="1" xr:uid="{00000000-0002-0000-0300-00006C000000}">
          <x14:formula1>
            <xm:f>'/Users/astridaydasuarezreyes/Library/Containers/com.microsoft.Excel/Data/Documents/C:\Users\LILROD\Downloads\2021\2021\[Riesgos activos de información 2021 DAI Dir Asusntos Internacionales.xlsx]Corrupción'!#REF!</xm:f>
          </x14:formula1>
          <xm:sqref>M164:M178</xm:sqref>
        </x14:dataValidation>
        <x14:dataValidation type="list" allowBlank="1" showInputMessage="1" showErrorMessage="1" xr:uid="{00000000-0002-0000-0300-00006D000000}">
          <x14:formula1>
            <xm:f>'/Users/astridaydasuarezreyes/Library/Containers/com.microsoft.Excel/Data/Documents/C:\Users\LILROD\Downloads\2021\2021\[Formato de Riesgos 2021 Grupo de Gestión contractual.xlsx]Seguridad Información'!#REF!</xm:f>
          </x14:formula1>
          <xm:sqref>E179:F195 I179:I195</xm:sqref>
        </x14:dataValidation>
        <x14:dataValidation type="list" allowBlank="1" showInputMessage="1" showErrorMessage="1" xr:uid="{00000000-0002-0000-0300-00006E000000}">
          <x14:formula1>
            <xm:f>'/Users/astridaydasuarezreyes/Library/Containers/com.microsoft.Excel/Data/Documents/C:\Users\LILROD\Downloads\2021\2021\[Formato de Riesgos 2021 Grupo de Gestión contractual.xlsx]Listados'!#REF!</xm:f>
          </x14:formula1>
          <xm:sqref>K179:K195 B179:B195</xm:sqref>
        </x14:dataValidation>
        <x14:dataValidation type="list" allowBlank="1" showInputMessage="1" showErrorMessage="1" xr:uid="{00000000-0002-0000-0300-00006F000000}">
          <x14:formula1>
            <xm:f>'/Users/astridaydasuarezreyes/Library/Containers/com.microsoft.Excel/Data/Documents/C:\Users\LILROD\Downloads\2021\2021\[Formato de Riesgos 2021 Grupo de Gestión contractual.xlsx]Corrupción'!#REF!</xm:f>
          </x14:formula1>
          <xm:sqref>M179:M195</xm:sqref>
        </x14:dataValidation>
        <x14:dataValidation type="list" allowBlank="1" showInputMessage="1" showErrorMessage="1" xr:uid="{00000000-0002-0000-0300-000070000000}">
          <x14:formula1>
            <xm:f>'/Users/astridaydasuarezreyes/Library/Containers/com.microsoft.Excel/Data/Documents/C:\Users\LILROD\Downloads\2021\2021\[Formato de Riesgos AI -Dirección Jurídica 2021.xlsx]Seguridad Información'!#REF!</xm:f>
          </x14:formula1>
          <xm:sqref>F196 F202:F237 E196:E237 I196:I237</xm:sqref>
        </x14:dataValidation>
        <x14:dataValidation type="list" allowBlank="1" showInputMessage="1" showErrorMessage="1" xr:uid="{00000000-0002-0000-0300-000071000000}">
          <x14:formula1>
            <xm:f>'/Users/astridaydasuarezreyes/Library/Containers/com.microsoft.Excel/Data/Documents/C:\Users\LILROD\Downloads\2021\2021\[Formato de Riesgos AI -Dirección Jurídica 2021.xlsx]Listados'!#REF!</xm:f>
          </x14:formula1>
          <xm:sqref>K196:K237 O196:O240 B196:B237 C196</xm:sqref>
        </x14:dataValidation>
        <x14:dataValidation type="list" allowBlank="1" showInputMessage="1" showErrorMessage="1" xr:uid="{00000000-0002-0000-0300-000072000000}">
          <x14:formula1>
            <xm:f>'/Users/astridaydasuarezreyes/Library/Containers/com.microsoft.Excel/Data/Documents/C:\Users\LILROD\Downloads\2021\2021\[Formato de Riesgos AI -Dirección Jurídica 2021.xlsx]Corrupción'!#REF!</xm:f>
          </x14:formula1>
          <xm:sqref>M196:M240</xm:sqref>
        </x14:dataValidation>
        <x14:dataValidation type="list" allowBlank="1" showInputMessage="1" showErrorMessage="1" xr:uid="{00000000-0002-0000-0300-000073000000}">
          <x14:formula1>
            <xm:f>'/Users/astridaydasuarezreyes/Library/Containers/com.microsoft.Excel/Data/Documents/C:\Users\LILROD\Downloads\2021\2021\[Formato matriz de riesgos  2020 (Grupo de asuntos legislativos).xlsx]Seguridad Información'!#REF!</xm:f>
          </x14:formula1>
          <xm:sqref>D238:E240 H238:H240</xm:sqref>
        </x14:dataValidation>
        <x14:dataValidation type="list" allowBlank="1" showInputMessage="1" showErrorMessage="1" xr:uid="{00000000-0002-0000-0300-000074000000}">
          <x14:formula1>
            <xm:f>'/Users/astridaydasuarezreyes/Library/Containers/com.microsoft.Excel/Data/Documents/C:\Users\LILROD\Downloads\2021\2021\[Formato matriz de riesgos  2020 (Grupo de asuntos legislativos).xlsx]Listados'!#REF!</xm:f>
          </x14:formula1>
          <xm:sqref>B238:C240 J238:J240</xm:sqref>
        </x14:dataValidation>
        <x14:dataValidation type="list" allowBlank="1" showInputMessage="1" showErrorMessage="1" xr:uid="{00000000-0002-0000-0300-000075000000}">
          <x14:formula1>
            <xm:f>'/Users/astridaydasuarezreyes/Library/Containers/com.microsoft.Excel/Data/Documents/C:\Users\LILROD\Downloads\2021\2021\[Formato matriz de riesgos  2020 (Grupo de asuntos legislativos).xlsx]Corrupción'!#REF!</xm:f>
          </x14:formula1>
          <xm:sqref>L238:L240</xm:sqref>
        </x14:dataValidation>
        <x14:dataValidation type="list" allowBlank="1" showInputMessage="1" showErrorMessage="1" xr:uid="{00000000-0002-0000-0300-000076000000}">
          <x14:formula1>
            <xm:f>'/Users/astridaydasuarezreyes/Library/Containers/com.microsoft.Excel/Data/Documents/C:\Users\LILROD\Downloads\2021\2021\[MATRIZ GESTION DE RIESGOS EN LA INFORMACION G. Gestión Finanaciera y Contable.xlsx]Seguridad Información'!#REF!</xm:f>
          </x14:formula1>
          <xm:sqref>E241:F266 I241:I266</xm:sqref>
        </x14:dataValidation>
        <x14:dataValidation type="list" allowBlank="1" showInputMessage="1" showErrorMessage="1" xr:uid="{00000000-0002-0000-0300-000077000000}">
          <x14:formula1>
            <xm:f>'/Users/astridaydasuarezreyes/Library/Containers/com.microsoft.Excel/Data/Documents/C:\Users\LILROD\Downloads\2021\2021\[MATRIZ GESTION DE RIESGOS EN LA INFORMACION G. Gestión Finanaciera y Contable.xlsx]Listados'!#REF!</xm:f>
          </x14:formula1>
          <xm:sqref>B241:B266 O241:O266 K241:K266</xm:sqref>
        </x14:dataValidation>
        <x14:dataValidation type="list" allowBlank="1" showInputMessage="1" showErrorMessage="1" xr:uid="{00000000-0002-0000-0300-000078000000}">
          <x14:formula1>
            <xm:f>'/Users/astridaydasuarezreyes/Library/Containers/com.microsoft.Excel/Data/Documents/C:\Users\LILROD\Downloads\2021\2021\[MATRIZ GESTION DE RIESGOS EN LA INFORMACION G. Gestión Finanaciera y Contable.xlsx]Corrupción'!#REF!</xm:f>
          </x14:formula1>
          <xm:sqref>M241:M266</xm:sqref>
        </x14:dataValidation>
        <x14:dataValidation type="list" allowBlank="1" showInputMessage="1" showErrorMessage="1" xr:uid="{00000000-0002-0000-0300-000079000000}">
          <x14:formula1>
            <xm:f>'/Users/astridaydasuarezreyes/Library/Containers/com.microsoft.Excel/Data/Documents/C:\Users\LILROD\Downloads\2021\2021\[Matriz de Riesgos de información DMASC Dirección de Métodos alternativos.xlsx]Seguridad Información'!#REF!</xm:f>
          </x14:formula1>
          <xm:sqref>I267:I317 E267:F317</xm:sqref>
        </x14:dataValidation>
        <x14:dataValidation type="list" allowBlank="1" showInputMessage="1" showErrorMessage="1" xr:uid="{00000000-0002-0000-0300-00007A000000}">
          <x14:formula1>
            <xm:f>'/Users/astridaydasuarezreyes/Library/Containers/com.microsoft.Excel/Data/Documents/C:\Users\LILROD\Downloads\2021\2021\[Matriz de Riesgos de información DMASC Dirección de Métodos alternativos.xlsx]Listados'!#REF!</xm:f>
          </x14:formula1>
          <xm:sqref>C308:C312 B308:B317 B267:C307 O267:O317 K267:K317</xm:sqref>
        </x14:dataValidation>
        <x14:dataValidation type="list" allowBlank="1" showInputMessage="1" showErrorMessage="1" xr:uid="{00000000-0002-0000-0300-00007B000000}">
          <x14:formula1>
            <xm:f>'/Users/astridaydasuarezreyes/Library/Containers/com.microsoft.Excel/Data/Documents/C:\Users\LILROD\Downloads\2021\2021\[Matriz de Riesgos de información DMASC Dirección de Métodos alternativos.xlsx]Corrupción'!#REF!</xm:f>
          </x14:formula1>
          <xm:sqref>M267:M317</xm:sqref>
        </x14:dataValidation>
        <x14:dataValidation type="list" allowBlank="1" showInputMessage="1" showErrorMessage="1" xr:uid="{00000000-0002-0000-0300-00007C000000}">
          <x14:formula1>
            <xm:f>'/Users/astridaydasuarezreyes/Library/Containers/com.microsoft.Excel/Data/Documents/C:\Users\LILROD\Downloads\2021\2021\[Formato de Riesgos V5 (GGD).xlsx]Seguridad Información'!#REF!</xm:f>
          </x14:formula1>
          <xm:sqref>I318:I327 E318:F327</xm:sqref>
        </x14:dataValidation>
        <x14:dataValidation type="list" allowBlank="1" showInputMessage="1" showErrorMessage="1" xr:uid="{00000000-0002-0000-0300-00007D000000}">
          <x14:formula1>
            <xm:f>'/Users/astridaydasuarezreyes/Library/Containers/com.microsoft.Excel/Data/Documents/C:\Users\LILROD\Downloads\2021\2021\[Formato de Riesgos V5 (GGD).xlsx]Listados'!#REF!</xm:f>
          </x14:formula1>
          <xm:sqref>K318:K327 O318:O327 B318:B327</xm:sqref>
        </x14:dataValidation>
        <x14:dataValidation type="list" allowBlank="1" showInputMessage="1" showErrorMessage="1" xr:uid="{00000000-0002-0000-0300-00007E000000}">
          <x14:formula1>
            <xm:f>'/Users/astridaydasuarezreyes/Library/Containers/com.microsoft.Excel/Data/Documents/C:\Users\LILROD\Downloads\2021\2021\[Formato de Riesgos V5 (GGD).xlsx]Corrupción'!#REF!</xm:f>
          </x14:formula1>
          <xm:sqref>M318:M327</xm:sqref>
        </x14:dataValidation>
        <x14:dataValidation type="list" allowBlank="1" showInputMessage="1" showErrorMessage="1" xr:uid="{00000000-0002-0000-0300-00007F000000}">
          <x14:formula1>
            <xm:f>'/Users/astridaydasuarezreyes/Library/Containers/com.microsoft.Excel/Data/Documents/C:\Users\LILROD\Downloads\2021\2021\[MATRIZ RIESGOS ACTIVOS DE INFORMACION GAIT (G. Almacen inventario y transporte).xlsx]Seguridad Información'!#REF!</xm:f>
          </x14:formula1>
          <xm:sqref>I328:I338 AN328:AN338 AP328:AP338 AR328:AR338 AT328:AT338 S328:S338 E328:E338 F328 F334:F338</xm:sqref>
        </x14:dataValidation>
        <x14:dataValidation type="list" allowBlank="1" showInputMessage="1" showErrorMessage="1" xr:uid="{00000000-0002-0000-0300-000080000000}">
          <x14:formula1>
            <xm:f>'/Users/astridaydasuarezreyes/Library/Containers/com.microsoft.Excel/Data/Documents/C:\Users\LILROD\Downloads\2021\2021\[MATRIZ RIESGOS ACTIVOS DE INFORMACION GAIT (G. Almacen inventario y transporte).xlsx]Listados'!#REF!</xm:f>
          </x14:formula1>
          <xm:sqref>K328:K338 AJ328:AJ338 AD328:AD338 AF328:AF338 AH328:AH338 Z328:Z338 AB328:AB338 W328:X338 B328:B338 O328:O338</xm:sqref>
        </x14:dataValidation>
        <x14:dataValidation type="list" allowBlank="1" showInputMessage="1" showErrorMessage="1" xr:uid="{00000000-0002-0000-0300-000081000000}">
          <x14:formula1>
            <xm:f>'/Users/astridaydasuarezreyes/Library/Containers/com.microsoft.Excel/Data/Documents/C:\Users\LILROD\Downloads\2021\2021\[MATRIZ RIESGOS ACTIVOS DE INFORMACION GAIT (G. Almacen inventario y transporte).xlsx]Corrupción'!#REF!</xm:f>
          </x14:formula1>
          <xm:sqref>M328:M338</xm:sqref>
        </x14:dataValidation>
        <x14:dataValidation type="list" allowBlank="1" showInputMessage="1" showErrorMessage="1" xr:uid="{00000000-0002-0000-0300-000082000000}">
          <x14:formula1>
            <xm:f>'/Users/astridaydasuarezreyes/Library/Containers/com.microsoft.Excel/Data/Documents/C:\Users\LILROD\Downloads\2021\2021\[Formato matriz de riesgos_actualizada 2021_GSC.xlsx]Seguridad Información'!#REF!</xm:f>
          </x14:formula1>
          <xm:sqref>AN339:AN356 AP339:AP356 AR339:AR356 AT339:AT356 S339:S356 E339:F356 I339:I356</xm:sqref>
        </x14:dataValidation>
        <x14:dataValidation type="list" allowBlank="1" showInputMessage="1" showErrorMessage="1" xr:uid="{00000000-0002-0000-0300-000083000000}">
          <x14:formula1>
            <xm:f>'/Users/astridaydasuarezreyes/Library/Containers/com.microsoft.Excel/Data/Documents/C:\Users\LILROD\Downloads\2021\2021\[Formato matriz de riesgos_actualizada 2021_GSC.xlsx]Listados'!#REF!</xm:f>
          </x14:formula1>
          <xm:sqref>B339:C356 AJ339:AJ356 Z339:Z356 AH339:AH356 AF339:AF356 AD339:AD356 AB339:AB356 W339:X356 O339:O356 K339:K356</xm:sqref>
        </x14:dataValidation>
        <x14:dataValidation type="list" allowBlank="1" showInputMessage="1" showErrorMessage="1" xr:uid="{00000000-0002-0000-0300-000084000000}">
          <x14:formula1>
            <xm:f>'/Users/astridaydasuarezreyes/Library/Containers/com.microsoft.Excel/Data/Documents/C:\Users\LILROD\Downloads\2021\2021\[Formato matriz de riesgos_actualizada 2021_GSC.xlsx]Corrupción'!#REF!</xm:f>
          </x14:formula1>
          <xm:sqref>M339:M356</xm:sqref>
        </x14:dataValidation>
        <x14:dataValidation type="list" allowBlank="1" showInputMessage="1" showErrorMessage="1" xr:uid="{00000000-0002-0000-0300-000085000000}">
          <x14:formula1>
            <xm:f>'/Users/astridaydasuarezreyes/Library/Containers/com.microsoft.Excel/Data/Documents/C:\Users\LILROD\Downloads\2021\2021\[Riesgos -2021 D. Justicia Transicional.xlsx]Seguridad Información'!#REF!</xm:f>
          </x14:formula1>
          <xm:sqref>E357:E360 E362:E372 S357:S372 I357:I372 AN357:AN372 AP357:AP372 AR357:AR372 AT357:AT372 F357:F372</xm:sqref>
        </x14:dataValidation>
        <x14:dataValidation type="list" allowBlank="1" showInputMessage="1" showErrorMessage="1" xr:uid="{00000000-0002-0000-0300-000086000000}">
          <x14:formula1>
            <xm:f>'/Users/astridaydasuarezreyes/Library/Containers/com.microsoft.Excel/Data/Documents/C:\Users\LILROD\Downloads\2021\2021\[Riesgos -2021 D. Justicia Transicional.xlsx]Listados'!#REF!</xm:f>
          </x14:formula1>
          <xm:sqref>K357:K361 K363:K372 Z357:Z372 AH357:AH372 AF357:AF372 AD357:AD372 AB357:AB372 W357:X372 AJ357:AJ372 O357:O372 B357:C372</xm:sqref>
        </x14:dataValidation>
        <x14:dataValidation type="list" allowBlank="1" showInputMessage="1" showErrorMessage="1" xr:uid="{00000000-0002-0000-0300-000087000000}">
          <x14:formula1>
            <xm:f>'/Users/astridaydasuarezreyes/Library/Containers/com.microsoft.Excel/Data/Documents/C:\Users\LILROD\Downloads\2021\2021\[Riesgos -2021 D. Justicia Transicional.xlsx]Corrupción'!#REF!</xm:f>
          </x14:formula1>
          <xm:sqref>M357:M372</xm:sqref>
        </x14:dataValidation>
        <x14:dataValidation type="list" allowBlank="1" showInputMessage="1" showErrorMessage="1" xr:uid="{00000000-0002-0000-0300-000088000000}">
          <x14:formula1>
            <xm:f>'/Users/astridaydasuarezreyes/Library/Containers/com.microsoft.Excel/Data/Documents/C:\Users\LILROD\Downloads\2021\2021\[DPolítica Criminal y Penitenciaria_RIESGOS_2021 ACTUAL.xlsx]Seguridad Información'!#REF!</xm:f>
          </x14:formula1>
          <xm:sqref>AN373:AN405 AP373:AP405 AR373:AR405 AT373:AT405 S373:S405 E373:F405 I373:I405</xm:sqref>
        </x14:dataValidation>
        <x14:dataValidation type="list" allowBlank="1" showInputMessage="1" showErrorMessage="1" xr:uid="{00000000-0002-0000-0300-000089000000}">
          <x14:formula1>
            <xm:f>'/Users/astridaydasuarezreyes/Library/Containers/com.microsoft.Excel/Data/Documents/C:\Users\LILROD\Downloads\2021\2021\[DPolítica Criminal y Penitenciaria_RIESGOS_2021 ACTUAL.xlsx]Listados'!#REF!</xm:f>
          </x14:formula1>
          <xm:sqref>C381:C392 B373:B405 C398:C405 AB373:AB405 AD373:AD405 AF373:AF405 AH373:AH405 Z373:Z405 W373:X405 AJ373:AJ405 O373:O405 K373:K405</xm:sqref>
        </x14:dataValidation>
        <x14:dataValidation type="list" allowBlank="1" showInputMessage="1" showErrorMessage="1" xr:uid="{00000000-0002-0000-0300-00008D000000}">
          <x14:formula1>
            <xm:f>'/Users/astridaydasuarezreyes/Library/Containers/com.microsoft.Excel/Data/Documents/C:\Users\LILROD\Downloads\2021\2021\[DPolítica Criminal y Penitenciaria_RIESGOS_2021 ACTUAL.xlsx]Corrupción'!#REF!</xm:f>
          </x14:formula1>
          <xm:sqref>M373:M405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21"/>
  <sheetViews>
    <sheetView workbookViewId="0">
      <selection activeCell="J5" sqref="J5"/>
    </sheetView>
  </sheetViews>
  <sheetFormatPr baseColWidth="10" defaultColWidth="11.5" defaultRowHeight="15"/>
  <cols>
    <col min="7" max="7" width="27" customWidth="1"/>
    <col min="8" max="8" width="16.33203125" customWidth="1"/>
    <col min="9" max="9" width="20.1640625" customWidth="1"/>
    <col min="11" max="11" width="76.5" customWidth="1"/>
    <col min="12" max="12" width="39.1640625" customWidth="1"/>
  </cols>
  <sheetData>
    <row r="1" spans="2:13">
      <c r="B1" s="92" t="s">
        <v>980</v>
      </c>
      <c r="G1" s="246" t="s">
        <v>981</v>
      </c>
      <c r="H1" s="246"/>
      <c r="I1" s="246"/>
      <c r="J1" s="246"/>
      <c r="K1" s="246"/>
      <c r="L1" s="246"/>
      <c r="M1" s="246"/>
    </row>
    <row r="2" spans="2:13">
      <c r="B2" s="89" t="s">
        <v>907</v>
      </c>
      <c r="G2" s="89" t="s">
        <v>907</v>
      </c>
      <c r="H2" s="90" t="s">
        <v>982</v>
      </c>
      <c r="I2" s="89" t="s">
        <v>983</v>
      </c>
      <c r="J2" s="89" t="s">
        <v>984</v>
      </c>
      <c r="K2" s="89" t="s">
        <v>314</v>
      </c>
      <c r="L2" s="91" t="s">
        <v>985</v>
      </c>
      <c r="M2" s="89" t="s">
        <v>913</v>
      </c>
    </row>
    <row r="3" spans="2:13">
      <c r="B3" s="89" t="s">
        <v>913</v>
      </c>
      <c r="G3" s="89" t="s">
        <v>812</v>
      </c>
      <c r="H3" s="90" t="s">
        <v>274</v>
      </c>
      <c r="I3" s="89" t="s">
        <v>422</v>
      </c>
      <c r="J3" s="89" t="s">
        <v>377</v>
      </c>
      <c r="K3" s="89" t="s">
        <v>986</v>
      </c>
      <c r="L3" s="91" t="s">
        <v>898</v>
      </c>
      <c r="M3" s="89" t="s">
        <v>781</v>
      </c>
    </row>
    <row r="4" spans="2:13">
      <c r="B4" s="89" t="s">
        <v>314</v>
      </c>
      <c r="G4" s="89" t="s">
        <v>987</v>
      </c>
      <c r="I4" s="89" t="s">
        <v>988</v>
      </c>
      <c r="J4" s="89" t="s">
        <v>279</v>
      </c>
      <c r="K4" s="89" t="s">
        <v>989</v>
      </c>
      <c r="L4" s="91" t="s">
        <v>685</v>
      </c>
      <c r="M4" s="89" t="s">
        <v>990</v>
      </c>
    </row>
    <row r="5" spans="2:13">
      <c r="B5" s="89" t="s">
        <v>419</v>
      </c>
      <c r="G5" s="89" t="s">
        <v>991</v>
      </c>
      <c r="I5" s="89" t="s">
        <v>973</v>
      </c>
      <c r="J5" s="117" t="s">
        <v>283</v>
      </c>
      <c r="K5" s="89" t="s">
        <v>932</v>
      </c>
      <c r="L5" s="91" t="s">
        <v>390</v>
      </c>
      <c r="M5" s="89" t="s">
        <v>992</v>
      </c>
    </row>
    <row r="6" spans="2:13">
      <c r="B6" s="89" t="s">
        <v>272</v>
      </c>
      <c r="G6" s="89" t="s">
        <v>993</v>
      </c>
      <c r="J6" s="89" t="s">
        <v>235</v>
      </c>
      <c r="K6" s="89" t="s">
        <v>994</v>
      </c>
      <c r="L6" s="91" t="s">
        <v>336</v>
      </c>
      <c r="M6" s="89" t="s">
        <v>995</v>
      </c>
    </row>
    <row r="7" spans="2:13">
      <c r="B7" s="89" t="s">
        <v>216</v>
      </c>
      <c r="G7" s="89" t="s">
        <v>996</v>
      </c>
      <c r="J7" s="89" t="s">
        <v>218</v>
      </c>
      <c r="K7" s="89" t="s">
        <v>997</v>
      </c>
      <c r="L7" s="91" t="s">
        <v>294</v>
      </c>
      <c r="M7" s="89"/>
    </row>
    <row r="8" spans="2:13">
      <c r="B8" s="89" t="s">
        <v>247</v>
      </c>
      <c r="G8" s="89" t="s">
        <v>998</v>
      </c>
      <c r="J8" s="89" t="s">
        <v>250</v>
      </c>
      <c r="K8" s="89" t="s">
        <v>999</v>
      </c>
      <c r="L8" s="91" t="s">
        <v>326</v>
      </c>
      <c r="M8" s="89"/>
    </row>
    <row r="9" spans="2:13">
      <c r="G9" s="89" t="s">
        <v>1000</v>
      </c>
      <c r="J9" s="89" t="s">
        <v>536</v>
      </c>
      <c r="K9" s="89" t="s">
        <v>1001</v>
      </c>
      <c r="M9" s="89"/>
    </row>
    <row r="10" spans="2:13">
      <c r="J10" s="89" t="s">
        <v>260</v>
      </c>
      <c r="K10" s="89" t="s">
        <v>1002</v>
      </c>
      <c r="M10" s="89"/>
    </row>
    <row r="11" spans="2:13">
      <c r="K11" s="89" t="s">
        <v>315</v>
      </c>
      <c r="M11" s="89"/>
    </row>
    <row r="12" spans="2:13">
      <c r="B12" s="247" t="s">
        <v>1003</v>
      </c>
      <c r="C12" s="248"/>
      <c r="D12" s="248"/>
      <c r="E12" s="248"/>
      <c r="F12" s="248"/>
      <c r="G12" s="248"/>
      <c r="H12" s="249"/>
      <c r="K12" s="89" t="s">
        <v>620</v>
      </c>
    </row>
    <row r="13" spans="2:13">
      <c r="B13" s="89" t="s">
        <v>1004</v>
      </c>
      <c r="C13" s="91" t="s">
        <v>1005</v>
      </c>
      <c r="D13" s="89" t="s">
        <v>362</v>
      </c>
      <c r="E13" s="89" t="s">
        <v>420</v>
      </c>
      <c r="F13" s="89" t="s">
        <v>626</v>
      </c>
      <c r="G13" s="91" t="s">
        <v>273</v>
      </c>
      <c r="H13" s="89" t="s">
        <v>248</v>
      </c>
      <c r="K13" s="89" t="s">
        <v>1006</v>
      </c>
    </row>
    <row r="14" spans="2:13">
      <c r="B14" s="89" t="s">
        <v>938</v>
      </c>
      <c r="C14" s="91" t="s">
        <v>1007</v>
      </c>
      <c r="D14" s="89" t="s">
        <v>416</v>
      </c>
      <c r="E14" s="89" t="s">
        <v>421</v>
      </c>
      <c r="F14" s="89" t="s">
        <v>467</v>
      </c>
      <c r="G14" s="91" t="s">
        <v>217</v>
      </c>
      <c r="H14" s="89" t="s">
        <v>616</v>
      </c>
      <c r="K14" s="89" t="s">
        <v>1008</v>
      </c>
    </row>
    <row r="15" spans="2:13">
      <c r="B15" s="89" t="s">
        <v>1009</v>
      </c>
      <c r="D15" s="89" t="s">
        <v>506</v>
      </c>
      <c r="H15" s="89" t="s">
        <v>234</v>
      </c>
      <c r="K15" s="89" t="s">
        <v>1010</v>
      </c>
    </row>
    <row r="16" spans="2:13">
      <c r="B16" s="89" t="s">
        <v>1011</v>
      </c>
      <c r="D16" s="89" t="s">
        <v>363</v>
      </c>
      <c r="H16" s="89" t="s">
        <v>249</v>
      </c>
      <c r="K16" s="89" t="s">
        <v>1012</v>
      </c>
    </row>
    <row r="17" spans="2:11">
      <c r="H17" s="89" t="s">
        <v>525</v>
      </c>
      <c r="K17" s="89" t="s">
        <v>364</v>
      </c>
    </row>
    <row r="18" spans="2:11">
      <c r="B18" s="247" t="s">
        <v>1013</v>
      </c>
      <c r="C18" s="248"/>
      <c r="D18" s="248"/>
      <c r="E18" s="248"/>
      <c r="F18" s="248"/>
      <c r="G18" s="248"/>
      <c r="H18" s="249"/>
      <c r="K18" s="89" t="s">
        <v>1014</v>
      </c>
    </row>
    <row r="19" spans="2:11">
      <c r="B19" s="93" t="s">
        <v>929</v>
      </c>
      <c r="C19" s="95" t="s">
        <v>393</v>
      </c>
      <c r="D19" s="93" t="s">
        <v>316</v>
      </c>
      <c r="E19" s="93" t="s">
        <v>423</v>
      </c>
      <c r="F19" s="93" t="s">
        <v>533</v>
      </c>
      <c r="G19" s="95" t="s">
        <v>275</v>
      </c>
      <c r="H19" s="93" t="s">
        <v>251</v>
      </c>
    </row>
    <row r="20" spans="2:11">
      <c r="B20" s="94" t="s">
        <v>1015</v>
      </c>
      <c r="C20" s="94" t="s">
        <v>394</v>
      </c>
      <c r="D20" s="94" t="s">
        <v>365</v>
      </c>
      <c r="E20" s="94" t="s">
        <v>908</v>
      </c>
      <c r="F20" s="94" t="s">
        <v>471</v>
      </c>
      <c r="G20" s="94" t="s">
        <v>327</v>
      </c>
      <c r="H20" s="94" t="s">
        <v>537</v>
      </c>
    </row>
    <row r="21" spans="2:11">
      <c r="B21" s="94" t="s">
        <v>223</v>
      </c>
      <c r="C21" s="94" t="s">
        <v>232</v>
      </c>
      <c r="D21" s="94" t="s">
        <v>1016</v>
      </c>
      <c r="E21" s="94" t="s">
        <v>424</v>
      </c>
      <c r="G21" s="94" t="s">
        <v>356</v>
      </c>
      <c r="H21" s="94" t="s">
        <v>405</v>
      </c>
    </row>
    <row r="22" spans="2:11">
      <c r="B22" s="94" t="s">
        <v>1017</v>
      </c>
      <c r="C22" s="94" t="s">
        <v>1018</v>
      </c>
      <c r="D22" s="94" t="s">
        <v>617</v>
      </c>
      <c r="E22" s="94" t="s">
        <v>935</v>
      </c>
      <c r="G22" s="94" t="s">
        <v>341</v>
      </c>
      <c r="H22" s="94" t="s">
        <v>236</v>
      </c>
    </row>
    <row r="23" spans="2:11">
      <c r="B23" s="94" t="s">
        <v>223</v>
      </c>
      <c r="C23" s="94" t="s">
        <v>1019</v>
      </c>
      <c r="D23" s="94" t="s">
        <v>1020</v>
      </c>
      <c r="E23" s="94" t="s">
        <v>1021</v>
      </c>
      <c r="G23" s="94" t="s">
        <v>276</v>
      </c>
      <c r="H23" s="94" t="s">
        <v>284</v>
      </c>
    </row>
    <row r="24" spans="2:11">
      <c r="B24" s="94" t="s">
        <v>813</v>
      </c>
      <c r="C24" s="94" t="s">
        <v>1022</v>
      </c>
      <c r="D24" s="94" t="s">
        <v>852</v>
      </c>
      <c r="E24" s="94" t="s">
        <v>1023</v>
      </c>
      <c r="G24" s="94" t="s">
        <v>495</v>
      </c>
      <c r="H24" s="94" t="s">
        <v>1024</v>
      </c>
    </row>
    <row r="25" spans="2:11">
      <c r="B25" s="94" t="s">
        <v>1025</v>
      </c>
      <c r="D25" s="94" t="s">
        <v>1026</v>
      </c>
      <c r="E25" s="94" t="s">
        <v>1027</v>
      </c>
      <c r="G25" s="94" t="s">
        <v>295</v>
      </c>
      <c r="H25" s="94" t="s">
        <v>1028</v>
      </c>
    </row>
    <row r="26" spans="2:11">
      <c r="B26" s="94" t="s">
        <v>1029</v>
      </c>
      <c r="D26" s="94" t="s">
        <v>921</v>
      </c>
      <c r="E26" s="94" t="s">
        <v>974</v>
      </c>
      <c r="H26" s="94" t="s">
        <v>219</v>
      </c>
    </row>
    <row r="27" spans="2:11">
      <c r="B27" s="94" t="s">
        <v>1030</v>
      </c>
      <c r="D27" s="94" t="s">
        <v>1031</v>
      </c>
      <c r="E27" s="94" t="s">
        <v>1032</v>
      </c>
      <c r="H27" s="94" t="s">
        <v>378</v>
      </c>
    </row>
    <row r="28" spans="2:11">
      <c r="B28" s="94" t="s">
        <v>1033</v>
      </c>
      <c r="D28" s="94" t="s">
        <v>368</v>
      </c>
      <c r="E28" s="94" t="s">
        <v>1034</v>
      </c>
      <c r="H28" s="94" t="s">
        <v>680</v>
      </c>
    </row>
    <row r="29" spans="2:11">
      <c r="B29" s="94" t="s">
        <v>821</v>
      </c>
      <c r="D29" s="94" t="s">
        <v>1035</v>
      </c>
      <c r="E29" s="94" t="s">
        <v>1036</v>
      </c>
      <c r="H29" s="94" t="s">
        <v>805</v>
      </c>
    </row>
    <row r="30" spans="2:11">
      <c r="B30" s="94" t="s">
        <v>1037</v>
      </c>
      <c r="D30" s="94" t="s">
        <v>621</v>
      </c>
      <c r="E30" s="94" t="s">
        <v>1038</v>
      </c>
      <c r="H30" s="94" t="s">
        <v>1039</v>
      </c>
    </row>
    <row r="31" spans="2:11">
      <c r="B31" s="94" t="s">
        <v>1040</v>
      </c>
      <c r="D31" s="94" t="s">
        <v>507</v>
      </c>
      <c r="E31" s="94" t="s">
        <v>1041</v>
      </c>
      <c r="H31" s="94" t="s">
        <v>1042</v>
      </c>
    </row>
    <row r="32" spans="2:11">
      <c r="B32" s="94" t="s">
        <v>1043</v>
      </c>
      <c r="D32" s="94" t="s">
        <v>1044</v>
      </c>
      <c r="E32" s="94" t="s">
        <v>1045</v>
      </c>
      <c r="H32" s="94" t="s">
        <v>1046</v>
      </c>
    </row>
    <row r="33" spans="2:15">
      <c r="D33" s="94" t="s">
        <v>1047</v>
      </c>
      <c r="H33" s="94" t="s">
        <v>881</v>
      </c>
    </row>
    <row r="34" spans="2:15">
      <c r="H34" s="94" t="s">
        <v>261</v>
      </c>
    </row>
    <row r="35" spans="2:15">
      <c r="H35" s="94" t="s">
        <v>1048</v>
      </c>
    </row>
    <row r="36" spans="2:15">
      <c r="H36" s="94" t="s">
        <v>1049</v>
      </c>
    </row>
    <row r="37" spans="2:15">
      <c r="H37" s="94" t="s">
        <v>280</v>
      </c>
    </row>
    <row r="38" spans="2:15">
      <c r="H38" s="94" t="s">
        <v>218</v>
      </c>
    </row>
    <row r="39" spans="2:15">
      <c r="H39" s="94" t="s">
        <v>728</v>
      </c>
    </row>
    <row r="40" spans="2:15">
      <c r="H40" s="94" t="s">
        <v>252</v>
      </c>
    </row>
    <row r="41" spans="2:15">
      <c r="H41" s="94" t="s">
        <v>1050</v>
      </c>
    </row>
    <row r="44" spans="2:15">
      <c r="B44" s="100" t="s">
        <v>445</v>
      </c>
      <c r="C44" s="100" t="s">
        <v>221</v>
      </c>
      <c r="D44" s="100" t="s">
        <v>230</v>
      </c>
      <c r="E44" s="100" t="s">
        <v>794</v>
      </c>
      <c r="F44" s="100" t="s">
        <v>254</v>
      </c>
      <c r="G44" s="100" t="s">
        <v>1051</v>
      </c>
      <c r="H44" s="100" t="s">
        <v>915</v>
      </c>
      <c r="I44" s="100" t="s">
        <v>463</v>
      </c>
      <c r="J44" s="100" t="s">
        <v>238</v>
      </c>
      <c r="K44" s="100" t="s">
        <v>497</v>
      </c>
      <c r="L44" s="100" t="s">
        <v>263</v>
      </c>
      <c r="M44" s="100" t="s">
        <v>1052</v>
      </c>
      <c r="N44" s="100" t="s">
        <v>1053</v>
      </c>
      <c r="O44" s="100" t="s">
        <v>459</v>
      </c>
    </row>
    <row r="45" spans="2:15">
      <c r="B45" s="99" t="s">
        <v>446</v>
      </c>
      <c r="C45" s="99" t="s">
        <v>222</v>
      </c>
      <c r="D45" s="99" t="s">
        <v>231</v>
      </c>
      <c r="E45" s="99" t="s">
        <v>795</v>
      </c>
      <c r="F45" s="99" t="s">
        <v>900</v>
      </c>
      <c r="G45" s="99" t="s">
        <v>1054</v>
      </c>
      <c r="H45" s="99" t="s">
        <v>1055</v>
      </c>
      <c r="I45" s="99" t="s">
        <v>1056</v>
      </c>
      <c r="J45" s="99" t="s">
        <v>239</v>
      </c>
      <c r="K45" s="99" t="s">
        <v>1057</v>
      </c>
      <c r="L45" s="99" t="s">
        <v>1058</v>
      </c>
      <c r="M45" s="99" t="s">
        <v>1059</v>
      </c>
      <c r="N45" s="99" t="s">
        <v>1060</v>
      </c>
      <c r="O45" s="99" t="s">
        <v>1061</v>
      </c>
    </row>
    <row r="46" spans="2:15">
      <c r="B46" s="99" t="s">
        <v>926</v>
      </c>
      <c r="C46" s="99" t="s">
        <v>1062</v>
      </c>
      <c r="D46" s="99" t="s">
        <v>1063</v>
      </c>
      <c r="E46" s="99" t="s">
        <v>1064</v>
      </c>
      <c r="F46" s="99" t="s">
        <v>1065</v>
      </c>
      <c r="G46" s="99" t="s">
        <v>1066</v>
      </c>
      <c r="H46" s="99" t="s">
        <v>1067</v>
      </c>
      <c r="I46" s="99" t="s">
        <v>1068</v>
      </c>
      <c r="J46" s="99" t="s">
        <v>1069</v>
      </c>
      <c r="K46" s="99" t="s">
        <v>1070</v>
      </c>
      <c r="L46" s="99" t="s">
        <v>1071</v>
      </c>
      <c r="M46" s="99" t="s">
        <v>1072</v>
      </c>
      <c r="N46" s="99" t="s">
        <v>1073</v>
      </c>
      <c r="O46" s="99" t="s">
        <v>460</v>
      </c>
    </row>
    <row r="47" spans="2:15">
      <c r="C47" s="99" t="s">
        <v>1074</v>
      </c>
      <c r="D47" s="99" t="s">
        <v>939</v>
      </c>
      <c r="E47" s="99" t="s">
        <v>1075</v>
      </c>
      <c r="F47" s="99" t="s">
        <v>1076</v>
      </c>
      <c r="H47" s="99" t="s">
        <v>1077</v>
      </c>
      <c r="I47" s="99" t="s">
        <v>1078</v>
      </c>
      <c r="J47" s="99" t="s">
        <v>1079</v>
      </c>
      <c r="K47" s="99" t="s">
        <v>1080</v>
      </c>
      <c r="L47" s="99" t="s">
        <v>1081</v>
      </c>
      <c r="M47" s="99" t="s">
        <v>1082</v>
      </c>
      <c r="N47" s="99" t="s">
        <v>1083</v>
      </c>
      <c r="O47" s="99" t="s">
        <v>1084</v>
      </c>
    </row>
    <row r="48" spans="2:15">
      <c r="B48" s="99"/>
      <c r="C48" s="99" t="s">
        <v>1085</v>
      </c>
      <c r="D48" s="99" t="s">
        <v>469</v>
      </c>
      <c r="E48" s="99" t="s">
        <v>1086</v>
      </c>
      <c r="F48" s="99" t="s">
        <v>396</v>
      </c>
      <c r="H48" s="99" t="s">
        <v>916</v>
      </c>
      <c r="I48" s="99" t="s">
        <v>1087</v>
      </c>
      <c r="J48" s="99" t="s">
        <v>1088</v>
      </c>
      <c r="K48" s="99" t="s">
        <v>1089</v>
      </c>
      <c r="L48" s="99" t="s">
        <v>1090</v>
      </c>
      <c r="M48" s="99" t="s">
        <v>1091</v>
      </c>
      <c r="N48" s="99" t="s">
        <v>1092</v>
      </c>
      <c r="O48" s="99" t="s">
        <v>887</v>
      </c>
    </row>
    <row r="49" spans="2:15">
      <c r="C49" s="99" t="s">
        <v>968</v>
      </c>
      <c r="D49" s="99" t="s">
        <v>1093</v>
      </c>
      <c r="E49" s="99" t="s">
        <v>1094</v>
      </c>
      <c r="F49" s="99" t="s">
        <v>255</v>
      </c>
      <c r="H49" s="99" t="s">
        <v>1095</v>
      </c>
      <c r="I49" s="99" t="s">
        <v>1096</v>
      </c>
      <c r="J49" s="99" t="s">
        <v>1097</v>
      </c>
      <c r="K49" s="99" t="s">
        <v>498</v>
      </c>
      <c r="L49" s="99" t="s">
        <v>264</v>
      </c>
      <c r="M49" s="99" t="s">
        <v>1098</v>
      </c>
      <c r="N49" s="99"/>
      <c r="O49" s="99" t="s">
        <v>1099</v>
      </c>
    </row>
    <row r="50" spans="2:15">
      <c r="C50" s="99" t="s">
        <v>1100</v>
      </c>
      <c r="D50" s="99" t="s">
        <v>910</v>
      </c>
      <c r="E50" s="99" t="s">
        <v>1101</v>
      </c>
      <c r="F50" s="99" t="s">
        <v>1102</v>
      </c>
      <c r="H50" s="99" t="s">
        <v>1103</v>
      </c>
      <c r="I50" s="99" t="s">
        <v>464</v>
      </c>
      <c r="J50" s="99" t="s">
        <v>1104</v>
      </c>
      <c r="K50" s="99" t="s">
        <v>1105</v>
      </c>
      <c r="M50" s="99" t="s">
        <v>1106</v>
      </c>
      <c r="O50" s="99" t="s">
        <v>1107</v>
      </c>
    </row>
    <row r="51" spans="2:15">
      <c r="C51" s="99" t="s">
        <v>1108</v>
      </c>
      <c r="E51" s="99" t="s">
        <v>1109</v>
      </c>
      <c r="F51" s="99" t="s">
        <v>1110</v>
      </c>
      <c r="H51" s="99" t="s">
        <v>1111</v>
      </c>
      <c r="I51" s="99" t="s">
        <v>1112</v>
      </c>
      <c r="J51" s="99" t="s">
        <v>1113</v>
      </c>
      <c r="K51" s="99" t="s">
        <v>1114</v>
      </c>
      <c r="M51" s="99" t="s">
        <v>1115</v>
      </c>
      <c r="O51" s="99" t="s">
        <v>1116</v>
      </c>
    </row>
    <row r="52" spans="2:15">
      <c r="D52" s="99"/>
      <c r="E52" s="99" t="s">
        <v>1117</v>
      </c>
      <c r="F52" s="99" t="s">
        <v>1118</v>
      </c>
      <c r="H52" s="99" t="s">
        <v>1119</v>
      </c>
      <c r="I52" s="99" t="s">
        <v>841</v>
      </c>
      <c r="K52" s="99" t="s">
        <v>1120</v>
      </c>
      <c r="O52" s="99" t="s">
        <v>1121</v>
      </c>
    </row>
    <row r="53" spans="2:15">
      <c r="E53" s="99" t="s">
        <v>1122</v>
      </c>
      <c r="F53" s="99" t="s">
        <v>454</v>
      </c>
      <c r="H53" s="99" t="s">
        <v>1123</v>
      </c>
      <c r="I53" s="99" t="s">
        <v>1124</v>
      </c>
      <c r="K53" s="99" t="s">
        <v>1125</v>
      </c>
    </row>
    <row r="54" spans="2:15">
      <c r="E54" s="99"/>
      <c r="F54" s="99" t="s">
        <v>527</v>
      </c>
      <c r="H54" s="99" t="s">
        <v>1126</v>
      </c>
      <c r="I54" s="99" t="s">
        <v>1127</v>
      </c>
      <c r="K54" s="99" t="s">
        <v>1128</v>
      </c>
    </row>
    <row r="55" spans="2:15">
      <c r="F55" s="99" t="s">
        <v>868</v>
      </c>
      <c r="H55" s="99" t="s">
        <v>1129</v>
      </c>
      <c r="I55" s="99" t="s">
        <v>1130</v>
      </c>
      <c r="K55" s="99" t="s">
        <v>923</v>
      </c>
    </row>
    <row r="56" spans="2:15">
      <c r="F56" s="99" t="s">
        <v>1131</v>
      </c>
      <c r="H56" s="99" t="s">
        <v>1132</v>
      </c>
      <c r="I56" s="99" t="s">
        <v>1133</v>
      </c>
      <c r="K56" s="99" t="s">
        <v>1134</v>
      </c>
    </row>
    <row r="57" spans="2:15">
      <c r="F57" s="99" t="s">
        <v>1135</v>
      </c>
      <c r="H57" s="99" t="s">
        <v>1136</v>
      </c>
      <c r="I57" s="99" t="s">
        <v>1137</v>
      </c>
      <c r="K57" s="99" t="s">
        <v>1138</v>
      </c>
    </row>
    <row r="58" spans="2:15">
      <c r="F58" s="99" t="s">
        <v>1139</v>
      </c>
      <c r="H58" s="99" t="s">
        <v>1140</v>
      </c>
      <c r="I58" s="99" t="s">
        <v>1141</v>
      </c>
    </row>
    <row r="59" spans="2:15">
      <c r="B59" s="99"/>
      <c r="H59" s="99" t="s">
        <v>1142</v>
      </c>
      <c r="I59" s="99"/>
      <c r="K59" s="99"/>
    </row>
    <row r="60" spans="2:15">
      <c r="C60" s="101" t="s">
        <v>1143</v>
      </c>
      <c r="E60" s="101" t="s">
        <v>1144</v>
      </c>
      <c r="G60" t="s">
        <v>1145</v>
      </c>
      <c r="I60" s="101" t="s">
        <v>1146</v>
      </c>
    </row>
    <row r="61" spans="2:15">
      <c r="C61" t="s">
        <v>224</v>
      </c>
      <c r="D61" s="102">
        <v>100</v>
      </c>
      <c r="E61" s="101" t="s">
        <v>225</v>
      </c>
      <c r="F61">
        <v>100</v>
      </c>
      <c r="G61" t="s">
        <v>226</v>
      </c>
      <c r="H61">
        <v>100</v>
      </c>
      <c r="I61" s="101" t="s">
        <v>547</v>
      </c>
      <c r="J61" s="103">
        <v>100</v>
      </c>
      <c r="K61" s="99"/>
    </row>
    <row r="62" spans="2:15">
      <c r="C62" s="101" t="s">
        <v>241</v>
      </c>
      <c r="D62" s="102">
        <v>60</v>
      </c>
      <c r="E62" s="101" t="s">
        <v>882</v>
      </c>
      <c r="F62">
        <v>60</v>
      </c>
      <c r="G62" s="101" t="s">
        <v>449</v>
      </c>
      <c r="H62">
        <v>60</v>
      </c>
      <c r="I62" s="99" t="s">
        <v>965</v>
      </c>
      <c r="J62" s="103">
        <v>60</v>
      </c>
    </row>
    <row r="63" spans="2:15">
      <c r="C63" t="s">
        <v>257</v>
      </c>
      <c r="D63" s="102">
        <v>20</v>
      </c>
      <c r="E63" s="101" t="s">
        <v>448</v>
      </c>
      <c r="F63" s="99">
        <v>40</v>
      </c>
      <c r="G63" s="101" t="s">
        <v>267</v>
      </c>
      <c r="H63" s="99">
        <v>40</v>
      </c>
      <c r="I63" s="99" t="s">
        <v>1147</v>
      </c>
      <c r="J63" s="103">
        <v>20</v>
      </c>
    </row>
    <row r="64" spans="2:15">
      <c r="E64" s="101" t="s">
        <v>552</v>
      </c>
      <c r="F64">
        <v>0</v>
      </c>
      <c r="G64" t="s">
        <v>258</v>
      </c>
      <c r="H64">
        <v>0</v>
      </c>
      <c r="I64" s="99" t="s">
        <v>242</v>
      </c>
      <c r="J64" s="103">
        <v>0</v>
      </c>
    </row>
    <row r="65" spans="2:11">
      <c r="I65" s="99" t="s">
        <v>227</v>
      </c>
      <c r="J65" t="s">
        <v>798</v>
      </c>
    </row>
    <row r="68" spans="2:11">
      <c r="F68" s="99"/>
    </row>
    <row r="70" spans="2:11">
      <c r="B70" s="99"/>
      <c r="K70" s="100"/>
    </row>
    <row r="71" spans="2:11">
      <c r="B71" s="99"/>
    </row>
    <row r="86" spans="2:11">
      <c r="B86" s="100"/>
    </row>
    <row r="87" spans="2:11">
      <c r="F87" s="99" t="s">
        <v>1148</v>
      </c>
      <c r="K87" s="100"/>
    </row>
    <row r="110" spans="6:6">
      <c r="F110" s="99"/>
    </row>
    <row r="121" spans="6:6">
      <c r="F121" s="99"/>
    </row>
  </sheetData>
  <sortState xmlns:xlrd2="http://schemas.microsoft.com/office/spreadsheetml/2017/richdata2"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9"/>
  <sheetViews>
    <sheetView zoomScale="120" zoomScaleNormal="120" workbookViewId="0">
      <selection activeCell="E13" sqref="E13"/>
    </sheetView>
  </sheetViews>
  <sheetFormatPr baseColWidth="10" defaultColWidth="11.5" defaultRowHeight="15"/>
  <cols>
    <col min="2" max="2" width="2.1640625" bestFit="1" customWidth="1"/>
    <col min="3" max="3" width="14.5" bestFit="1" customWidth="1"/>
    <col min="4" max="5" width="39.1640625" customWidth="1"/>
  </cols>
  <sheetData>
    <row r="2" spans="2:5" ht="16" thickBot="1"/>
    <row r="3" spans="2:5">
      <c r="B3" s="250" t="s">
        <v>1149</v>
      </c>
      <c r="C3" s="251"/>
      <c r="D3" s="251"/>
      <c r="E3" s="252"/>
    </row>
    <row r="4" spans="2:5" ht="16" thickBot="1">
      <c r="B4" s="253" t="s">
        <v>1150</v>
      </c>
      <c r="C4" s="254"/>
      <c r="D4" s="128" t="s">
        <v>1151</v>
      </c>
      <c r="E4" s="104" t="s">
        <v>1152</v>
      </c>
    </row>
    <row r="5" spans="2:5" ht="28">
      <c r="B5" s="105">
        <v>5</v>
      </c>
      <c r="C5" s="106" t="s">
        <v>61</v>
      </c>
      <c r="D5" s="107" t="s">
        <v>1153</v>
      </c>
      <c r="E5" s="108" t="s">
        <v>1154</v>
      </c>
    </row>
    <row r="6" spans="2:5">
      <c r="B6" s="109">
        <v>4</v>
      </c>
      <c r="C6" s="110" t="s">
        <v>51</v>
      </c>
      <c r="D6" s="111" t="s">
        <v>1155</v>
      </c>
      <c r="E6" s="112" t="s">
        <v>1156</v>
      </c>
    </row>
    <row r="7" spans="2:5">
      <c r="B7" s="109">
        <v>3</v>
      </c>
      <c r="C7" s="110" t="s">
        <v>43</v>
      </c>
      <c r="D7" s="111" t="s">
        <v>1157</v>
      </c>
      <c r="E7" s="112" t="s">
        <v>1158</v>
      </c>
    </row>
    <row r="8" spans="2:5">
      <c r="B8" s="109">
        <v>2</v>
      </c>
      <c r="C8" s="110" t="s">
        <v>31</v>
      </c>
      <c r="D8" s="111" t="s">
        <v>1159</v>
      </c>
      <c r="E8" s="112" t="s">
        <v>1160</v>
      </c>
    </row>
    <row r="9" spans="2:5" ht="29" thickBot="1">
      <c r="B9" s="113">
        <v>1</v>
      </c>
      <c r="C9" s="114" t="s">
        <v>1161</v>
      </c>
      <c r="D9" s="115" t="s">
        <v>1162</v>
      </c>
      <c r="E9" s="116" t="s">
        <v>1163</v>
      </c>
    </row>
  </sheetData>
  <mergeCells count="2">
    <mergeCell ref="B3:E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G11"/>
  <sheetViews>
    <sheetView workbookViewId="0">
      <selection activeCell="BD7" sqref="BD7:BD12"/>
    </sheetView>
  </sheetViews>
  <sheetFormatPr baseColWidth="10" defaultColWidth="11.5" defaultRowHeight="15"/>
  <cols>
    <col min="3" max="3" width="24.83203125" bestFit="1" customWidth="1"/>
    <col min="4" max="4" width="18.1640625" customWidth="1"/>
    <col min="5" max="5" width="15.5" customWidth="1"/>
    <col min="6" max="6" width="30.5" customWidth="1"/>
    <col min="7" max="7" width="18.6640625" customWidth="1"/>
  </cols>
  <sheetData>
    <row r="3" spans="3:7" ht="16" thickBot="1"/>
    <row r="4" spans="3:7">
      <c r="C4" s="255" t="s">
        <v>1164</v>
      </c>
      <c r="D4" s="256"/>
      <c r="E4" s="256"/>
      <c r="F4" s="256"/>
      <c r="G4" s="257"/>
    </row>
    <row r="5" spans="3:7" ht="16" thickBot="1">
      <c r="C5" s="258"/>
      <c r="D5" s="259"/>
      <c r="E5" s="259"/>
      <c r="F5" s="259"/>
      <c r="G5" s="260"/>
    </row>
    <row r="6" spans="3:7">
      <c r="C6" s="41"/>
      <c r="D6" s="41"/>
      <c r="E6" s="41"/>
      <c r="F6" s="41"/>
      <c r="G6" s="41"/>
    </row>
    <row r="7" spans="3:7">
      <c r="C7" t="s">
        <v>1151</v>
      </c>
      <c r="D7" t="s">
        <v>1165</v>
      </c>
      <c r="E7" t="s">
        <v>1166</v>
      </c>
      <c r="F7" t="s">
        <v>1167</v>
      </c>
      <c r="G7" t="s">
        <v>1168</v>
      </c>
    </row>
    <row r="8" spans="3:7">
      <c r="C8" s="40"/>
    </row>
    <row r="9" spans="3:7">
      <c r="C9" s="40"/>
    </row>
    <row r="10" spans="3:7">
      <c r="C10" s="40"/>
    </row>
    <row r="11" spans="3:7">
      <c r="C11" s="40"/>
    </row>
  </sheetData>
  <mergeCells count="1">
    <mergeCell ref="C4:G5"/>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28"/>
  <sheetViews>
    <sheetView topLeftCell="F3" workbookViewId="0">
      <selection activeCell="F3" sqref="A1:XFD1048576"/>
    </sheetView>
  </sheetViews>
  <sheetFormatPr baseColWidth="10" defaultColWidth="11.5" defaultRowHeight="15"/>
  <cols>
    <col min="2" max="2" width="13.83203125" customWidth="1"/>
    <col min="3" max="3" width="11.5" customWidth="1"/>
    <col min="4" max="4" width="13.33203125" customWidth="1"/>
    <col min="5" max="5" width="12.33203125" bestFit="1" customWidth="1"/>
    <col min="6" max="6" width="23.5" customWidth="1"/>
    <col min="7" max="7" width="24.83203125" customWidth="1"/>
    <col min="8" max="8" width="17.6640625" customWidth="1"/>
    <col min="10" max="10" width="17.1640625" customWidth="1"/>
    <col min="11" max="11" width="19.5" customWidth="1"/>
    <col min="12" max="12" width="37.33203125" customWidth="1"/>
    <col min="13" max="13" width="21.5" customWidth="1"/>
  </cols>
  <sheetData>
    <row r="2" spans="2:16">
      <c r="B2" s="20" t="s">
        <v>1</v>
      </c>
      <c r="C2" s="20" t="s">
        <v>1</v>
      </c>
      <c r="D2" s="20" t="s">
        <v>3</v>
      </c>
      <c r="E2" s="20" t="s">
        <v>5</v>
      </c>
      <c r="F2" s="20" t="s">
        <v>6</v>
      </c>
      <c r="G2" s="20" t="s">
        <v>7</v>
      </c>
      <c r="H2" s="20" t="s">
        <v>8</v>
      </c>
      <c r="J2" s="20" t="s">
        <v>5</v>
      </c>
      <c r="K2" s="20" t="s">
        <v>6</v>
      </c>
      <c r="L2" s="20" t="s">
        <v>9</v>
      </c>
      <c r="O2" s="20" t="s">
        <v>10</v>
      </c>
    </row>
    <row r="3" spans="2:16">
      <c r="B3" t="s">
        <v>1169</v>
      </c>
      <c r="C3" t="s">
        <v>1170</v>
      </c>
      <c r="D3" t="s">
        <v>1171</v>
      </c>
      <c r="E3" s="21" t="s">
        <v>17</v>
      </c>
      <c r="F3" s="21" t="s">
        <v>18</v>
      </c>
      <c r="G3" t="s">
        <v>19</v>
      </c>
      <c r="H3" t="s">
        <v>20</v>
      </c>
      <c r="J3" s="21" t="s">
        <v>21</v>
      </c>
      <c r="K3" s="21" t="s">
        <v>18</v>
      </c>
      <c r="L3" t="s">
        <v>22</v>
      </c>
      <c r="M3" t="s">
        <v>23</v>
      </c>
      <c r="O3" t="s">
        <v>1172</v>
      </c>
      <c r="P3" t="s">
        <v>24</v>
      </c>
    </row>
    <row r="4" spans="2:16">
      <c r="B4" t="s">
        <v>1173</v>
      </c>
      <c r="C4" t="s">
        <v>1174</v>
      </c>
      <c r="D4" t="s">
        <v>50</v>
      </c>
      <c r="E4" s="21" t="s">
        <v>31</v>
      </c>
      <c r="F4" s="21" t="s">
        <v>32</v>
      </c>
      <c r="G4" s="21" t="s">
        <v>33</v>
      </c>
      <c r="H4" t="s">
        <v>34</v>
      </c>
      <c r="J4" s="21" t="s">
        <v>31</v>
      </c>
      <c r="K4" s="21" t="s">
        <v>32</v>
      </c>
      <c r="L4" t="s">
        <v>35</v>
      </c>
      <c r="M4" t="s">
        <v>23</v>
      </c>
      <c r="O4" t="s">
        <v>36</v>
      </c>
      <c r="P4" t="s">
        <v>37</v>
      </c>
    </row>
    <row r="5" spans="2:16">
      <c r="B5" t="s">
        <v>1175</v>
      </c>
      <c r="C5" t="s">
        <v>1176</v>
      </c>
      <c r="D5" t="s">
        <v>67</v>
      </c>
      <c r="E5" s="21" t="s">
        <v>41</v>
      </c>
      <c r="F5" s="21" t="s">
        <v>36</v>
      </c>
      <c r="G5" t="s">
        <v>42</v>
      </c>
      <c r="J5" s="21" t="s">
        <v>43</v>
      </c>
      <c r="K5" s="21" t="s">
        <v>36</v>
      </c>
      <c r="L5" t="s">
        <v>44</v>
      </c>
      <c r="M5" t="s">
        <v>36</v>
      </c>
      <c r="O5" t="s">
        <v>45</v>
      </c>
      <c r="P5" t="s">
        <v>46</v>
      </c>
    </row>
    <row r="6" spans="2:16">
      <c r="B6" t="s">
        <v>1177</v>
      </c>
      <c r="C6" t="s">
        <v>1177</v>
      </c>
      <c r="D6" t="s">
        <v>60</v>
      </c>
      <c r="E6" s="21" t="s">
        <v>51</v>
      </c>
      <c r="F6" s="21" t="s">
        <v>52</v>
      </c>
      <c r="G6" t="s">
        <v>53</v>
      </c>
      <c r="J6" s="21" t="s">
        <v>51</v>
      </c>
      <c r="K6" s="21" t="s">
        <v>52</v>
      </c>
      <c r="L6" t="s">
        <v>54</v>
      </c>
      <c r="M6" t="s">
        <v>45</v>
      </c>
      <c r="O6" t="s">
        <v>55</v>
      </c>
      <c r="P6" t="s">
        <v>56</v>
      </c>
    </row>
    <row r="7" spans="2:16">
      <c r="B7" t="s">
        <v>1178</v>
      </c>
      <c r="C7" t="s">
        <v>1179</v>
      </c>
      <c r="D7" t="s">
        <v>15</v>
      </c>
      <c r="E7" s="21" t="s">
        <v>61</v>
      </c>
      <c r="F7" s="21" t="s">
        <v>62</v>
      </c>
      <c r="G7" s="21"/>
      <c r="J7" s="21" t="s">
        <v>61</v>
      </c>
      <c r="K7" s="21" t="s">
        <v>62</v>
      </c>
      <c r="L7" t="s">
        <v>63</v>
      </c>
      <c r="M7" t="s">
        <v>55</v>
      </c>
    </row>
    <row r="8" spans="2:16">
      <c r="B8" t="s">
        <v>1179</v>
      </c>
      <c r="C8" t="s">
        <v>1178</v>
      </c>
      <c r="D8" t="s">
        <v>40</v>
      </c>
      <c r="L8" t="s">
        <v>68</v>
      </c>
      <c r="M8" t="s">
        <v>23</v>
      </c>
    </row>
    <row r="9" spans="2:16">
      <c r="B9" t="s">
        <v>1174</v>
      </c>
      <c r="C9" t="s">
        <v>1173</v>
      </c>
      <c r="D9" t="s">
        <v>29</v>
      </c>
      <c r="L9" t="s">
        <v>70</v>
      </c>
      <c r="M9" t="s">
        <v>23</v>
      </c>
    </row>
    <row r="10" spans="2:16">
      <c r="B10" t="s">
        <v>1180</v>
      </c>
      <c r="C10" t="s">
        <v>1181</v>
      </c>
      <c r="L10" t="s">
        <v>72</v>
      </c>
      <c r="M10" t="s">
        <v>36</v>
      </c>
    </row>
    <row r="11" spans="2:16">
      <c r="B11" t="s">
        <v>1170</v>
      </c>
      <c r="C11" t="s">
        <v>87</v>
      </c>
      <c r="L11" t="s">
        <v>74</v>
      </c>
      <c r="M11" t="s">
        <v>45</v>
      </c>
    </row>
    <row r="12" spans="2:16">
      <c r="B12" t="s">
        <v>1182</v>
      </c>
      <c r="C12" t="s">
        <v>1182</v>
      </c>
      <c r="L12" t="s">
        <v>76</v>
      </c>
      <c r="M12" t="s">
        <v>55</v>
      </c>
    </row>
    <row r="13" spans="2:16">
      <c r="B13" t="s">
        <v>1183</v>
      </c>
      <c r="C13" t="s">
        <v>1184</v>
      </c>
      <c r="L13" t="s">
        <v>80</v>
      </c>
      <c r="M13" t="s">
        <v>23</v>
      </c>
    </row>
    <row r="14" spans="2:16">
      <c r="B14" t="s">
        <v>1176</v>
      </c>
      <c r="C14" t="s">
        <v>93</v>
      </c>
      <c r="L14" t="s">
        <v>83</v>
      </c>
      <c r="M14" t="s">
        <v>36</v>
      </c>
    </row>
    <row r="15" spans="2:16">
      <c r="B15" t="s">
        <v>1184</v>
      </c>
      <c r="C15" t="s">
        <v>81</v>
      </c>
      <c r="L15" t="s">
        <v>86</v>
      </c>
      <c r="M15" t="s">
        <v>45</v>
      </c>
    </row>
    <row r="16" spans="2:16">
      <c r="B16" t="s">
        <v>1185</v>
      </c>
      <c r="C16" t="s">
        <v>1186</v>
      </c>
      <c r="L16" t="s">
        <v>89</v>
      </c>
      <c r="M16" t="s">
        <v>55</v>
      </c>
    </row>
    <row r="17" spans="2:13">
      <c r="B17" t="s">
        <v>93</v>
      </c>
      <c r="C17" t="s">
        <v>1187</v>
      </c>
      <c r="L17" t="s">
        <v>92</v>
      </c>
      <c r="M17" t="s">
        <v>55</v>
      </c>
    </row>
    <row r="18" spans="2:13">
      <c r="B18" t="s">
        <v>1188</v>
      </c>
      <c r="C18" t="s">
        <v>1188</v>
      </c>
      <c r="L18" t="s">
        <v>95</v>
      </c>
      <c r="M18" t="s">
        <v>36</v>
      </c>
    </row>
    <row r="19" spans="2:13">
      <c r="B19" t="s">
        <v>1187</v>
      </c>
      <c r="C19" t="s">
        <v>1175</v>
      </c>
      <c r="L19" t="s">
        <v>98</v>
      </c>
      <c r="M19" t="s">
        <v>45</v>
      </c>
    </row>
    <row r="20" spans="2:13">
      <c r="B20" t="s">
        <v>87</v>
      </c>
      <c r="C20" t="s">
        <v>1185</v>
      </c>
      <c r="L20" t="s">
        <v>101</v>
      </c>
      <c r="M20" t="s">
        <v>45</v>
      </c>
    </row>
    <row r="21" spans="2:13">
      <c r="B21" t="s">
        <v>81</v>
      </c>
      <c r="C21" t="s">
        <v>1180</v>
      </c>
      <c r="L21" t="s">
        <v>102</v>
      </c>
      <c r="M21" t="s">
        <v>55</v>
      </c>
    </row>
    <row r="22" spans="2:13">
      <c r="B22" t="s">
        <v>1186</v>
      </c>
      <c r="C22" t="s">
        <v>1183</v>
      </c>
      <c r="L22" t="s">
        <v>103</v>
      </c>
      <c r="M22" t="s">
        <v>55</v>
      </c>
    </row>
    <row r="23" spans="2:13">
      <c r="B23" t="s">
        <v>1181</v>
      </c>
      <c r="C23" t="s">
        <v>1169</v>
      </c>
      <c r="L23" t="s">
        <v>104</v>
      </c>
      <c r="M23" t="s">
        <v>45</v>
      </c>
    </row>
    <row r="24" spans="2:13">
      <c r="L24" t="s">
        <v>105</v>
      </c>
      <c r="M24" t="s">
        <v>45</v>
      </c>
    </row>
    <row r="25" spans="2:13">
      <c r="B25" s="20" t="s">
        <v>106</v>
      </c>
      <c r="D25" s="20" t="s">
        <v>108</v>
      </c>
      <c r="F25" s="20" t="s">
        <v>109</v>
      </c>
      <c r="L25" t="s">
        <v>110</v>
      </c>
      <c r="M25" t="s">
        <v>55</v>
      </c>
    </row>
    <row r="26" spans="2:13">
      <c r="B26" t="s">
        <v>111</v>
      </c>
      <c r="D26" t="s">
        <v>25</v>
      </c>
      <c r="F26" t="s">
        <v>20</v>
      </c>
      <c r="L26" t="s">
        <v>114</v>
      </c>
      <c r="M26" t="s">
        <v>55</v>
      </c>
    </row>
    <row r="27" spans="2:13">
      <c r="B27" t="s">
        <v>115</v>
      </c>
      <c r="D27" t="s">
        <v>36</v>
      </c>
      <c r="F27" t="s">
        <v>118</v>
      </c>
      <c r="L27" t="s">
        <v>119</v>
      </c>
      <c r="M27" t="s">
        <v>55</v>
      </c>
    </row>
    <row r="28" spans="2:13">
      <c r="D28" t="s">
        <v>47</v>
      </c>
    </row>
  </sheetData>
  <sheetProtection algorithmName="SHA-512" hashValue="NPKkYXgavLSzkSgJQaknIt700GWt4nvdm9YyMBFp1mKE7NScaYdnftH9NCEixnWAF+neYR5N8Xd7AULtGR6wIw==" saltValue="W5Hho+MnLKu7AHwbVgeFAg==" spinCount="100000" sheet="1" objects="1" scenarios="1"/>
  <customSheetViews>
    <customSheetView guid="{82BC0C9B-70E2-44EC-8408-64CC9B36E280}"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F8FDF2EC-A9AD-41AC-8138-AA3657B53E6D}"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E25"/>
  <sheetViews>
    <sheetView workbookViewId="0">
      <selection activeCell="F8" sqref="F8"/>
    </sheetView>
  </sheetViews>
  <sheetFormatPr baseColWidth="10" defaultColWidth="11.5" defaultRowHeight="15"/>
  <cols>
    <col min="4" max="4" width="47.6640625" bestFit="1" customWidth="1"/>
    <col min="5" max="5" width="54.1640625" customWidth="1"/>
  </cols>
  <sheetData>
    <row r="5" spans="3:5" ht="14.25" customHeight="1" thickBot="1"/>
    <row r="6" spans="3:5">
      <c r="C6" s="53" t="s">
        <v>1189</v>
      </c>
      <c r="D6" s="54" t="s">
        <v>1190</v>
      </c>
      <c r="E6" s="55" t="s">
        <v>1191</v>
      </c>
    </row>
    <row r="7" spans="3:5">
      <c r="C7" s="56" t="s">
        <v>1192</v>
      </c>
      <c r="D7" s="57" t="s">
        <v>1193</v>
      </c>
      <c r="E7" s="58" t="s">
        <v>1194</v>
      </c>
    </row>
    <row r="8" spans="3:5" ht="32">
      <c r="C8" s="59" t="s">
        <v>1195</v>
      </c>
      <c r="D8" s="60" t="s">
        <v>1196</v>
      </c>
      <c r="E8" s="61" t="s">
        <v>1197</v>
      </c>
    </row>
    <row r="9" spans="3:5" ht="48">
      <c r="C9" s="62" t="s">
        <v>1198</v>
      </c>
      <c r="D9" s="63" t="s">
        <v>1199</v>
      </c>
      <c r="E9" s="64" t="s">
        <v>1200</v>
      </c>
    </row>
    <row r="10" spans="3:5" ht="48">
      <c r="C10" s="65" t="s">
        <v>1201</v>
      </c>
      <c r="D10" s="66" t="s">
        <v>1202</v>
      </c>
      <c r="E10" s="67" t="s">
        <v>1203</v>
      </c>
    </row>
    <row r="11" spans="3:5" ht="48">
      <c r="C11" s="68" t="s">
        <v>1204</v>
      </c>
      <c r="D11" s="69" t="s">
        <v>1205</v>
      </c>
      <c r="E11" s="70" t="s">
        <v>1206</v>
      </c>
    </row>
    <row r="12" spans="3:5" ht="48">
      <c r="C12" s="71" t="s">
        <v>1207</v>
      </c>
      <c r="D12" s="72" t="s">
        <v>1208</v>
      </c>
      <c r="E12" s="73" t="s">
        <v>1209</v>
      </c>
    </row>
    <row r="13" spans="3:5" ht="16">
      <c r="C13" s="74" t="s">
        <v>1210</v>
      </c>
      <c r="D13" s="75" t="s">
        <v>1211</v>
      </c>
      <c r="E13" s="76" t="s">
        <v>875</v>
      </c>
    </row>
    <row r="14" spans="3:5" ht="16">
      <c r="C14" s="74" t="s">
        <v>1212</v>
      </c>
      <c r="D14" s="75" t="s">
        <v>1213</v>
      </c>
      <c r="E14" s="76" t="s">
        <v>1214</v>
      </c>
    </row>
    <row r="15" spans="3:5" ht="33" thickBot="1">
      <c r="C15" s="77" t="s">
        <v>1215</v>
      </c>
      <c r="D15" s="78" t="s">
        <v>1216</v>
      </c>
      <c r="E15" s="79" t="s">
        <v>1217</v>
      </c>
    </row>
    <row r="16" spans="3:5" ht="16" thickBot="1"/>
    <row r="17" spans="3:5" ht="16" thickBot="1">
      <c r="C17" s="261" t="s">
        <v>1218</v>
      </c>
      <c r="D17" s="262"/>
      <c r="E17" s="263"/>
    </row>
    <row r="18" spans="3:5" ht="16" thickBot="1"/>
    <row r="19" spans="3:5">
      <c r="C19" s="264" t="str">
        <f>+CONCATENATE(E7," ",E8," ",E9," ",E10," ",E11," ",E12)</f>
        <v>El profesional de contratación cada vez que se va a realizar un contrato con un proveedor de servicios.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el suministro de la información y poder continuar con el proceso de contratación. Evidencia: la lista de chequeo diligenciada, la información de la carpeta del cliente y los correos a que hubo lugar en donde solicitó la información faltante (en los casos que aplique).</v>
      </c>
      <c r="D19" s="265"/>
      <c r="E19" s="266"/>
    </row>
    <row r="20" spans="3:5">
      <c r="C20" s="267"/>
      <c r="D20" s="268"/>
      <c r="E20" s="269"/>
    </row>
    <row r="21" spans="3:5">
      <c r="C21" s="267"/>
      <c r="D21" s="268"/>
      <c r="E21" s="269"/>
    </row>
    <row r="22" spans="3:5">
      <c r="C22" s="267"/>
      <c r="D22" s="268"/>
      <c r="E22" s="269"/>
    </row>
    <row r="23" spans="3:5">
      <c r="C23" s="267"/>
      <c r="D23" s="268"/>
      <c r="E23" s="269"/>
    </row>
    <row r="24" spans="3:5">
      <c r="C24" s="267"/>
      <c r="D24" s="268"/>
      <c r="E24" s="269"/>
    </row>
    <row r="25" spans="3:5" ht="16" thickBot="1">
      <c r="C25" s="270"/>
      <c r="D25" s="271"/>
      <c r="E25" s="272"/>
    </row>
  </sheetData>
  <mergeCells count="2">
    <mergeCell ref="C17:E17"/>
    <mergeCell ref="C19:E2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'https://minjusticiagovco-my.sharepoint.com/C:/Users/DIGITAL EXITO/Downloads/[Corrupción (1).xlsx]Hoja2'!#REF!</xm:f>
          </x14:formula1>
          <xm:sqref>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2TV4CCKVFCYA-1167877901-818</_dlc_DocId>
    <_dlc_DocIdUrl xmlns="81cc8fc0-8d1e-4295-8f37-5d076116407c">
      <Url>https://www.minjusticia.gov.co/ministerio/_layouts/15/DocIdRedir.aspx?ID=2TV4CCKVFCYA-1167877901-818</Url>
      <Description>2TV4CCKVFCYA-1167877901-818</Description>
    </_dlc_DocIdUrl>
  </documentManagement>
</p:properties>
</file>

<file path=customXml/itemProps1.xml><?xml version="1.0" encoding="utf-8"?>
<ds:datastoreItem xmlns:ds="http://schemas.openxmlformats.org/officeDocument/2006/customXml" ds:itemID="{1B00632E-D2AD-4E09-98AB-2AEF7DF9861B}"/>
</file>

<file path=customXml/itemProps2.xml><?xml version="1.0" encoding="utf-8"?>
<ds:datastoreItem xmlns:ds="http://schemas.openxmlformats.org/officeDocument/2006/customXml" ds:itemID="{AB8BA35F-D6EC-466A-A5A8-AA8EA46E927A}"/>
</file>

<file path=customXml/itemProps3.xml><?xml version="1.0" encoding="utf-8"?>
<ds:datastoreItem xmlns:ds="http://schemas.openxmlformats.org/officeDocument/2006/customXml" ds:itemID="{F97A01FA-F928-45AE-B795-59EC7A818485}"/>
</file>

<file path=customXml/itemProps4.xml><?xml version="1.0" encoding="utf-8"?>
<ds:datastoreItem xmlns:ds="http://schemas.openxmlformats.org/officeDocument/2006/customXml" ds:itemID="{7E815A95-8543-4D46-A76D-930883954BD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44</vt:i4>
      </vt:variant>
    </vt:vector>
  </HeadingPairs>
  <TitlesOfParts>
    <vt:vector size="54" baseType="lpstr">
      <vt:lpstr>Listados</vt:lpstr>
      <vt:lpstr>Matriz Riesgos Gestión</vt:lpstr>
      <vt:lpstr>Matriz Riesgos Corrupción</vt:lpstr>
      <vt:lpstr>Matriz Riesgos Seg. Información</vt:lpstr>
      <vt:lpstr>Seguridad Información</vt:lpstr>
      <vt:lpstr>Probabilidad Seguridad Informac</vt:lpstr>
      <vt:lpstr>Riesgo Corrupción</vt:lpstr>
      <vt:lpstr>Corrupción</vt:lpstr>
      <vt:lpstr>CONTROLES</vt:lpstr>
      <vt:lpstr>Matriz de calificación</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CONFIDENCIALIDAD_</vt:lpstr>
      <vt:lpstr>Confidencialidad_Disponibilidad</vt:lpstr>
      <vt:lpstr>CONFIDENCIALIDAD_DISPONIBILIDAD_</vt:lpstr>
      <vt:lpstr>CONFIDENCIALIDAD_DISPONIBILIDAD.</vt:lpstr>
      <vt:lpstr>Confidencialidad_integridad</vt:lpstr>
      <vt:lpstr>CONFIDENCIALIDAD_INTEGRIDAD_</vt:lpstr>
      <vt:lpstr>Confidencialidad_Integridad_Disponibilidad</vt:lpstr>
      <vt:lpstr>CONFIDENCIALIDAD_INTEGRIDAD_DISPONIBILIDAD_</vt:lpstr>
      <vt:lpstr>CONFIDENCIALIDAD_INTEGRIDAD_DISPONIBILIDAD.</vt:lpstr>
      <vt:lpstr>CONFIDENCIALIDAD_INTEGRIDAD.</vt:lpstr>
      <vt:lpstr>CONFIDENCIALIDAD.</vt:lpstr>
      <vt:lpstr>Disponibilidad</vt:lpstr>
      <vt:lpstr>DISPONIBILIDAD_</vt:lpstr>
      <vt:lpstr>DISPONIBILIDAD.</vt:lpstr>
      <vt:lpstr>Integridad</vt:lpstr>
      <vt:lpstr>INTEGRIDAD_</vt:lpstr>
      <vt:lpstr>Integridad_Disponibilidad</vt:lpstr>
      <vt:lpstr>INTEGRIDAD_DISPONIBILIDAD_</vt:lpstr>
      <vt:lpstr>INTEGRIDAD_DISPONIBILIDAD.</vt:lpstr>
      <vt:lpstr>INTEGRIDAD.</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leonardo carrillo cortes</dc:creator>
  <cp:keywords/>
  <dc:description/>
  <cp:lastModifiedBy>Sandra Velásquez</cp:lastModifiedBy>
  <cp:revision/>
  <dcterms:created xsi:type="dcterms:W3CDTF">2014-12-15T18:53:48Z</dcterms:created>
  <dcterms:modified xsi:type="dcterms:W3CDTF">2022-06-21T22:05:05Z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8cb1c689-e672-4234-b4ff-184b08cfb917</vt:lpwstr>
  </property>
</Properties>
</file>